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erfani/Desktop/Python/Viz-Review/Data-Preparation/"/>
    </mc:Choice>
  </mc:AlternateContent>
  <xr:revisionPtr revIDLastSave="0" documentId="13_ncr:1_{BA4C5DE8-2558-4A45-8B00-89B54DC95A7C}" xr6:coauthVersionLast="47" xr6:coauthVersionMax="47" xr10:uidLastSave="{00000000-0000-0000-0000-000000000000}"/>
  <bookViews>
    <workbookView xWindow="0" yWindow="760" windowWidth="34560" windowHeight="20460" xr2:uid="{DD3B974F-ADDE-D849-8D67-B399526D20EB}"/>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2" i="1" l="1"/>
  <c r="BH2" i="1"/>
  <c r="AT3" i="1"/>
  <c r="BH3" i="1"/>
  <c r="AT4" i="1"/>
  <c r="BH4" i="1"/>
  <c r="AT5" i="1"/>
  <c r="BH5" i="1"/>
  <c r="AT6" i="1"/>
  <c r="BH6" i="1"/>
  <c r="AT7" i="1"/>
  <c r="BH7" i="1"/>
  <c r="AT8" i="1"/>
  <c r="BH8" i="1"/>
  <c r="AT9" i="1"/>
  <c r="BH9" i="1"/>
  <c r="AT10" i="1"/>
  <c r="BH10" i="1"/>
  <c r="AT11" i="1"/>
  <c r="BH11" i="1"/>
  <c r="AT12" i="1"/>
  <c r="BH12" i="1"/>
  <c r="AT13" i="1"/>
  <c r="BH13" i="1"/>
  <c r="AT14" i="1"/>
  <c r="BH14" i="1"/>
  <c r="AT15" i="1"/>
  <c r="BH15" i="1"/>
  <c r="AT16" i="1"/>
  <c r="BH16" i="1"/>
  <c r="AT17" i="1"/>
  <c r="BH17" i="1"/>
  <c r="BH18" i="1"/>
  <c r="AT19" i="1"/>
  <c r="BH19" i="1"/>
  <c r="AT20" i="1"/>
  <c r="BH20" i="1"/>
  <c r="AT21" i="1"/>
  <c r="BH21" i="1"/>
  <c r="AT22" i="1"/>
  <c r="BH22" i="1"/>
  <c r="AT23" i="1"/>
  <c r="BH23" i="1"/>
  <c r="AT24" i="1"/>
  <c r="BH24" i="1"/>
  <c r="AT25" i="1"/>
  <c r="BH25" i="1"/>
  <c r="AT26" i="1"/>
  <c r="BH26" i="1"/>
  <c r="AT27" i="1"/>
  <c r="BH27" i="1"/>
  <c r="AT28" i="1"/>
  <c r="BH28" i="1"/>
  <c r="AT29" i="1"/>
  <c r="BH29" i="1"/>
  <c r="AT30" i="1"/>
  <c r="BH30" i="1"/>
  <c r="AT31" i="1"/>
  <c r="BH31" i="1"/>
  <c r="AT32" i="1"/>
  <c r="BH32" i="1"/>
  <c r="AT33" i="1"/>
  <c r="BH33" i="1"/>
  <c r="AT34" i="1"/>
  <c r="BH34" i="1"/>
  <c r="AT35" i="1"/>
  <c r="BH35" i="1"/>
  <c r="AT36" i="1"/>
  <c r="BH36" i="1"/>
  <c r="AT37" i="1"/>
  <c r="BH37" i="1"/>
  <c r="AT38" i="1"/>
  <c r="BH38" i="1"/>
  <c r="AT39" i="1"/>
  <c r="BH39" i="1"/>
  <c r="AT40" i="1"/>
  <c r="BH40" i="1"/>
  <c r="AT41" i="1"/>
  <c r="BH41" i="1"/>
  <c r="AT42" i="1"/>
  <c r="BH42" i="1"/>
  <c r="AT43" i="1"/>
  <c r="BH43" i="1"/>
  <c r="AT44" i="1"/>
  <c r="BH44" i="1"/>
  <c r="AT45" i="1"/>
  <c r="BH45" i="1"/>
  <c r="AT46" i="1"/>
  <c r="BH46" i="1"/>
  <c r="AT47" i="1"/>
  <c r="BH47" i="1"/>
  <c r="AT48" i="1"/>
  <c r="BH48" i="1"/>
  <c r="AT49" i="1"/>
  <c r="BH49" i="1"/>
  <c r="AT50" i="1"/>
  <c r="BH50" i="1"/>
  <c r="AT51" i="1"/>
  <c r="BH51" i="1"/>
  <c r="AT52" i="1"/>
  <c r="BH52" i="1"/>
  <c r="AT53" i="1"/>
  <c r="BH53" i="1"/>
  <c r="AT54" i="1"/>
  <c r="BH54" i="1"/>
  <c r="AT55" i="1"/>
  <c r="BH55" i="1"/>
  <c r="AT56" i="1"/>
  <c r="BH56" i="1"/>
  <c r="AT57" i="1"/>
  <c r="BH57" i="1"/>
  <c r="AT58" i="1"/>
  <c r="BH58" i="1"/>
  <c r="AT59" i="1"/>
  <c r="BH59" i="1"/>
  <c r="AT60" i="1"/>
  <c r="BH60" i="1"/>
  <c r="AT61" i="1"/>
  <c r="BH61" i="1"/>
  <c r="AT62" i="1"/>
  <c r="BH62" i="1"/>
  <c r="AT63" i="1"/>
  <c r="BH63" i="1"/>
  <c r="AT64" i="1"/>
  <c r="BH64" i="1"/>
  <c r="AT65" i="1"/>
  <c r="BH65" i="1"/>
  <c r="AT66" i="1"/>
  <c r="BH66" i="1"/>
  <c r="AT67" i="1"/>
  <c r="BH67" i="1"/>
  <c r="AT68" i="1"/>
  <c r="BH68" i="1"/>
  <c r="AT69" i="1"/>
  <c r="BH69" i="1"/>
  <c r="AT70" i="1"/>
  <c r="BH70" i="1"/>
  <c r="AT71" i="1"/>
  <c r="BH71" i="1"/>
  <c r="AT72" i="1"/>
  <c r="BH72" i="1"/>
  <c r="AT73" i="1"/>
  <c r="BH73" i="1"/>
  <c r="AT74" i="1"/>
  <c r="BH74" i="1"/>
  <c r="AT75" i="1"/>
  <c r="BH75" i="1"/>
  <c r="AT76" i="1"/>
  <c r="BH76" i="1"/>
  <c r="AT77" i="1"/>
  <c r="BH77" i="1"/>
  <c r="AT78" i="1"/>
  <c r="BH78" i="1"/>
  <c r="AT79" i="1"/>
  <c r="BH79" i="1"/>
  <c r="AT80" i="1"/>
  <c r="BH80" i="1"/>
  <c r="AT81" i="1"/>
  <c r="BH81" i="1"/>
  <c r="AT82" i="1"/>
  <c r="BH82" i="1"/>
  <c r="AT83" i="1"/>
  <c r="BH83" i="1"/>
  <c r="AT84" i="1"/>
  <c r="BH84" i="1"/>
  <c r="AT85" i="1"/>
  <c r="BH85" i="1"/>
  <c r="AT86" i="1"/>
  <c r="BH86" i="1"/>
  <c r="AT87" i="1"/>
  <c r="BH87" i="1"/>
  <c r="AT88" i="1"/>
  <c r="BH88" i="1"/>
  <c r="AT89" i="1"/>
  <c r="BH89" i="1"/>
  <c r="AT90" i="1"/>
  <c r="BH90" i="1"/>
  <c r="AT91" i="1"/>
  <c r="BH91" i="1"/>
  <c r="AT92" i="1"/>
  <c r="BH92" i="1"/>
  <c r="AT93" i="1"/>
  <c r="BH93" i="1"/>
  <c r="AT94" i="1"/>
  <c r="BH94" i="1"/>
  <c r="AT95" i="1"/>
  <c r="BH95" i="1"/>
  <c r="AT96" i="1"/>
  <c r="BH96" i="1"/>
  <c r="AT97" i="1"/>
  <c r="BH97" i="1"/>
  <c r="AT98" i="1"/>
  <c r="BH98" i="1"/>
  <c r="AT99" i="1"/>
  <c r="BH99" i="1"/>
  <c r="AT100" i="1"/>
  <c r="BH100" i="1"/>
  <c r="AT101" i="1"/>
  <c r="BH101" i="1"/>
  <c r="AT102" i="1"/>
  <c r="BH102" i="1"/>
  <c r="AT103" i="1"/>
  <c r="BH103" i="1"/>
  <c r="AT104" i="1"/>
  <c r="BH104" i="1"/>
  <c r="AT105" i="1"/>
  <c r="BH105" i="1"/>
  <c r="AT106" i="1"/>
  <c r="BH106" i="1"/>
  <c r="AT107" i="1"/>
  <c r="BH107" i="1"/>
  <c r="AT108" i="1"/>
  <c r="BH108" i="1"/>
  <c r="AT109" i="1"/>
  <c r="BH109" i="1"/>
  <c r="AT110" i="1"/>
  <c r="BH110" i="1"/>
  <c r="AT111" i="1"/>
  <c r="BH111" i="1"/>
  <c r="AT112" i="1"/>
  <c r="BH112" i="1"/>
  <c r="AT113" i="1"/>
  <c r="BH113" i="1"/>
  <c r="AT114" i="1"/>
  <c r="BH114" i="1"/>
  <c r="AT115" i="1"/>
  <c r="BH115" i="1"/>
  <c r="AT116" i="1"/>
  <c r="BH116" i="1"/>
  <c r="AT117" i="1"/>
  <c r="BH117" i="1"/>
  <c r="AT118" i="1"/>
  <c r="BH118" i="1"/>
  <c r="AT119" i="1"/>
  <c r="BH119" i="1"/>
  <c r="AT120" i="1"/>
  <c r="BH120" i="1"/>
  <c r="AT121" i="1"/>
  <c r="BH121" i="1"/>
  <c r="AT122" i="1"/>
  <c r="BH122" i="1"/>
  <c r="AT123" i="1"/>
  <c r="BH123" i="1"/>
  <c r="AT124" i="1"/>
  <c r="BH124" i="1"/>
  <c r="AT125" i="1"/>
  <c r="BH125" i="1"/>
  <c r="AT126" i="1"/>
  <c r="BH126" i="1"/>
  <c r="AT127" i="1"/>
  <c r="BH127" i="1"/>
  <c r="AT128" i="1"/>
  <c r="BH128" i="1"/>
  <c r="AT129" i="1"/>
  <c r="BH129" i="1"/>
  <c r="AT130" i="1"/>
  <c r="BH130" i="1"/>
  <c r="AT131" i="1"/>
  <c r="BH131" i="1"/>
  <c r="AT132" i="1"/>
  <c r="BH132" i="1"/>
  <c r="AT133" i="1"/>
  <c r="BH133" i="1"/>
  <c r="AT134" i="1"/>
  <c r="BH134" i="1"/>
  <c r="AT135" i="1"/>
  <c r="BH135" i="1"/>
  <c r="AT136" i="1"/>
  <c r="BH136" i="1"/>
  <c r="AT137" i="1"/>
  <c r="BH137" i="1"/>
  <c r="AT138" i="1"/>
  <c r="BH138" i="1"/>
  <c r="AT139" i="1"/>
  <c r="BH139" i="1"/>
  <c r="AT140" i="1"/>
  <c r="BH140" i="1"/>
  <c r="AT141" i="1"/>
  <c r="BH141" i="1"/>
  <c r="AT142" i="1"/>
  <c r="BH142" i="1"/>
  <c r="AT143" i="1"/>
  <c r="BH143" i="1"/>
  <c r="AT144" i="1"/>
  <c r="BH144" i="1"/>
  <c r="AT145" i="1"/>
  <c r="BH145" i="1"/>
  <c r="AT146" i="1"/>
  <c r="BH146" i="1"/>
  <c r="AT147" i="1"/>
  <c r="BH147" i="1"/>
  <c r="AT148" i="1"/>
  <c r="BH148" i="1"/>
</calcChain>
</file>

<file path=xl/sharedStrings.xml><?xml version="1.0" encoding="utf-8"?>
<sst xmlns="http://schemas.openxmlformats.org/spreadsheetml/2006/main" count="7146" uniqueCount="2972">
  <si>
    <t>Publication Type</t>
  </si>
  <si>
    <t>Authors</t>
  </si>
  <si>
    <t>Author Full Names</t>
  </si>
  <si>
    <t>Article Title</t>
  </si>
  <si>
    <t>Source Title</t>
  </si>
  <si>
    <t>Language</t>
  </si>
  <si>
    <t>Document Type</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</si>
  <si>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</si>
  <si>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</si>
  <si>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</si>
  <si>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</si>
  <si>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</si>
  <si>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</si>
  <si>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</si>
  <si>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</si>
  <si>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</si>
  <si>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</si>
  <si>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</si>
  <si>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</si>
  <si>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</si>
  <si>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</si>
  <si>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</si>
  <si>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</si>
  <si>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</si>
  <si>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</si>
  <si>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</si>
  <si>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</si>
  <si>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</si>
  <si>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</si>
  <si>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</si>
  <si>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</si>
  <si>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</si>
  <si>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</si>
  <si>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</si>
  <si>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</si>
  <si>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</si>
  <si>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</si>
  <si>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</si>
  <si>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</si>
  <si>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</si>
  <si>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</si>
  <si>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</si>
  <si>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</si>
  <si>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</si>
  <si>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</si>
  <si>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</si>
  <si>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</si>
  <si>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</si>
  <si>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</si>
  <si>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</si>
  <si>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</si>
  <si>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</si>
  <si>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</si>
  <si>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</si>
  <si>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</si>
  <si>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</si>
  <si>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</si>
  <si>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</si>
  <si>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</si>
  <si>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</si>
  <si>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</si>
  <si>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Taiwo, R; Bello, IT; Abdulai, SF; Yussif, AM; Salami, BA; Saka, A; Ben Seghier, ME; Zayed, T</t>
  </si>
  <si>
    <t/>
  </si>
  <si>
    <t>Taiwo, Ridwan; Bello, Idris Temitope; Abdulai, Sulemana Fatoama; Yussif, Abdul-Mugis; Salami, Babatunde Abiodun; Saka, Abdullahi; Ben Seghier, Mohamed El Amine; Zayed, Tarek</t>
  </si>
  <si>
    <t>Generative artificial intelligence in construction: A Delphi approach, framework, and case study</t>
  </si>
  <si>
    <t>ALEXANDRIA ENGINEERING JOURNAL</t>
  </si>
  <si>
    <t>English</t>
  </si>
  <si>
    <t>Article</t>
  </si>
  <si>
    <t>Generative artificial intelligence; Generative pre-trained transformer; Large language model; Multimodal AI; Retrieval augmented generation; Construction industry; GenAI; RAG; LLM; GPT; ChatGPT</t>
  </si>
  <si>
    <t>INFORMATION; INDUSTRY; VIDEO; BIM</t>
  </si>
  <si>
    <t>The construction industry plays a crucial role in the global economy, contributing approximately $10 trillion and employing over 220 million workers worldwide, but encounters numerous productivity challenges with only 1 % annual growth compared to 2.8 % for the global economy. These challenges span various processes, including design, planning, procurement, inspection, and maintenance. Generative artificial intelligence (GenAI), capable of producing new and realistic data or content such as text, images, videos, or code from given inputs or existing knowledge, presents innovative solutions to these challenges. While there is an increasing interest in the applications of GenAI in construction, a detailed analysis of its practical uses, advantages, and areas ripe for development is still evolving. This study contributes to this emerging area by offering an insightful analysis of the current state of generative AI in construction. It has three objectives: (1) to identify and categorize the existing and emerging generative AI opportunities and challenges in the construction industry via a Delphi study; (2) to propose a framework enabling construction firms to build customized GenAI solutions; and (3) to illustrate this framework through a case study that employs GenAI model for querying contract documents. Through systematic review and expert consultation, the study identified 76 potential GenAI applications across construction phases and 18 key challenges distributed across domain-specific, technological, adoption, and ethical categories. The case study's findings show that retrieval augmented generation (RAG) improves the baseline large language model (LLM), GPT-4, by 5.2, 9.4, and 4.8 % in terms of quality, relevance, and reproducibility. The study recommends a structured approach to GenAI implementation, emphasizing the need for domain-specific customization, robust validation protocols, and careful consideration of ethical implications. This study equips academics and construction professionals with a comprehensive analysis and practical framework, facilitating the integration of GenAI techniques to enhance productivity, quality, safety, and sustainability across the construction industry.</t>
  </si>
  <si>
    <t>[Taiwo, Ridwan; Abdulai, Sulemana Fatoama; Yussif, Abdul-Mugis; Zayed, Tarek] Hong Kong Polytech Univ, Dept Bldg &amp; Real Estate, Hung Hom, Kowloon, Hong Kong, Peoples R China; [Taiwo, Ridwan] Inst Construct &amp; Infrastruct Management, ETH Zurich, Stefano Franscini Pl 5, Zurich, Switzerland; [Bello, Idris Temitope] Univ Oklahoma, Aerosp &amp; Mech Engn, Norman, OK 73019 USA; [Salami, Babatunde Abiodun] Cardiff Metropolitan Univ, Cardiff Sch Management, Llandaff Campus, Cardiff CF5 2YB, Wales; [Saka, Abdullahi] Univ Westminster, Westminster Business Sch, London, England; [Ben Seghier, Mohamed El Amine] Oslo Metropolitan OsloMet Univ, Dept Built Environm, Oslo, Norway</t>
  </si>
  <si>
    <t>Hong Kong Polytechnic University; Swiss Federal Institutes of Technology Domain; ETH Zurich; University of Oklahoma System; University of Oklahoma - Norman; Cardiff Metropolitan University; University of Westminster</t>
  </si>
  <si>
    <t>Ben Seghier, ME (corresponding author), Oslo Metropolitan OsloMet Univ, Dept Built Environm, Oslo, Norway.</t>
  </si>
  <si>
    <t>moseg7662@oslomet.no</t>
  </si>
  <si>
    <t>Zayed, Tarek/L-6437-2018; Salami, Babatunde/IXN-3828-2023; Taiwo, Ridwan/KVA-5705-2024; Bello, Idris/AAD-7182-2021; Saka, Abdullahi/S-2496-2019; Seghier, Mohamed/ABA-5977-2020; Yussif, Abdul-Mugis/LFR-8312-2024</t>
  </si>
  <si>
    <t>Taiwo, Ridwan/0000-0001-9563-3238; Saka, Abdullahi/0000-0002-3213-9774; Salami, Babatunde Abiodun/0000-0002-9175-2923; Yussif, Abdul-Mugis/0000-0003-0394-7948;</t>
  </si>
  <si>
    <t>Innovation and Technology Fund (Innovation and Technology Support Programme (ITSP) ) [ITS/033/20FP]; Department of Building and Real Estate; Hong Kong Polytechnic University; European Union [101061320]; Oslo Metropolitan University; Marie Curie Actions (MSCA) [101061320] Funding Source: Marie Curie Actions (MSCA)</t>
  </si>
  <si>
    <t>Innovation and Technology Fund (Innovation and Technology Support Programme (ITSP) ); Department of Building and Real Estate; Hong Kong Polytechnic University(Hong Kong Polytechnic University); European Union(European Union (EU)); Oslo Metropolitan University; Marie Curie Actions (MSCA)(Marie Curie Actions)</t>
  </si>
  <si>
    <t>The authors gratefully acknowledge the support from the Innovation and Technology Fund (Innovation and Technology Support Programme (ITSP) ) under grant number ITS/033/20FP, and the Department of Building and Real Estate, the Hong Kong Polytechnic University. The corresponding author acknowledges funding from the European Union's Horizon 2021 research and innovation programme under the Marie Sklodowska-Curie project No-101061320 and the funded APC by Oslo Metropolitan University.</t>
  </si>
  <si>
    <t>ELSEVIER</t>
  </si>
  <si>
    <t>AMSTERDAM</t>
  </si>
  <si>
    <t>RADARWEG 29, 1043 NX AMSTERDAM, NETHERLANDS</t>
  </si>
  <si>
    <t>1110-0168</t>
  </si>
  <si>
    <t>2090-2670</t>
  </si>
  <si>
    <t>ALEX ENG J</t>
  </si>
  <si>
    <t>Alex. Eng. J.</t>
  </si>
  <si>
    <t>MAR</t>
  </si>
  <si>
    <t>10.1016/j.aej.2024.12.079</t>
  </si>
  <si>
    <t>JAN 2025</t>
  </si>
  <si>
    <t>Engineering, Multidisciplinary</t>
  </si>
  <si>
    <t>Science Citation Index Expanded (SCI-EXPANDED)</t>
  </si>
  <si>
    <t>Engineering</t>
  </si>
  <si>
    <t>U2N5V</t>
  </si>
  <si>
    <t>gold</t>
  </si>
  <si>
    <t>2025-07-26</t>
  </si>
  <si>
    <t>WOS:001410226400001</t>
  </si>
  <si>
    <t>Heo, S; Na, S</t>
  </si>
  <si>
    <t>Heo, Seokjae; Na, Seunguk</t>
  </si>
  <si>
    <t>Ready for departure: Factors to adopt large language model (LLM)-based artificial intelligence (AI) technology in the architecture, engineering and construction (AEC) industry</t>
  </si>
  <si>
    <t>RESULTS IN ENGINEERING</t>
  </si>
  <si>
    <t>Large language model; ChatGPT; AEC industry; UTAUT; Technology acceptance</t>
  </si>
  <si>
    <t>UNIFIED THEORY; MOBILE BANKING; UTAUT MODEL; INFORMATION-TECHNOLOGY; USER ACCEPTANCE; MODERATING ROLE; BEHAVIOR; NORMS</t>
  </si>
  <si>
    <t>The architecture, engineering, and construction (AEC) industry is being transformed by Large Language Model (LLM)-based Artificial Intelligence (AI) technologies like ChatGPT. This study analyses factors influencing the intention to use LLM-based AI technologies among construction professionals using an extended Unified Theory of Acceptance and Use of Technology (UTAUT) model. The model incorporates performance expectancy, effort expectancy, social influence, facilitating conditions, and service reliability. Findings indicate that performance expectancy, effort expectancy, social influence, and service reliability positively influence the intention to use LLM-based AI technology, while facilitating conditions have a negative impact. Performance expectancy reflects users' expectations that the technology will enhance efficiency and performance. Effort expectancy points to the importance of an intuitive interface in lowering adoption barriers. Social influence is the most significant factor, highlighting the role of peer support and recommendations. Service reliability is crucial for user trust and continuity. Conversely, the negative impact of facilitating conditions underscores the need for adequate resources and support for successful adoption. Comprehensive education and training programs are essential for effective technology utilization. This study validates the extended UTAUT model in the construction context and provides insights for enhancing LLM-based AI technology adoption. Future research should explore these factors across different sectors and cultural contexts to develop robust adoption strategies.</t>
  </si>
  <si>
    <t>[Heo, Seokjae; Na, Seunguk] Dankook Univ, Cheonan, South Korea</t>
  </si>
  <si>
    <t>Dankook University</t>
  </si>
  <si>
    <t>Na, S (corresponding author), Dankook Univ, Cheonan, South Korea.</t>
  </si>
  <si>
    <t>drseuguk@dankook.ac.kr</t>
  </si>
  <si>
    <t>Na, Seunguk/AAC-9315-2020; Na, Seunguk/I-7023-2015</t>
  </si>
  <si>
    <t>Na, Seunguk/0000-0002-4043-4765</t>
  </si>
  <si>
    <t>2590-1230</t>
  </si>
  <si>
    <t>RESULTS ENG</t>
  </si>
  <si>
    <t>Results Eng.</t>
  </si>
  <si>
    <t>10.1016/j.rineng.2025.104325</t>
  </si>
  <si>
    <t>MAR 2025</t>
  </si>
  <si>
    <t>Emerging Sources Citation Index (ESCI)</t>
  </si>
  <si>
    <t>Z6Z8Z</t>
  </si>
  <si>
    <t>WOS:001440371400001</t>
  </si>
  <si>
    <t>Saka, A; Taiwo, R; Saka, N; Salami, BA; Ajayi, S; Akande, K; Kazemi, H</t>
  </si>
  <si>
    <t>Saka, Abdullahi; Taiwo, Ridwan; Saka, Nurudeen; Salami, Babatunde Abiodun; Ajayi, Saheed; Akande, Kabiru; Kazemi, Hadi</t>
  </si>
  <si>
    <t>GPT models in construction industry: Opportunities, limitations, and a use case validation</t>
  </si>
  <si>
    <t>DEVELOPMENTS IN THE BUILT ENVIRONMENT</t>
  </si>
  <si>
    <t>LLMs; ChatGPT; GPT; Artificial intelligence; Generative AI</t>
  </si>
  <si>
    <t>ARTIFICIAL-INTELLIGENCE; BIG DATA; MANAGEMENT; BUILDINGS; PROJECTS; OPTIMIZATION; PERFORMANCE; DESIGN</t>
  </si>
  <si>
    <t>Large Language Models (LLMs) trained on large data sets came into prominence in 2018 after Google introduced BERT. Subsequently, different LLMs such as GPT models from OpenAI have been released. These models perform well on diverse tasks and have been gaining widespread applications in fields such as business and education. However, little is known about the opportunities and challenges of using LLMs in the construction industry. Thus, this study aims to assess GPT models in the construction industry. A critical review, expert discussion and case study validation are employed to achieve the study's objectives. The findings revealed opportunities for GPT models throughout the project lifecycle. The challenges of leveraging GPT models are highlighted and a use case prototype is developed for materials selection and optimization. The findings of the study would be of benefit to researchers, practitioners and stakeholders, as it presents research vistas for LLMs in the construction industry.</t>
  </si>
  <si>
    <t>[Saka, Abdullahi; Saka, Nurudeen; Ajayi, Saheed; Kazemi, Hadi] Leeds Beckett Univ, Sch Built Environm Engn &amp; Comp, Leeds, England; [Taiwo, Ridwan] Hong Kong Polytech Univ, Dept Bldg &amp; Real Estate, Hong Kong, Peoples R China; [Salami, Babatunde Abiodun] Cardiff Metropolitan Univ, Cardiff Sch Management, Llandaff Campus, Cardiff, Wales; [Akande, Kabiru] OVO Energy, London, England</t>
  </si>
  <si>
    <t>Leeds Beckett University; Hong Kong Polytechnic University; Cardiff Metropolitan University</t>
  </si>
  <si>
    <t>Ajayi, S (corresponding author), Leeds Beckett Univ, Sch Built Environm Engn &amp; Comp, Leeds, England.</t>
  </si>
  <si>
    <t>a.saka@leedsbeckett.ac.uk; ridwan-a.taiwo@connect.polyu.hk; n.o.saka@leedsbeckett.ac.uk; basalami@cardiffmet.ac.uk; s.ajayi@leedsbeckett.ac.uk; koakande@gmail.com; h.kazemi@leedsbeckett.ac.uk</t>
  </si>
  <si>
    <t>Ajayi, Saheed/AAV-4209-2021; Saka, Abdullahi/S-2496-2019; Taiwo, Ridwan/KVA-5705-2024; Salami, Babatunde/IXN-3828-2023</t>
  </si>
  <si>
    <t>Taiwo, Ridwan/0000-0001-9563-3238; Saka, Abdullahi/0000-0002-3213-9774; Salami, Babatunde Abiodun/0000-0002-9175-2923</t>
  </si>
  <si>
    <t>Leeds Beckett University</t>
  </si>
  <si>
    <t>The authors would like to acknowledge and express their sincere gratitude to Leeds Beckett University for providing financial support for this study.</t>
  </si>
  <si>
    <t>2666-1659</t>
  </si>
  <si>
    <t>DEV BUILT ENVIRON</t>
  </si>
  <si>
    <t>Dev. Built Environ.</t>
  </si>
  <si>
    <t>10.1016/j.dibe.2023.100300</t>
  </si>
  <si>
    <t>DEC 2023</t>
  </si>
  <si>
    <t>Construction &amp; Building Technology; Engineering, Civil</t>
  </si>
  <si>
    <t>Construction &amp; Building Technology; Engineering</t>
  </si>
  <si>
    <t>FR1C3</t>
  </si>
  <si>
    <t>gold, Green Accepted, Green Submitted</t>
  </si>
  <si>
    <t>WOS:001147477500001</t>
  </si>
  <si>
    <t>Ghimire, P; Kim, K; Acharya, M</t>
  </si>
  <si>
    <t>Ghimire, Prashnna; Kim, Kyungki; Acharya, Manoj</t>
  </si>
  <si>
    <t>Opportunities and Challenges of Generative AI in Construction Industry: Focusing on Adoption of Text-Based Models</t>
  </si>
  <si>
    <t>BUILDINGS</t>
  </si>
  <si>
    <t>generative AI; implementation framework; construction; AEC; GPT; LLM; PaLM; Llama; fine-tuning</t>
  </si>
  <si>
    <t>MANAGEMENT; LOGISTICS; NETWORKS; DISPUTES</t>
  </si>
  <si>
    <t>In the last decade, despite rapid advancements in artificial intelligence (AI) transforming many industry practices, construction largely lags in adoption. Recently, the emergence and rapid adoption of advanced large language models (LLMs) like OpenAI's GPT, Google's PaLM, and Meta's Llama have shown great potential and sparked considerable global interest. However, the current surge lacks a study investigating the opportunities and challenges of implementing Generative AI (GenAI) in the construction sector, creating a critical knowledge gap for researchers and practitioners. This underlines the necessity to explore the prospects and complexities of GenAI integration. Bridging this gap is fundamental to optimizing GenAI's early stage adoption within the construction sector. Given GenAI's unprecedented capabilities to generate human-like content based on learning from existing content, we reflect on two guiding questions: What will the future bring for GenAI in the construction industry? What are the potential opportunities and challenges in implementing GenAI in the construction industry? This study delves into reflected perception in literature, analyzes the industry perception using programming-based word cloud and frequency analysis, and integrates authors' opinions to answer these questions. This paper recommends a conceptual GenAI implementation framework, provides practical recommendations, summarizes future research questions, and builds foundational literature to foster subsequent research expansion in GenAI within the construction and its allied architecture and engineering domains.</t>
  </si>
  <si>
    <t>[Ghimire, Prashnna; Kim, Kyungki] Univ Nebraska Lincoln, Durham Sch Architectural Engn &amp; Construct, Dept Architectural Engn, Lincoln, NE 68588 USA; [Acharya, Manoj] SRI Int, Menlo Pk, CA 94025 USA</t>
  </si>
  <si>
    <t>University of Nebraska System; University of Nebraska Lincoln; SRI International</t>
  </si>
  <si>
    <t>Ghimire, P (corresponding author), Univ Nebraska Lincoln, Durham Sch Architectural Engn &amp; Construct, Dept Architectural Engn, Lincoln, NE 68588 USA.</t>
  </si>
  <si>
    <t>pghimire3@huskers.unl.edu; kkim13@unl.edu; manoj.acharya@sri.com</t>
  </si>
  <si>
    <t>; Acharya, Manoj/MGU-2368-2025</t>
  </si>
  <si>
    <t>Ghimire, Prashnna/0009-0000-2689-9905; Kim, Kyungki/0000-0002-7978-4025;</t>
  </si>
  <si>
    <t>MDPI</t>
  </si>
  <si>
    <t>BASEL</t>
  </si>
  <si>
    <t>ST ALBAN-ANLAGE 66, CH-4052 BASEL, SWITZERLAND</t>
  </si>
  <si>
    <t>2075-5309</t>
  </si>
  <si>
    <t>BUILDINGS-BASEL</t>
  </si>
  <si>
    <t>JAN</t>
  </si>
  <si>
    <t>10.3390/buildings14010220</t>
  </si>
  <si>
    <t>FX9Z7</t>
  </si>
  <si>
    <t>WOS:001149282600001</t>
  </si>
  <si>
    <t>OCT</t>
  </si>
  <si>
    <t>MDPI AG, Grosspeteranlage 5, CH-4052 BASEL, SWITZERLAND</t>
  </si>
  <si>
    <t>MAR 15</t>
  </si>
  <si>
    <t>JOURNAL OF CONSTRUCTION ENGINEERING AND MANAGEMENT</t>
  </si>
  <si>
    <t>ASCE-AMER SOC CIVIL ENGINEERS</t>
  </si>
  <si>
    <t>RESTON</t>
  </si>
  <si>
    <t>1801 ALEXANDER BELL DR, RESTON, VA 20191-4400 USA</t>
  </si>
  <si>
    <t>0733-9364</t>
  </si>
  <si>
    <t>1943-7862</t>
  </si>
  <si>
    <t>J CONSTR ENG M</t>
  </si>
  <si>
    <t>J. Constr. Eng. Manage.</t>
  </si>
  <si>
    <t>Construction &amp; Building Technology; Engineering, Industrial; Engineering, Civil</t>
  </si>
  <si>
    <t>Nyqvist, R; Peltokorpi, A; Seppänen, O</t>
  </si>
  <si>
    <t>Nyqvist, Roope; Peltokorpi, Antti; Seppanen, Olli</t>
  </si>
  <si>
    <t>Can ChatGPT exceed humans in construction project risk management?</t>
  </si>
  <si>
    <t>ENGINEERING CONSTRUCTION AND ARCHITECTURAL MANAGEMENT</t>
  </si>
  <si>
    <t>Artificial intelligence (AI); Large language models (LLM); ChatGPT; GPT-4; Risk management; Construction management; Project management; Risk analysis</t>
  </si>
  <si>
    <t>PurposeThe objective of this research is to investigate the capabilities of the ChatGPT GPT-4 model, a form of artificial intelligence (AI), in comparison to human experts in the context of construction project risk management.Design/methodology/approachEmploying a mixed-methods approach, the study draws a qualitative and quantitative comparison between 16 human risk management experts from Finnish construction companies and the ChatGPT AI model utilizing anonymous peer reviews. It focuses primarily on the areas of risk identification, analysis, and control.FindingsChatGPT has demonstrated a superior ability to generate comprehensive risk management plans, with its quantitative scores significantly surpassing the human average. Nonetheless, the AI model's strategies are found to lack practicality and specificity, areas where human expertise excels.Originality/valueThis study marks a significant advancement in construction project risk management research by conducting a pioneering blind-review study that assesses the capabilities of the advanced AI model, GPT-4, against those of human experts. Emphasizing the evolution from earlier GPT models, this research not only underscores the innovative application of ChatGPT-4 but also the critical role of anonymized peer evaluations in enhancing the objectivity of findings. It illuminates the synergistic potential of AI and human expertise, advocating for a collaborative model where AI serves as an augmentative tool, thereby optimizing human performance in identifying and managing risks.</t>
  </si>
  <si>
    <t>[Nyqvist, Roope] Aalto Univ, Sch Engn, Espoo, Finland; [Peltokorpi, Antti; Seppanen, Olli] Insinooritieteiden Korkeakoulu, Dept Civil Engn, Espoo, Finland</t>
  </si>
  <si>
    <t>Aalto University</t>
  </si>
  <si>
    <t>Nyqvist, R (corresponding author), Aalto Univ, Sch Engn, Espoo, Finland.</t>
  </si>
  <si>
    <t>roope.nyqvist@aalto.fi; antti.peltokorpi@aalto.fi; olli.seppanen@aalto.fi</t>
  </si>
  <si>
    <t>; Seppänen, Olli/G-1594-2015</t>
  </si>
  <si>
    <t>Seppanen, Olli/0000-0002-2008-5924; Nyqvist, Roope/0000-0003-0711-1574;</t>
  </si>
  <si>
    <t>EMERALD GROUP PUBLISHING LTD</t>
  </si>
  <si>
    <t>Leeds</t>
  </si>
  <si>
    <t>Floor 5, Northspring 21-23 Wellington Street, Leeds, W YORKSHIRE, ENGLAND</t>
  </si>
  <si>
    <t>0969-9988</t>
  </si>
  <si>
    <t>1365-232X</t>
  </si>
  <si>
    <t>ENG CONSTR ARCHIT MA</t>
  </si>
  <si>
    <t>Eng. Constr. Archit. Manag.</t>
  </si>
  <si>
    <t>MAR 25</t>
  </si>
  <si>
    <t>10.1108/ECAM-08-2023-0819</t>
  </si>
  <si>
    <t>MAR 2024</t>
  </si>
  <si>
    <t>Engineering, Industrial; Engineering, Civil; Management</t>
  </si>
  <si>
    <t>Science Citation Index Expanded (SCI-EXPANDED); Social Science Citation Index (SSCI)</t>
  </si>
  <si>
    <t>Engineering; Business &amp; Economics</t>
  </si>
  <si>
    <t>LZ5K6</t>
  </si>
  <si>
    <t>hybrid</t>
  </si>
  <si>
    <t>WOS:001189055900001</t>
  </si>
  <si>
    <t>Jeon, K; Lee, G</t>
  </si>
  <si>
    <t>Jeon, Kahyun; Lee, Ghang</t>
  </si>
  <si>
    <t>Hybrid large language model approach for prompt and sensitive defect management: A comparative analysis of hybrid, non-hybrid, and GraphRAG approaches</t>
  </si>
  <si>
    <t>ADVANCED ENGINEERING INFORMATICS</t>
  </si>
  <si>
    <t>Housing defect management; Large language model (LLM); Question-answering (QA); Fine-tuning; Graph-retrieval augmented generation; (GraphRAG); Synthetic data generation</t>
  </si>
  <si>
    <t>CONSTRUCTION; FRAMEWORK; SYSTEM; BIM</t>
  </si>
  <si>
    <t>This study aims to propose a large language model (LLM)-enhanced defect question-answering (QA) method that can secure private and sensitive data while yielding high performance. Prompt responses to residents' complaints are crucial for preventing recurring defects. However, traditional defect analysis and response methods rely on the expertise of a few skilled workers, making it difficult to ensure timely responses. The rapid advancement of LLMs offers a potential solution for improving defect QA tasks. However, many companies prohibit the use of closed-source LLM services, such as ChatGPT, due to concerns about potential data breaches. One possible solution is to use open-source LLMs like Llama and BERT, which can be locally installed and used. However, opensource LLMs typically perform worse than closed-source LLMs. Although the performance of open-source LLMs can be greatly improved through fine-tuning, the preparation of training datasets requires a significant amount of time and labor. To address these challenges, this study proposes a hybrid defect QA method that deploys an opensource LLM for defect management to secure sensitive information, and a closed-source LLM for generating a training dataset to reduce both the time and labor required. To validate the proposed method, we compare it to the state-of-the-art LLMs, GPT-4o and Llama 3, as well as graph retrieval-augmented generation (GraphRAG)based QA systems, which have been extensively studied recently. Our results show that the hybrid LLM-based QA method achieved the highest ROUGE score of 81.6%. These findings demonstrate superior practical applicability, enabling cost-effective data generation and reliable domain adaptation within a secure data environment. This approach is beneficial for domain-specific tasks beyond defect management, where the accurate provision of specialized information and integration of historical knowledge are essential.</t>
  </si>
  <si>
    <t>[Jeon, Kahyun; Lee, Ghang] Yonsei Univ, Yonsei Ro 50, Seoul 03722, South Korea</t>
  </si>
  <si>
    <t>Yonsei University</t>
  </si>
  <si>
    <t>Lee, G (corresponding author), Yonsei Univ, Yonsei Ro 50, Seoul 03722, South Korea.</t>
  </si>
  <si>
    <t>glee@yonsei.ac.kr</t>
  </si>
  <si>
    <t>Lee, Ghang/G-8255-2012</t>
  </si>
  <si>
    <t>Lee, Ghang/0000-0002-3522-2733; JEON, Kahyun/0000-0002-4196-9219</t>
  </si>
  <si>
    <t>National Research Foundation of Korea (NRF) - Korean government (Ministry of Sci-ence and ICT, MSIT) [2021R1A2C3008209]</t>
  </si>
  <si>
    <t>National Research Foundation of Korea (NRF) - Korean government (Ministry of Sci-ence and ICT, MSIT)(National Research Foundation of KoreaMinistry of Science &amp; ICT (MSIT), Republic of KoreaMinistry of Science, ICT &amp; Future Planning, Republic of Korea)</t>
  </si>
  <si>
    <t>This work was supported by a National Research Foundation of Korea (NRF) grant funded by the Korean government (Ministry of Sci-ence and ICT, MSIT) (No. 2021R1A2C3008209) .</t>
  </si>
  <si>
    <t>ELSEVIER SCI LTD</t>
  </si>
  <si>
    <t>London</t>
  </si>
  <si>
    <t>125 London Wall, London, ENGLAND</t>
  </si>
  <si>
    <t>1474-0346</t>
  </si>
  <si>
    <t>1873-5320</t>
  </si>
  <si>
    <t>ADV ENG INFORM</t>
  </si>
  <si>
    <t>Adv. Eng. Inform.</t>
  </si>
  <si>
    <t>10.1016/j.aei.2024.103076</t>
  </si>
  <si>
    <t>Computer Science, Artificial Intelligence; Engineering, Multidisciplinary</t>
  </si>
  <si>
    <t>Computer Science; Engineering</t>
  </si>
  <si>
    <t>U2X0L</t>
  </si>
  <si>
    <t>WOS:001410472400001</t>
  </si>
  <si>
    <t>Lee, J; Ahn, S; Kim, D; Kim, D</t>
  </si>
  <si>
    <t>Lee, Jungwon; Ahn, Seungjun; Kim, Daeho; Kim, Dongkyun</t>
  </si>
  <si>
    <t>Performance comparison of retrieval-augmented generation and fine-tuned large language models for construction safety management knowledge retrieval</t>
  </si>
  <si>
    <t>AUTOMATION IN CONSTRUCTION</t>
  </si>
  <si>
    <t>Large Language Model (LLM); Retrieval-Augmented Generation (RAG); Fine-tuned LLM; Construction safety; Knowledge graph</t>
  </si>
  <si>
    <t>Construction safety standards are in unstructured formats like text and images, complicating their effective use in daily tasks. This paper compares the performance of Retrieval-Augmented Generation (RAG) and fine-tuned Large Language Model (LLM) for the construction safety knowledge retrieval. The RAG model was created by integrating GPT-4 with a knowledge graph derived from construction safety guidelines, while the fine-tuned LLM was fine-tuned using a question-answering dataset derived from the same guidelines. These models' performance is tested through case studies, using accident synopses as a query to generate preventive measurements. The responses were assessed using metrics, including cosine similarity, Euclidean distance, BLEU, and ROUGE scores. It was found that both models outperformed GPT-4, with the RAG model improving by 21.5 % and the fine-tuned LLM by 26 %. The findings highlight the relative strengths and weaknesses of the RAG and fine-tuned LLM approaches in terms of applicability and reliability for safety management.</t>
  </si>
  <si>
    <t>[Lee, Jungwon; Ahn, Seungjun; Kim, Dongkyun] Hongik Univ, Dept Civil &amp; Environm Engn, Seoul, South Korea; [Kim, Daeho] Univ Toronto, Dept Civil &amp; Mineral Engn, Toronto, ON, Canada</t>
  </si>
  <si>
    <t>Hongik University; University of Toronto</t>
  </si>
  <si>
    <t>Ahn, S (corresponding author), Hongik Univ, Dept Civil &amp; Environm Engn, Seoul, South Korea.</t>
  </si>
  <si>
    <t>ok122800@gmail.com; jun.ahn@hongik.ac.kr; civdaeho.kim@utoronto.ca; kim.dongkyun@hongik.ac.kr</t>
  </si>
  <si>
    <t>i, jung-won/0009-0006-9418-3646</t>
  </si>
  <si>
    <t>National Research Foundation of Korea (NRF) - Korea government (MSIT) [2022R1F1A1074448]; Basic Research Laboratory Program through the National Research Foundation of Korea (NRF) - Ministry of Science and ICT [2022R1A4A3032838]</t>
  </si>
  <si>
    <t>National Research Foundation of Korea (NRF) - Korea government (MSIT)(National Research Foundation of KoreaMinistry of Science, ICT &amp; Future Planning, Republic of KoreaMinistry of Science &amp; ICT (MSIT), Republic of Korea); Basic Research Laboratory Program through the National Research Foundation of Korea (NRF) - Ministry of Science and ICT(National Research Foundation of Korea)</t>
  </si>
  <si>
    <t>This research work was supported by the National Research Foundation of Korea (NRF) grant funded by the Korea government (MSIT) (No. 2022R1F1A1074448) and by the Basic Research Laboratory Program (Grant Number: 2022R1A4A3032838) through the National Research Foundation of Korea (NRF) funded by the Ministry of Science and ICT.</t>
  </si>
  <si>
    <t>0926-5805</t>
  </si>
  <si>
    <t>1872-7891</t>
  </si>
  <si>
    <t>AUTOMAT CONSTR</t>
  </si>
  <si>
    <t>Autom. Constr.</t>
  </si>
  <si>
    <t>DEC 15</t>
  </si>
  <si>
    <t>B</t>
  </si>
  <si>
    <t>10.1016/j.autcon.2024.105846</t>
  </si>
  <si>
    <t>NOV 2024</t>
  </si>
  <si>
    <t>M4X4S</t>
  </si>
  <si>
    <t>WOS:001357584600001</t>
  </si>
  <si>
    <t>Smetana, M; de Salles, LS; Sukharev, I; Khazanovich, L</t>
  </si>
  <si>
    <t>Smetana, Mason; de Salles, Lucio Salles; Sukharev, Igor; Khazanovich, Lev</t>
  </si>
  <si>
    <t>Highway Construction Safety Analysis Using Large Language Models</t>
  </si>
  <si>
    <t>APPLIED SCIENCES-BASEL</t>
  </si>
  <si>
    <t>artificial intelligence; accidents; construction industry; machine learning; transportation</t>
  </si>
  <si>
    <t>Featured Application Use of large language models and AI to analyze construction safety data.Abstract The highway construction industry carries substantial safety risks for workers, necessitating thorough accident analyses to implement effective preventive measures. Current research lacks comprehensive investigations into safety incidents, relying heavily on conventional statistical methods and overlooking valuable textual information in publicly available databases. This study leverages a state-of-the-art large language model (LLM), specifically OpenAI's GPT-3.5 model. The primary focus is to enhance text-based incident analysis that is sourced from OSHA's Severe Injury Reports (SIR) database. By incorporating novel natural language processing (NLP) techniques, dimensionality reduction, clustering algorithms, and LLM prompting of incident narratives, the study aims to develop an approach to the analysis of major accident causes in highway construction. The resulting cluster analysis, coupled with LLM summarization and cause identification, reveals the major accident types, such as heat-related and struck-by injuries, as well as commonalities between incidents. This research showcases the potential of artificial intelligence (AI) and LLM technology in data-driven analysis. By efficiently processing textual data and providing insightful analysis, the study fosters practical implications for safety professionals and the development of more effective accident prevention and intervention strategies within the industry.</t>
  </si>
  <si>
    <t>[Smetana, Mason; Sukharev, Igor; Khazanovich, Lev] Univ Pittsburgh, Dept Civil &amp; Environm Engn, Pittsburgh, PA 15261 USA; [de Salles, Lucio Salles] Rochester Inst Technol, Dept Civil Engn Technol Environm Management &amp; Safe, Rochester, NY 14623 USA</t>
  </si>
  <si>
    <t>Pennsylvania Commonwealth System of Higher Education (PCSHE); University of Pittsburgh; Rochester Institute of Technology</t>
  </si>
  <si>
    <t>de Salles, LS (corresponding author), Rochester Inst Technol, Dept Civil Engn Technol Environm Management &amp; Safe, Rochester, NY 14623 USA.</t>
  </si>
  <si>
    <t>mrs196@pitt.edu; lssite@rit.edu; igs18@pitt.edu; lev.k@pitt.edu</t>
  </si>
  <si>
    <t>Sukharev, Igor/KVA-6137-2024; de Salles, Lucio/H-5275-2018</t>
  </si>
  <si>
    <t>Salles de Salles, Lucio/0009-0000-9080-4448; Sukharev, Igor/0009-0006-6732-1986; Smetana, Mason/0009-0009-4130-3781; Khazanovich, Lev/0000-0002-8422-9181</t>
  </si>
  <si>
    <t>University of Pittsburgh Anthony Gill Chair; IRISE technical panel</t>
  </si>
  <si>
    <t>The authors acknowledge the advice and assistance provided by the IRISE technical panel.</t>
  </si>
  <si>
    <t>2076-3417</t>
  </si>
  <si>
    <t>APPL SCI-BASEL</t>
  </si>
  <si>
    <t>Appl. Sci.-Basel</t>
  </si>
  <si>
    <t>FEB</t>
  </si>
  <si>
    <t>10.3390/app14041352</t>
  </si>
  <si>
    <t>Chemistry, Multidisciplinary; Engineering, Multidisciplinary; Materials Science, Multidisciplinary; Physics, Applied</t>
  </si>
  <si>
    <t>Chemistry; Engineering; Materials Science; Physics</t>
  </si>
  <si>
    <t>JC2E8</t>
  </si>
  <si>
    <t>WOS:001170884000001</t>
  </si>
  <si>
    <t>Prieto, SA; Mengiste, ET; de Soto, BG</t>
  </si>
  <si>
    <t>Prieto, Samuel A.; Mengiste, Eyob T.; de Soto, Borja Garcia</t>
  </si>
  <si>
    <t>Investigating the Use of ChatGPT for the Scheduling of Construction Projects</t>
  </si>
  <si>
    <t>natural language processing; ChatGPT; scheduling; generative pre-training transformer; project management; Construction 5; 0; GPT 3; 5</t>
  </si>
  <si>
    <t>SYSTEM</t>
  </si>
  <si>
    <t>Generative Pre-Trained Transformer (GPT) language models such as ChatGPT have the potential to revolutionize the construction industry by automating repetitive and time-consuming tasks. This paper presents a study in which ChatGPT was used to generate a construction schedule for a simple construction project. The output from ChatGPT was evaluated by a pool of participants that provided feedback regarding their overall interaction experience and the quality of the output. The results show that ChatGPT can generate a coherent schedule that follows a logical approach to fulfill the requirements of the scope indicated. The participants had an overall positive interaction experience and indicated the potential of such a tool in automating many preliminary and time-consuming tasks. However, the technology still has limitations, and further development is needed before it can be widely adopted in the industry. Overall, this study highlights the advantages of using large language models and Natural Language Processing (NLP) techniques in the construction industry and the need for further research.</t>
  </si>
  <si>
    <t>[Prieto, Samuel A.; Mengiste, Eyob T.; de Soto, Borja Garcia] New York Univ Abu Dhabi NYUAD, Div Engn, SMART Construct Res Grp, Expt Res Bldg,PO Box 129188, Abu Dhabi, U Arab Emirates</t>
  </si>
  <si>
    <t>Prieto, SA (corresponding author), New York Univ Abu Dhabi NYUAD, Div Engn, SMART Construct Res Grp, Expt Res Bldg,PO Box 129188, Abu Dhabi, U Arab Emirates.</t>
  </si>
  <si>
    <t>samuel.prieto@nyu.edu; eyob.mengiste@nyu.edu; garcia.de.soto@nyu.edu</t>
  </si>
  <si>
    <t>; de Soto, Borja/AAA-1348-2019</t>
  </si>
  <si>
    <t>Prieto Ayllon, Samuel A./0000-0001-8341-2630;</t>
  </si>
  <si>
    <t>Center for Cyber Security (CCS) at New York University Abu Dhabi - Tamkeen under the NYUAD Research Institute Award [G1104]; NYUAD Center for Interacting Urban Networks (CITIES) - Tamkeen under the NYUAD Research Institute Award [CG001]</t>
  </si>
  <si>
    <t>Center for Cyber Security (CCS) at New York University Abu Dhabi - Tamkeen under the NYUAD Research Institute Award; NYUAD Center for Interacting Urban Networks (CITIES) - Tamkeen under the NYUAD Research Institute Award</t>
  </si>
  <si>
    <t>The authors thank the participants who provided their feedback and experience using ChatGPT for the case study. This work was supported by the Center for Cyber Security (CCS) at New York University Abu Dhabi, funded by Tamkeen under the NYUAD Research Institute Award G1104 in collaboration with the NYUAD Center for Interacting Urban Networks (CITIES), funded by Tamkeen under the NYUAD Research Institute Award CG001.</t>
  </si>
  <si>
    <t>APR</t>
  </si>
  <si>
    <t>10.3390/buildings13040857</t>
  </si>
  <si>
    <t>F0HB6</t>
  </si>
  <si>
    <t>gold, Green Submitted</t>
  </si>
  <si>
    <t>WOS:000979233000001</t>
  </si>
  <si>
    <t>Zou, Y; Shi, MY; Chen, ZJ; Deng, Z; Lei, ZX; Zeng, ZH; Yang, SM; Tong, HX; Xiao, L; Zhou, WW</t>
  </si>
  <si>
    <t>Zou, Yi; Shi, Mengying; Chen, Zhongjie; Deng, Zhu; Lei, Zongxiong; Zeng, Zihan; Yang, Shiming; Tong, Hongxiang; Xiao, Lei; Zhou, Wenwen</t>
  </si>
  <si>
    <t>ESGReveal: An LLM-based approach for extracting structured data from ESG reports</t>
  </si>
  <si>
    <t>JOURNAL OF CLEANER PRODUCTION</t>
  </si>
  <si>
    <t>ESG; Data extraction; Large language models; ChatGPT</t>
  </si>
  <si>
    <t>As an important source for disclosure a company's environmental, social, and governance (ESG) performance, stock exchanges gradually strengthen their requirements for listed companies to periodically submit their ESG exports. However, these documents are often unstructured, making it difficult to directly evaluate a company's disclosure level as well as the performance quantitatively. In this study, we develop a quantitative framework, ESGReveal, for assessing corporate ESG performance based on large language model (LLM) techniques. Specifically, by integrating retrieval-augmented generation (RAG) technology with LLMs, we extract relevant performance data from complex corporate ESG reports. The ESGReveal framework consists of three primary modules: an ESG Metadata module for standardized queries, a Report Preprocessing module for database construction, and an LLM Agent module for data extraction. We evaluated the performance of various LLMs, including GPT-3.5, GPT-4, ChatGLM, and QWEN, and found that GPT-4 achieved 76.9% accuracy in data extraction and 83.7% accuracy in disclosure analysis, showing the best improvement over baseline models. We applied this ESGReveal model to 2249 ESG reports published by 166 companies across 12 industries listed on the Hong Kong Stock Exchange (HKEx), analyzing the disclosure and performance of key ESG indicators. Results show that for mandatory environmental and social indicators required by HKEx, the sample companies achieved disclosure rates of 69.5% and 57.2%, respectively. Different industries exhibited varying performance in key ESG indicators, such as the proportion of direct and indirect greenhouse gas emissions, highlighting key areas for future emission reduction efforts. These findings underscore the need to strengthen ESG practices across sectors and emphasize both general and sector-specific ESG initiatives. In summary, by leveraging the capabilities of LLM and RAG technologies, ESGReveal offers a practical and efficient solution to the pressing need for consistent and accurate ESG information retrieval.</t>
  </si>
  <si>
    <t>[Zou, Yi; Chen, Zhongjie; Deng, Zhu; Lei, Zongxiong; Tong, Hongxiang; Xiao, Lei; Zhou, Wenwen] Alibaba Cloud, Hangzhou, Peoples R China; [Shi, Mengying] Tsinghua Univ, Dept Earth Syst Sci, Beijing, Peoples R China; [Deng, Zhu] Univ Hong Kong, Dept Geog, Hong Kong, Peoples R China; [Zeng, Zihan; Yang, Shiming] Sun Yat Sen Univ, Dept Environm Sci &amp; Engn, Guangzhou, Peoples R China</t>
  </si>
  <si>
    <t>Alibaba Group; Tsinghua University; University of Hong Kong; Sun Yat Sen University</t>
  </si>
  <si>
    <t>Deng, Z; Zhou, WW (corresponding author), Alibaba Cloud, Hangzhou, Peoples R China.</t>
  </si>
  <si>
    <t>zoe.zou.23@outlook.com; shimy22@mails.tsinghua.edu.cn; zhudeng@hku.hk; zhouwenwen@tsinghua.org.cn</t>
  </si>
  <si>
    <t>; Deng, Zhu/JBS-2566-2023; yang, shiming/HLV-7901-2023</t>
  </si>
  <si>
    <t>DENG, Zhu/0000-0002-6409-9578;</t>
  </si>
  <si>
    <t>Alibaba Cloud</t>
  </si>
  <si>
    <t>This work is supported by Alibaba Cloud. We thank all the anonymous reviewers who generously contributed their time and efforts. Their professional recommendations have greatly enhanced the quality of the manuscript.</t>
  </si>
  <si>
    <t>0959-6526</t>
  </si>
  <si>
    <t>1879-1786</t>
  </si>
  <si>
    <t>J CLEAN PROD</t>
  </si>
  <si>
    <t>J. Clean Prod.</t>
  </si>
  <si>
    <t>JAN 15</t>
  </si>
  <si>
    <t>10.1016/j.jclepro.2024.144572</t>
  </si>
  <si>
    <t>Green &amp; Sustainable Science &amp; Technology; Engineering, Environmental; Environmental Sciences</t>
  </si>
  <si>
    <t>Science &amp; Technology - Other Topics; Engineering; Environmental Sciences &amp; Ecology</t>
  </si>
  <si>
    <t>U1B8E</t>
  </si>
  <si>
    <t>Green Submitted</t>
  </si>
  <si>
    <t>WOS:001409239500001</t>
  </si>
  <si>
    <t>Pu, HX; Yang, XC; Li, J; Guo, RH</t>
  </si>
  <si>
    <t>Pu, Hongxu; Yang, Xincong; Li, Jing; Guo, Runhao</t>
  </si>
  <si>
    <t>AutoRepo: A general framework for multimodal LLM-based automated construction reporting</t>
  </si>
  <si>
    <t>EXPERT SYSTEMS WITH APPLICATIONS</t>
  </si>
  <si>
    <t>Construction inspection; Large language models; Unmanned vehicles; Automated report generation</t>
  </si>
  <si>
    <t>INSPECTION; SYSTEM</t>
  </si>
  <si>
    <t>Ensuring the safety, quality, and timely completion of construction projects is critical, and construction inspections play an important role in achieving these objectives. Nevertheless, the predominantly manual approach to inspections frequently results in inefficiencies and inadequate information management. These methods often fail to provide a comprehensive and detailed assessment, resulting in regulatory oversight and potential safety hazards. To address this issue, this paper presents a novel framework named AutoRepo for automated generation of construction inspection reports. In AutoRepo, the unmanned vehicles efficiently perform construction inspections and collect scene information, while the multimodal large language model (LLM) is used to automatically generate the inspection reports. The framework was applied and tested on a real-world construction site, demonstrating its potential to speed up the inspection process, significantly reduce waste of resource, and generate high-quality inspection reports that meet regulatory standards. Thus, this research highlights the great potential of multimodal LLMs in revolutionizing construction inspection practices, signaling a significant leap forward towards a more efficient and safer construction management paradigm.</t>
  </si>
  <si>
    <t>[Pu, Hongxu; Yang, Xincong] Harbin Inst Technol, Sch Civil &amp; Environm Engn, Shenzhen 518055, Peoples R China; [Yang, Xincong] Minist Emergency Management, Shenzhen Technol Inst Urban Publ Safety, Key Lab Urban Safety Risk Monitoring &amp; Early Warni, Shenzhen 518023, Peoples R China; [Li, Jing] Harbin Inst Technol, Sch Comp Sci &amp; Engn, Shenzhen 518055, Peoples R China; [Guo, Runhao] Hong Kong Polytech Univ, Dept Bldg &amp; Real Estate, Kowloon, Hong Kong, Peoples R China</t>
  </si>
  <si>
    <t>Harbin Institute of Technology; Harbin Institute of Technology; Hong Kong Polytechnic University</t>
  </si>
  <si>
    <t>Yang, XC (corresponding author), Harbin Inst Technol, Sch Civil &amp; Environm Engn, Shenzhen 518055, Peoples R China.</t>
  </si>
  <si>
    <t>yangxincong@hit.edu.cn</t>
  </si>
  <si>
    <t>Yang, Onion/HLW-8695-2023; GUO, Runhao/HLW-1402-2023</t>
  </si>
  <si>
    <t>Yang, Xincong/0000-0002-7292-9324</t>
  </si>
  <si>
    <t>Key Technologies R &amp; D Program by National Natural Science Foundation of China [2022YFC3801203, 52108286]; Shenzhen Science and Technology Programs [GXWD20220818002513001, RCBS20221008093128076, ZDSYS20210929115800001]; Key Laboratory Open Fund Project of Shenzhen Technology Institute of Urban Public Safety</t>
  </si>
  <si>
    <t>Key Technologies R &amp; D Program by National Natural Science Foundation of China; Shenzhen Science and Technology Programs; Key Laboratory Open Fund Project of Shenzhen Technology Institute of Urban Public Safety</t>
  </si>
  <si>
    <t>This research is supported by Key Technologies R &amp; D Program (Grant No. 2022YFC3801203), supported by National Natural Science Foundation of China (Grant No. 52108286), supported by Shenzhen Science and Technology Programs (Grant No. GXWD20220818002513001, Grant No. RCBS20221008093128076, Grant No. ZDSYS20210929115800001), supported by Key Laboratory Open Fund Project of Shenzhen Technology Institute of Urban Public Safety.</t>
  </si>
  <si>
    <t>PERGAMON-ELSEVIER SCIENCE LTD</t>
  </si>
  <si>
    <t>OXFORD</t>
  </si>
  <si>
    <t>THE BOULEVARD, LANGFORD LANE, KIDLINGTON, OXFORD OX5 1GB, ENGLAND</t>
  </si>
  <si>
    <t>0957-4174</t>
  </si>
  <si>
    <t>1873-6793</t>
  </si>
  <si>
    <t>EXPERT SYST APPL</t>
  </si>
  <si>
    <t>Expert Syst. Appl.</t>
  </si>
  <si>
    <t>DEC 1</t>
  </si>
  <si>
    <t>10.1016/j.eswa.2024.124601</t>
  </si>
  <si>
    <t>JUL 2024</t>
  </si>
  <si>
    <t>Computer Science, Artificial Intelligence; Engineering, Electrical &amp; Electronic; Operations Research &amp; Management Science</t>
  </si>
  <si>
    <t>Computer Science; Engineering; Operations Research &amp; Management Science</t>
  </si>
  <si>
    <t>YI1O7</t>
  </si>
  <si>
    <t>WOS:001267770900001</t>
  </si>
  <si>
    <t>Samsami, R</t>
  </si>
  <si>
    <t>Samsami, Reihaneh</t>
  </si>
  <si>
    <t>Optimizing the Utilization of Generative Artificial Intelligence (AI) in the AEC Industry: ChatGPT Prompt Engineering and Design</t>
  </si>
  <si>
    <t>CIVILENG</t>
  </si>
  <si>
    <t>generative AI; ChatGPT; prompt design and engineering; construction scheduling; hazard recognition; AEC</t>
  </si>
  <si>
    <t>Generative Artificial Intelligence (AI) holds significant potential for revolutionizing the Architecture, Engineering, and Construction (AEC) industry by automating complex tasks such as construction scheduling, hazard recognition, resource leveling, information retrieval from BIM, etc. However, realizing this potential requires a strategic approach to ensure effective utilization and maximum benefit. This paper presents guidelines for prompt design and engineering to elicit desired responses from ChatGPT, a Generative AI tool, in AEC applications. Key steps include understanding user intent, leveraging model capabilities, and optimizing prompt structures. By following these guidelines, stakeholders in the AEC industry can harness the power of Generative AI to improve construction scheduling processes, increase project efficiency, and ultimately drive innovation and growth in the industry. Several illustrative examples on construction scheduling and hazard recognition are provided to demonstrate the methodology proposed in this research. It is concluded that Generative AI, when effectively utilized, significantly enhances project scheduling and hazard recognition capability in the AEC industry with minimal error.</t>
  </si>
  <si>
    <t>[Samsami, Reihaneh] Univ New Haven, Coll Engn, Dept Civil &amp; Environm Engn, West Haven, CT 06516 USA</t>
  </si>
  <si>
    <t>University New Haven</t>
  </si>
  <si>
    <t>Samsami, R (corresponding author), Univ New Haven, Coll Engn, Dept Civil &amp; Environm Engn, West Haven, CT 06516 USA.</t>
  </si>
  <si>
    <t>rsamsami@newhaven.edu</t>
  </si>
  <si>
    <t>2673-4109</t>
  </si>
  <si>
    <t>CivilEng</t>
  </si>
  <si>
    <t>DEC</t>
  </si>
  <si>
    <t>10.3390/civileng5040049</t>
  </si>
  <si>
    <t>Engineering, Civil</t>
  </si>
  <si>
    <t>Q3N2W</t>
  </si>
  <si>
    <t>WOS:001383786800001</t>
  </si>
  <si>
    <t>You, HX; Ye, Y; Zhou, TY; Zhu, Q; Du, J</t>
  </si>
  <si>
    <t>You, Hengxu; Ye, Yang; Zhou, Tianyu; Zhu, Qi; Du, Jing</t>
  </si>
  <si>
    <t>Robot-Enabled Construction Assembly with Automated Sequence Planning Based on ChatGPT: RoboGPT</t>
  </si>
  <si>
    <t>robot-assembly; sequential learning; ChatGPT</t>
  </si>
  <si>
    <t>GENETIC ALGORITHM; OPTIMIZATION; SEARCH; DESIGN</t>
  </si>
  <si>
    <t>Robot-based assembly in construction has emerged as a promising solution to address numerous challenges such as increasing costs, labor shortages, and the demand for safe and efficient construction processes. One of the main obstacles in realizing the full potential of these robotic systems is the need for effective and efficient sequence planning for construction tasks. Current approaches, including mathematical and heuristic techniques or machine learning methods, face limitations in their adaptability and scalability to dynamic construction environments. To expand the current robot system's sequential understanding ability, this paper introduces RoboGPT, a novel system that leverages the advanced reasoning capabilities of ChatGPT, a large language model, for automated sequence planning in robot-based assembly applied to construction tasks. The proposed system adapts ChatGPT for construction sequence planning and demonstrates its feasibility and effectiveness through experimental evaluation including two case studies and 80 trials involving real construction tasks. The results show that RoboGPT-driven robots can handle complex construction operations and adapt to changes on the fly. This paper contributes to the ongoing efforts to enhance the capabilities and performance of robot-based assembly systems in the construction industry, and it paves the way for further integration of large language model technologies in the field of construction robotics.</t>
  </si>
  <si>
    <t>[You, Hengxu; Ye, Yang; Zhou, Tianyu; Zhu, Qi; Du, Jing] Univ Florida, Engn Sch Sustainable Infrastruct &amp; Environm, Gainesville, FL 32611 USA</t>
  </si>
  <si>
    <t>State University System of Florida; University of Florida</t>
  </si>
  <si>
    <t>Du, J (corresponding author), Univ Florida, Engn Sch Sustainable Infrastruct &amp; Environm, Gainesville, FL 32611 USA.</t>
  </si>
  <si>
    <t>you.h@ufl.edu; ye.yang@ufl.edu; zhoutianyu@ufl.edu; qi.zhu@nist.gov; eric.du@essie.ufl.edu</t>
  </si>
  <si>
    <t>; You, Hengxu/IZE-7339-2023; Du, Jing/AHE-6199-2022; Zhou, Tianyu/IYJ-7379-2023</t>
  </si>
  <si>
    <t>Du, Jing/0000-0002-0481-4875; Ye, Yang/0000-0003-0101-5290;</t>
  </si>
  <si>
    <t>National Science Foundation (NSF) [2128895]</t>
  </si>
  <si>
    <t>National Science Foundation (NSF)(National Science Foundation (NSF))</t>
  </si>
  <si>
    <t>This research was funded by the National Science Foundation (NSF), grant number 2128895. The APC was funded by the NSF.</t>
  </si>
  <si>
    <t>JUL</t>
  </si>
  <si>
    <t>10.3390/buildings13071772</t>
  </si>
  <si>
    <t>N6LC6</t>
  </si>
  <si>
    <t>WOS:001038093500001</t>
  </si>
  <si>
    <t>Lee, J; Jung, W; Baek, S</t>
  </si>
  <si>
    <t>Lee, Jooyeup; Jung, Wooyong; Baek, Seungwon</t>
  </si>
  <si>
    <t>In-House Knowledge Management Using a Large Language Model: Focusing on Technical Specification Documents Review</t>
  </si>
  <si>
    <t>technical specification document; knowledge management; large language model; fine-tuning; GPT; LLaMA</t>
  </si>
  <si>
    <t>CONSTRUCTION; CAPABILITIES</t>
  </si>
  <si>
    <t>In complex construction projects, technical specifications have to be reviewed in a short period of time. Even experienced engineers find it difficult to review every detail of technical specifications. In addition, it is not easy to transfer experienced knowledge to junior engineers. With the technological innovation of large language models such as ChatGPT, a fine-tuned language model is proposed as an effective solution for the automatic review of technical specification documents. Against this backdrop, this study examines the in-house technical specification documents that are not publicly available. Then, two fine-tuned large language models, GPT-3 and LLaMA2, are trained to answer questions related to technical specification documents. The results show that the fine-tuned LLaMA2 model generally outperforms the fine-tuned GPT-3 model in terms of accuracy, reliability, and conciseness of responses. In particular, the fine-tuned LLaMA2 model suppressed hallucinogenic effects better than the fine-tuned GPT-3 model. Based on the results, this study discussed the applicability and limitations of a fine-tuned large language model for in-house knowledge management. The results of this study are expected to assist practitioners in developing a domain-specific knowledge management solution by fine-tuning an open-source large language model with private datasets.</t>
  </si>
  <si>
    <t>[Lee, Jooyeup; Jung, Wooyong] KEPCO Int Nucl Grad Sch, Dept Nucl Power Plant Engn, 658-91 Haemaji Ro,Seosaeng Myeon,Ulju Gun, Ulsan 45014, South Korea; [Baek, Seungwon] Korea Inst Civil Engn &amp; Bldg Technol, Postconstruct Evaluat &amp; Management Ctr, Dept Construct Policy Res, Goyang 10223, South Korea</t>
  </si>
  <si>
    <t>Korea Institute of Civil Engineering &amp; Building Technology (KICT)</t>
  </si>
  <si>
    <t>Jung, W (corresponding author), KEPCO Int Nucl Grad Sch, Dept Nucl Power Plant Engn, 658-91 Haemaji Ro,Seosaeng Myeon,Ulju Gun, Ulsan 45014, South Korea.;Baek, S (corresponding author), Korea Inst Civil Engn &amp; Bldg Technol, Postconstruct Evaluat &amp; Management Ctr, Dept Construct Policy Res, Goyang 10223, South Korea.</t>
  </si>
  <si>
    <t>kosdac@gmail.com; trustjung@gmail.com; baeksw@kict.re.kr</t>
  </si>
  <si>
    <t>Baek, Seungwon/0000-0001-6755-6300</t>
  </si>
  <si>
    <t>KEPCO International Nuclear graduate School (KINGS)</t>
  </si>
  <si>
    <t>No Statement Available</t>
  </si>
  <si>
    <t>10.3390/app14052096</t>
  </si>
  <si>
    <t>KT0P8</t>
  </si>
  <si>
    <t>WOS:001182101800001</t>
  </si>
  <si>
    <t>Castelblanco, G; Cruz-Castro, L; Yang, ZL</t>
  </si>
  <si>
    <t>Castelblanco, Gabriel; Cruz-Castro, Laura; Yang, Zhenlin</t>
  </si>
  <si>
    <t>Performance of a Large-Language Model in scoring construction management capstone design projects</t>
  </si>
  <si>
    <t>COMPUTER APPLICATIONS IN ENGINEERING EDUCATION</t>
  </si>
  <si>
    <t>capstone course; GPT; LLM; scoring</t>
  </si>
  <si>
    <t>Grading is one of the most relevant hurdles for instructors, diverting instructor's focus on the development of engaging learning activities, class preparation, and attending to students' questions. Institutions and instructors are continuously looking for alternatives to reduce educators' time required on grading, frequently, resulting in hiring teaching assistants whose inexperience and frequent rotation can lead to inconsistent and subjective evaluations. Large Language Models (LLMs) like GPT-4 may alleviate grading challenges; however, research in this field is limited when dealing with assignments requiring specialized knowledge, complex critical thinking, subjective, and creative. This research investigates whether GPT-4's scores correlate with human grading in a construction capstone project and how the use of criteria and rubrics in GPT influences this correlation. Projects were graded by two human graders and three training configurations in GPT-4: no detailed criteria, paraphrased criteria, and explicit rubrics. Each configuration was tested through 10 iterations to evaluate GPT consistency. Results challenge GPT-4's potential to grade argumentative assignments. GPT-4's score correlates slightly better (although poor overall) with human evaluations when no additional information is provided, underscoring the poor impact of the specificity of training materials for GPT scoring in this type of assignment. Despite the LLMs' promises, their limitations include variability in consistency and reliance on statistical pattern analysis, which can lead to misleading evaluations along with privacy concerns when handling sensitive student data. Educators must carefully design grading guidelines to harness the full potential of LLMs in academic assessments, balancing AI's efficiency with the need for nuanced human judgment.</t>
  </si>
  <si>
    <t>[Castelblanco, Gabriel; Yang, Zhenlin] Univ Florida, ME Rinker Sr Sch Construct Management, Gainesville, FL 32611 USA; [Cruz-Castro, Laura] Univ Florida, Dept Engn Educ, Gainesville, FL USA</t>
  </si>
  <si>
    <t>State University System of Florida; University of Florida; State University System of Florida; University of Florida</t>
  </si>
  <si>
    <t>Castelblanco, G (corresponding author), Univ Florida, ME Rinker Sr Sch Construct Management, Gainesville, FL 32611 USA.</t>
  </si>
  <si>
    <t>gabriel.castelbl@ufl.edu</t>
  </si>
  <si>
    <t>Castelblanco, Gabriel/AFV-2294-2022; Cruz Castro, Laura Melissa/HNB-6136-2023</t>
  </si>
  <si>
    <t>Castelblanco, Gabriel/0000-0001-6820-6644; Cruz Castro, Laura Melissa/0000-0002-9331-090X</t>
  </si>
  <si>
    <t>WILEY</t>
  </si>
  <si>
    <t>HOBOKEN</t>
  </si>
  <si>
    <t>111 RIVER ST, HOBOKEN 07030-5774, NJ USA</t>
  </si>
  <si>
    <t>1061-3773</t>
  </si>
  <si>
    <t>1099-0542</t>
  </si>
  <si>
    <t>COMPUT APPL ENG EDUC</t>
  </si>
  <si>
    <t>Comput. Appl. Eng. Educ.</t>
  </si>
  <si>
    <t>NOV</t>
  </si>
  <si>
    <t>10.1002/cae.22796</t>
  </si>
  <si>
    <t>SEP 2024</t>
  </si>
  <si>
    <t>Computer Science, Interdisciplinary Applications; Education, Scientific Disciplines; Engineering, Multidisciplinary</t>
  </si>
  <si>
    <t>Computer Science; Education &amp; Educational Research; Engineering</t>
  </si>
  <si>
    <t>L7V6H</t>
  </si>
  <si>
    <t>WOS:001312004100001</t>
  </si>
  <si>
    <t>AUG</t>
  </si>
  <si>
    <t>SEP</t>
  </si>
  <si>
    <t>Zhang, TH; Yu, HL; Wang, XL; Wang, JJ; Ren, BY</t>
  </si>
  <si>
    <t>Zhang, Tianhong; Yu, Hongling; Wang, Xiaoling; Wang, Jiajun; Ren, Binyu</t>
  </si>
  <si>
    <t>Knowledge-based cross-modal fusion for long-term forecasting of grouting construction parameters using large language model</t>
  </si>
  <si>
    <t>Large language model; Knowledge-based; Cross-modal fusion; Cross-engineering application; Intelligent grouting construction; Time-series forecasting</t>
  </si>
  <si>
    <t>Accurate long-term forecasting of grouting construction parameters is essential for foundation safety and the advancement of grouting automation. Existing methods have limited generalization due to diverse equipment and complex geological conditions. This paper addressed these challenges by proposing the Knowledge-based cross-modal fusion for long-term forecasting of Grouting parameters using Large Language Model (KG-LLM). This method captured the variations and relationships among grouting parameters by integrating domainspecific knowledge through construction knowledge and cross-prompt. A cross-modal fusion method combined knowledge-driven prompts with multi-scale time embedding into the frozen LLM, ensuring high prediction accuracy and generalization. Case studies on three projects validated the predictive performance and crossengineering generalization of KG-LLM, with notable improvements in the prediction of parameters. KG-LLM quickly adapted to other projects without further training and was not constrained by equipment type. Moreover, this method was compatible with any LLM, offering a scalable solution for advancing the intelligent of grouting construction.</t>
  </si>
  <si>
    <t>[Zhang, Tianhong; Wang, Xiaoling; Wang, Jiajun; Ren, Binyu] Tianjin Univ, State Key Lab Hydraul Engn Intelligent Construct &amp;, 135 Yaguan Rd, Tianjin 300350, Peoples R China; [Yu, Hongling] China Agr Univ, Coll Water Resources &amp; Civil Engn, Beijing 100091, Peoples R China</t>
  </si>
  <si>
    <t>Tianjin University; China Agricultural University</t>
  </si>
  <si>
    <t>Wang, XL (corresponding author), Tianjin Univ, State Key Lab Hydraul Engn Intelligent Construct &amp;, 135 Yaguan Rd, Tianjin 300350, Peoples R China.</t>
  </si>
  <si>
    <t>zhangtianhong@tju.edu.cn; wangxl@tju.edu.cn; jiajun_2014_bs@tju.edu.cn; 1020205067@tju.edu.cn</t>
  </si>
  <si>
    <t>Wang, Xiaoling/GNP-7602-2022</t>
  </si>
  <si>
    <t>National Natural Science Founda-tion of China [52222907]</t>
  </si>
  <si>
    <t>National Natural Science Founda-tion of China(National Natural Science Foundation of China (NSFC))</t>
  </si>
  <si>
    <t>This research was funded by the National Natural Science Founda-tion of China (grant number 52222907) .</t>
  </si>
  <si>
    <t>10.1016/j.autcon.2025.106036</t>
  </si>
  <si>
    <t>FEB 2025</t>
  </si>
  <si>
    <t>X5M6I</t>
  </si>
  <si>
    <t>WOS:001425791200001</t>
  </si>
  <si>
    <t>Sabbagh, VB; Lima, CBC; Xexéo, G</t>
  </si>
  <si>
    <t>Sabbagh, V. B.; Lima, C. B. C.; Xexeo, G.</t>
  </si>
  <si>
    <t>Comparative Analysis of Single and Multiagent Large Language Model Architectures for Domain- Specific Tasks in Well Construction</t>
  </si>
  <si>
    <t>SPE JOURNAL</t>
  </si>
  <si>
    <t>ARTIFICIAL-INTELLIGENCE</t>
  </si>
  <si>
    <t>This paper explores the application of large language models (LLMs) in the oil and gas (O&amp;G) sector, specifically within well construction and maintenance tasks. The study evaluates the performances of a single agent and a multiagent LLM- based architecture in processing different tasks, offering a comparative perspective on their accuracy and the cost implications of their implementation. The results indicate that multiagent systems offer improved performance in question and answer (Q&amp;A) tasks, with a truthfulness measure 28% higher than single- agent systems but at a higher financial cost. Specifically, the multiagent architecture incurs costs that are, on average, 3.7 times higher than those of the single- agent setup due to the increased number of tokens processed. Conversely, single- agent systems excel in Text- to- SQL (structured query language) tasks, particularly when using the Generative Pre- Trained Transformer 4 (GPT- 4), achieving a 15% higher score compared to multiagent configurations, suggesting that simpler architectures can sometimes outpace complexity. The novelty of this work lies in its original examination of the specific challenges presented by the complex, technical, unstructured data inherent in well construction operations, contributing to strategic planning for adopting generative artificial intelligence (AI) (Gen- AI) applications and providing a basis for optimizing solutions against economic and technological parameters.</t>
  </si>
  <si>
    <t>[Sabbagh, V. B.; Lima, C. B. C.] Petrobras SA, Rio De Janeiro, Brazil; [Xexeo, G.] Univ Fed Rio de Janeiro, Rio de Janeiro, Brazil</t>
  </si>
  <si>
    <t>Petrobras; Universidade Federal do Rio de Janeiro</t>
  </si>
  <si>
    <t>Sabbagh, VB (corresponding author), Petrobras SA, Rio De Janeiro, Brazil.</t>
  </si>
  <si>
    <t>sabbagh@petrobras.com.br</t>
  </si>
  <si>
    <t>Lima, Claudio/D-7839-2012</t>
  </si>
  <si>
    <t>Lima, Claudio/0000-0002-3833-321X</t>
  </si>
  <si>
    <t>SOC PETROLEUM ENG</t>
  </si>
  <si>
    <t>RICHARDSON</t>
  </si>
  <si>
    <t>222 PALISADES CREEK DR,, RICHARDSON, TX 75080 USA</t>
  </si>
  <si>
    <t>1086-055X</t>
  </si>
  <si>
    <t>1930-0220</t>
  </si>
  <si>
    <t>SPE J</t>
  </si>
  <si>
    <t>SPE J.</t>
  </si>
  <si>
    <t>Engineering, Petroleum</t>
  </si>
  <si>
    <t>P9B6Y</t>
  </si>
  <si>
    <t>WOS:001380777000003</t>
  </si>
  <si>
    <t>EXTRACTION</t>
  </si>
  <si>
    <t>MAY</t>
  </si>
  <si>
    <t>Park, S; Menassa, CC; Kamat, VR</t>
  </si>
  <si>
    <t>Park, Somin; Menassa, Carol C.; Kamat, Vineet R.</t>
  </si>
  <si>
    <t>Integrating Large Language Models with Multimodal Virtual Reality Interfaces to Support Collaborative Human-Robot Construction Work</t>
  </si>
  <si>
    <t>JOURNAL OF COMPUTING IN CIVIL ENGINEERING</t>
  </si>
  <si>
    <t>Human-robot collaboration (HRC); Human-robot interaction (HRI); Virtual reality (VR); Multimodal interaction</t>
  </si>
  <si>
    <t>AUGMENTED REALITY</t>
  </si>
  <si>
    <t>In the construction industry, where work environments are complex, unstructured and often dangerous, the implementation of human-robot collaboration (HRC) is emerging as a promising advancement. This underlines the critical need for intuitive communication interfaces that enable construction workers to collaborate seamlessly with robotic assistants. This study introduces a conversational virtual reality (VR) interface integrating multimodal interaction to enhance intuitive communication between construction workers and robots. By integrating voice and controller inputs with the robot operating system (ROS), building information modeling (BIM), and a game engine featuring a chat interface powered by a large language model (LLM), the proposed system enables intuitive and precise interaction within a VR setting. Evaluated by 12 construction workers through a drywall installation case study, the proposed system demonstrated its low workload and high intuitiveness and ease of use with succinct command inputs. The proposed multimodal interaction system suggests that such technological integration can substantially advance the integration of robotic assistants in the construction industry.</t>
  </si>
  <si>
    <t>[Park, Somin] Univ Texas Arlington, Dept Civil Engn, Arlington, TX 76010 USA; [Menassa, Carol C.; Kamat, Vineet R.] Univ Michigan, Dept Civil &amp; Environm Engn, Ann Arbor, MI 48109 USA</t>
  </si>
  <si>
    <t>University of Texas System; University of Texas Arlington; University of Michigan System; University of Michigan</t>
  </si>
  <si>
    <t>Menassa, CC (corresponding author), Univ Michigan, Dept Civil &amp; Environm Engn, Ann Arbor, MI 48109 USA.</t>
  </si>
  <si>
    <t>somin.park@uta.edu; menassa@umich.edu; vkamat@umich.edu</t>
  </si>
  <si>
    <t>Kamat, Vineet/0000-0003-0788-5588; Menassa, Carol/0000-0002-2453-0386</t>
  </si>
  <si>
    <t>United States National Science Foundation (NSF) [2025805, 2128623]; NSF</t>
  </si>
  <si>
    <t>United States National Science Foundation (NSF)(National Science Foundation (NSF)); NSF(National Science Foundation (NSF))</t>
  </si>
  <si>
    <t>The work presented in this paper was supported financially by two United States National Science Foundation (NSF) Award Nos. 2025805 and 2128623. The support of the NSF is gratefully acknowledged.</t>
  </si>
  <si>
    <t>0887-3801</t>
  </si>
  <si>
    <t>1943-5487</t>
  </si>
  <si>
    <t>J COMPUT CIVIL ENG</t>
  </si>
  <si>
    <t>J. Comput. Civil. Eng.</t>
  </si>
  <si>
    <t>JAN 1</t>
  </si>
  <si>
    <t>10.1061/JCCEE5.CPENG-6106</t>
  </si>
  <si>
    <t>Computer Science, Interdisciplinary Applications; Engineering, Civil</t>
  </si>
  <si>
    <t>N6A4A</t>
  </si>
  <si>
    <t>WOS:001365140800007</t>
  </si>
  <si>
    <t>ELECTRONICS</t>
  </si>
  <si>
    <t>2079-9292</t>
  </si>
  <si>
    <t>ELECTRONICS-SWITZ</t>
  </si>
  <si>
    <t>Electronics</t>
  </si>
  <si>
    <t>Computer Science, Information Systems; Engineering, Electrical &amp; Electronic; Physics, Applied</t>
  </si>
  <si>
    <t>Computer Science; Engineering; Physics</t>
  </si>
  <si>
    <t>Sonkor, MS; de Soto, BG</t>
  </si>
  <si>
    <t>Sonkor, Muammer Semih; Garcia de Soto, Borja</t>
  </si>
  <si>
    <t>Using ChatGPT in construction projects: unveiling its cybersecurity risks through a bibliometric analysis</t>
  </si>
  <si>
    <t>INTERNATIONAL JOURNAL OF CONSTRUCTION MANAGEMENT</t>
  </si>
  <si>
    <t>ChatGPT; construction 4.0; cybersecurity; large language model; machine learning</t>
  </si>
  <si>
    <t>ChatGPT, a large language model chatbot by OpenAI, has increasingly become a part of employees' day-to-day activities in numerous industries, including construction, and researchers have looked into this tool since its first release in late 2022 to assist in different fields. One of the benefits of such tools can be related to improved efficiency; however, it raises data privacy and security concerns. Considering the increasing reliance on information technology and operational technology for enhanced productivity, accuracy and quality in projects, these concerns also affect the construction sector. This study presents an overview of the existing literature on the applications of ChatGPT in the construction sector, highlighting its potential to revolutionize various resource-intensive tasks in projects and the related cybersecurity risks. VOSviewer is used for bibliometric analysis of academic publications and to identify the relevant cybersecurity problems. The identified issues are categorized into three main groups and discussed in the context of construction applications. Suggestions are provided to address identified concerns. This paper highlights the importance of ensuring the secure deployment of ChatGPT in the construction sector, a subject that has not been explored in the existing literature.</t>
  </si>
  <si>
    <t>[Sonkor, Muammer Semih; Garcia de Soto, Borja] New York Univ Abu Dhabi NYUAD, Div Engn, SMART Construct Res Grp, Expt Res Bldg,Saadiyat Isl,POB 129188, Abu Dhabi, U Arab Emirates</t>
  </si>
  <si>
    <t>Sonkor, MS (corresponding author), New York Univ Abu Dhabi NYUAD, Div Engn, SMART Construct Res Grp, Expt Res Bldg,Saadiyat Isl,POB 129188, Abu Dhabi, U Arab Emirates.</t>
  </si>
  <si>
    <t>semih.sonkor@nyu.edu</t>
  </si>
  <si>
    <t>de Soto, Borja/AAA-1348-2019; Sonkor, Muammer Semih/ACF-5652-2022</t>
  </si>
  <si>
    <t>Center for Cyber Security (CCS) - Tamkeen under the NYUAD Research Institute Award [G1104]; Tamkeen under the NYUAD Research Institute Award [CG001]</t>
  </si>
  <si>
    <t>Center for Cyber Security (CCS) - Tamkeen under the NYUAD Research Institute Award; Tamkeen under the NYUAD Research Institute Award</t>
  </si>
  <si>
    <t>This work was supported by the Center for Cyber Security (CCS), funded by Tamkeen under the NYUAD Research Institute Award G1104 and in collaboration with the NYUAD Center for Interacting Urban Networks (CITIES), funded by Tamkeen under the NYUAD Research Institute Award CG001.</t>
  </si>
  <si>
    <t>TAYLOR &amp; FRANCIS LTD</t>
  </si>
  <si>
    <t>ABINGDON</t>
  </si>
  <si>
    <t>2-4 PARK SQUARE, MILTON PARK, ABINGDON OR14 4RN, OXON, ENGLAND</t>
  </si>
  <si>
    <t>1562-3599</t>
  </si>
  <si>
    <t>2331-2327</t>
  </si>
  <si>
    <t>INT J CONSTR MANAG</t>
  </si>
  <si>
    <t>Int. J. Constr. Manag.</t>
  </si>
  <si>
    <t>MAY 19</t>
  </si>
  <si>
    <t>10.1080/15623599.2024.2355782</t>
  </si>
  <si>
    <t>MAY 2024</t>
  </si>
  <si>
    <t>Construction &amp; Building Technology; Engineering, Civil; Management</t>
  </si>
  <si>
    <t>Construction &amp; Building Technology; Engineering; Business &amp; Economics</t>
  </si>
  <si>
    <t>2FW4O</t>
  </si>
  <si>
    <t>WOS:001236707800001</t>
  </si>
  <si>
    <t>Zheng, JW; Fischer, M</t>
  </si>
  <si>
    <t>Zheng, Junwen; Fischer, Martin</t>
  </si>
  <si>
    <t>Dynamic prompt-based virtual assistant framework for BIM information search</t>
  </si>
  <si>
    <t>Building information modeling; Generative pre-trained transformer; Virtual assistant; Information search; Natural language processing; Artificial intelligence; BIMS-GPT; Prompt engineering; Large language model; Information retrieval</t>
  </si>
  <si>
    <t>LANGUAGE; MANAGEMENT; RETRIEVAL</t>
  </si>
  <si>
    <t>Efficient information search from building information models (BIMs) requires deep BIM knowledge or extensive engineering efforts for building natural language (NL)-based interfaces. To address this challenge, this paper introduces a dynamic prompt-based virtual assistant framework dubbed BIMS-GPT that integrates generative pre-trained transformer (GPT) technologies, supporting NL-based BIM search. To understand users' NL queries, extract relevant information from BIM databases, and deliver NL responses along with 3D visualizations, a dynamic prompt-based process was developed. In a case study, BIMS-GPT's functionality is demonstrated through a virtual assistant prototype for a hospital building. When evaluated with a BIM query dataset, the approach achieves accuracy rates of 99.5% for classifying NL queries with incorporating 2% of the data in prompts. This paper contributes to the advancement of effective and versatile virtual assistants for BIMs in the construction industry as it significantly enhances BIM accessibility while reducing the engineering and training data prerequisites for processing NL queries.</t>
  </si>
  <si>
    <t>[Zheng, Junwen] Stanford Univ, Dept Civil &amp; Environm Engn, Stanford, CA 94305 USA; [Fischer, Martin] Stanford Univ, Engn, Stanford, CA USA; [Fischer, Martin] Stanford Univ, Civil &amp; Environm Engn, Stanford, CA USA</t>
  </si>
  <si>
    <t>Stanford University; Stanford University; Stanford University</t>
  </si>
  <si>
    <t>Zheng, JW (corresponding author), Stanford Univ, Dept Civil &amp; Environm Engn, Stanford, CA 94305 USA.</t>
  </si>
  <si>
    <t>junwenz@stanford.edu</t>
  </si>
  <si>
    <t>Center for Integrated Facility Engineering (CIFE) at Stanford University [2022-10]</t>
  </si>
  <si>
    <t>Center for Integrated Facility Engineering (CIFE) at Stanford University(Stanford University)</t>
  </si>
  <si>
    <t>This work is financially supported by the Center for Integrated Facility Engineering (CIFE) at Stanford University (grants 2022-10) . The authors are grateful to Microdesk and Autodesk, Inc., for granting access to the hospital BIM and cloud credits. The first author extends his gratitude to Prof. Monica Lam, George Liu (Stanford University) ; Dr. Yi Wang (Autodesk) ; and Dr. Jeff Chan (Microdesk) for their invaluable intellectual companionship. The authors are grateful to the anonymous reviewers for their contribution to this work.</t>
  </si>
  <si>
    <t>10.1016/j.autcon.2023.105067</t>
  </si>
  <si>
    <t>AUG 2023</t>
  </si>
  <si>
    <t>W0PN8</t>
  </si>
  <si>
    <t>WOS:001088738700001</t>
  </si>
  <si>
    <t>Liu, SY; Guo, XR; Hu, XE; Zhao, X</t>
  </si>
  <si>
    <t>Liu, Siyang; Guo, Xiaorong; Hu, Xiangen; Zhao, Xin</t>
  </si>
  <si>
    <t>Advancing Generative Intelligent Tutoring Systems with GPT-4: Design, Evaluation, and a Modular Framework for Future Learning Platforms</t>
  </si>
  <si>
    <t>GPT-4; generative AI; intelligent tutoring system (ITS); Socratic Playground for Learning (SPL); personalized learning (PL)</t>
  </si>
  <si>
    <t>Generative Intelligent Tutoring Systems (ITSs), powered by advanced language models like GPT-4, represent a transformative approach to personalized education through real-time adaptability, dynamic content generation, and interactive learning. This study presents a modular framework for designing and evaluating such systems, leveraging GPT-4's capabilities to enable Socratic-style interactions and personalized feedback. A pilot implementation, the Socratic Playground for Learning (SPL), was tested with 30 undergraduate students, focusing on foundational English skills. The results showed significant improvements in vocabulary, grammar, and sentence construction, alongside high levels of engagement, adaptivity, and satisfaction. The framework employs lightweight JSON structures to ensure scalability and versatility across diverse educational contexts. Despite its promise, challenges such as computational demands and content validation highlight the main areas for future refinement. This research establishes a foundational approach for advancing Generative ITSs, offering key insights into personalized learning and the broader potential of Generative AI in education.</t>
  </si>
  <si>
    <t>[Liu, Siyang; Guo, Xiaorong] Minist Educ, Key Lab Adolescent Cyberpsychol &amp; Behav CCNU, Wuhan 430079, Peoples R China; [Hu, Xiangen] Hong Kong Polytech Univ, Dept Appl Social Sci, Hong Kong 100872, Peoples R China; [Zhao, Xin] Univ Manchester, Manchester Inst Educ, Manchester M13 9PL, England</t>
  </si>
  <si>
    <t>Hong Kong Polytechnic University; University of Manchester</t>
  </si>
  <si>
    <t>Hu, XE (corresponding author), Hong Kong Polytech Univ, Dept Appl Social Sci, Hong Kong 100872, Peoples R China.;Zhao, X (corresponding author), Univ Manchester, Manchester Inst Educ, Manchester M13 9PL, England.</t>
  </si>
  <si>
    <t>liusiyang@mails.ccnu.edu.cn; gxr@mails.ccnu.edu.cn; xiangen.hu@polyu.edu.hk; skye.zhao@manchester.ac.uk</t>
  </si>
  <si>
    <t>; Liu, Si-Yang/HNI-0818-2023</t>
  </si>
  <si>
    <t>Liu, Siyang/0000-0002-2603-065X; Guo, Xiaorong/0000-0002-9902-7881; Zhao, Xin/0000-0002-8968-6912;</t>
  </si>
  <si>
    <t>10.3390/electronics13244876</t>
  </si>
  <si>
    <t>Q9F9P</t>
  </si>
  <si>
    <t>WOS:001387656700001</t>
  </si>
  <si>
    <t>Zhou, L; Deng, XF; Ning, ZL; Zhao, HT; Wei, JB; Leung, VCM</t>
  </si>
  <si>
    <t>Zhou, Li; Deng, Xinfeng; Ning, Zhaolong; Zhao, Haitao; Wei, Jibo; Leung, Victor C. M.</t>
  </si>
  <si>
    <t>When Generative AI Meets Semantic Communication: Optimizing Radio Map Construction and Distribution in Future Mobile Networks</t>
  </si>
  <si>
    <t>IEEE NETWORK</t>
  </si>
  <si>
    <t>Decoding; Bandwidth; Servers; Wireless communication; Accuracy; Wireless sensor networks; Training; Generative AI; Semantic communication; Mobile communication; Optimization; diffusion models; generative AI; semantic communication; radio map</t>
  </si>
  <si>
    <t>Wit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 Generative AI Meets Semantic Communication: Optimizing Radio Map Construction and Distribution in Future Mobile Networks</t>
  </si>
  <si>
    <t>[Zhou, Li; Deng, Xinfeng; Zhao, Haitao] Natl Univ Def Technol, Coll Elect Sci &amp; Technol, Changsha 410073, Peoples R China; [Ning, Zhaolong] Chongqing Univ Posts &amp; Telecommun, Sch Commun &amp; Informat Engn, Chongqing 400065, Peoples R China; [Leung, Victor C. M.] Shenzhen MSU BIT Univ, AI Res Inst, Shenzhen 518000, Peoples R China; [Leung, Victor C. M.] Shenzhen Univ, Coll Comp Sci &amp; Software Engn, Shenzhen 518000, Peoples R China; [Leung, Victor C. M.] Univ British Columbia, Dept Elect &amp; Comp Engn, Vancouver, BC V6T 1Z4, Canada</t>
  </si>
  <si>
    <t>National University of Defense Technology - China; Chongqing University of Posts &amp; Telecommunications; Shenzhen MSU-BIT University; Shenzhen University; University of British Columbia</t>
  </si>
  <si>
    <t>Zhao, HT (corresponding author), Natl Univ Def Technol, Coll Elect Sci &amp; Technol, Changsha 410073, Peoples R China.;Ning, ZL (corresponding author), Chongqing Univ Posts &amp; Telecommun, Sch Commun &amp; Informat Engn, Chongqing 400065, Peoples R China.</t>
  </si>
  <si>
    <t>zhouli2035@nudt.edu.cn; dengxinfeng23@nudt.edu.cn; z.ning@ieee.org; haitaozhao@nudt.edu.cn; wjbhw@nudt.edu.cn; vleung@ieee.org</t>
  </si>
  <si>
    <t>Leung, Victor/AGU-2462-2022; Ning, Zhaolong/ABI-3626-2022</t>
  </si>
  <si>
    <t>Leung, Victor/0000-0003-3529-2640;</t>
  </si>
  <si>
    <t>National Natural Science Foundation of China [62171449]; National Natural Science Foundation of Chongqing [CSTB2024NSCQ-JQX0013]</t>
  </si>
  <si>
    <t>National Natural Science Foundation of China(National Natural Science Foundation of China (NSFC)); National Natural Science Foundation of Chongqing</t>
  </si>
  <si>
    <t>This work was supported in part by the National Natural Science Foundation of China under Grant 62171449 and in part by the National Natural Science Foundation of Chongqing under Grant CSTB2024NSCQ-JQX0013.</t>
  </si>
  <si>
    <t>IEEE-INST ELECTRICAL ELECTRONICS ENGINEERS INC</t>
  </si>
  <si>
    <t>PISCATAWAY</t>
  </si>
  <si>
    <t>445 HOES LANE, PISCATAWAY, NJ 08855-4141 USA</t>
  </si>
  <si>
    <t>0890-8044</t>
  </si>
  <si>
    <t>1558-156X</t>
  </si>
  <si>
    <t>IEEE Netw.</t>
  </si>
  <si>
    <t>10.1109/MNET.2025.3529513</t>
  </si>
  <si>
    <t>Computer Science, Hardware &amp; Architecture; Computer Science, Information Systems; Engineering, Electrical &amp; Electronic; Telecommunications</t>
  </si>
  <si>
    <t>Computer Science; Engineering; Telecommunications</t>
  </si>
  <si>
    <t>2QJ3B</t>
  </si>
  <si>
    <t>WOS:001488803600041</t>
  </si>
  <si>
    <t>Tojima, T; Yoshida, M</t>
  </si>
  <si>
    <t>Tojima, Tatsuya; Yoshida, Mitsuo</t>
  </si>
  <si>
    <t>Zero-Shot Classification of Art With Large Language Models</t>
  </si>
  <si>
    <t>IEEE ACCESS</t>
  </si>
  <si>
    <t>Art; Large language models; Investment; Photography; Painting; Graphics processing units; Servers; Load modeling; Data preprocessing; Data models; auction price; ChatGPT; classification; data preprocessing; Gemma; large language model; Llama; LLM; machine learning; zero-shot learning</t>
  </si>
  <si>
    <t>PRICE</t>
  </si>
  <si>
    <t>Art has become an important new investment vehicle. Thus, interest is growing in art price prediction as a tool for assessing the returns and risks of art investments. Both traditional statistical methods and machine learning methods have been used to predict art prices. However, both methods incur substantial human costs for data preprocessing for the construction of prediction models, necessitating a reduction in the workload. In this study, we propose the zero-shot classification method to perform automatic annotation in data processing for art price prediction by leveraging large language models (LLMs). The proposed method can perform annotation without new training data. Thus, it minimizes human costs. Our experiments demonstrated that the 4-bit quantized Llama-3 70B model, which can run on a local server, achieved the most accurate (over 0.9) automatic annotation of different art forms using LLMs, performing slightly better than the GPT-4o model from OpenAI. These results are practical for data preprocessing and comparable with the results of previous machine learning methods.</t>
  </si>
  <si>
    <t>[Tojima, Tatsuya] Univ Tsukuba, Degree Programs Syst &amp; Informat Engn, Tsukuba, Ibaraki 3058577, Japan; [Yoshida, Mitsuo] Univ Tsukuba, Inst Business Sci, Bunkyo Ku, Tokyo 1120012, Japan</t>
  </si>
  <si>
    <t>University of Tsukuba; University of Tsukuba</t>
  </si>
  <si>
    <t>Tojima, T (corresponding author), Univ Tsukuba, Degree Programs Syst &amp; Informat Engn, Tsukuba, Ibaraki 3058577, Japan.</t>
  </si>
  <si>
    <t>s2430133@u.tsukuba.ac.jp</t>
  </si>
  <si>
    <t>Yoshida, Mitsuo/Q-9156-2016</t>
  </si>
  <si>
    <t>Yoshida, Mitsuo/0000-0002-0735-1116; Tojima, Tatsuya/0009-0005-8048-9647</t>
  </si>
  <si>
    <t>2169-3536</t>
  </si>
  <si>
    <t>IEEE Access</t>
  </si>
  <si>
    <t>10.1109/ACCESS.2025.3532995</t>
  </si>
  <si>
    <t>Computer Science, Information Systems; Engineering, Electrical &amp; Electronic; Telecommunications</t>
  </si>
  <si>
    <t>U2M0X</t>
  </si>
  <si>
    <t>WOS:001410187600016</t>
  </si>
  <si>
    <t>Xiao, B; Wang, YF; Zhang, YP; Chen, C; Darko, A</t>
  </si>
  <si>
    <t>Xiao, Bo; Wang, Yifan; Zhang, Yongpan; Chen, Chen; Darko, Amos</t>
  </si>
  <si>
    <t>Automated daily report generation from construction videos using ChatGPT and computer vision</t>
  </si>
  <si>
    <t>Construction daily report generation; Computer vision; ChatGPT; Construction management; Project documentation</t>
  </si>
  <si>
    <t>Daily reports are important in construction management, informing project teams about status, enabling timely resolutions of delays and budget issues, and serving as official records for disputes and litigation. However, current practices are manual and time-consuming, requiring engineers to physically visit sites for observations. To fill this gap, this paper proposes an automated framework to generate daily construction reports from on-site videos by integrating ChatGPT and computer vision (CV)-based methods. The framework utilizes CV methods to analyze video footage and extract relevant productivity and activity information, which is then fed into ChatGPT using proper prompts to generate daily reports. A web application is developed to implement and validate the framework on a real construction site in Hong Kong, generating daily reports over a month. This research enhances construction management by significantly reducing documentation efforts through generative artificial intelligence, with potential applications in jobsite safety management, quality reporting, and stakeholder communication.</t>
  </si>
  <si>
    <t>[Xiao, Bo; Wang, Yifan] Michigan Technol Univ, Dept Civil Environm &amp; Geospatial Engn, Houghton, MI 49931 USA; [Zhang, Yongpan] Hong Kong Polytech Univ, Dept Bldg &amp; Real Estate, Hung Hom, Kowloon, Hong Kong, Peoples R China; [Chen, Chen] Zhejiang Univ Sci &amp; Technol, Sch Civil Engn &amp; Architecture, Hangzhou 310023, Peoples R China; [Darko, Amos] Univ Washington, Dept Construct Management, Seattle, WA 98195 USA</t>
  </si>
  <si>
    <t>Michigan Technological University; Hong Kong Polytechnic University; Zhejiang University of Science &amp; Technology; University of Washington; University of Washington Seattle</t>
  </si>
  <si>
    <t>Chen, C (corresponding author), Zhejiang Univ Sci &amp; Technol, Sch Civil Engn &amp; Architecture, Hangzhou 310023, Peoples R China.</t>
  </si>
  <si>
    <t>boxiao@mtu.edu; wyifan@mtu.edu; yongpan.zhang@polyu.edu.hk; chen.c@zust.edu.cn; adarko@uw.edu</t>
  </si>
  <si>
    <t>DARKO, AMOS/C-4721-2018</t>
  </si>
  <si>
    <t>Xiao, Bo/0000-0003-0798-8018; Wang, Yifan/0009-0009-1419-994X</t>
  </si>
  <si>
    <t>10.1016/j.autcon.2024.105874</t>
  </si>
  <si>
    <t>N2U2H</t>
  </si>
  <si>
    <t>WOS:001362942000001</t>
  </si>
  <si>
    <t>MAY 2025</t>
  </si>
  <si>
    <t>Maceika, A; Bugajev, A; Sostak, OR</t>
  </si>
  <si>
    <t>Maceika, Augustinas; Bugajev, Andrej; Sostak, Olga R.</t>
  </si>
  <si>
    <t>Evaluating Modular House Construction Projects: A Delphi Method Enhanced by Conversational AI</t>
  </si>
  <si>
    <t>modular building; project evaluation; ChatGPT; conversational AI; generative AI; artificial intelligence; Delphi method; MCDM; sustainability</t>
  </si>
  <si>
    <t>PERFORMANCE; BUILDINGS</t>
  </si>
  <si>
    <t>This study focuses on evaluating modular house construction projects, which is a critical segment within sustainable building practices. Despite the significant advantages of modular construction, such as enhanced resource efficiency and reduced environmental impact, existing research often overlooks its unique attributes and constraints. Our objectives were to identify crucial parameters for a comprehensive evaluation of modular construction, particularly emphasizing sustainability, and to explore how an advanced conversational AI tool, ChatGPT, can assist in modular building assessments. We employed the Delphi method to define these parameters and integrated ChatGPT to develop a robust assessment methodology. This approach allowed us to harness AI-driven insights to enrich the evaluation process. Our findings suggest that ChatGPT delivers high-quality results comparable to those produced by experts in modular building assessments. ChatGPT formulated a detailed description of the evaluation scale for each criterion, effectively outlining the guidelines for evaluating modular house projects. To illustrate the effectiveness of our proposed methodology, we applied it to a real-world modular house project in Lithuania, demonstrating how this approach can significantly contribute to advancing sustainable construction practices.</t>
  </si>
  <si>
    <t>[Maceika, Augustinas] Vilnius Gediminas Tech Univ, Fac Mech, Sauletekio Ave 11, LT-10223 Vilnius, Lithuania; [Bugajev, Andrej; Sostak, Olga R.] Vilnius Gediminas Tech Univ, Fac Fundamental Sci, Sauletekio Ave 11, LT-10223 Vilnius, Lithuania</t>
  </si>
  <si>
    <t>Vilnius Gediminas Technical University; Vilnius Gediminas Technical University</t>
  </si>
  <si>
    <t>Bugajev, A (corresponding author), Vilnius Gediminas Tech Univ, Fac Fundamental Sci, Sauletekio Ave 11, LT-10223 Vilnius, Lithuania.</t>
  </si>
  <si>
    <t>augustinas.maceika@vilniustech.lt; andrej.bugajev@vilniustech.lt; olga-regina.sostak@vilniustech.lt</t>
  </si>
  <si>
    <t>; Bugajev, Andrej/AFL-2784-2022</t>
  </si>
  <si>
    <t>Maceika, Augustinas/0000-0002-7392-5712; Bugajev, Andrej/0000-0003-2719-6712;</t>
  </si>
  <si>
    <t>JUN</t>
  </si>
  <si>
    <t>10.3390/buildings14061696</t>
  </si>
  <si>
    <t>WJ4C4</t>
  </si>
  <si>
    <t>WOS:001254480100001</t>
  </si>
  <si>
    <t>Kumar, D; Zhang, CY</t>
  </si>
  <si>
    <t>Kumar, Danish; Zhang, Chengyi</t>
  </si>
  <si>
    <t>Carbon emission reduction in construction industry: qualitative insights on procurement, policies and artificial intelligence</t>
  </si>
  <si>
    <t>BUILT ENVIRONMENT PROJECT AND ASSET MANAGEMENT</t>
  </si>
  <si>
    <t>Carbon emission reduction; Project delivery methods; Procurement; Construction industry; Artificial intelligence; Sustainability; Policy; United States</t>
  </si>
  <si>
    <t>OUTCOMES</t>
  </si>
  <si>
    <t>PurposeThe construction industry is a major contributor to global carbon emissions. This study investigates the role of procurement and contracting methods in carbon emission reduction (CER) in the construction industry. It also examines artificial intelligence's (AI's) potential to drive low-carbon practices, aiming to identify transformative policies and practices.Design/methodology/approachThis study employed a qualitative methodology, engaging in semi-structured interviews with nine industry professionals alongside an innovative engagement with Generative Pre-trained Transformer (GPT) technology to gather insights into procurement and project delivery methods (PDM) role in CER. The study involved identifying patterns, organizing themes, and analyzing data to extract meaningful insights on effective policies and strategies for CER in the construction industry.FindingsThe results underscore the importance of early contractor involvement and integrated PDM for CER in construction. Results emphasize the pivotal role of project owners in directing projects toward sustainability, highlighting the need for client demand. The research identifies cost constraints, limited material availability, and human resource capacity as key barriers in the US. The study proposes innovative materials, financial incentives, education, and regulatory standards as effective interventions. It also explores the future use of AI in enhancing CER, suggesting new avenues for technological integration.Originality/valueThe study provides empirical insights into the role of procurement and PDM in CER within the US construction industry by using qualitative approach and use of a GPT. It underscores the interplay between contracting methods, stakeholder engagement, and AI's emerging role, for enhancing policies and practices to decarbonize the US construction industry.</t>
  </si>
  <si>
    <t>[Kumar, Danish; Zhang, Chengyi] Univeristy Wyoming, Dept Civil &amp; Architectural Engn &amp; Construct Manage, Laramie, WY 82071 USA</t>
  </si>
  <si>
    <t>Zhang, CY (corresponding author), Univeristy Wyoming, Dept Civil &amp; Architectural Engn &amp; Construct Manage, Laramie, WY 82071 USA.</t>
  </si>
  <si>
    <t>chengyi.zhang@uwyo.edu</t>
  </si>
  <si>
    <t>; Zhang, Chengyi/AAD-7918-2022; Kumar, Danish/MFI-2570-2025</t>
  </si>
  <si>
    <t>Kumar, Danish/0009-0000-8124-1321; Zhang, Chengyi/0000-0002-9190-2282;</t>
  </si>
  <si>
    <t>2044-124X</t>
  </si>
  <si>
    <t>2044-1258</t>
  </si>
  <si>
    <t>BUILT ENVIRON PROJ A</t>
  </si>
  <si>
    <t>Built Environ. Proj. Asset Manag.</t>
  </si>
  <si>
    <t>JUN 10</t>
  </si>
  <si>
    <t>SI</t>
  </si>
  <si>
    <t>10.1108/BEPAM-12-2023-0248</t>
  </si>
  <si>
    <t>3LS1J</t>
  </si>
  <si>
    <t>WOS:001271851900001</t>
  </si>
  <si>
    <t>Chen, NJ; Lin, XH; Jiang, H; An, Y</t>
  </si>
  <si>
    <t>Chen, Nanjiang; Lin, Xuhui; Jiang, Hai; An, Yi</t>
  </si>
  <si>
    <t>Automated Building Information Modeling Compliance Check through a Large Language Model Combined with Deep Learning and Ontology</t>
  </si>
  <si>
    <t>automated compliance check; large language models (LLMs); deep learning; ontology knowledge models; BIM; design regulations</t>
  </si>
  <si>
    <t>Ensuring compliance with complex industry standards and regulations during the design and implementation phases of construction projects is a significant challenge in the building information modeling (BIM) domain. Traditional manual compliance checking methods are inefficient and error-prone, failing to meet modern engineering demands. Natural language processing (NLP) and deep learning methods have improved efficiency and accuracy in rule interpretation and compliance checking. However, these methods still require extensive manual feature engineering, large, annotated datasets, and significant computational resources. Large language models (LLMs) provide robust language understanding with minimal labeled data due to their pre-training and few-shot learning capabilities. However, their application in the AEC field is still limited by the need for fine-tuning for specific tasks, handling complex texts with nested clauses and conditional statements. This study introduces an innovative automated compliance checking framework that integrates LLM, deep learning models, and ontology knowledge models. The use of LLM is motivated by its few-shot learning capability, which significantly reduces the need for large, annotated datasets required by previous methods. Deep learning is employed to preliminarily classify regulatory texts, which further enhances the accuracy of structured information extraction by the LLM compared to directly feeding raw data into the LLM. This novel combination of deep learning and LLM significantly enhances the efficiency and accuracy of compliance checks by automating the processing of regulatory texts and reducing manual intervention. This approach is crucial for architects, engineers, project managers, and regulators, providing a scalable and adaptable solution for automated compliance in the construction industry with broad application prospects.</t>
  </si>
  <si>
    <t>[Chen, Nanjiang; Jiang, Hai] Tsinghua Univ, Dept Ind Engn, Beijing 100084, Peoples R China; [Lin, Xuhui] UCL, Barlett Sch Sustainable Construct, London WC1E 6BT, England; [An, Yi] Cardiff Univ, Dept Engn, Cardiff CF24 3AA, Wales</t>
  </si>
  <si>
    <t>Tsinghua University; University of London; University College London; Cardiff University</t>
  </si>
  <si>
    <t>An, Y (corresponding author), Cardiff Univ, Dept Engn, Cardiff CF24 3AA, Wales.</t>
  </si>
  <si>
    <t>cnj22@mails.tsinghua.edu.cn; zczlxl3@ucl.ac.uk; haijiang@tsinghua.edu.cn; any4@cardiff.ac.uk</t>
  </si>
  <si>
    <t>An, Yi/KCL-2882-2024; Lin, Xuhui/HPG-8488-2023</t>
  </si>
  <si>
    <t>Chen, Nanjiang/0009-0008-8801-8518;</t>
  </si>
  <si>
    <t>10.3390/buildings14071983</t>
  </si>
  <si>
    <t>ZP5S9</t>
  </si>
  <si>
    <t>WOS:001276519600001</t>
  </si>
  <si>
    <t>AEROSPACE</t>
  </si>
  <si>
    <t>2226-4310</t>
  </si>
  <si>
    <t>AEROSPACE-BASEL</t>
  </si>
  <si>
    <t>Aerospace</t>
  </si>
  <si>
    <t>Engineering, Aerospace</t>
  </si>
  <si>
    <t>Pan, HQ; Liu, JQ; Gong, B; Zhu, YH; Bai, JH; Huang, H; Fang, ZB; Jing, HB; Liu, C; Kuang, T; Lan, YB; Wang, TZ; Xie, T; Cheng, MZ; Qin, B; Shen, YJ</t>
  </si>
  <si>
    <t>Pan, Huanquan; Liu, Jianqiao; Gong, Bin; Zhu, Yiheng; Bai, Junhui; Huang, Hu; Fang, Zhengbao; Jing, Hongbin; Liu, Chen; Kuang, Tie; Lan, Yubo; Wang, Tianzhi; Xie, Tian; Cheng, Mingzhe; Qin, Bin; Shen, Yujiang</t>
  </si>
  <si>
    <t>Construction and preliminary application of large language model for reservoir performance analysis</t>
  </si>
  <si>
    <t>PETROLEUM EXPLORATION AND DEVELOPMENT</t>
  </si>
  <si>
    <t>reservoir performance analysis; artificial intelligence large model; application-specific large language model; incremental pre-training; fine-tuning; subsystems coupling; entity recognition; tool invocation</t>
  </si>
  <si>
    <t>A large language model (LLM) is constructed to address the sophisticated demands of data retrieval and analysis, detailed well profiling, computation of key technical indicators, and the solutions to complex problems in reservoir performance analysis (RPA). The LLM is constructed for RPA scenarios with incremental pre-training, fine-tuning, and functional subsystems coupling. Functional subsystem and efficient coupling methods are proposed based on named entity recognition (NER), tool invocation, and Text-to-SQL construction, all aimed at resolving pivotal challenges in developing the specific application of LLMs for RDA. This study conducted a detailed accuracy test on feature extraction models, tool classification models, data retrieval models and analysis recommendation models. The results indicate that these models have demonstrated good performance in various key aspects of reservoir dynamic analysis. The research takes some injection and production well groups in the PK3 Block of the Daqing Oilfield as an example for testing. Testing results show that our model has significant potential and practical value in assisting reservoir engineers with RDA. The research results provide a powerful support to the application of LLM in reservoir performance analysis.</t>
  </si>
  <si>
    <t>[Pan, Huanquan; Liu, Jianqiao; Gong, Bin; Zhu, Yiheng; Huang, Hu; Fang, Zhengbao; Jing, Hongbin; Liu, Chen; Xie, Tian; Cheng, Mingzhe; Qin, Bin; Shen, Yujiang] China Univ Geosci, Sch Earth Resources, Wuhan 430074, Peoples R China; [Bai, Junhui; Kuang, Tie; Lan, Yubo] Heilongjiang Key Lab Reservoir Phys &amp; Fluid Mech P, Daqing 163712, Peoples R China; [Bai, Junhui; Kuang, Tie; Lan, Yubo; Wang, Tianzhi] PetroChina Daqing Oilfield Co Ltd, Explorat &amp; Dev Res Inst, Daqing 163712, Peoples R China</t>
  </si>
  <si>
    <t>China University of Geosciences; China National Petroleum Corporation; Sinopec</t>
  </si>
  <si>
    <t>Liu, JQ (corresponding author), China Univ Geosci, Sch Earth Resources, Wuhan 430074, Peoples R China.</t>
  </si>
  <si>
    <t>jqliu@cug.edu.cn</t>
  </si>
  <si>
    <t>Fang, Zhengbao/MTA-1197-2025; Gong, Bin/AGG-1473-2022; Huang, Hu/NMJ-6920-2025; Zhu, Yiheng/GYU-4102-2022; Jing, Hongbin/KFA-7639-2024</t>
  </si>
  <si>
    <t>Liu, Jianqiao/0000-0001-8137-6605; Zhengbao, Fang/0009-0009-8076-5284</t>
  </si>
  <si>
    <t>National Talent Fund of the Ministry of Science and Technology of China [20230240011]; China University of Geosciences (Wuhan) Research Fund [162301192687]</t>
  </si>
  <si>
    <t>National Talent Fund of the Ministry of Science and Technology of China; China University of Geosciences (Wuhan) Research Fund</t>
  </si>
  <si>
    <t>Foundation item: Supported by the National Talent Fund of the Ministry of Science and Technology of China (20230240011) ; China University of Geosciences (Wuhan) Research Fund (162301192687) .</t>
  </si>
  <si>
    <t>KEAI PUBLISHING LTD</t>
  </si>
  <si>
    <t>BEIJING</t>
  </si>
  <si>
    <t>16 DONGHUANGCHENGGEN NORTH ST, Building 5, Room 411, BEIJING, DONGCHENG DISTRICT 100009, PEOPLES R CHINA</t>
  </si>
  <si>
    <t>2096-4803</t>
  </si>
  <si>
    <t>1876-3804</t>
  </si>
  <si>
    <t>PETROL EXPLOR DEV+</t>
  </si>
  <si>
    <t>Petroleum Explor. Dev.</t>
  </si>
  <si>
    <t>10.1016/S1876-3804(25)60546-5</t>
  </si>
  <si>
    <t>Energy &amp; Fuels; Engineering, Petroleum; Geosciences, Multidisciplinary</t>
  </si>
  <si>
    <t>Energy &amp; Fuels; Engineering; Geology</t>
  </si>
  <si>
    <t>M7A9X</t>
  </si>
  <si>
    <t>WOS:001359035300001</t>
  </si>
  <si>
    <t>JOURNAL OF BUILDING ENGINEERING</t>
  </si>
  <si>
    <t>2352-7102</t>
  </si>
  <si>
    <t>J BUILD ENG</t>
  </si>
  <si>
    <t>J. Build. Eng.</t>
  </si>
  <si>
    <t>Araya-Aliaga, E; Atencio, E; Lozano, F; Lozano-Galant, J</t>
  </si>
  <si>
    <t>Araya-Aliaga, Erik; Atencio, Edison; Lozano, Fidel; Lozano-Galant, Jose</t>
  </si>
  <si>
    <t>Automating Dataset Generation for Object Detection in the Construction Industry with AI and Robotic Process Automation (RPA)</t>
  </si>
  <si>
    <t>robotic process automation; artificial intelligence; computer vision; convolutional neural networks; building construction site; dataset generation</t>
  </si>
  <si>
    <t>NEURAL-NETWORK</t>
  </si>
  <si>
    <t>The construction industry is increasingly adopting artificial intelligence (AI) to enhance productivity and safety, with object detection in visual data serving as a vital tool. However, developing robust object detection models demands extensive, high-quality datasets, which are often difficult to generate and maintain in construction due to the dynamic and complex nature of job sites. This paper presents an innovative approach to automating dataset generation using robotic process automation (RPA) and generative AI techniques, specifically, DALL-E 2. This approach not only accelerates dataset creation but also improves model performance by delivering balanced, high-quality inputs. To validate the proposed methodology, a case study of a building construction site is conducted. In this study, three commonly used convolutional neural network architectures-RetinaNet, Faster R-CNN, and YOLOv5-are trained with the artificially generated dataset to automate the identification of formworks and rebars during construction.</t>
  </si>
  <si>
    <t>[Araya-Aliaga, Erik; Atencio, Edison] Pontificia Univ Catolica Valparaiso, Sch Civil Engn, Ave Brasil 2147, Valparaiso 2340000, Chile; [Lozano, Fidel; Lozano-Galant, Jose] Univ Castilla La Mancha, Dept Quim Fis, Ciudad Real 13003, Spain</t>
  </si>
  <si>
    <t>Pontificia Universidad Catolica de Valparaiso; Universidad de Castilla-La Mancha</t>
  </si>
  <si>
    <t>Atencio, E (corresponding author), Pontificia Univ Catolica Valparaiso, Sch Civil Engn, Ave Brasil 2147, Valparaiso 2340000, Chile.</t>
  </si>
  <si>
    <t>erik.araya.a@mail.pucv.cL; edison.atencio@pucv.cl; fidel.lozanogalant@uclm.es</t>
  </si>
  <si>
    <t>; Lozano-Galant, Jose/R-9665-2016</t>
  </si>
  <si>
    <t>Araya Aliaga, Erik Humberto/0009-0005-6395-6637; Atencio, Edison/0000-0002-2679-5839</t>
  </si>
  <si>
    <t>FEDER funds-A Way to Make Europe [PID2021-126405OB-C31, PID2021-126405OB-C32]; FEDER funds-A Way to Make Europe and Spanish Ministry of Economy and Competitiveness [MICIN/AEI/10.13039/501100011033]</t>
  </si>
  <si>
    <t>FEDER funds-A Way to Make Europe; FEDER funds-A Way to Make Europe and Spanish Ministry of Economy and Competitiveness</t>
  </si>
  <si>
    <t>The authors are indebted to the projects PID2021-126405OB-C31 and PID2021-126405OB-C32 funded by FEDER funds-A Way to Make Europe and Spanish Ministry of Economy and Competitiveness MICIN/AEI/10.13039/501100011033/.</t>
  </si>
  <si>
    <t>10.3390/buildings15030410</t>
  </si>
  <si>
    <t>W5W1D</t>
  </si>
  <si>
    <t>WOS:001419264300001</t>
  </si>
  <si>
    <t>Article; Early Access</t>
  </si>
  <si>
    <t>Rony, MA; Islam, MS; Sultan, T; Alshathri, S; El-Shafai, W</t>
  </si>
  <si>
    <t>Rony, Mohammad Abu Tareq; Islam, Mohammad Shariful; Sultan, Tipu; Alshathri, Samah; El-Shafai, Walid</t>
  </si>
  <si>
    <t>MediGPT: Exploring Potentials of Conventional and Large Language Models on Medical Data</t>
  </si>
  <si>
    <t>Protocols; Text categorization; Training data; Clinical trials; Chatbots; Transformers; Data models; Medical text; natural language processing; ChatGPT; classification; large language model</t>
  </si>
  <si>
    <t>Medical text classification organizes medical documents into categories to streamline information retrieval and support clinical decision-making. Traditional machine learning techniques, including pre-trained language models, are effective but require extensive domain-specific training data, often underperform across languages, and are costly and complex to deploy on a large scale. In this study, we employed four datasets: Clinical trials on cancer, encompassing 6 million statements from interventional cancer clinical trial protocols; the Illness-dataset, consisting of 22,660 categorized tweets from 2018 and 2019; the Multi-View active learning for short medical text classification in user-generated data, an extended version of the Illness-dataset including 22,660 documents from the same period; and the Symptom2Disease dataset, containing 1,200 data points used to predict diseases based on symptom descriptions. This study uses ChatGPT, particularly its ChatGPT-3.5 and ChatGPT-4 versions, as a viable alternative for classifying medical texts. We investigate essential aspects, including the construction of prompts, the parsing of responses, and the various strategic use of GPT models to optimize outcomes. Through comparative analysis with established methods like pre-trained language model fine-tuning and prompt-tuning, our findings indicate that ChatGPT addresses these challenges efficiently and matches the performance of traditional methods. Furthermore, the enhanced capabilities of the proposed MediGPT (Medical Generative Pre-Trained Transformers) have led to performance improvements of 14.3%, 22.3%, 13.6%, and 13.7% across the datasets, highlighting its adaptability and robustness in diverse medical text scenarios without the need for specialized domain adjustments. This research underscores the capability of ChatGPT to facilitate a versatile AI framework in medical text processing, which could revolutionize medical informatics practices.</t>
  </si>
  <si>
    <t>[Rony, Mohammad Abu Tareq] Noakhali Sci &amp; Technol Univ, Dept Stat, Noakhali 3814, Bangladesh; [Islam, Mohammad Shariful] Noakhali Sci &amp; Technol Univ, Dept Comp Sci &amp; Telecommun Engn, Noakhali 3814, Bangladesh; [Sultan, Tipu] Fordham Univ, Dept Comp Sci, Coll Comp &amp; Informat Sci, Bronx, NY 10458 USA; [Alshathri, Samah] Princess Nourah Bint Abdulrahman Univ, Coll Comp &amp; Informat Sci, Dept Informat Technol, POB 84428, Riyadh 11671, Saudi Arabia; [El-Shafai, Walid] Prince Sultan Univ, Comp Sci Dept, Secur Engn Lab, Riyadh 11586, Saudi Arabia; [El-Shafai, Walid] Menoufia Univ, Fac Elect Engn, Dept Elect &amp; Elect Commun Engn, Menoufia 32952, Egypt</t>
  </si>
  <si>
    <t>Noakhali Science &amp; Technology University (NSTU); Noakhali Science &amp; Technology University (NSTU); Fordham University; Princess Nourah bint Abdulrahman University; Prince Sultan University; Egyptian Knowledge Bank (EKB); Menofia University</t>
  </si>
  <si>
    <t>Rony, MA (corresponding author), Noakhali Sci &amp; Technol Univ, Dept Stat, Noakhali 3814, Bangladesh.;Islam, MS (corresponding author), Noakhali Sci &amp; Technol Univ, Dept Comp Sci &amp; Telecommun Engn, Noakhali 3814, Bangladesh.;Alshathri, S (corresponding author), Princess Nourah Bint Abdulrahman Univ, Coll Comp &amp; Informat Sci, Dept Informat Technol, POB 84428, Riyadh 11671, Saudi Arabia.;El-Shafai, W (corresponding author), Prince Sultan Univ, Comp Sci Dept, Secur Engn Lab, Riyadh 11586, Saudi Arabia.;El-Shafai, W (corresponding author), Menoufia Univ, Fac Elect Engn, Dept Elect &amp; Elect Commun Engn, Menoufia 32952, Egypt.</t>
  </si>
  <si>
    <t>abutareqrony@gmail.com; shariful.43cse@gmail.com; sealshathry@pnu.edu.sa; eng.waled.elshafai@gmail.com</t>
  </si>
  <si>
    <t>El-Shafai, Walid/AAG-4796-2021; Islam, Mohammad/ACQ-6625-2022</t>
  </si>
  <si>
    <t>alshathri, samah/0000-0002-8805-7890; Islam, Mohammad Shariful/0009-0007-8442-1425; Sultan, Tipu/0009-0002-8607-0386; Rony, Mohammad Abu Tareq/0000-0002-0640-1425</t>
  </si>
  <si>
    <t>Princess Nourah Bint Abdulrahman University, Riyadh, Saudi Arabia [PNURSP2024R197]</t>
  </si>
  <si>
    <t>Princess Nourah Bint Abdulrahman University, Riyadh, Saudi Arabia(Princess Nourah bint Abdulrahman University)</t>
  </si>
  <si>
    <t>This work was supported by Princess Nourah Bint Abdulrahman University, Riyadh, Saudi Arabia, through the Researchers Supporting Project PNURSP2024R197.</t>
  </si>
  <si>
    <t>10.1109/ACCESS.2024.3428918</t>
  </si>
  <si>
    <t>C0X2N</t>
  </si>
  <si>
    <t>WOS:001286673400001</t>
  </si>
  <si>
    <t>Kang, T; Kang, K</t>
  </si>
  <si>
    <t>Kang, Taewook; Kang, Kyubyung</t>
  </si>
  <si>
    <t>Earthwork Network Architecture (ENA): Research for Earthwork Quantity Estimation Method Improvement with Large Language Model</t>
  </si>
  <si>
    <t>earthwork quantity estimation; large language models (LLMs); deep learning in construction; transformer-based models; automated quantity takeoff</t>
  </si>
  <si>
    <t>Accurate earthwork quantity estimation is essential for effective project planning and cost management in the Architecture, Engineering, and Construction (AEC) industry. Traditional methods for quantity takeoff are often time-consuming and susceptible to human error, particularly when working with unstructured datasets such as CAD drawings. This study introduces the Earthwork Network Architecture (ENA), a novel deep learning framework that incorporates Large Language Models (LLMs), Multi-Layer Perceptron (MLP), Long Short-Term Memory (LSTM) networks, and Transformers to automate and enhance the accuracy of earthwork quantity estimation. We assume that if LLMs can be trained effectively using such unstructured construction dataset, the effects such as improved accuracy and the challenges of LLMs can be clearly examined. Among the architectures tested, the LLM-based ENA demonstrated superior performance, achieving faster convergence, greater loss reduction, and higher classification accuracy, with a Quantity Takeoff Classification accuracy of 97.17%. However, the LLMs required significantly more computational resources compared with other models. These findings suggest that LLMs, typically used in natural language processing, can be effectively adapted for complex AEC datasets. This study lays the groundwork for future AI-driven solutions in the AEC industry, underscoring the potential of LLMs and Transformers to automate the quantity takeoff process and manage multimodal data in construction projects.</t>
  </si>
  <si>
    <t>[Kang, Taewook] Korea Inst Civil Engn &amp; Bldg Technol, 283 Goyang daero, Goyang Si 10223, Gyeonggi Do, South Korea; [Kang, Kyubyung] Purdue Univ, Sch Construct Management Technol, W Lafayette, IN 47907 USA</t>
  </si>
  <si>
    <t>Korea Institute of Civil Engineering &amp; Building Technology (KICT); Purdue University System; Purdue University</t>
  </si>
  <si>
    <t>Kang, T (corresponding author), Korea Inst Civil Engn &amp; Bldg Technol, 283 Goyang daero, Goyang Si 10223, Gyeonggi Do, South Korea.</t>
  </si>
  <si>
    <t>laputa99999@gmail.com; kyukang@purdue.edu</t>
  </si>
  <si>
    <t>Kang, Kyubyung/0000-0001-7293-2171</t>
  </si>
  <si>
    <t>Development of BIM Management and Building Code Checking Automation System Based on Generative AI; KICT (Korea Institute of Civil Engineering and Building Technology); [20240302-001]</t>
  </si>
  <si>
    <t>Development of BIM Management and Building Code Checking Automation System Based on Generative AI; KICT (Korea Institute of Civil Engineering and Building Technology);</t>
  </si>
  <si>
    <t>This research was funded by Development of BIM Management and Building Code Checking Automation System Based on Generative AI grant number 20240302-001, And the APC was funded by KICT (Korea Institute of Civil Engineering and Building Technology).</t>
  </si>
  <si>
    <t>10.3390/app142210517</t>
  </si>
  <si>
    <t>N8J8Z</t>
  </si>
  <si>
    <t>WOS:001366741300001</t>
  </si>
  <si>
    <t>Tupayachi, J; Xu, HW; Omitaomu, OA; Camur, MC; Sharmin, A; Li, XP</t>
  </si>
  <si>
    <t>Tupayachi, Jose; Xu, Haowen; Omitaomu, Olufemi A.; Camur, Mustafa Can; Sharmin, Aliza; Li, Xueping</t>
  </si>
  <si>
    <t>Towards Next-Generation Urban Decision Support Systems through AI-Powered Construction of Scientific Ontology Using Large Language Models-A Case in Optimizing Intermodal Freight Transportation</t>
  </si>
  <si>
    <t>SMART CITIES</t>
  </si>
  <si>
    <t>urban decision support system; large language models; ontology; intermodal freight transportation; artificial intelligence</t>
  </si>
  <si>
    <t>AGENTS</t>
  </si>
  <si>
    <t>Highlights What are the main findings? We have developed an integrated and automated methodology that leverages a pre-trained Large Language Model (LLM) to generate scenario-based ontologies and knowledge graphs from research articles and technical manuals. Our methodology utilizes the ChatGPT API as the primary reasoning engine, supplemented by Natural Language Processing modules and carefully engineered prompts. This combination enables an automated tool capable of generating ontologies independently. The ontologies generated through our AI-powered method are interoperable and can significantly facilitate the design of data models and software architecture, particularly in the development of urban decision support systems. What is the implication of the main finding? We compared ontologies generated by our LLM with those created by human experts through CQ-based qualitative evaluation, assessing the reliability and feasibility of our approach. The methodology has been successfully applied to intermodal freight data and simulations. This has allowed us to generate a scenario-based ontology and knowledge graph that enhances data discovery, integration, and management, thereby supporting network optimization and multiple criteria decision analysis. Our methodology is both generalizable and adaptive, enabling the automation of ontology generation to support the development of urban and environmental decision support systems across various disciplines.Highlights What are the main findings? We have developed an integrated and automated methodology that leverages a pre-trained Large Language Model (LLM) to generate scenario-based ontologies and knowledge graphs from research articles and technical manuals. Our methodology utilizes the ChatGPT API as the primary reasoning engine, supplemented by Natural Language Processing modules and carefully engineered prompts. This combination enables an automated tool capable of generating ontologies independently. The ontologies generated through our AI-powered method are interoperable and can significantly facilitate the design of data models and software architecture, particularly in the development of urban decision support systems. What is the implication of the main finding? We compared ontologies generated by our LLM with those created by human experts through CQ-based qualitative evaluation, assessing the reliability and feasibility of our approach. The methodology has been successfully applied to intermodal freight data and simulations. This has allowed us to generate a scenario-based ontology and knowledge graph that enhances data discovery, integration, and management, thereby supporting network optimization and multiple criteria decision analysis. Our methodology is both generalizable and adaptive, enabling the automation of ontology generation to support the development of urban and environmental decision support systems across various disciplines.Abstract The incorporation of Artificial Intelligence (AI) models into various optimization systems is on the rise. However, addressing complex urban and environmental management challenges often demands deep expertise in domain science and informatics. This expertise is essential for deriving data and simulation-driven insights that support informed decision-making. In this context, we investigate the potential of leveraging the pre-trained Large Language Models (LLMs) to create knowledge representations for supporting operations research. By adopting ChatGPT-4 API as the reasoning core, we outline an applied workflow that encompasses natural language processing, Methontology-based prompt tuning, and Generative Pre-trained Transformer (GPT), to automate the construction of scenario-based ontologies using existing research articles and technical manuals of urban datasets and simulations. From these ontologies, knowledge graphs can be derived using widely adopted formats and protocols, guiding various tasks towards data-informed decision support. The performance of our methodology is evaluated through a comparative analysis that contrasts our AI-generated ontology with the widely recognized pizza ontology, commonly used in tutorials for popular ontology software. We conclude with a real-world case study on optimizing the complex system of multi-modal freight transportation. Our approach advances urban decision support systems by enhancing data and metadata modeling, improving data integration and simulation coupling, and guiding the development of decision support strategies and essential software components.</t>
  </si>
  <si>
    <t>[Tupayachi, Jose; Camur, Mustafa Can; Sharmin, Aliza; Li, Xueping] Univ Tennessee, Dept Ind &amp; Syst Engn, Knoxville, TN 37996 USA; [Xu, Haowen; Omitaomu, Olufemi A.] Oak Ridge Natl Lab, Computat Urban Sci Grp, Oak Ridge, TN 37830 USA</t>
  </si>
  <si>
    <t>University of Tennessee System; University of Tennessee Knoxville; United States Department of Energy (DOE); Oak Ridge National Laboratory</t>
  </si>
  <si>
    <t>Xu, HW (corresponding author), Oak Ridge Natl Lab, Computat Urban Sci Grp, Oak Ridge, TN 37830 USA.</t>
  </si>
  <si>
    <t>jtupayac@vols.utk.edu; xuh4@ornl.gov; omitaomuoa@ornl.gov; mcamur@utk.edu; asharmin@vols.utk.edu; xueping.li@utk.edu</t>
  </si>
  <si>
    <t>; Camur, Mustafa/JAC-0549-2023; Tupayachi, Jose/JXN-8787-2024</t>
  </si>
  <si>
    <t>Tupayachi, Jose/0000-0001-7334-8444; Camur, Mustafa/0000-0001-7465-7783; Omitaomu, Olufemi/0000-0002-3078-7196; Li, Xueping/0000-0003-1990-0159</t>
  </si>
  <si>
    <t>the U.S. Department of Energy's Advanced Research Projects Agency-Energy (ARPA-E) [DE-AR0001780]; U.S. Department of Energy's Advanced Research Projects Agency-Energy (ARPA-E) under the project</t>
  </si>
  <si>
    <t>the U.S. Department of Energy's Advanced Research Projects Agency-Energy (ARPA-E)(United States Department of Energy (DOE)); U.S. Department of Energy's Advanced Research Projects Agency-Energy (ARPA-E) under the project(United States Department of Energy (DOE))</t>
  </si>
  <si>
    <t>This work was supported in part by the U.S. Department of Energy's Advanced Research Projects Agency-Energy (ARPA-E) under the project (#DE-AR0001780) titled A Cognitive Freight Transportation Digital Twin for Resiliency and Emission Control Through Optimizing Intermodal Logistics (RECOIL).</t>
  </si>
  <si>
    <t>2624-6511</t>
  </si>
  <si>
    <t>SMART CITIES-BASEL</t>
  </si>
  <si>
    <t>Smart Cities</t>
  </si>
  <si>
    <t>10.3390/smartcities7050094</t>
  </si>
  <si>
    <t>Engineering, Electrical &amp; Electronic; Urban Studies</t>
  </si>
  <si>
    <t>Engineering; Urban Studies</t>
  </si>
  <si>
    <t>K0N5B</t>
  </si>
  <si>
    <t>Green Submitted, gold</t>
  </si>
  <si>
    <t>WOS:001340938000001</t>
  </si>
  <si>
    <t>Yong, GW; Liu, MY; Lee, S</t>
  </si>
  <si>
    <t>Yong, Gunwoo; Liu, Meiyin; Lee, Sanghyun</t>
  </si>
  <si>
    <t>Explainable Image Captioning to Identify Ergonomic Problems and Solutions for Construction Workers</t>
  </si>
  <si>
    <t>The high occurrence of work-related musculoskeletal disorders (WMSDs) in construction remains a pressing concern, causing numerous nonfatal injuries. Preventing WMSDs necessitates the implementation of an ergonomic process, encompassing the identification of ergonomic problems and corresponding solutions. Finding ergonomic problems and solutions within active construction sites requires significant efforts from personnel possessing ergonomics expertise. However, ergonomic experts and training programs are often lacking in construction. To address this issue, the authors applied deep learning (DL)-based explainable image captioning to identify ergonomic problems and their corresponding solutions from images that are prevalent in construction sites. To this end, the authors proposed a vision-language model (VLM) capable of identifying ergonomic problems and their solutions, aided by data augmentation. The bilingual evaluation understudy (BLEU) score was used to measure the similarity between ergonomic problems and solutions identified by the proposed VLM and those specified in an ergonomic guideline. Testing with 222 real-site images, the proposed VLM achieved the highest BLEU-4 score, 0.796, compared with the traditional convolutional neural network-long short-term memory and a state-of-the-art VLM, the bootstrapping language-image pretraining. In addition, the authors developed an explainability module, visualizing which specific areas of the images the proposed VLM focuses on when identifying ergonomic problems and the important words for identifying ergonomic solutions. The highest BLEU score and the visual explanations demonstrate the potential and credibility of the proposed VLM in identifying ergonomic problems and their solutions. The proposed VLM and explainability module greatly contribute to implementing the ergonomic process in construction, identifying ergonomic problems and their solutions only with site images. To prevent WMSDs, the National Institute of Occupational Safety and Health (NIOSH) recommends implementing an ergonomic process, which encompasses ergonomic problem identification, ergonomic risk assessment, and ergonomic solution identification. The current practice on sites relies on the intermittent implementation of manual ergonomic processes, and thus often falls short in protecting workers against WMSDs due to rapidly changing site conditions and the lack of on-site ergonomic expertise. Addressing this, many automated tools have been developed for ergonomic risk assessment, but none for ergonomic problem and solution identification. Therefore, with these assessment tools, we aim to streamline the recommended ergonomic process in an automated manner. To this end, we propose a deep learning-based explainable image captioning model for automated ergonomic problem and solution identification. Utilizing an ordinary camera (e.g., smartphones and site surveillance cameras), safety managers can easily identify ergonomic problems, assess risk levels, and identify corresponding solutions. Additionally, our model provides justification for its identification by visualizing the reason behind the identified ergonomic problems and solutions. With such an easily accessible and trustworthy model, the on-site ergonomic process can be streamlined, potentially reducing workers' WMSDs.</t>
  </si>
  <si>
    <t>[Yong, Gunwoo; Lee, Sanghyun] Univ Michigan, Dept Civil &amp; Environm Engn, 2350 Hayward St, Ann Arbor, MI 48109 USA; [Liu, Meiyin] Rutgers State Univ, Dept Civil &amp; Environm Engn, 500 Bartholomew Rd, Piscataway, NJ 08854 USA</t>
  </si>
  <si>
    <t>University of Michigan System; University of Michigan; Rutgers University System; Rutgers University New Brunswick</t>
  </si>
  <si>
    <t>Lee, S (corresponding author), Univ Michigan, Dept Civil &amp; Environm Engn, 2350 Hayward St, Ann Arbor, MI 48109 USA.</t>
  </si>
  <si>
    <t>gwyong@umich.edu; meiyin.liu@rutgers.edu; shdpm@umich.edu</t>
  </si>
  <si>
    <t>Lee, SangHyun/0000-0002-2246-7440</t>
  </si>
  <si>
    <t>VelocityEHS</t>
  </si>
  <si>
    <t>This research was financially supported by VelocityEHS. Any opinions, findings, conclusions, or recommendations expressed in this paper are those of the authors and do not necessarily reflect the views of VelocityEHS. SangHyun Lee and Meiyin Liu also work for VelocityEHS as machine learning scientists. The intellectual property stemming from this paper is licensed to VelocityEHS.</t>
  </si>
  <si>
    <t>JUL 1</t>
  </si>
  <si>
    <t>10.1061/JCCEE5.CPENG-5744</t>
  </si>
  <si>
    <t>QU7C3</t>
  </si>
  <si>
    <t>WOS:001223437500004</t>
  </si>
  <si>
    <t>CONSTRUCTION</t>
  </si>
  <si>
    <t>LONDON</t>
  </si>
  <si>
    <t>Southeast University - China</t>
  </si>
  <si>
    <t>Liao, XM; Chen, C; Wang, ZW; Liu, Y; Wang, T; Cheng, LL</t>
  </si>
  <si>
    <t>Liao, Xingming; Chen, Chong; Wang, Zhuowei; Liu, Ying; Wang, Tao; Cheng, Lianglun</t>
  </si>
  <si>
    <t>Large language model assisted fine-grained knowledge graph construction for robotic fault diagnosis</t>
  </si>
  <si>
    <t>Knowledge Graph; Large Language Model; Fault Diagnosis; Industrial Robots</t>
  </si>
  <si>
    <t>ONTOLOGY</t>
  </si>
  <si>
    <t>With the rapid deployment of industrial robots in manufacturing, the demand for advanced maintenance techniques to sustain operational efficiency has become crucial. Fault diagnosis Knowledge Graph (KG) is essential as it interlinks multi-source data related to industrial robot faults, capturing multi-level semantic associations among different fault events. However, the construction and application of fine-grained fault diagnosis KG face significant challenges due to the inherent complexity of nested entities in maintenance texts and the severe scarcity of annotated industrial data. In this study, we propose a Large Language Model (LLM) assisted data augmentation approach, which handles the complex nested entities in maintenance corpora and constructs a more fine-grained fault diagnosis KG. Firstly, the fine-grained ontology is constructed via LLM Assistance in Industrial Nested Named Entity Recognition (assInNNER). Then, an Industrial Nested Label Classification Template (INCT) is designed, enabling the use of nested entities in Attention-map aware keyword selection for the Industrial Nested Language Model (ANLM) data augmentation methods. ANLM can effectively improve the model's performance in nested entity extraction when corpora are scarce. Subsequently, a Confidence Filtering Mechanism (CFM) is introduced to evaluate and select the generated data for enhancement, and assInNNER is further deployed to recall the negative samples corpus again to further improve performance. Experimental studies based on multi-source corpora demonstrate that compared to existing algorithms, our method achieves an average F1 increase of 8.25 %, 3.31 %, and 1.96 % in 5%, 10 %, and 25 % in few-shot settings, respectively.</t>
  </si>
  <si>
    <t>[Liao, Xingming; Chen, Chong; Wang, Zhuowei; Wang, Tao; Cheng, Lianglun] Guangdong Univ Technol, Guangdong Prov Key Lab Cyber Phys Syst, Guangzhou 510006, Peoples R China; [Liao, Xingming; Chen, Chong; Wang, Zhuowei; Cheng, Lianglun] Guangdong Univ Technol, Sch Comp Sci &amp; Technol, Guangzhou 510006, Peoples R China; [Liu, Ying] Cardiff Univ, Sch Engn, Dept Mech Engn, Cardiff CF24 3AA, Wales; [Wang, Tao] Guangdong Univ Technol, Sch Automat, Guangzhou 510006, Peoples R China</t>
  </si>
  <si>
    <t>Guangdong University of Technology; Guangdong University of Technology; Cardiff University; Guangdong University of Technology</t>
  </si>
  <si>
    <t>Chen, C (corresponding author), Guangdong Univ Technol, Guangdong Prov Key Lab Cyber Phys Syst, Guangzhou 510006, Peoples R China.</t>
  </si>
  <si>
    <t>chenc2021@gdut.edu.cn</t>
  </si>
  <si>
    <t>Chen, Chong/AGA-2564-2022</t>
  </si>
  <si>
    <t>Chen, Chong/0000-0003-2800-4647</t>
  </si>
  <si>
    <t>National Natural Science Foundation of China [62302103, 62472106]; Guangdong Provincial Key Laboratory of Cyber-Physical System [2020B1212060069]</t>
  </si>
  <si>
    <t>National Natural Science Foundation of China(National Natural Science Foundation of China (NSFC)); Guangdong Provincial Key Laboratory of Cyber-Physical System</t>
  </si>
  <si>
    <t>Our work is supported by multiple funds in China, including National Natural Science Foundation of China (62302103 and 62472106) . Our work is also supported by Guangdong Provincial Key Laboratory of Cyber-Physical System (2020B1212060069) .</t>
  </si>
  <si>
    <t>A</t>
  </si>
  <si>
    <t>10.1016/j.aei.2025.103134</t>
  </si>
  <si>
    <t>U1T1P</t>
  </si>
  <si>
    <t>WOS:001409695000001</t>
  </si>
  <si>
    <t>Gaona-Cuevas, M; Bucheli-Guerrero, V; Vera-Rivera, F</t>
  </si>
  <si>
    <t>Gaona-Cuevas, Mauricio; Bucheli-Guerrero, Victor; Vera-Rivera, Fredy</t>
  </si>
  <si>
    <t>Smart Product Backlog: Automatic Classification of User Stories Using Large Language Models (LLM)</t>
  </si>
  <si>
    <t>REVISTA FACULTAD DE INGENIERIA, UNIVERSIDAD PEDAGOGICA Y TECNOLOGICA DE COLOMBIA</t>
  </si>
  <si>
    <t>artificial intelligence; large scale language models; smart product backlog; smart user story identifier; Software Requirements Specification; user story classification</t>
  </si>
  <si>
    <t>In agile software development processes, specifically within intelligent applications that leverage artificial intelligence (AI), Smart Product Backlog (SPB) serves as an artifact that includes both AI-implementable functionalities and those that do not use AI. Significant work has been done in the development of Natural Language Processing (NLP) models, and Large Language Models (LLMs) have demonstrated exceptional performance. However, whether LLMs can be used in automatic classification tasks without prior annotation, thereby allowing direct extraction from the Smart Product Backlog (SPB) remains an unanswered question. In this study, we compared the effectiveness of fine-tuning techniques with prompting methods to determine the potential of models such as ChatGPT-4o, Gemini Pro 1.5, and ChaGPT-Mini. A dataset was constructed with user stories manually classified by a group of experts, which enabled assembling experiments and creating the respective contingency tables. The classification performance metrics of each LLM were statistically evaluated; accuracy, sensitivity, and F1-Score were used to assess the effectiveness of each model. This comparative approach aimed to highlight the strengths and limitations of each LLM in efficiently and accurately assisting in the construction of the SPB. This comparative analysis demonstrates that ChatGPT-Mini has limitations in balancing precision and sensitivity. Although Gemini Pro 1.5 was superior in accuracy scores and ChatGPT performed well, neither is robust enough to build a fully automated tool for user story classification. Therefore, we identified the need to develop a specialized classifier that enables the construction of an automated tool to recommend viable user stories for AI development, thereby supporting decision-making in agile software projects.</t>
  </si>
  <si>
    <t>[Gaona-Cuevas, Mauricio; Bucheli-Guerrero, Victor] Univ Valle, Cali, Valle Del Cauca, Colombia; [Vera-Rivera, Fredy] Univ Francisco Paula Santander, Cucuta, Norte De Santan, Colombia</t>
  </si>
  <si>
    <t>Universidad del Valle; Universidad Francisco de Paula Santander</t>
  </si>
  <si>
    <t>Vera-Rivera, F (corresponding author), Univ Francisco Paula Santander, Cucuta, Norte De Santan, Colombia.</t>
  </si>
  <si>
    <t>mauricio.gaona@correounivalle.edu.co; victor.bucheli@correounivalle.edu.co; fredyhumbertovera@ufps.edu.co</t>
  </si>
  <si>
    <t>Vera Rivera, Fredy/K-1412-2019</t>
  </si>
  <si>
    <t>UNIV PEDAGOGICA &amp; TECNOLOGICA COLOMBIA</t>
  </si>
  <si>
    <t>TUNJA</t>
  </si>
  <si>
    <t>AVE CENTRAL NORTE, KM 3 VIA PAIPA, TUNJA, BOYACA 00000, COLOMBIA</t>
  </si>
  <si>
    <t>0121-1129</t>
  </si>
  <si>
    <t>2357-5328</t>
  </si>
  <si>
    <t>REV FAC ING-UPTC</t>
  </si>
  <si>
    <t>Rev. Fac. Ing. Univ. Pedagog. Tecnol. Colmb.</t>
  </si>
  <si>
    <t>JUL-SEP</t>
  </si>
  <si>
    <t>e18076</t>
  </si>
  <si>
    <t>10.19503/01211129.v33.n69.2024.18076</t>
  </si>
  <si>
    <t>L9S7P</t>
  </si>
  <si>
    <t>WOS:001354054500001</t>
  </si>
  <si>
    <t>Wu, CK; Ding, WJ; Jin, QS; Jiang, JJ; Jiang, R; Xiao, QE; Liao, LH; Li, X</t>
  </si>
  <si>
    <t>Wu, Chengke; Ding, Wenjun; Jin, Qisen; Jiang, Junjie; Jiang, Rui; Xiao, Qinge; Liao, Longhui; Li, Xiao</t>
  </si>
  <si>
    <t>Retrieval augmented generation-driven information retrieval and question answering in construction management</t>
  </si>
  <si>
    <t>Large language model; Retrieval augmented generation; Construction management</t>
  </si>
  <si>
    <t>Construction management is a communication-intensive field, requiring prompt responses to queries from various stakeholders to ensure project continuity. However, retrieving accurate information from project documents is hampered by the mismatch in granularity between queries and vast contents and by inherent ambiguities in information. Large language models (LLMs) and retrieval-augmented generation (RAG) offer new opportunities to address the challenges. However, their effectiveness is limited by the segmentation of documents and insufficient consideration of engineers' preferences. Therefore, we propose a novel paradigm: RAG for Construction Management (RAG4CM). It includes three components: 1) a pipeline that parses project documents into hierarchical structures to establish a knowledge pool; 2) novel RAG search algorithms; and 3) a user preference learning mechanism. The first two components enhance granularity alignment and RAG results by integrating document-level hierarchical features with raw contents. The preference learning realizes continuously improved responses along with user-system interactions. We developed a prototype system and conducted extensive experiments, demonstrating that the knowledge pool efficiently accommodates texts, tables, and images. RAG4CM realized a 0.924 Top-3 and 0.898 answer accuracy, surpassing both open-source frameworks and commercial products. In addition, preference learning further increases answer accuracy by 1.3 % to 9.5 %. Consequently, RAG4CM enables multi-source information retrieval in a user-friendly manner, improving communication efficiency and facilitating construction management activities.</t>
  </si>
  <si>
    <t>[Wu, Chengke; Jiang, Junjie; Jiang, Rui; Xiao, Qinge] Chinese Acad Sci, Shenzhen Inst Adv Technol, Shenzhen, Peoples R China; [Ding, Wenjun; Jin, Qisen] China Construct Third Engn Bur Installat Engn Co L, Wuhan, Peoples R China; [Liao, Longhui] Shenzhen Univ, Coll Civil &amp; Transportat Engn, Shenzhen, Peoples R China; [Li, Xiao] Univ Hong Kong, Dept Civil Engn, Hong Kong, Peoples R China</t>
  </si>
  <si>
    <t>Chinese Academy of Sciences; Shenzhen Institute of Advanced Technology, CAS; Shenzhen University; University of Hong Kong</t>
  </si>
  <si>
    <t>Li, X (corresponding author), Univ Hong Kong, Dept Civil Engn, Hong Kong, Peoples R China.</t>
  </si>
  <si>
    <t>shell.x.li@hku.hk</t>
  </si>
  <si>
    <t>WU, CHENGKE/AGN-8305-2022; JIANG, JUNJIE/GPS-5754-2022</t>
  </si>
  <si>
    <t>National Natural Science Foundation of China [52208324, 72204248]; Guangdong Basic and Applied Basic Research Foundation [2023A1515011162]; Shenzhen Science and Technology Program [RCBS20221008093307015, JSGG20220831105800002]; Guangdong-Hong Kong Technology Cooperation Funding Scheme [GHP/321/22SZ]; Youth Innovation Promotion Association CAS [2021358]</t>
  </si>
  <si>
    <t>National Natural Science Foundation of China(National Natural Science Foundation of China (NSFC)); Guangdong Basic and Applied Basic Research Foundation; Shenzhen Science and Technology Program; Guangdong-Hong Kong Technology Cooperation Funding Scheme; Youth Innovation Promotion Association CAS</t>
  </si>
  <si>
    <t>The study is supported by grants from the National Natural Science Foundation of China (Grant No. 52208324, 72204248) , the Guangdong Basic and Applied Basic Research Foundation (Grant No. 2023A1515011162) , Shenzhen Science and Technology Program (Grant No. RCBS20221008093307015, JSGG20220831105800002) , Guangdong-Hong Kong Technology Cooperation Funding Scheme (GHP/321/22SZ) , and the Youth Innovation Promotion Association CAS (Grant No. 2021358) .</t>
  </si>
  <si>
    <t>10.1016/j.aei.2025.103158</t>
  </si>
  <si>
    <t>X2T9X</t>
  </si>
  <si>
    <t>WOS:001423950000001</t>
  </si>
  <si>
    <t>Tsinghua University</t>
  </si>
  <si>
    <t>He, CN; He, WL; Liu, M; Leng, SL; Wei, S</t>
  </si>
  <si>
    <t>He, Chuanni; He, Weilin; Liu, Min; Leng, Shaolong; Wei, Song</t>
  </si>
  <si>
    <t>Enriched Construction Regulation Inquiry Responses: A Hybrid Search Approach for Large Language Models</t>
  </si>
  <si>
    <t>JOURNAL OF MANAGEMENT IN ENGINEERING</t>
  </si>
  <si>
    <t>Construction regulation; Quality compliance check; Retrieval-augmented generation (RAG); Term frequency-inverse document frequency (TF-IDF); Large language model (LLM)</t>
  </si>
  <si>
    <t>AUTOMATED INFORMATION EXTRACTION; CODE COMPLIANCE CHECKING; SEMANTIC APPROACH; BIM; VERIFICATION; INSPECTION; GRAPH</t>
  </si>
  <si>
    <t>The applicability of existing automated compliance check tools in construction is limited, as they are insufficient to provide end-to-end responses given the fragmented and unstructured compliance checking requirements in practice. We explored the potential of large language models (LLMs) to fill the gap by proposing an improved retrieval-augmented generation (RAG) framework to conduct question-answering (QA)-based construction quality checks. The framework contains a novel hybrid search engine that integrates term frequency-inverse document frequency (TF-IDF)-based keyword search with text-embedding search to facilitate domain semantic-aware regulation information extraction. Subsequently, we established a RAG-based chatbot that enables construction managers to obtain construction quality check results and justification directly and precisely via conversations. The framework was tested using 110 real-world QA scenarios covering three concrete structure regulations of 148,170 words. Results show that the enhanced system has improved 15.1% and 11.2% in hit rate and mean reciprocal rank (MRR) compared with na &amp; iuml;ve RAG. The natural language responses demonstrate more precise and faithful results than conventional LLMs. Our research will contribute to the body of knowledge by proposing an improved RAG system to enhance the practicability of automated compliance checks. It also will push the boundary of LLM applications in construction by revealing how domain-specific terminologies facilitate knowledge extraction in LLM systems.</t>
  </si>
  <si>
    <t>[He, Chuanni; He, Weilin; Liu, Min] Syracuse Univ, Dept Civil &amp; Environm Engn, Syracuse, NY 13244 USA; [Leng, Shaolong; Wei, Song] Sichuan Juhong Bldg Mat Co Ltd, 20 Huangshijing Rd, Neijiang 641005, Sichuan, Peoples R China</t>
  </si>
  <si>
    <t>Syracuse University</t>
  </si>
  <si>
    <t>Liu, M (corresponding author), Syracuse Univ, Dept Civil &amp; Environm Engn, Syracuse, NY 13244 USA.</t>
  </si>
  <si>
    <t>che117@syr.edu; hweilin@syr.edu; mliu92@syr.edu; shaolongleng@outlook.com; songwei114@outlook.com</t>
  </si>
  <si>
    <t>He, Chuanni/HPF-5754-2023; He, Weilin/JCE-8339-2023</t>
  </si>
  <si>
    <t>He, Chuanni/0000-0002-0482-6243;</t>
  </si>
  <si>
    <t>0742-597X</t>
  </si>
  <si>
    <t>1943-5479</t>
  </si>
  <si>
    <t>J MANAGE ENG</t>
  </si>
  <si>
    <t>J. Manage. Eng.</t>
  </si>
  <si>
    <t>MAY 1</t>
  </si>
  <si>
    <t>10.1061/JMENEA.MEENG-6444</t>
  </si>
  <si>
    <t>Engineering, Industrial; Engineering, Civil</t>
  </si>
  <si>
    <t>0FV4X</t>
  </si>
  <si>
    <t>WOS:001446364600008</t>
  </si>
  <si>
    <t>Chen, GF; Alsharef, A; Ovid, A; Albert, A; Jaselskis, E</t>
  </si>
  <si>
    <t>Chen, Gongfan; Alsharef, Abdullah; Ovid, Anto; Albert, Alex; Jaselskis, Edward</t>
  </si>
  <si>
    <t>Meet2Mitigate: An LLM-powered framework for real-time issue identification and mitigation from construction meeting discourse</t>
  </si>
  <si>
    <t>Construction meeting; Speaker diarization; Automatic speech recognition; Large language model; Retrieval augmented generation; Human-AI interaction</t>
  </si>
  <si>
    <t>MANAGEMENT</t>
  </si>
  <si>
    <t>Construction meetings are essential for bringing together project participants to coordinate efforts, identify problems, and make decisions. Previous studies on meeting analysis relied on manual approaches to identify isolated pieces of information but struggled with providing a high-level overview that targeted real-time problem identification and resolution. Despite the rich discussions that occur, the sheer volume of information exchanged can make it difficult to discern key issues, decisions, and action items. Recent advancements in large language models (LLMs) provide sophisticated natural language processing capabilities that can effectively distill essential information and highlight actionable insights from meeting transcripts. However, these technologies are often underutilized in practice, despite their potential to significantly enhance the analysis and management of meeting data. This study introduced the Meet2Mitigate (M2M) framework, which integrates cutting-edge technologies, including speaker diarization, automatic speech recognition (ASR), LLMs, and retrievalaugmented generation (RAG) to revolutionize how construction meetings are captured and analyzed. In this framework, construction meeting recordings can be converted into a structured format, differentiated by timestamps, speakers, and corresponding contents. Different speakers' dialogues are then summarized to extract the main project-related issues. For quick mitigation responses, this framework combines LLMs with a retrieval mechanism to access the Construction Industry Institute (CII) Best Practices (BPs) knowledge pool, generating detailed action items to drive problem-solving. The validation results demonstrated that the M2M prototype can automatically generate a tailored end-to-end problem-to-solution report in real time by only using a meeting recording file.</t>
  </si>
  <si>
    <t>[Chen, Gongfan; Ovid, Anto] North Carolina State Univ, Dept Civil Construct &amp; Environm Engn, Raleigh, NC 27695 USA; [Alsharef, Abdullah] King Saud Univ, Civil Engn Dept, Riyadh, Saudi Arabia; [Albert, Alex; Jaselskis, Edward] North Carolina State Univ, Dept Civil Construct &amp; Environm Engn, Raleigh, NC 27695 USA</t>
  </si>
  <si>
    <t>North Carolina State University; King Saud University; North Carolina State University</t>
  </si>
  <si>
    <t>Chen, GF (corresponding author), North Carolina State Univ, Dept Civil Construct &amp; Environm Engn, Raleigh, NC 27695 USA.</t>
  </si>
  <si>
    <t>gchen24@ncsu.edu; aalsharef@ksu.edu.sa; agnanas@ncsu.edu; alex_albert@ncsu.edu; ejjasels@ncsu.edu</t>
  </si>
  <si>
    <t>; Alsharef, Abdullah/AAA-1038-2021; Chen, Gongfan/AEG-9291-2022</t>
  </si>
  <si>
    <t>Chen, Gongfan/0000-0003-1935-2949; OVID, ANTO/0009-0007-8815-8337;</t>
  </si>
  <si>
    <t>10.1016/j.aei.2024.103068</t>
  </si>
  <si>
    <t>DEC 2024</t>
  </si>
  <si>
    <t>R9X8Y</t>
  </si>
  <si>
    <t>WOS:001394893400001</t>
  </si>
  <si>
    <t>JUN 2025</t>
  </si>
  <si>
    <t>Yoo, B; Kim, J; Park, S; Ahn, CR; Oh, T</t>
  </si>
  <si>
    <t>Yoo, Byunghee; Kim, Jinwoo; Park, Seongeun; Ahn, Changbum R.; Oh, Taekeun</t>
  </si>
  <si>
    <t>Harnessing Generative Pre-Trained Transformers for Construction Accident Prediction with Saliency Visualization</t>
  </si>
  <si>
    <t>large language model; generative pre-trained transformer; fine-tuning; accident prediction; saliency visualization; construction safety</t>
  </si>
  <si>
    <t>SAFETY; SYSTEM</t>
  </si>
  <si>
    <t>Leveraging natural language processing models using a large volume of text data in the construction safety domain offers a unique opportunity to improve understanding of safety accidents and the ability to learn from them. However, little effort has been made to date in regard to utilizing large language models for the prediction of accident types that can help to prevent and manage potential accidents. This research aims to develop a model for predicting the six types of accidents (caught-in-between, cuts, falls, struck-by, trips, and others) by employing transfer learning with a fine-tuned generative pre-trained transformer (GPT). Additionally, to enhance the interpretability of the fine-tuned GPT model, a method for saliency visualization of input text was developed to identify words that significantly impact prediction results. The models were evaluated using a comprehensive dataset comprising 15,000 actual accident records. The results indicate that the suggested model for detecting the six accident types achieves 82% accuracy. Furthermore, it was observed that the proposed saliency visualization method can identify accident precursors from unstructured free-text data of construction accident reports. These results highlight the advancement of the generalization performance of large language processing-based accident prediction models, thereby proactively preventing construction accidents.</t>
  </si>
  <si>
    <t>[Yoo, Byunghee; Park, Seongeun; Ahn, Changbum R.] Seoul Natl Univ, Inst Engn Res, Dept Architecture &amp; Architectural Engn, Seoul 08826, South Korea; [Kim, Jinwoo] Gachon Univ, Dept Architectural Engn, 1342 Seongnamdaero, Seongnam Si 13120, Gyeonggi Do, South Korea; [Oh, Taekeun] Incheon Natl Univ, Dept Safety Engn, Incheon 22012, South Korea</t>
  </si>
  <si>
    <t>Seoul National University (SNU); Gachon University; Incheon National University</t>
  </si>
  <si>
    <t>Ahn, CR (corresponding author), Seoul Natl Univ, Inst Engn Res, Dept Architecture &amp; Architectural Engn, Seoul 08826, South Korea.;Oh, T (corresponding author), Incheon Natl Univ, Dept Safety Engn, Incheon 22012, South Korea.</t>
  </si>
  <si>
    <t>pikaybh@snu.ac.kr; jinwoo@gachon.ac.kr; seongeunpark@snu.ac.kr; cbahn@snu.ac.kr; tkoh@inu.ac.kr</t>
  </si>
  <si>
    <t>Ahn, Changbum/R-6837-2017; oh, taekeun/AFM-3171-2022; Kim, Jinwoo/AAS-4265-2020; Oh, Taekeun/AFM-3171-2022</t>
  </si>
  <si>
    <t>oh, taekeun/0000-0003-3848-6248; Kim, Jinwoo/0000-0001-7003-1222; Yoo, Byunghee/0009-0006-1703-0443;</t>
  </si>
  <si>
    <t>National Research Foundation of Korea</t>
  </si>
  <si>
    <t>National Research Foundation of Korea(National Research Foundation of Korea)</t>
  </si>
  <si>
    <t>10.3390/app14020664</t>
  </si>
  <si>
    <t>FW4N9</t>
  </si>
  <si>
    <t>WOS:001148878900001</t>
  </si>
  <si>
    <t>Xu, LQ; Veeramani, D; Zhu, ZH</t>
  </si>
  <si>
    <t>Xu, Liqun; Veeramani, Dharmaraj; Zhu, Zhenhua</t>
  </si>
  <si>
    <t>Automated physics-based modeling of construction equipment through data fusion</t>
  </si>
  <si>
    <t>Construction equipment modeling; Data fusion; Physics-based simulation; Isaac sim</t>
  </si>
  <si>
    <t>SIMULATORS</t>
  </si>
  <si>
    <t>Physics-based simulations are essential for designing autonomous construction equipment, but preparing models is time-consuming, requiring the integration of mechanical and geometric data. Current automatic modeling methods for modular robots are inadequate for construction equipment. This paper explores automating the modeling process by integrating mechanical data into 3D computer-aided design (CAD) models. A template library is developed with hierarchy and joint templates specific for equipment. During model generation, appropriate templates are selected based on the equipment type. Unspecified joint template data is extracted from technical specifications using a large language model (LLM). The 3D CAD model is then converted into a Universal Scene Description (USD) model. Users can adjust the part names and hierarchy within the USD model to align with the hierarchy template, and joint data is automatically integrated, resulting in a simulation-ready model. This method reduces modeling time by over 87 % compared to manual methods, while maintaining accuracy.</t>
  </si>
  <si>
    <t>[Xu, Liqun; Zhu, Zhenhua] Univ Wisconsin Madison, Dept Civil &amp; Environm Engn, 1415 Engn Dr, Madison, WI 53706 USA; [Veeramani, Dharmaraj] Univ Wisconsin Madison, Dept Ind &amp; Syst Engn, 1513 Univ Ave, Madison, WI 53706 USA</t>
  </si>
  <si>
    <t>University of Wisconsin System; University of Wisconsin Madison; University of Wisconsin System; University of Wisconsin Madison</t>
  </si>
  <si>
    <t>Zhu, ZH (corresponding author), Univ Wisconsin Madison, Dept Civil &amp; Environm Engn, 1415 Engn Dr, Madison, WI 53706 USA.</t>
  </si>
  <si>
    <t>lxu322@wisc.edu; raj.veeramani@wisc.edu; zzhu286@wisc.edu</t>
  </si>
  <si>
    <t>Xu, Li-qun/ABF-3589-2021</t>
  </si>
  <si>
    <t>Wisconsin Alumni Research Foundation (WARF) [AAM3225]</t>
  </si>
  <si>
    <t>Wisconsin Alumni Research Foundation (WARF)</t>
  </si>
  <si>
    <t>This paper is based in part upon the work supported by the Wisconsin Alumni Research Foundation (WARF) under Project No. AAM3225. Any opinions, findings, and conclusions or recommendations expressed in this paper are those of the author (s) and do not necessarily reflect the views of WARF.</t>
  </si>
  <si>
    <t>10.1016/j.autcon.2024.105880</t>
  </si>
  <si>
    <t>N3V3A</t>
  </si>
  <si>
    <t>WOS:001363649500001</t>
  </si>
  <si>
    <t>Lee, JK; Yoo, Y; Cha, SH</t>
  </si>
  <si>
    <t>Lee, Jin-Kook; Yoo, Youngjin; Cha, Seung Hyun</t>
  </si>
  <si>
    <t>Generative early architectural visualizations: incorporating architect's style-trained models</t>
  </si>
  <si>
    <t>JOURNAL OF COMPUTATIONAL DESIGN AND ENGINEERING</t>
  </si>
  <si>
    <t>architects' style; rendering; visualization; generative AI; design automation; computational design</t>
  </si>
  <si>
    <t>AUGMENTED REALITY; LAYOUT DESIGN; INTEGRATION; TOOLS</t>
  </si>
  <si>
    <t>This study introduces a novel approach to architectural visualization using generative artificial intelligence (AI), particularly emphasizing text-to-image technology, to remarkably improve the visualization process right from the initial design phase within the architecture, engineering, and construction industry. By creating more than 10 000 images incorporating an architect's personal style and characteristics into a residential house model, the effectiveness of base AI models. Furthermore, various architectural styles were integrated to enhance the visualization process. This method involved additional training for styles with low similarity rates, which required extensive data preparation and their integration into the base AI model. Demonstrated to be effective across multiple scenarios, this technique markedly enhances the efficiency and speed of production of architectural visualization images. Highlighting the vast potential of AI in design visualization, our study emphasizes the technology's shift toward facilitating more user-centered and personalized design applications. Graphical Abstract</t>
  </si>
  <si>
    <t>[Lee, Jin-Kook; Yoo, Youngjin] Yonsei Univ, Dept Interior Architecture &amp; Built Environm, Seoul 03722, South Korea; [Cha, Seung Hyun] Korea Adv Inst Sci &amp; Technol KAIST, Grad Sch Culture Technol, Daejeon 34141, South Korea</t>
  </si>
  <si>
    <t>Yonsei University; Korea Advanced Institute of Science &amp; Technology (KAIST)</t>
  </si>
  <si>
    <t>Cha, SH (corresponding author), Korea Adv Inst Sci &amp; Technol KAIST, Grad Sch Culture Technol, Daejeon 34141, South Korea.</t>
  </si>
  <si>
    <t>shcha@kaist.ac.kr</t>
  </si>
  <si>
    <t>Cha, Seung Hyun/AGA-0700-2022; Yoo, Youngjin/NRB-2208-2025</t>
  </si>
  <si>
    <t>Cha, Seung Hyun/0000-0002-3426-6865; LEE, JIN KOOK/0000-0002-5179-6550; Yoo, Youngjin/0009-0002-5362-328X</t>
  </si>
  <si>
    <t>KAIA [RS-2021-KA163269]; Korea Agency for Infrastructure Technology Advancement (KAIA) - Ministry of Land, Infrastructure and Transport [NRF-2022R1A2C1093310]; National Research Foundation of Korea (NRF) - Korea government (MIST)</t>
  </si>
  <si>
    <t>KAIA(Korea Agency for Infrastructure Technology Advancement (KAIA)); Korea Agency for Infrastructure Technology Advancement (KAIA) - Ministry of Land, Infrastructure and Transport(Korea Agency for Infrastructure Technology Advancement (KAIA)Ministry of Land, Infrastructure &amp; Transport (MOLIT), Republic of Korea); National Research Foundation of Korea (NRF) - Korea government (MIST)(National Research Foundation of Korea)</t>
  </si>
  <si>
    <t>This work is supported in 2024 by the Korea Agency for Infrastructure Technology Advancement (KAIA) grant funded by the Ministry of Land, Infrastructure and Transport (Grant No. RS-2021-KA163269). This work was supported by the National Research Foundation of Korea (NRF) grant funded by the Korea government (MIST) (Grant No. NRF-2022R1A2C1093310).</t>
  </si>
  <si>
    <t>OXFORD UNIV PRESS</t>
  </si>
  <si>
    <t>GREAT CLARENDON ST, OXFORD OX2 6DP, ENGLAND</t>
  </si>
  <si>
    <t>2288-5048</t>
  </si>
  <si>
    <t>J COMPUT DES ENG</t>
  </si>
  <si>
    <t>J. Comput. Des. Eng.</t>
  </si>
  <si>
    <t>SEP 4</t>
  </si>
  <si>
    <t>10.1093/jcde/qwae065</t>
  </si>
  <si>
    <t>Computer Science, Interdisciplinary Applications; Engineering, Multidisciplinary</t>
  </si>
  <si>
    <t>E6J5P</t>
  </si>
  <si>
    <t>WOS:001304048900002</t>
  </si>
  <si>
    <t>Engineering, Electrical &amp; Electronic</t>
  </si>
  <si>
    <t>Uhm, M; Kim, J; Ahn, S; Jeong, H; Kim, H</t>
  </si>
  <si>
    <t>Uhm, Miyoung; Kim, Jaehee; Ahn, Seungjun; Jeong, Hoyoung; Kim, Hongjo</t>
  </si>
  <si>
    <t>Effectiveness of retrieval augmented generation-based large language models for generating construction safety information</t>
  </si>
  <si>
    <t>LLMs (large language models); RAG (retrieval-augmented generation); Personalized safety; Construction safety information generation</t>
  </si>
  <si>
    <t>While Generative Pre-Trained Transformers (GPT)-based models offer high potential for context-specific information generation, inaccurate numerical responses, a lack of detailed information, and hallucination problems remain as the main challenges for their use in assisting safety engineering and management tasks. To address the challenges, this paper systematically evaluates the effectiveness of the Retrieval-Augmented Generation-based GPT (RAG-GPT) model for generating detailed and specific construction safety information. The RAG-GPT model was compared with four other GPT models, evaluating the models' responses from three different groups--2 researchers, 10 construction safety experts, and 30 construction workers. Quantitative analysis demonstrated that the RAG-GPT model showed superior performance compared to the other models. Experts rated the RAGGPT model as providing more contextually relevant answers, with high marks for accuracy and essential information inclusion. The findings indicate that the RAG strategy, which uses vector data to enhance information retrieval, significantly improves the accuracy of construction safety information.</t>
  </si>
  <si>
    <t>[Uhm, Miyoung; Kim, Jaehee; Kim, Hongjo] Yonsei Univ, Dept Civil &amp; Environm Engn, Seoul, South Korea; [Ahn, Seungjun] Hongik Univ, Dept Civil &amp; Environm Engn, Seoul, South Korea; [Jeong, Hoyoung] Construct Engineer Policy Inst Korea, Div Tech Policy Res, Seoul, South Korea</t>
  </si>
  <si>
    <t>Yonsei University; Hongik University</t>
  </si>
  <si>
    <t>Kim, H (corresponding author), Yonsei Univ, Dept Civil &amp; Environm Engn, Seoul, South Korea.</t>
  </si>
  <si>
    <t>aha0810@yonsei.ac.kr; jun.ahn@hongik.ac.kr; jhy@cepik.re.kr; hongjo@yonsei.ac.kr</t>
  </si>
  <si>
    <t>Uhm, Miyoung/MTA-9446-2025</t>
  </si>
  <si>
    <t>Basic Science Research Program through the National Research Foundation of Korea (NRF) - Ministry of Education [2022R1I1A1A01063934]</t>
  </si>
  <si>
    <t>Basic Science Research Program through the National Research Foundation of Korea (NRF) - Ministry of Education(National Research Foundation of KoreaMinistry of Education (MOE), Republic of KoreaNational Research Council for Economics, Humanities &amp; Social Sciences, Republic of Korea)</t>
  </si>
  <si>
    <t>Acknowledgments This research was supported by Basic Science Research Program through the National Research Foundation of Korea (NRF) funded by the Ministry of Education (2022R1I1A1A01063934) . Any opinions, find-ings, and conclusions or recommendations expressed in this study are those of the author (s) and do not necessarily reflect the views of the funding agencies.</t>
  </si>
  <si>
    <t>10.1016/j.autcon.2024.105926</t>
  </si>
  <si>
    <t>R0O8X</t>
  </si>
  <si>
    <t>WOS:001388564900001</t>
  </si>
  <si>
    <t>Chen, P; Wu, YXR; Li, ZS; Zhang, HB; Zhou, MX; Yao, JY; You, WT; Sun, LY</t>
  </si>
  <si>
    <t>Chen, Pei; Wu, Yexinrui; Li, Zhuoshu; Zhang, Hongbo; Zhou, Mingxu; Yao, Jiayi; You, Weitao; Sun, Lingyun</t>
  </si>
  <si>
    <t>GPSdesign: Integrating Generative AI with Problem-Solution Co-Evolution Network to Support Product Conceptual Design</t>
  </si>
  <si>
    <t>INTERNATIONAL JOURNAL OF HUMAN-COMPUTER INTERACTION</t>
  </si>
  <si>
    <t>Product conceptual design; generative AI; problem-solution co-evolution</t>
  </si>
  <si>
    <t>MODEL</t>
  </si>
  <si>
    <t>In conceptual design, designers often face the challenge of navigating vast design spaces to define ambiguous problems and generate feasible solutions. Recent advancements in generative artificial intelligence (GenAI) offer new opportunities to support this process. However, formative research revealed that designers struggle to simultaneously advance both problem and solution spaces when using GenAI in conceptual design, leading to increased communication load and diminished solution practicality. This study explores the integration of GenAI with the problem-solution co-evolution model to facilitate the construction of a structured design space. We propose a GenAI-supported method for expanding and evaluating the design space and developed the GPSdesign system based on this method. Compared with a baseline system, GPSdesign fosters greater design space divergence, retrospection, and structured construction, while improving design efficiency and solution quality.</t>
  </si>
  <si>
    <t>[Chen, Pei; Wu, Yexinrui; Li, Zhuoshu; Zhang, Hongbo; Zhou, Mingxu; You, Weitao; Sun, Lingyun] Zhejiang Univ, Coll Comp Sci &amp; Technol, Hangzhou 310027, Peoples R China; [Yao, Jiayi] Zhejiang Univ, Sch Software Technol, Ningbo, Peoples R China</t>
  </si>
  <si>
    <t>Zhejiang University; Zhejiang University</t>
  </si>
  <si>
    <t>Sun, LY (corresponding author), Zhejiang Univ, Coll Comp Sci &amp; Technol, Hangzhou 310027, Peoples R China.</t>
  </si>
  <si>
    <t>sunly@zju.edu.cn</t>
  </si>
  <si>
    <t>Yao, Jiayi/IXN-4828-2023</t>
  </si>
  <si>
    <t>National Key R &amp; D Program of China [2022YFB3303301]</t>
  </si>
  <si>
    <t>National Key R &amp; D Program of China</t>
  </si>
  <si>
    <t>This work was supported by the National Key R &amp; D Program of China (2022YFB3303301).</t>
  </si>
  <si>
    <t>TAYLOR &amp; FRANCIS INC</t>
  </si>
  <si>
    <t>PHILADELPHIA</t>
  </si>
  <si>
    <t>530 WALNUT STREET, STE 850, PHILADELPHIA, PA 19106 USA</t>
  </si>
  <si>
    <t>1044-7318</t>
  </si>
  <si>
    <t>1532-7590</t>
  </si>
  <si>
    <t>INT J HUM-COMPUT INT</t>
  </si>
  <si>
    <t>Int. J. Hum.-Comput. Interact.</t>
  </si>
  <si>
    <t>2025 FEB 8</t>
  </si>
  <si>
    <t>10.1080/10447318.2025.2453003</t>
  </si>
  <si>
    <t>Computer Science, Cybernetics; Ergonomics</t>
  </si>
  <si>
    <t>W2S5A</t>
  </si>
  <si>
    <t>WOS:001417138100001</t>
  </si>
  <si>
    <t>Chen, ZL; Chen, HN; Imani, M; Chen, RM; Imani, F</t>
  </si>
  <si>
    <t>Chen, Zhiling; Chen, Hanning; Imani, Mohsen; Chen, Ruimin; Imani, Farhad</t>
  </si>
  <si>
    <t>Vision language model for interpretable and fine-grained detection of safety compliance in diverse workplaces</t>
  </si>
  <si>
    <t>Personal protective equipment; Zero-shot object detection; Vision language model; Large language model</t>
  </si>
  <si>
    <t>CONSTRUCTION; IDENTIFICATION</t>
  </si>
  <si>
    <t>Workplace accidents due to personal protective equipment (PPE) non-compliance raise serious safety concerns and lead to legal liabilities, financial penalties, and reputational damage. While object detection models have shown the capability to address this issue by identifying safety gear, most existing models, such as YOLO, Faster R-CNN, and SSD, are limited in verifying the fine-grained attributes of PPE across diverse workplace scenarios. Vision language models (VLMs) are gaining traction for detection tasks by leveraging the synergy between visual and textual information, offering a promising solution to traditional object detection limitations in PPE recognition. Nonetheless, VLMs face challenges inconsistently verifying PPE attributes due to the complexity and variability of workplace environments, requiring them to interpret context-specific language and visual cues simultaneously. We introduce Clip2Safety, an interpretable detection framework for diverse workplace safety compliance, which comprises four main modules: scene recognition, visual prompt, safety gear detection, and fine-grained verification. Scene recognition identifies the current scenario to determine the necessary safety gear. Visual prompt formulates specific visual cues needed for the detection process. Safety gear detection identifies whether the required safety gear is being worn according to the specified scenario. Lastly, fine-grained verification assesses whether the worn safety equipment meets the fine-grained attribute requirements. We conduct real-world case studies across six different scenarios. The results show that Clip2Safety not only demonstrates an accuracy improvement over state-of-the-art question-answering based VLMs but also achieves inference times that are 21x faster.</t>
  </si>
  <si>
    <t>[Chen, Zhiling; Chen, Ruimin; Imani, Farhad] Univ Connecticut, Sch Mech Aerosp &amp; Mfg Engn, Storrs, CT 06269 USA; [Chen, Hanning; Imani, Mohsen] Univ Calif Irvine, Dept Comp Sci, Irvine, CA USA</t>
  </si>
  <si>
    <t>University of Connecticut; University of California System; University of California Irvine</t>
  </si>
  <si>
    <t>Imani, F (corresponding author), Univ Connecticut, Sch Mech Aerosp &amp; Mfg Engn, Storrs, CT 06269 USA.</t>
  </si>
  <si>
    <t>zhiling.chen@uconn.edu; zhiling.chen@uconn.edu; m.imani@uci.edu; zhiling.chen@uconn.edu; m.imani@uci.edu</t>
  </si>
  <si>
    <t>Chen, Hanning/JYQ-0803-2024; Chen, Zhiling/LFU-3162-2024</t>
  </si>
  <si>
    <t>Chen, Hanning/0000-0003-1956-5135; Imani, Mohsen/0000-0002-5761-0622; , Zhiling Chen/0009-0000-3140-4591</t>
  </si>
  <si>
    <t>DARPA Young Faculty Award; National Science Foundation [2127780, 2319198, 2321840, 2312517, 2235472]; Semiconductor Research Corporation (SRC); Office of Naval Research through the Young Investigator Program Award [N00014-21-1-2225, N00014-22-1-2067]; Air Force Office of Scientific Research [FA9550-22-1-0253]</t>
  </si>
  <si>
    <t>DARPA Young Faculty Award(United States Department of Defense); National Science Foundation(National Science Foundation (NSF)); Semiconductor Research Corporation (SRC); Office of Naval Research through the Young Investigator Program Award(United States Department of DefenseUnited States NavyOffice of Naval Research); Air Force Office of Scientific Research(United States Department of DefenseAir Force Office of Scientific Research (AFOSR))</t>
  </si>
  <si>
    <t>This work was supported by the DARPA Young Faculty Award; the National Science Foundation [grant numbers 2127780, 2319198, 2321840, 2312517, 2235472]; the Semiconductor Research Corporation (SRC); the Office of Naval Research through the Young Investigator Program Award [grant numbers N00014-21-1-2225, N00014-22-1-2067]; the Air Force Office of Scientific Research [grant number FA9550-22-1-0253]; and generous gifts from Xilinx and Cisco. All authors read and approve the final manuscript.</t>
  </si>
  <si>
    <t>10.1016/j.eswa.2024.125769</t>
  </si>
  <si>
    <t>O8P6Z</t>
  </si>
  <si>
    <t>WOS:001373685700001</t>
  </si>
  <si>
    <t>D</t>
  </si>
  <si>
    <t>Zhejiang University; Zhejiang University; Zhejiang University</t>
  </si>
  <si>
    <t>National Natural Science Foundation of China(National Natural Science Foundation of China (NSFC));</t>
  </si>
  <si>
    <t>Uddin, SMJ; Albert, A; Tamanna, M</t>
  </si>
  <si>
    <t>Uddin, S. M. Jamil; Albert, Alex; Tamanna, Mahzabin</t>
  </si>
  <si>
    <t>Harnessing the power of ChatGPT to promote Construction Hazard Prevention through Design (CHPtD)</t>
  </si>
  <si>
    <t>Prevention through design; Hazard recognition; Hazard identification; Safety by design; ChatGPT; AI</t>
  </si>
  <si>
    <t>DECISION-MAKING; SAFETY; RISK; RECOGNITION; HEALTH; PERFORMANCE; IDENTIFICATION; MANAGEMENT; CHECKING; IMPACT</t>
  </si>
  <si>
    <t>Purpose-Construction Hazard Prevention through Design (CHPtD) is recognized as a pivotal strategy for enhancing workplace safety. Despite its theoretical potential, practical implementation faces challenges, particularly regarding designers' familiarity with field-level operations and hazard recognition. This study aims to investigate whether ChatGPT can address these challenges by assisting in hazard recognition during CHPtD sessions. Design/methodology/approach-The research utilized a randomized controlled experiment to assess ChatGPT as an intervention in supporting hazard recognition during CHPtD sessions. The study involves 162 civil and construction engineering student participants, representing future professionals. Participants engaged in hazard recognition during CHPtD sessions either with or without the assistance of ChatGPT. Findings-Participants who utilized ChatGPT during CHPtD sessions demonstrated a significant improvement in hazard recognition, identifying approximately 40% more hazards compared to those who did not use ChatGPT. These findings underscore the efficacy of ChatGPT in supporting CHPtD efforts. Practical implications-The results highlight the practical utility of harnessing ChatGPT in CHPtD sessions to enhance hazard recognition and ultimately promote workplace safety. By leveraging ChatGPT, designers and engineers can better anticipate and mitigate potential hazards during the design phase, thus creating a safer working environment for field workers. Originality/value-This research contributes to addressing the challenges associated with implementing CHPtD by introducing ChatGPT as a valuable tool to support hazard recognition. By demonstrating the effectiveness of ChatGPT in enhancing hazard identification during CHPtD sessions, this study offers a novel approach to promoting the adoption of CHPtD and advancing workplace safety initiatives.</t>
  </si>
  <si>
    <t>[Uddin, S. M. Jamil] Florida Gulf Coast Univ, Stock Dev Dept Construction Management, Ft Myers, FL 33907 USA; [Uddin, S. M. Jamil] Colorado State Univ, Dept Construct Management, Ft Collins, CO 80523 USA; [Albert, Alex] North Carolina State Univ, Dept Civil Construct &amp; Environm Engn, Raleigh, NC USA; [Tamanna, Mahzabin] North Carolina State Univ, Dept Comp Sci, Raleigh, NC USA</t>
  </si>
  <si>
    <t>State University System of Florida; Florida Gulf Coast University; Colorado State University System; Colorado State University Fort Collins; North Carolina State University; North Carolina State University</t>
  </si>
  <si>
    <t>Uddin, SMJ (corresponding author), Florida Gulf Coast Univ, Stock Dev Dept Construction Management, Ft Myers, FL 33907 USA.;Uddin, SMJ (corresponding author), Colorado State Univ, Dept Construct Management, Ft Collins, CO 80523 USA.</t>
  </si>
  <si>
    <t>smj.uddin@colostate.edu; alex_albert@ncsu.edu; mtamann@ncsu.edu</t>
  </si>
  <si>
    <t>; Uddin, S/ACZ-5130-2022</t>
  </si>
  <si>
    <t>Tamanna, Mahzabin/0009-0005-3162-7580; Uddin, S M Jamil/0000-0002-6829-1487;</t>
  </si>
  <si>
    <t>2024 OCT 18</t>
  </si>
  <si>
    <t>10.1108/ECAM-03-2024-0314</t>
  </si>
  <si>
    <t>OCT 2024</t>
  </si>
  <si>
    <t>J1I2S</t>
  </si>
  <si>
    <t>WOS:001334671300001</t>
  </si>
  <si>
    <t>Zeng, QY; Yuan, MH; Wan, J; Wang, KF; Shi, NN; Che, QZ; Liu, B</t>
  </si>
  <si>
    <t>Zeng, Qingyang; Yuan, Minghui; Wan, Jing; Wang, Kunfeng; Shi, Nannan; Che, Qianzi; Liu, Bin</t>
  </si>
  <si>
    <t>ICKA: An instruction construction and Knowledge Alignment framework for Multimodal Named Entity Recognition</t>
  </si>
  <si>
    <t>Multimodal Named Entity Recognition; Multimodal learning; Semantic alignment; Visual language model; Social media</t>
  </si>
  <si>
    <t>FUSION</t>
  </si>
  <si>
    <t>Multimodal Named Entity Recognition (MNER) aims to identify entities of predefined types in text by leveraging information from multiple modalities, most notably textual and visual information. Most efforts concentrate on improving cross-modality attention mechanisms to facilitate guidance between modalities. However, they still suffer from certain limitations: (1) it is difficult to establish a unified representation to bridge the semantic gap among different modalities; (2) mining the implicit relationships between text and image is crucial yet challenging. In this paper, we propose an Instruction Construction and Knowledge Alignment Framework for MNER named ICKA to address these issues. Specifically, we first employ a multi- head cross-modal attention mechanism to obtain the cross-modal fusion representation by fusing features from text-image pairs. Then, we integrate external knowledge from the pre-trained vision-language model (VLM) to facilitate semantic alignment between text and image and obtain inter-modality connections. Next, we construct the multimodal instruction that consists of the modal features and uses the inter-modality connections as a bridge between them. We then integrate the instruction into the language model to effectively incorporate multimodal knowledge. Finally, we perform sequence labeling using a Conditional Random Fields (CRF) decoder with a gating mechanism. The proposed method achieves F1 scores of 75.42% on the Twitter2015 dataset and 87.12% on the Twitter2017 dataset, demonstrating the competitiveness of our method.</t>
  </si>
  <si>
    <t>[Zeng, Qingyang; Yuan, Minghui; Wan, Jing; Wang, Kunfeng] Beijing Univ Chem Technol, Beijing 100029, Peoples R China; [Shi, Nannan; Che, Qianzi; Liu, Bin] China Acad Chinese Med Sci, Inst Basic Res Clin Med, Beijing 100700, Peoples R China</t>
  </si>
  <si>
    <t>Beijing University of Chemical Technology; Institute of Basic Research In Clinical Medicine, CACMS; China Academy of Chinese Medical Sciences</t>
  </si>
  <si>
    <t>Wan, J (corresponding author), Beijing Univ Chem Technol, Beijing 100029, Peoples R China.;Shi, NN (corresponding author), China Acad Chinese Med Sci, Inst Basic Res Clin Med, Beijing 100700, Peoples R China.</t>
  </si>
  <si>
    <t>2023210552@buct.edu.cn; 2021200719@buct.edu.cn; wanj@mail.buct.edu.cn; wangkf@mail.buct.edu.cn; 13811839164@vip.126.com; cheqianzi123@126.com; liubin@ccebtcm.org.cn</t>
  </si>
  <si>
    <t>; Liu, Bin/JCP-0045-2023; Shi, Nannan/LTD-9501-2024; Che, Qianzi/JCN-7084-2023</t>
  </si>
  <si>
    <t>Wan, Jing/0000-0002-4232-7883;</t>
  </si>
  <si>
    <t>Key collaborative project of the Innovation Fund from the China Academy of Chinese Medical Sciences [CI2022C004-01]; Beijing Natural Science Foundation [7244507]</t>
  </si>
  <si>
    <t>Key collaborative project of the Innovation Fund from the China Academy of Chinese Medical Sciences; Beijing Natural Science Foundation(Beijing Natural Science Foundation)</t>
  </si>
  <si>
    <t>This research was supported by the key collaborative project of the Innovation Fund from the China Academy of Chinese Medical Sciences under Grant No. CI2022C004-01, and the Beijing Natural Science Foundation under Grant No. 7244507.</t>
  </si>
  <si>
    <t>10.1016/j.eswa.2024.124867</t>
  </si>
  <si>
    <t>A7P1M</t>
  </si>
  <si>
    <t>WOS:001284410700001</t>
  </si>
  <si>
    <t>Isah, MA; Kim, BS</t>
  </si>
  <si>
    <t>Isah, Muritala Adebayo; Kim, Byung-Soo</t>
  </si>
  <si>
    <t>Question-Answering System Powered by Knowledge Graph and Generative Pretrained Transformer to Support Risk Identification in Tunnel Projects</t>
  </si>
  <si>
    <t>Risk management; Risk identification; Tunnel projects; Knowledge graph (KG); Question-answering system (QAS); Generative pretrained transformer (GPT) model</t>
  </si>
  <si>
    <t>Risk identification is fundamental to effective risk management in any construction project. It is especially true for tunnel projects where technicality and complexity increase the risks, uncertainties, and challenges of realistic risk identification. However, two important issues need to be addressed in the current risk identification practice. First is the organization of previous project risk information (data) in unstructured and semistructured formats which hinders the use of emerging AI-based techniques and digitization of the risk management process. Second, overreliance on manual efforts and human experience, which is labor-intensive, error-prone, and time-consuming. To address these issues, this study proposes an intelligent question-answering system based on a knowledge graph and generative pretrained transformers (GPT) model. This study developed a tunnel risk knowledge graph (TRisKG) and then integrated the TRisKG with a GPT model to develop a question-answering system for tunnel project risks (QASTRisk). The proposed QASTRisk yielded a precision value of 97%, recall of 94%, and an F-1 score of 95%, indicating excellent performance compared to the existing studies. The proposed approach is appropriate for quick, effective, and intuitive risk identification at the early stage of tunnel projects as it can facilitate timely and reliable decision-making to prevent safety accidents and reduce project delays and cost overruns. Also, this work contributes to the body of knowledge by providing a framework for developing intelligent systems using artificial intelligence (AI) techniques to assist project managers in automatic and efficient risk identification at the preconstruction phase of the project. Thus, this enhances decision-making, improves project performance and the efficiency of project risk management practices, and increases productivity in the construction industry.</t>
  </si>
  <si>
    <t>[Isah, Muritala Adebayo; Kim, Byung-Soo] Kyungpook Natl Univ, Dept Civil Engn, 80 Daehakro, Daegu 41566, South Korea</t>
  </si>
  <si>
    <t>Kyungpook National University (KNU)</t>
  </si>
  <si>
    <t>Kim, BS (corresponding author), Kyungpook Natl Univ, Dept Civil Engn, 80 Daehakro, Daegu 41566, South Korea.</t>
  </si>
  <si>
    <t>isahmuritala@knu.ac.kr; bskim65@knu.ac.kr</t>
  </si>
  <si>
    <t>Kim, Byung-Soo/0000-0003-1155-4159</t>
  </si>
  <si>
    <t>National Research Foundation of Korea (NRF) - Korean Government (MSIT) [NRF-2021R1A2C1014267]</t>
  </si>
  <si>
    <t>National Research Foundation of Korea (NRF) - Korean Government (MSIT)(National Research Foundation of KoreaMinistry of Science &amp; ICT (MSIT), Republic of Korea)</t>
  </si>
  <si>
    <t>This work was supported by the National Research Foundation of Korea (NRF) grant funded by the Korean Government (MSIT) (NRF-2021R1A2C1014267).</t>
  </si>
  <si>
    <t>10.1061/JCEMD4.COENG-15230</t>
  </si>
  <si>
    <t>N5F0U</t>
  </si>
  <si>
    <t>WOS:001364585800004</t>
  </si>
  <si>
    <t>Wen, JB; Kang, JW; Niyato, D; Zhang, Y; Mao, SW</t>
  </si>
  <si>
    <t>Wen, Jinbo; Kang, Jiawen; Niyato, Dusit; Zhang, Yang; Mao, Shiwen</t>
  </si>
  <si>
    <t>Sustainable Diffusion-Based Incentive Mechanism for Generative AI-Driven Digital Twins in Industrial Cyber-Physical Systems</t>
  </si>
  <si>
    <t>IEEE TRANSACTIONS ON INDUSTRIAL CYBER-PHYSICAL SYSTEMS</t>
  </si>
  <si>
    <t>Contract theory; digital twins (DTs); generative AI; industrial cyber-physical systems; sustainable diffusion models; Contract theory; digital twins (DTs); generative AI; industrial cyber-physical systems; sustainable diffusion models</t>
  </si>
  <si>
    <t>NETWORKS</t>
  </si>
  <si>
    <t>Industrial Cyber-Physical Systems (ICPSs) are an integral component of modern manufacturing and industries. By digitizing data throughout product life cycles, Digital Twins (DTs) in ICPSs enable a shift from current industrial infrastructures to intelligent and adaptive infrastructures. Thanks to data process capability, Generative Artificial Intelligence (GenAI) can drive the construction and update of DTs to improve predictive accuracy and prepare for diverse smart manufacturing. However, mechanisms that leverage Industrial Internet of Things (IIoT) devices to share sensing data for DT construction are susceptible to adverse selection problems. In this paper, we first develop a GenAI-driven DT architecture in ICPSs. To address the adverse selection problem caused by information asymmetry, we propose a contract theory model and develop a sustainable diffusion-based soft actor-critic algorithm to identify the optimal feasible contract. Specifically, we leverage dynamic structured pruning techniques to reduce parameter numbers of actor networks, allowing sustainability and efficient implementation of the proposed algorithm. Numerical results demonstrate the effectiveness of the proposed scheme and the algorithm, enabling efficient DT construction and updates to monitor and manage ICPSs.</t>
  </si>
  <si>
    <t>[Wen, Jinbo; Zhang, Yang] Nanjing Univ Aeronaut &amp; Astronaut, Coll Comp Sci &amp; Technol, Nanjing 210016, Peoples R China; [Kang, Jiawen] Guangdong Univ Technol, Sch Automat, Guangzhou 510006, Peoples R China; [Niyato, Dusit] Nanyang Technol Univ, Coll Comp &amp; Data Sci, Singapore 639798, Singapore; [Mao, Shiwen] Auburn Univ, Dept Elect &amp; Comp Engn, Auburn, AL 36849 USA</t>
  </si>
  <si>
    <t>Nanjing University of Aeronautics &amp; Astronautics; Guangdong University of Technology; Nanyang Technological University; Auburn University System; Auburn University</t>
  </si>
  <si>
    <t>Zhang, Y (corresponding author), Nanjing Univ Aeronaut &amp; Astronaut, Coll Comp Sci &amp; Technol, Nanjing 210016, Peoples R China.</t>
  </si>
  <si>
    <t>jinbo1608@nuaa.edu.cn; kavinkang@gdut.edu.cn; dniyato@ntu.edu.sg; yangzhang@nuaa.edu.cn; smao@ieee.org</t>
  </si>
  <si>
    <t>Mao, Shiwen/MGV-4994-2025; Wen, Jinbo/IAQ-8034-2023</t>
  </si>
  <si>
    <t>Kang, Jiawen/0000-0002-8218-3490; Mao, Shiwen/0000-0002-7052-0007;</t>
  </si>
  <si>
    <t>National Natural Science Foundation of China (NSFC) [62102099, U22A2054, 62071343]; Guangzhou Basic Research Program [2023A04J1699]; Guangdong Basic and Applied Basic Research Foundation [2023A1515140137]; Collaborative Innovation Center of Novel Software Technology and Industrialization; National Research Foundation, Singapore; Infocomm Media Development Authority under Future Communications Research and Development Programme; Infocomm Media Development Authority under Defence Science Organisation (DSO) National Laboratories through the AI Singapore Programme [FCP-NTU-RG-2022-010, FCP-ASTAR-TG-2022-003]; Singapore Ministry of Education (MOE) Tier 1 [RG87/22]; NTU Centre for Computational Technologies in Finance (NTU-CCTF); Seitee Pte Ltd. [RIE2025]; Industry Alignment Fund-Industry Collaboration Projects (IAF-ICP) [I2301E0026]; Alibaba Group and NTU Singapore through Alibaba-NTU Global e-Sustainability CorpLab (ANGEL)</t>
  </si>
  <si>
    <t>National Natural Science Foundation of China (NSFC)(National Natural Science Foundation of China (NSFC)); Guangzhou Basic Research Program; Guangdong Basic and Applied Basic Research Foundation; Collaborative Innovation Center of Novel Software Technology and Industrialization; National Research Foundation, Singapore(National Research Foundation, Singapore); Infocomm Media Development Authority under Future Communications Research and Development Programme; Infocomm Media Development Authority under Defence Science Organisation (DSO) National Laboratories through the AI Singapore Programme; Singapore Ministry of Education (MOE) Tier 1(Ministry of Education, Singapore); NTU Centre for Computational Technologies in Finance (NTU-CCTF); Seitee Pte Ltd.; Industry Alignment Fund-Industry Collaboration Projects (IAF-ICP); Alibaba Group and NTU Singapore through Alibaba-NTU Global e-Sustainability CorpLab (ANGEL)</t>
  </si>
  <si>
    <t>This work was supported in part by the National Natural Science Foundation of China (NSFC) under Grant 62102099, Grant U22A2054, and Grant 62071343, in part by the Guangzhou Basic Research Program under Grant 2023A04J1699, in part by the Guangdong Basic and Applied Basic Research Foundation under Grant 2023A1515140137, in part by the Collaborative Innovation Center of Novel Software Technology and Industrialization, in part by the National Research Foundation, Singapore, and Infocomm Media Development Authority under its Future Communications Research and Development Programme, Defence Science Organisation (DSO) National Laboratories through the AI Singapore Programme under Grant FCP-NTU-RG-2022-010 and Grant FCP-ASTAR-TG-2022-003, in part by the Singapore Ministry of Education (MOE) Tier 1 under Grant RG87/22, in part by the NTU Centre for Computational Technologies in Finance (NTU-CCTF), Seitee Pte Ltd, under Grant RIE2025, in part by the Industry Alignment Fund-Industry Collaboration Projects (IAF-ICP) under Grant I2301E0026, administered by A*STAR, and in part by Alibaba Group and NTU Singapore through Alibaba-NTU Global e-Sustainability CorpLab (ANGEL).</t>
  </si>
  <si>
    <t>2832-7004</t>
  </si>
  <si>
    <t>IEEE T IND CYBER-PHY</t>
  </si>
  <si>
    <t>IEEE Trans. Ind. Cyber-Phys. Syst.</t>
  </si>
  <si>
    <t>10.1109/TICPS.2024.3524483</t>
  </si>
  <si>
    <t>Computer Science, Information Systems; Engineering, Multidisciplinary</t>
  </si>
  <si>
    <t>3LM0W</t>
  </si>
  <si>
    <t>WOS:001503182600001</t>
  </si>
  <si>
    <t>Li, YQ; Ko, H; Ameri, F</t>
  </si>
  <si>
    <t>Li, Yunqing; Ko, Hyunwoong; Ameri, Farhad</t>
  </si>
  <si>
    <t>Integrating Graph Retrieval-Augmented Generation With Large Language Models for Supplier Discovery</t>
  </si>
  <si>
    <t>JOURNAL OF COMPUTING AND INFORMATION SCIENCE IN ENGINEERING</t>
  </si>
  <si>
    <t>artificial intelligence; big data and analytics; cybermanufacturing; data-driven engineering; knowledge engineering; machine learning for engineering applications; manufacturing automation</t>
  </si>
  <si>
    <t>As supply chain complexity and dynamism challenge traditional management approaches, integrating large language models (LLMs) and knowledge graphs (KGs) emerges as a promising method for advancing supply chain analytics. This article presents a methodology crafted to harness the synergies between LLMs and KGs, with a particular focus on enhancing supplier discovery practices. The primary goal is to transform and integrate a vast body of unstructured supplier capability data into a harmonized KG, thus improving the supplier discovery process and enhancing the accessibility and findability of manufacturing suppliers. Through an ontology-driven graph construction process, the presented methodology integrates KGs and retrieval-augmented generation with advanced LLM-based natural language processing techniques. With the aid of a detailed case study, we showcase how this integrated approach not only enhances the quality of answers and increases visibility for small- and medium-sized manufacturers but also amplifies agility and provides strategic insights into supply chain management.</t>
  </si>
  <si>
    <t>[Li, Yunqing; Ko, Hyunwoong; Ameri, Farhad] Arizona State Univ, Sch Mfg Syst &amp; Networks, Mesa, AZ 85212 USA</t>
  </si>
  <si>
    <t>Arizona State University</t>
  </si>
  <si>
    <t>Ko, H (corresponding author), Arizona State Univ, Sch Mfg Syst &amp; Networks, Mesa, AZ 85212 USA.</t>
  </si>
  <si>
    <t>yunqingc@asurite.asu.edu; Hyunwoong.Ko@asu.edu; Farhad.Ameri@asu.edu</t>
  </si>
  <si>
    <t>National Science Foundation [2333801]; National Science Foundation (NSF) Award</t>
  </si>
  <si>
    <t>National Science Foundation(National Science Foundation (NSF)); National Science Foundation (NSF) Award(National Science Foundation (NSF))</t>
  </si>
  <si>
    <t>Funding for this research is provided by the National Science Foundation (NSF) Award #2333801.</t>
  </si>
  <si>
    <t>ASME</t>
  </si>
  <si>
    <t>NEW YORK</t>
  </si>
  <si>
    <t>TWO PARK AVE, NEW YORK, NY 10016-5990 USA</t>
  </si>
  <si>
    <t>1530-9827</t>
  </si>
  <si>
    <t>1944-7078</t>
  </si>
  <si>
    <t>J COMPUT INF SCI ENG</t>
  </si>
  <si>
    <t>J. Comput. Inf. Sci. Eng.</t>
  </si>
  <si>
    <t>FEB 1</t>
  </si>
  <si>
    <t>10.1115/1.4067389</t>
  </si>
  <si>
    <t>Computer Science, Interdisciplinary Applications; Engineering, Manufacturing</t>
  </si>
  <si>
    <t>T2O5V</t>
  </si>
  <si>
    <t>WOS:001403467800001</t>
  </si>
  <si>
    <t>AUG 1</t>
  </si>
  <si>
    <t>Liu, YZ; Cao, Y; Gao, ZW; Wang, WY; Chen, Z; Wang, WH; Tian, H; Lu, LW; Zhu, XZ; Lu, T; Qiao, Y; Dai, JF</t>
  </si>
  <si>
    <t>Liu, Yangzhou; Cao, Yue; Gao, Zhangwei; Wang, Weiyun; Chen, Zhe; Wang, Wenhai; Tian, Hao; Lu, Lewei; Zhu, Xizhou; Lu, Tong; Qiao, Yu; Dai, Jifeng</t>
  </si>
  <si>
    <t>MMInstruct: a high-quality multi-modal instruction tuning dataset with extensive diversity</t>
  </si>
  <si>
    <t>SCIENCE CHINA-INFORMATION SCIENCES</t>
  </si>
  <si>
    <t>instruction tuning; multi-modal; multi-domain; dataset; vision large language model</t>
  </si>
  <si>
    <t>Despite the effectiveness of vision-language supervised fine-tuning in enhancing the performance of vision large language models (VLLMs), existing visual instruction tuning datasets include the following limitations. (1) Instruction annotation quality: despite existing VLLMs exhibiting strong performance, instructions generated by those advanced VLLMs may still suffer from inaccuracies, such as hallucinations. (2) Instructions and image diversity: the limited range of instruction types and the lack of diversity in image data may impact the model's ability to generate diversified and closer to real-world scenarios outputs. To address these challenges, we construct a high-quality, diverse visual instruction tuning dataset MMInstruct, which consists of 973k instructions from 24 domains. There are four instruction types: judgment, multiple-choice, long visual question answering, and short visual question answering. To construct MMInstruct, we propose an instruction generation data engine that leverages GPT-4V, GPT-3.5, and manual correction. Our instruction generation engine enables semi-automatic, low-cost, and multi-domain instruction generation at 1/6 the cost of manual construction. Through extensive experiment validation and ablation experiments, we demonstrate that MMInstruct could significantly improve the performance of VLLMs, e.g., the model fine-tuning on MMInstruct achieves new state-of-the-art performance on 10 out of 12 benchmarks. The code and data shall be available at https://github.com/yuecao0119/MMInstruct.</t>
  </si>
  <si>
    <t>[Liu, Yangzhou; Cao, Yue; Chen, Zhe; Lu, Tong] Nanjing Univ, Sch Comp Sci, Nanjing 210023, Peoples R China; [Gao, Zhangwei; Wang, Weiyun; Chen, Zhe; Wang, Wenhai; Zhu, Xizhou; Qiao, Yu; Dai, Jifeng] Shanghai AI Lab, Shanghai 200232, Peoples R China; [Tian, Hao; Lu, Lewei; Zhu, Xizhou] Sense Time Res, Shanghai 200232, Peoples R China; [Zhu, Xizhou; Dai, Jifeng] Tsinghua Univ, Dept Elect Engn, Beijing 100084, Peoples R China; [Wang, Weiyun] Fudan Univ, Sch Comp Sci, Shanghai 200433, Peoples R China; [Wang, Wenhai] Chinese Univ Hong Kong, Dept Informat Engn, Hong Kong 999077, Peoples R China; [Gao, Zhangwei] Shanghai Jiao Tong Univ, Sch Elect Informat &amp; Elect Engn, Shanghai 200240, Peoples R China</t>
  </si>
  <si>
    <t>Nanjing University; Shanghai Artificial Intelligence Laboratory; Tsinghua University; Fudan University; Chinese University of Hong Kong; Shanghai Jiao Tong University</t>
  </si>
  <si>
    <t>Dai, JF (corresponding author), Shanghai AI Lab, Shanghai 200232, Peoples R China.;Dai, JF (corresponding author), Tsinghua Univ, Dept Elect Engn, Beijing 100084, Peoples R China.</t>
  </si>
  <si>
    <t>daijifeng@tsinghua.edu.cn</t>
  </si>
  <si>
    <t>Wang, Wen-Jing/HOH-7164-2023; Dai, Jifeng/HGU-8741-2022</t>
  </si>
  <si>
    <t>National Natural Science Foundation of China [62372223, 62376134]; National Key R&amp;D Program of China [2022ZD0161300]; China Mobile Zijin Innovation Institute; Youth PhD Student Research Project under the National Natural Science Foundation of China [623B2050]</t>
  </si>
  <si>
    <t>National Natural Science Foundation of China(National Natural Science Foundation of China (NSFC)); National Key R&amp;D Program of China; China Mobile Zijin Innovation Institute; Youth PhD Student Research Project under the National Natural Science Foundation of China</t>
  </si>
  <si>
    <t>This work was supported by National Natural Science Foundation of China (Grant Nos. 62372223, 62376134), National Key R&amp;D Program of China (Grant No. 2022ZD0161300), China Mobile Zijin Innovation Institute (Grant No. NR2310J7M), and Youth PhD Student Research Project under the National Natural Science Foundation of China (Grant No. 623B2050).</t>
  </si>
  <si>
    <t>SCIENCE PRESS</t>
  </si>
  <si>
    <t>16 DONGHUANGCHENGGEN NORTH ST, BEIJING 100717, PEOPLES R CHINA</t>
  </si>
  <si>
    <t>1674-733X</t>
  </si>
  <si>
    <t>1869-1919</t>
  </si>
  <si>
    <t>SCI CHINA INFORM SCI</t>
  </si>
  <si>
    <t>Sci. China-Inf. Sci.</t>
  </si>
  <si>
    <t>10.1007/s11432-024-4187-3</t>
  </si>
  <si>
    <t>Computer Science, Information Systems; Engineering, Electrical &amp; Electronic</t>
  </si>
  <si>
    <t>P5E0G</t>
  </si>
  <si>
    <t>WOS:001378124700002</t>
  </si>
  <si>
    <t>Chen, L; Xu, JH; Wu, TY; Liu, J</t>
  </si>
  <si>
    <t>Chen, Lu; Xu, Jihui; Wu, Tianyu; Liu, Jie</t>
  </si>
  <si>
    <t>Information Extraction of Aviation Accident Causation Knowledge Graph: An LLM-Based Approach</t>
  </si>
  <si>
    <t>knowledge graphs; large language models (LLMs); information extraction; aviation safety; accident causation</t>
  </si>
  <si>
    <t>Summarizing the causation of aviation accidents is conducive to enhancing aviation safety. The knowledge graph of aviation accident causation, constructed based on aviation accident reports, can assist in analyzing the causes of aviation accidents. With the continuous development of artificial intelligence technology, leveraging large language models for information extraction and knowledge graph construction has demonstrated significant advantages. This paper proposes an information extraction method for aviation accident causation based on Claude-prompt, which relies on the large-scale pre-trained language model Claude 3.5. Through prompt engineering, combined with a few-shot learning strategy and a self-judgment mechanism, this method achieves automatic extraction of accident-cause entities and their relationships. Experimental results indicate that this approach effectively improves the accuracy of information extraction, overcoming the limitations of traditional methods in terms of accuracy and efficiency in processing complex texts. It provides strong support for subsequently constructing a structured knowledge graph of aviation accident causation and conducting causation analysis of aviation accidents.</t>
  </si>
  <si>
    <t>[Chen, Lu; Xu, Jihui] Air Force Engn Univ, Sch Equipment Management &amp; Unmanned Aerial Vehicle, Xian 710043, Peoples R China; [Wu, Tianyu; Liu, Jie] Beijing Informat Sci &amp; Technol Univ, Data Sci &amp; Intelligence Anal Lab, Beijing 100092, Peoples R China</t>
  </si>
  <si>
    <t>Air Force Engineering University; Beijing Information Science &amp; Technology University</t>
  </si>
  <si>
    <t>Xu, JH (corresponding author), Air Force Engn Univ, Sch Equipment Management &amp; Unmanned Aerial Vehicle, Xian 710043, Peoples R China.</t>
  </si>
  <si>
    <t>chen_lu2@163.com; skyline6018@126.com; bistuwty@gmail.com; zztong_181012@163.com</t>
  </si>
  <si>
    <t>wu, tianyu/HHM-9642-2022</t>
  </si>
  <si>
    <t>National Natural Science Foundation of China; [52074309]</t>
  </si>
  <si>
    <t>This research was funded by the National Natural Science Foundation of China, grant number 52074309.</t>
  </si>
  <si>
    <t>10.3390/electronics13193936</t>
  </si>
  <si>
    <t>J0R0M</t>
  </si>
  <si>
    <t>WOS:001334218600001</t>
  </si>
  <si>
    <t>Doering, A; Kryla, L; Kaminski, M; Muszarski, L; Orlowski , C; Ozarowski, M</t>
  </si>
  <si>
    <t>Doering, Adam; Kryla, Lukasz; Kaminski, Maciej; Muszarski, Lukasz; Orlowski, Cezary; Ozarowski, Marek</t>
  </si>
  <si>
    <t>Ontology-driven use of ChatGPT to build guidelines and select technology parameters for IoT lab development</t>
  </si>
  <si>
    <t>JOURNAL OF INFORMATION AND TELECOMMUNICATION</t>
  </si>
  <si>
    <t>IoT lab development; ChatGPT; student projects; Apache Kafka; Docker Compose</t>
  </si>
  <si>
    <t>INTERNET; THINGS</t>
  </si>
  <si>
    <t>A new approach is presented concerning the development of IoT laboratories based on the proposals of ChatGPT supported by ontologies. In the first stage, ChatGPT was used to build guidelines for the development of the IoT laboratory. On this basis, in the second stage, a student project was prepared to build an Apache Kafka message broker. In the third stage, this project was the basis for building ontology of concepts for building queries for ChatGPT. Then, in the fourth stage, ChatGPT's ontology-based proposals were used to select the technological parameters of the developed laboratory. Conclusions suggest that ChatGPT in the construction of guidelines and the need to use ontology for the selection of technological parameters.</t>
  </si>
  <si>
    <t>[Doering, Adam; Kryla, Lukasz; Kaminski, Maciej; Muszarski, Lukasz; Orlowski, Cezary; Ozarowski, Marek] WSB Univ, Fac Comp Sci &amp; New Technol, IBM Ctr Adv Studies, Aleja Grunwaldzka 238 A, PL-80266 Gdansk, Poland</t>
  </si>
  <si>
    <t>Orlowski , C (corresponding author), WSB Univ, Fac Comp Sci &amp; New Technol, IBM Ctr Adv Studies, Aleja Grunwaldzka 238 A, PL-80266 Gdansk, Poland.</t>
  </si>
  <si>
    <t>corlowski@wsb.gda.pl</t>
  </si>
  <si>
    <t>Orlowski, Cezary/HKN-4269-2023</t>
  </si>
  <si>
    <t>Orlowski, Cezary/0000-0001-7716-5522</t>
  </si>
  <si>
    <t>2475-1839</t>
  </si>
  <si>
    <t>2475-1847</t>
  </si>
  <si>
    <t>J INFORM TELECOMMUN</t>
  </si>
  <si>
    <t>J. Inform. Telecommun.</t>
  </si>
  <si>
    <t>2025 FEB 6</t>
  </si>
  <si>
    <t>10.1080/24751839.2025.2460282</t>
  </si>
  <si>
    <t>U6M8F</t>
  </si>
  <si>
    <t>WOS:001412919000001</t>
  </si>
  <si>
    <t>Yang, LY; Jiang, F; Li, HZ</t>
  </si>
  <si>
    <t>Yang, Lingyi; Jiang, Feng; Li, Haizhou</t>
  </si>
  <si>
    <t>Is ChatGPT Involved in Texts? Measure the Polish Ratio to Detect ChatGPT-Generated Text</t>
  </si>
  <si>
    <t>APSIPA TRANSACTIONS ON SIGNAL AND INFORMATION PROCESSING</t>
  </si>
  <si>
    <t>ChatGPT Detection; Polish Ratio; Large-Scale Language Models</t>
  </si>
  <si>
    <t>The remarkable capabilities of large-scale language models, such as ChatGPT, in text generation have impressed readers and spurred researchers to devise detectors to mitigate potential risks, including misinformation, phishing, and academic dishonesty. Despite this, most previous studies have been predominantly geared towards creating detectors that differentiate between purely ChatGPT-generated texts and human-authored texts. This approach, however, fails to work on discerning texts generated through human-machine collaboration, such as ChatGPT-polished texts. Addressing this gap, we introduce a novel dataset termed HPPT (ChatGPT-polished academic abstracts), facilitating the construction of more robust detectors. It diverges from extant corpora by comprising pairs of human-written and ChatGPT-polished abstracts instead of purely ChatGPT-generated texts. Additionally, we propose the Polish Ratio method, an innovative measure of the degree of modification made by ChatGPT compared to the original human-written text. It provides a mechanism to measure the degree of ChatGPT influence in the resulting text. Our experimental results show our proposed model has better robustness on the HPPT dataset and two existing datasets (HC3 and CDB). Furthermore, the Polish Ratio we proposed offers a more comprehensive explanation by quantifying the degree of ChatGPT involvement.</t>
  </si>
  <si>
    <t>[Yang, Lingyi; Jiang, Feng; Li, Haizhou] Chinese Univ Hong Kong, Shenzhen Res Inst Big Data, Sch Data Sci, Shenzhen, Guangdong, Peoples R China; [Jiang, Feng] Univ Sci &amp; Technol China, Sch Informat Sci &amp; Technol, Hefei, Peoples R China</t>
  </si>
  <si>
    <t>The Chinese University of Hong Kong, Shenzhen; Shenzhen Research Institute of Big Data; Chinese Academy of Sciences; University of Science &amp; Technology of China, CAS</t>
  </si>
  <si>
    <t>Jiang, F (corresponding author), Chinese Univ Hong Kong, Shenzhen Res Inst Big Data, Sch Data Sci, Shenzhen, Guangdong, Peoples R China.;Jiang, F (corresponding author), Univ Sci &amp; Technol China, Sch Informat Sci &amp; Technol, Hefei, Peoples R China.</t>
  </si>
  <si>
    <t>jeffreyjiang@cuhk.edu.cn</t>
  </si>
  <si>
    <t>Haizhou, LI/ITT-8410-2023; Jiang, Feng/KRP-8568-2024</t>
  </si>
  <si>
    <t>internal project of Shenzhen Science and Technology Research Fund (Fundamental Research Key Project) [JCYJ20220818103001002]; Internal Project Fund from Shenzhen Research Institute of Big Data [T00120-220002]</t>
  </si>
  <si>
    <t>internal project of Shenzhen Science and Technology Research Fund (Fundamental Research Key Project); Internal Project Fund from Shenzhen Research Institute of Big Data</t>
  </si>
  <si>
    <t>This research is supported by the internal project of Shenzhen Science and Technology Research Fund (Fundamental Research Key Project Grant No. JCYJ20220818103001002), and the Internal Project Fund from Shenzhen Research Institute of Big Data under Grant No. T00120-220002.</t>
  </si>
  <si>
    <t>NOW PUBLISHERS INC</t>
  </si>
  <si>
    <t>HANOVER</t>
  </si>
  <si>
    <t>PO BOX 1024, HANOVER, MA 02339, UNITED STATES</t>
  </si>
  <si>
    <t>2048-7703</t>
  </si>
  <si>
    <t>APSIPA TRANS SIGNAL</t>
  </si>
  <si>
    <t>APSIPA Trans. Signal Inf. Proc.</t>
  </si>
  <si>
    <t>10.1561/116.00000250</t>
  </si>
  <si>
    <t>ME0S6</t>
  </si>
  <si>
    <t>WOS:001191837900001</t>
  </si>
  <si>
    <t>Liu, YT; Lyu, Z</t>
  </si>
  <si>
    <t>Liu, Yating; Lyu, Zhongwang</t>
  </si>
  <si>
    <t>Changes in Public Perception of ChatGPT: A Text Mining Perspective Based on Social Media</t>
  </si>
  <si>
    <t>ChatGPT; perception; Latent Dirichlet Allocation; text network analysis</t>
  </si>
  <si>
    <t>CONSTRUCTION; INNOVATION; ATTITUDES; MODELS; SINGLE; POWER</t>
  </si>
  <si>
    <t>Public perceptions are the decisive factor affecting ChatGPT development. Previous research mostly employed single quantitative or qualitative methods to analyze the perceptions of ChatGPT as a whole over a period of time, ignoring the dynamics of public perception. The true perceptions of ChatGPT remain an open question. We extracted 56,769 comments from 1 December 2022 to 15 February 2023 on Sina Weibo to investigate the changes in public perceptions based on sentiment and concerns. The trend analysis results revealed that positive attitudes dominated in stage 1, but attitudes reversed and negative sentiment gradually increased. Impact, Fault, and Regret were constant topics of public concern, while there were also worries about ethics and social division. Besides, excessive media publicity on ChatGPT results in over-trust, thereby affecting human-machine interaction and triggering reflections on individualism and the weakening of subjectivity. Our findings provided valuable insights for the future development of ChatGPT.</t>
  </si>
  <si>
    <t>[Liu, Yating] Jinan Univ, Sch Journalism &amp; Commun, Guangzhou, Guangdong, Peoples R China; [Lyu, Zhongwang] Hong Kong Shue Yan Univ, Dept Sociol, 10 Wai Tsui Crescent,Braemar Hill,North Point, Hong Kong, Peoples R China</t>
  </si>
  <si>
    <t>Jinan University; Hong Kong Shue Yan University</t>
  </si>
  <si>
    <t>Lyu, Z (corresponding author), Hong Kong Shue Yan Univ, Dept Sociol, 10 Wai Tsui Crescent,Braemar Hill,North Point, Hong Kong, Peoples R China.</t>
  </si>
  <si>
    <t>18335792555@163.com</t>
  </si>
  <si>
    <t>Liu, Yating/0000-0002-1079-5463</t>
  </si>
  <si>
    <t>The authors would like to thank colleagues who provided valuable comments during the paper writing process.</t>
  </si>
  <si>
    <t>JUL 3</t>
  </si>
  <si>
    <t>10.1080/10447318.2024.2406966</t>
  </si>
  <si>
    <t>4FC8R</t>
  </si>
  <si>
    <t>WOS:001319982800001</t>
  </si>
  <si>
    <t>Uddin, SMJ; Albert, A; Tamanna, M; Ovid, A; Alsharef, A</t>
  </si>
  <si>
    <t>Uddin, S. M. Jamil; Albert, Alex; Tamanna, Mahzabin; Ovid, Anto; Alsharef, Abdullah</t>
  </si>
  <si>
    <t>ChatGPT as an educational resource for civil engineering students</t>
  </si>
  <si>
    <t>AI; ChatGPT; civil engineering; education; engineering education; STEM education</t>
  </si>
  <si>
    <t>The purpose of the investigation was to evaluate the utility of ChatGPT, a state-of-the-art language model developed by Open AI, in the context of civil engineering education. To achieve this objective, 44 civil engineering students from a large state university in the United States were recruited and asked to respond to three questions pertaining to Construction Surveying and Geomatics. The students were then introduced to ChatGPT and provided with guidelines on how the platform could be utilized for educational purposes, including obtaining answers to questions like those presented to them earlier. The students were then given the opportunity to leverage ChatGPT to obtain responses to questions they had been presented with earlier and any other related queries of interest. Subsequently, the students were asked to provide written responses to the same questions they were presented with earlier, but without access to ChatGPT or its response, to assess any knowledge gains. The investigation also captured the student's acceptance and perceived usability based on their experience of using ChatGPT. The findings indicated that the student's written responses were more thorough, detailed, and informative after utilizing ChatGPT. The results also revealed that ChatGPT was largely well-received by the students and they held a positive perception of the AI platform. The findings can inform efforts targeted at successfully integrating AI tools for civil engineering education.</t>
  </si>
  <si>
    <t>[Uddin, S. M. Jamil] Florida Gulf Coast Univ, Stock Dev Dept Construct Management, Ft Myers, FL USA; [Albert, Alex; Ovid, Anto] North Carolina State Univ, Dept Civil Construct &amp; Environm Engn, Raleigh, NC USA; [Tamanna, Mahzabin] North Carolina State Univ, Dept Comp Sci, Raleigh, NC USA; [Alsharef, Abdullah] King Saud Univ, Coll Engn, Civil Engn Dept, Riyadh, Saudi Arabia; [Uddin, S. M. Jamil] Stock Dev Dept Construct Management, 10501 FGCU Blvd S, Ft Myers, FL 33965 USA</t>
  </si>
  <si>
    <t>State University System of Florida; Florida Gulf Coast University; North Carolina State University; North Carolina State University; King Saud University</t>
  </si>
  <si>
    <t>Uddin, SMJ (corresponding author), Stock Dev Dept Construct Management, 10501 FGCU Blvd S, Ft Myers, FL 33965 USA.</t>
  </si>
  <si>
    <t>suddin@fgcu.edu</t>
  </si>
  <si>
    <t>Uddin, S/ACZ-5130-2022; Alsharef, Abdullah/AAA-1038-2021</t>
  </si>
  <si>
    <t>OVID, ANTO/0009-0007-8815-8337; Uddin, S M Jamil/0000-0002-6829-1487</t>
  </si>
  <si>
    <t>10.1002/cae.22747</t>
  </si>
  <si>
    <t>APR 2024</t>
  </si>
  <si>
    <t>ZC7R8</t>
  </si>
  <si>
    <t>WOS:001206520000001</t>
  </si>
  <si>
    <t>Zhang, L; Hou, YN; Ren, F</t>
  </si>
  <si>
    <t>Zhang, Lin; Hou, Yanan; Ren, Fei</t>
  </si>
  <si>
    <t>AIR Agent-A GPT-Based Subway Construction Accident Investigation Report Analysis Chatbot</t>
  </si>
  <si>
    <t>GPT; subway construction; risk management; accident investigation reports</t>
  </si>
  <si>
    <t>RISK</t>
  </si>
  <si>
    <t>Subway construction accident reports often take a lot of time and personnel to analyze and contain a large amount of data that require professional identification, which increases the difficulty of the analysis. This study aims to use Generative Pre-trained Transformer (GPT) models for the automated analysis of subway construction accident investigation reports, with the goal of improving the efficiency of accident identification and analysis. By analyzing a dataset of 50 subway reports, this study developed the Accident Investigation Report (AIR) Agent, which utilizes GPTs to automatically identify accident types and extract key details from the reports. The chatbot is composed of three core modules: a conversation module, an instruction module, and a knowledge module. Ablation studies were performed to validate the AIR Agent's efficiency, and the validation results show that the AIR Agent achieves an accuracy of 80.32% when analyzing new reports with a brief conclusion, demonstrating the AIR Agent's ability to automatically format and structure reports in a consistent and correct manner. These findings suggest that the AIR Agent can significantly reduce the manual effort involved in accident investigation report analysis and enhance the overall efficiency of analyzing subway construction accident investigation reports, thereby improving the effectiveness of accident investigation and management.</t>
  </si>
  <si>
    <t>[Zhang, Lin; Ren, Fei] China Acad Safety Sci &amp; Technol, Dept Traff Safety, Beijing 100012, Peoples R China; [Hou, Yanan] Changan Univ, Coll Geol Engn &amp; Geomat, Xian 710018, Peoples R China</t>
  </si>
  <si>
    <t>China Academy of Safety Science &amp; Technology; Chang'an University</t>
  </si>
  <si>
    <t>Zhang, L (corresponding author), China Acad Safety Sci &amp; Technol, Dept Traff Safety, Beijing 100012, Peoples R China.;Hou, YN (corresponding author), Changan Univ, Coll Geol Engn &amp; Geomat, Xian 710018, Peoples R China.</t>
  </si>
  <si>
    <t>ludougan@outlook.com; hhouyn@chd.edu.cn; renf@chinasafety.ac.cn</t>
  </si>
  <si>
    <t>National Key Research and Development Program of China; [2024YFC3014103]</t>
  </si>
  <si>
    <t>National Key Research and Development Program of China(National Key Research &amp; Development Program of China);</t>
  </si>
  <si>
    <t>This research was funded by National Key Research and Development Program of China, grant number 2024YFC3014103.</t>
  </si>
  <si>
    <t>10.3390/buildings15040527</t>
  </si>
  <si>
    <t>Y2P8S</t>
  </si>
  <si>
    <t>WOS:001430618000001</t>
  </si>
  <si>
    <t>Gao, JH; Wang, CF; Chu, S</t>
  </si>
  <si>
    <t>Gao, Jianhao; Wang, Chaofeng; Chu, S. H.</t>
  </si>
  <si>
    <t>Mix design of sustainable concrete using generative models</t>
  </si>
  <si>
    <t>Sustainability; Generative design; Concrete mix design optimization; Low-carbon concrete mix design; Multi-objective optimization</t>
  </si>
  <si>
    <t>CEMENT; STRENGTH</t>
  </si>
  <si>
    <t>Concrete is facing scrutiny due to its substantial carbon footprint. A sustainable transformation in concrete production becomes paramount. Traditional methods for creating greener concrete mixes heavily rely on empirical, iterative testing, which is slow, expensive, and often suboptimal. This study introduces a new optimization framework that leverages the capabilities of a generative model to transform the intricate, high-dimensional space of concrete mix designs into a more manageable, two-dimensional latent space. By performing optimization in this latent space, the method efficiently approximates optimal concrete mix designs that are not only environmentally friendly but also economically viable. Moreover, utilizing an explainable regression model and analyzing the distribution of generated mix designs, the method ensures that machine generated mix designs are realistic and practically feasible. The optimization concurrently addresses multiple objectives such as compressive strength, CO(2 )emissions, and cost. Testing on a publicly available dataset, the results validate the efficacy of the proposed framework in optimizing concrete mix designs, yielding both sustainable and cost-effective solutions, indicating the potential for widespread adoption in the construction industry.</t>
  </si>
  <si>
    <t>[Gao, Jianhao; Wang, Chaofeng] Univ Florida, ME Rinker Sr Sch Construction Management, Gainesville, FL 32611 USA; [Gao, Jianhao; Wang, Chaofeng] Univ Florida, Dept Civil &amp; Coastal Engn, Gainesville, FL USA; [Chu, S. H.] Columbia Univ, Dept Civil Engn &amp; Engn Mech, New York, NY USA</t>
  </si>
  <si>
    <t>State University System of Florida; University of Florida; State University System of Florida; University of Florida; Columbia University</t>
  </si>
  <si>
    <t>Wang, CF (corresponding author), Univ Florida, ME Rinker Sr Sch Construction Management, Gainesville, FL 32611 USA.</t>
  </si>
  <si>
    <t>chaofeng.wang@ufl.edu</t>
  </si>
  <si>
    <t>; Wang, Chaofeng/AHD-5201-2022</t>
  </si>
  <si>
    <t>Wang, Chaofeng/0000-0001-8534-9276;</t>
  </si>
  <si>
    <t>National Science Foundation, United States [2235678]</t>
  </si>
  <si>
    <t>National Science Foundation, United States(National Science Foundation (NSF))</t>
  </si>
  <si>
    <t>This material is based upon work supported by the National Science Foundation, United States under Grant No. 2235678. We thank Dr. Mang Tia for his feedback that helped improve the manuscript.</t>
  </si>
  <si>
    <t>NOV 1</t>
  </si>
  <si>
    <t>10.1016/j.jobe.2024.110618</t>
  </si>
  <si>
    <t>F8O3U</t>
  </si>
  <si>
    <t>WOS:001312341000001</t>
  </si>
  <si>
    <t>Zhang, CH; Lei, XM; Xia, Y; Sun, LM</t>
  </si>
  <si>
    <t>Zhang, Chenhong; Lei, Xiaoming; Xia, Ye; Sun, Limin</t>
  </si>
  <si>
    <t>Automatic bridge inspection database construction through hybrid information extraction and large language models</t>
  </si>
  <si>
    <t>Bridge inspection data; Natural language processing; Information extraction; Large languge model; Pseudo label</t>
  </si>
  <si>
    <t>Regular bridge inspections generate extensive reports that, while critical for maintenance, often remain underutilized due to their unstructured format. Traditional information extraction methods depend on intricate labeling systems that commonly require time-consuming and labor-intensive labeling. This paper presents a novel bridge inspection database construction method leveraging LLM-assisted information extraction. First, we introduce the pseudo-labelling method using a closed-source LLM to generate high-quality data. Then we propose the hybrid extraction pipeline to extract relevant information segments and process them by a generation-based IE model, fine-tuned on pseudo-labeled data. Finally, the extracted data is used to construct the bridge inspection database. The proposed method, validated with real-world data, not only demonstrates higher extraction precision than the closed-source LLM used for pseudo-labeling but also outperforms traditional methods in both data preparation time and extraction accuracy. This approach provides a scalable solution for more proactive and data-driven bridge maintenance strategies.</t>
  </si>
  <si>
    <t>[Zhang, Chenhong; Xia, Ye; Sun, Limin] Tongji Univ, Dept Bridge Engn, Shanghai, Peoples R China; [Lei, Xiaoming] Hong Kong Polytech Univ, Dept Civil &amp; Environm Engn, Hong Kong, Peoples R China; [Xia, Ye; Sun, Limin] Shanghai Qi Zhi Inst, Shanghai, Peoples R China</t>
  </si>
  <si>
    <t>Tongji University; Hong Kong Polytechnic University; Shanghai Qi Zhi Institute</t>
  </si>
  <si>
    <t>Xia, Y (corresponding author), Tongji Univ, Dept Bridge Engn, Shanghai, Peoples R China.</t>
  </si>
  <si>
    <t>chzhangacd@gmail.com; yxia@tongji.edu.cn</t>
  </si>
  <si>
    <t>; Lei, Xiaoming/Y-7123-2019; Xia, Ye/W-4254-2019</t>
  </si>
  <si>
    <t>Zhang, Chenhong/0009-0002-5125-4900;</t>
  </si>
  <si>
    <t>National Natural Science Foundation of China [52278313, 52411540031]; Project to Attract Foreign Experts [G2023133018L]; Technology Cooperation Project of Shanghai Qi Zhi Institute Cooperation [SQZ202310]</t>
  </si>
  <si>
    <t>National Natural Science Foundation of China(National Natural Science Foundation of China (NSFC)); Project to Attract Foreign Experts; Technology Cooperation Project of Shanghai Qi Zhi Institute Cooperation</t>
  </si>
  <si>
    <t>This paper is supported by the National Natural Science Foundation of China [52278313, 52411540031] , the Project to Attract Foreign Experts [G2023133018L] , the Technology Cooperation Project of Shanghai Qi Zhi Institute Cooperation [SQZ202310] .</t>
  </si>
  <si>
    <t>10.1016/j.dibe.2024.100549</t>
  </si>
  <si>
    <t>I6B7P</t>
  </si>
  <si>
    <t>WOS:001331098900001</t>
  </si>
  <si>
    <t>Zengeya, T; Fonou-Dombeu, JV</t>
  </si>
  <si>
    <t>Zengeya, Tsitsi; Vincent Fonou-Dombeu, Jean</t>
  </si>
  <si>
    <t>A Review of State of the Art Deep Learning Models for Ontology Construction</t>
  </si>
  <si>
    <t>Ontologies; Deep learning; Computational modeling; Data mining; Reviews; Machine learning; Information retrieval; Machine assisted indexing; ontology construction; ontology learning; term extraction; relation discovery; axiom learning</t>
  </si>
  <si>
    <t>NETWORKS; EXTRACTION; GAME; GO</t>
  </si>
  <si>
    <t>Researchers are working towards automation of ontology construction to manage the ever-growing data on the web. Currently, there is a shift from the use of machine learning techniques towards exploration of deep learning models for ontology construction. Deep learning model are capable of extracting terms, entities, relations, and classifications, and perform axiom learning from the underutilized richness of web-based knowledge. There has been remarkable progress in automatic ontology creation using deep learning models since they can perform word embedding, long-term dependency acquisition, concept extraction from large corpora, and inference of abstracted relationships based on broad corpora. Despite their emerging importance, deep learning models remain underutilized in ontology construction, and there is no comprehensive review of their application in ontology learning. This paper presents a comprehensive review of existing deep-learning models for the construction of ontologies, the strength and the weaknesses presented by the deep learning models for ontology learning as well as promising directions to achieve a more robust deep learning models. The Deep Learning models reviewed include Recurrent Neural Networks (RNNs), Convolutional Neural Networks (CNNs), Long-Short Term Memory (LSTMs), and Gated Recurrent Unit (GRU) as well as their ensembles. While these traditional deep learning models have achieved great success, one of their limitations is that they struggle to understand the meaning and order of data in sequences. CNNs and RNN-based models such as LSTMs and GRUs can be computationally expensive due to their large number of parameters or complex gating mechanisms. Furthermore, RNN models suffer from vanishing gradients, making it difficult to learn long-term relationships in sequences. Additionally, RNN-based models process information sequentially, limiting their ability to take advantage of powerful parallel computing hardware, slowing down training and inference, especially for long sequences. Consequently, there has been a shift towards Generative Pre-Trained (GPT) models and Bidirectional Encoder Representations from Transformers (BERT) models. This paper also reviewed the GPT-3, GPT-4, and the BERT models for extracting terms, entities, relations, and classifications. While GPT models excel in contextual understanding and flexibility, they fall short when handling domain-specific terminology and disambiguating complex relationships. Fine-tuning and domain-specific training data could minimize these shortcomings, and further enhance the performance of GPT in term and relation extraction tasks. On the other hand, the BERT models excel in comprehending context-heavy texts, but struggles with higher-level abstraction and inference tasks due to a lack of explicit semantic knowledge, thus necessitating inference for unspecified relationships. The paper recommends further research on deep learning models for ontology alignment and merging. Also, the ensembling of deep learning models and the use of domain-specific knowledge for ontology learning require further research for ontology construction.</t>
  </si>
  <si>
    <t>[Zengeya, Tsitsi; Vincent Fonou-Dombeu, Jean] Univ KwaZulu Natal, Sch Math Stat &amp; Comp Sci, ZA-3209 Pietermaritzburg, South Africa</t>
  </si>
  <si>
    <t>University of Kwazulu Natal</t>
  </si>
  <si>
    <t>Zengeya, T (corresponding author), Univ KwaZulu Natal, Sch Math Stat &amp; Comp Sci, ZA-3209 Pietermaritzburg, South Africa.</t>
  </si>
  <si>
    <t>222131004@stu.ukzn.ac.za</t>
  </si>
  <si>
    <t>10.1109/ACCESS.2024.3406426</t>
  </si>
  <si>
    <t>UL2Y7</t>
  </si>
  <si>
    <t>WOS:001248161400001</t>
  </si>
  <si>
    <t>Liu, DL; Zhou, XP; Li, Y</t>
  </si>
  <si>
    <t>Liu, Deli; Zhou, Xiaoping; Li, Yu</t>
  </si>
  <si>
    <t>Balancing performance and cost of LLMs in a multi-agent framework for BIM data retrieval</t>
  </si>
  <si>
    <t>ARCHITECTURAL ENGINEERING AND DESIGN MANAGEMENT</t>
  </si>
  <si>
    <t>Building information modeling (BIM); BIM data; large language models (LLMs); multi-agent system (MAS); data retrieval</t>
  </si>
  <si>
    <t>REPRESENTATION</t>
  </si>
  <si>
    <t>This study explores strategies for optimizing the use of large language models (LLMs) in Building Information Modeling (BIM) data retrieval. BIM data retrieval plays a crucial role in enhancing the efficiency and effectiveness of building management and construction processes. Utilizing LLMs can significantly improve data accessibility, reduce retrieval time, and support better decision-making. We propose a method to match queries of varying complexity with suitable LLMs within a multi-agent system (MAS) to balance accuracy and computational costs. We evaluated three commonly used LLMs (GPT-3.5 Turbo, GPT-4o, and GPT-4 Turbo) and found that GPT-4o strikes a good balance between performance and cost. By encoding and clustering query statements, we effectively classified query difficulty levels and matched them with appropriate models. Our tests showed that the multi-agent system with the planner mechanism reduced costs by nearly 31% while maintaining the same accuracy compared to systems without the mechanism.</t>
  </si>
  <si>
    <t>[Liu, Deli; Zhou, Xiaoping; Li, Yu] Beijing Univ Civil Engn &amp; Architecture, 1 Zhanlanguan Rd, Beijing 100044, Peoples R China</t>
  </si>
  <si>
    <t>Beijing University of Civil Engineering &amp; Architecture</t>
  </si>
  <si>
    <t>Zhou, XP (corresponding author), Beijing Univ Civil Engn &amp; Architecture, 1 Zhanlanguan Rd, Beijing 100044, Peoples R China.</t>
  </si>
  <si>
    <t>lukefchou@gmail.com</t>
  </si>
  <si>
    <t>; Zhou, Xiaoping/L-2980-2019</t>
  </si>
  <si>
    <t>Liu, Deli/0000-0002-4164-3366;</t>
  </si>
  <si>
    <t>National Natural Science Foundation of China [62271035]; Beijing Natural Science Foundation [4202017]; Open Foundation of the Anhui Province Key Laboratory of Intelligent Building and Building Energy Saving [IBES2021KF01]; Key Research and Development Program of Anhui Province of China [202104a07020017]</t>
  </si>
  <si>
    <t>National Natural Science Foundation of China(National Natural Science Foundation of China (NSFC)); Beijing Natural Science Foundation(Beijing Natural Science Foundation); Open Foundation of the Anhui Province Key Laboratory of Intelligent Building and Building Energy Saving; Key Research and Development Program of Anhui Province of China</t>
  </si>
  <si>
    <t>This work was supported by National Natural Science Foundation of China [grant number: 62271035]; Beijing Natural Science Foundation [grant number: 4202017]; Open Foundation of the Anhui Province Key Laboratory of Intelligent Building and Building Energy Saving [grant number: IBES2021KF01]; Key Research and Development Program of Anhui Province of China [grant number: 202104a07020017].</t>
  </si>
  <si>
    <t>1745-2007</t>
  </si>
  <si>
    <t>1752-7589</t>
  </si>
  <si>
    <t>ARCHIT ENG DES MANAG</t>
  </si>
  <si>
    <t>Archit. Eng. Des. Manag.</t>
  </si>
  <si>
    <t>2025 JAN 28</t>
  </si>
  <si>
    <t>10.1080/17452007.2025.2456768</t>
  </si>
  <si>
    <t>T7V5O</t>
  </si>
  <si>
    <t>WOS:001407036400001</t>
  </si>
  <si>
    <t>Li, JQ; Miao, Q; Zou, Z; Gao, HG; Zhang, LX; Li, ZB; Wang, N</t>
  </si>
  <si>
    <t>Li, Jiaqi; Miao, Qi; Zou, Zheng; Gao, Huaguo; Zhang, Lixiao; Li, Zhaobo; Wang, Nan</t>
  </si>
  <si>
    <t>A Review of Computer Vision-Based Monitoring Approaches for Construction Workers' Work-Related Behaviors</t>
  </si>
  <si>
    <t>Computer vision; construction worker; construction behavior; construction site; monitoring</t>
  </si>
  <si>
    <t>CONVOLUTIONAL NEURAL-NETWORK; ACTION RECOGNITION; SURVEILLANCE VIDEOS; SAFETY; EFFICIENT; CLASSIFICATION; IMPLEMENTATION; EQUIPMENT; INDUSTRY; HEIGHT</t>
  </si>
  <si>
    <t>Construction workers' behaviors directly affects labor productivity and their own safety, thereby influencing project quality. Recognizing and monitoring the construction-related behaviors is therefore crucial for high-quality management and orderly construction site operation. Recent strides in computer vision technology suggest its potential to replace traditional manual supervision approaches. This paper explores research on monitoring construction workers' behaviors using computer vision. Through bibliometrics and content-based analysis, the authors present the latest research in this area from three perspectives: Detection, Localization, and Tracking for Construction Workers, Recognition of Workers' Construction Activities, and Occupational Health and Safety Behavior Monitoring. In terms of the literature's volume, there has been a notable increase in this field. Notably, the focus on safety-related literature is predominant, underscoring the concern for occupational health. Vision algorithms have witnessed an increase in the utilization of object detection. The ongoing and future research trajectory is anticipated to involve multi-algorithm integration and an emphasis on enhancing robustness. Then the authors summarize the review from engineering impact and technical suitability, and analyze the limitations of current research from the perspectives of technical approaches and application scenarios. Finally, it discusses future research directions in this field together with generative AI models. Furthermore, the authors hope this paper can serves as a valuable reference for both scholars and engineers.</t>
  </si>
  <si>
    <t>[Li, Jiaqi; Miao, Qi; Gao, Huaguo; Wang, Nan] Univ Sci &amp; Technol Liaoning, Sch Civil Engn, Anshan 114051, Peoples R China; [Zou, Zheng] Dalian Maritime Univ, Coll Transportat Engn, Dalian 116026, Peoples R China; [Li, Zhaobo] Hohhot Sci &amp; Technol Innovat Serv Ctr, Hohhot 010011, Peoples R China; [Li, Zhaobo] China Univ Min &amp; Technol, Sch Mech &amp; Civil Engn, Xuzhou 221116, Peoples R China</t>
  </si>
  <si>
    <t>University of Science &amp; Technology Liaoning; Dalian Maritime University; China University of Mining &amp; Technology</t>
  </si>
  <si>
    <t>Li, JQ (corresponding author), Univ Sci &amp; Technol Liaoning, Sch Civil Engn, Anshan 114051, Peoples R China.</t>
  </si>
  <si>
    <t>lijiaqi@ustl.edu.cn</t>
  </si>
  <si>
    <t>Zhang, Lixiao/G-1462-2014; Zou, Zheng/IAQ-9394-2023; Wang, Nan/JOK-4683-2023</t>
  </si>
  <si>
    <t>Outstanding Young Scientist Program of the University of Science and Technology Liaoning</t>
  </si>
  <si>
    <t>10.1109/ACCESS.2024.3350773</t>
  </si>
  <si>
    <t>FC4T4</t>
  </si>
  <si>
    <t>WOS:001143544200001</t>
  </si>
  <si>
    <t>Chai, HY; Wang, HD; Li, T; Wang, ZC</t>
  </si>
  <si>
    <t>Chai, Haoye; Wang, Huandong; Li, Tong; Wang, Zhaocheng</t>
  </si>
  <si>
    <t>Generative AI-Driven Digital Twin for Mobile Networks</t>
  </si>
  <si>
    <t>Optimization; 6G mobile communication; Digital twins; Wireless communication; Mirrors; Generative AI; Protocols; Network digital twin; generative AI; network optimization</t>
  </si>
  <si>
    <t>EFFICIENT</t>
  </si>
  <si>
    <t>The sixth generation mobile network (6G) is evolving to provide ubiquitous connections, multidimensional perception, native intelligence, global coverage, etc., which poses intense demands for network design to tackle the highly dynamic context and diverse service requirements. Digital Twin (DT) is envisioned as an efficient method for designing 6G that migrates the behaviors of physical nodes to the virtual space. However, in the high-dynamic 6G network, there still exist challenges in achieving accuracy and flexibility when constructing DT. In this article, we propose a Generative Artificial Intelligence (GAI)-driven mobile network digital twin paradigm, where the GAI is utilized as a key enabler to generate DT data. Specifically, GAI is capable of implicitly learning the complex distribution of network data, allowing it to sample from the distribution and obtain high-fidelity data. In addition, the construction of DT is closely related to various types of data, such as environmental, user, and service data. GAI can utilize these data as conditions to control the generation process under different scenarios, thereby enhancing flexibility. In practice, we develop a network digital twin prototype system to accurately model the behaviors of mobile network elements (i.e ., mobile users, base stations, and wireless environments) and to evaluate network performance. Evaluation results demonstrate that the proposed prototype system can generate high-fidelity DT data and provide practical network optimization solutions.</t>
  </si>
  <si>
    <t>[Chai, Haoye; Wang, Huandong; Li, Tong; Wang, Zhaocheng] Tsinghua Univ, Beijing Natl Res Ctr Informat Sci &amp; Technol BNRist, Dept Elect Engn, Beijing 100084, Peoples R China</t>
  </si>
  <si>
    <t>Li, T (corresponding author), Tsinghua Univ, Beijing Natl Res Ctr Informat Sci &amp; Technol BNRist, Dept Elect Engn, Beijing 100084, Peoples R China.</t>
  </si>
  <si>
    <t>tongli@mail.tsinghua.edu.cn</t>
  </si>
  <si>
    <t>; Chai, Haoye/HGD-0280-2022</t>
  </si>
  <si>
    <t>Chai, Haoye/0000-0002-6215-6671;</t>
  </si>
  <si>
    <t>National Natural Science Foundation of China [U22B2057, 62171260, 62272260]; China Postdoctoral Science Foundation [2023M742010]</t>
  </si>
  <si>
    <t>National Natural Science Foundation of China(National Natural Science Foundation of China (NSFC)); China Postdoctoral Science Foundation(China Postdoctoral Science Foundation)</t>
  </si>
  <si>
    <t>This work was supported in part by the National Natural Science Foundation of China under Grant U22B2057, Grant 62171260, and Grant 62272260; and in part by China Postdoctoral Science Foundation under Grant 2023M742010.</t>
  </si>
  <si>
    <t>10.1109/MNET.2024.3420702</t>
  </si>
  <si>
    <t>H3M7E</t>
  </si>
  <si>
    <t>WOS:001322517900023</t>
  </si>
  <si>
    <t>MAY 26</t>
  </si>
  <si>
    <t>Genest, PY; Portier, PE; Egyed-Zsigmond, E; Lovisetto, M</t>
  </si>
  <si>
    <t>Genest, Pierre-Yves; Portier, Pierre-Edouard; Egyed-Zsigmond, Elod; Lovisetto, Martino</t>
  </si>
  <si>
    <t>OWNER - Toward Unsupervised Open-World Named Entity Recognition</t>
  </si>
  <si>
    <t>Named entity recognition; open information extraction; open-world named entity recognition; unsupervised named entity recognition; open information extraction; open-world named entity recognition; unsupervised named entity recognition</t>
  </si>
  <si>
    <t>Named Entity Recognition (NER) is a crucial task in Natural Language Processing (NLP), traditionally addressed through supervised learning, which requires extensive annotated corpora. This requirement poses challenges, particularly in specialized domains with limited labeled data. In response, the field has shifted towards lower-resource approaches, such as few-shot and zero-shot learning, which reduce the dependency on annotated data. However, even zero-shot models require prior knowledge of entity types, limiting their applicability in exploratory scenarios. In this context, we introduce OWNER, our unsupervised and open-world NER model, designed to operate without annotated documents or predefined entity types. OWNER leverages Encoder-only Language Models like BERT to infer and organize entities into dynamic entity types through a two-step process: mention detection and entity typing. Mention detection employs a BIO sequence labeling approach to locate entities, while entity typing uses BERT-based embeddings, refined through contrastive learning, for clustering and naming entity types. This method allows OWNER to automatically identify and structure unknown entity types, offering advantages for exploratory dataset analysis and knowledge graph construction. Our experimental evaluation on 13 domain-specific datasets demonstrates that OWNER surpasses existing LLM-based open-world NER models and remains competitive with more supervised and closed-world zero-shot models. OWNER's architecture provides a lightweight, easily deployable solution that advances the state of the art in unsupervised and open-world NER. The source code of OWNER is publicly available at https://github.com/alteca/OWNER, facilitating future research in this domain.</t>
  </si>
  <si>
    <t>[Genest, Pierre-Yves; Lovisetto, Martino] Alteca, F-69100 Villeurbanne, France; [Genest, Pierre-Yves; Egyed-Zsigmond, Elod] Univ Claude Bernard Lyon 1, INSA Lyon, CNRS, LIRIS,UMR5205, F-69621 Villeurbanne, France; [Portier, Pierre-Edouard] Caisse Epargne Rhone Alpes, F-69003 Lyon, France</t>
  </si>
  <si>
    <t>Universite Claude Bernard Lyon 1; Institut National des Sciences Appliquees de Lyon - INSA Lyon; Centre National de la Recherche Scientifique (CNRS); CNRS - Institute for Information Sciences &amp; Technologies (INS2I)</t>
  </si>
  <si>
    <t>Genest, PY (corresponding author), Alteca, F-69100 Villeurbanne, France.;Genest, PY (corresponding author), Univ Claude Bernard Lyon 1, INSA Lyon, CNRS, LIRIS,UMR5205, F-69621 Villeurbanne, France.</t>
  </si>
  <si>
    <t>pygenest@alteca.fr</t>
  </si>
  <si>
    <t>Alteca and the French Association for Research and Technology (ANRT) through Convention industrielle deformation par la recherche [Industrial Agreement for Training through Research (CIFRE)] [2021/0851]</t>
  </si>
  <si>
    <t>Alteca and the French Association for Research and Technology (ANRT) through Convention industrielle deformation par la recherche [Industrial Agreement for Training through Research (CIFRE)]</t>
  </si>
  <si>
    <t>This work was supported by Alteca and the French Association for Research and Technology (ANRT) through Convention industrielle deformation par la recherche [Industrial Agreement for Training through Research (CIFRE)] Ph.D. Fellowship under Grant 2021/0851</t>
  </si>
  <si>
    <t>10.1109/ACCESS.2025.3552122</t>
  </si>
  <si>
    <t>0QO2O</t>
  </si>
  <si>
    <t>WOS:001453644600011</t>
  </si>
  <si>
    <t>SPRINGER</t>
  </si>
  <si>
    <t>ONE NEW YORK PLAZA, SUITE 4600, NEW YORK, NY, UNITED STATES</t>
  </si>
  <si>
    <t>Liang, YC; Vadakkepat, P; Chua, DKH; Wang, SY; Li, ZG; Zhang, SX</t>
  </si>
  <si>
    <t>Liang, Yuanchang; Vadakkepat, Prahlad; Chua, David Kim Huat; Wang, Shuyi; Li, Zhigang; Zhang, Shuxiang</t>
  </si>
  <si>
    <t>Recognizing temporary construction site objects using CLIP-based few-shot learning and multi-modal prototypes</t>
  </si>
  <si>
    <t>Construction sites; CLIP; Few -shot image classification (FSIC); Computer vision; Robots</t>
  </si>
  <si>
    <t>Visual understanding of temporary on-site objects is essential for robots and project management in construction. Implementation of deep learning algorithms is challenging on construction sites due to high data annotation cost, demanding computational power, and lack of large-scale training datasets. Recognizing on-site temporary objects demands the algorithms to learn in a data-efficient way. To fill this gap, a Contrastive Language-Image Pretraining (CLIP)-based few-shot learning algorithm to recognize temporary objects with limited image samples is proposed. The study builds ImageNet-based Similarity Cache with inter-class similarity distribution. The proposed algorithm is evaluated on a newly created TOCS dataset and on the public SODA dataset. Compared with CLIP zero-shot algorithm, the classification accuracy improves from 23.17% to 73.09% with 16-shot learning on SODA, and from 58.33% to 83.33% with 1-shot learning on TOCS. The study indicates that fewshot learning with vision language models (VLM) is promising to improve visual intelligence on construction sites.</t>
  </si>
  <si>
    <t>[Liang, Yuanchang; Vadakkepat, Prahlad] Natl Univ Singapore, Dept Elect &amp; Comp Engn, S-117583 Singapore, Singapore; [Chua, David Kim Huat; Wang, Shuyi; Li, Zhigang; Zhang, Shuxiang] Natl Univ Singapore, Dept Civil &amp; Environm Engn, S-117576 Singapore, Singapore; [Zhang, Shuxiang] Tongji Univ, Coll Civil Engn, Shanghai 200092, Peoples R China</t>
  </si>
  <si>
    <t>National University of Singapore; National University of Singapore; Tongji University</t>
  </si>
  <si>
    <t>Liang, YC (corresponding author), Natl Univ Singapore, Dept Elect &amp; Comp Engn, S-117583 Singapore, Singapore.</t>
  </si>
  <si>
    <t>e0572565@u.nus.edu</t>
  </si>
  <si>
    <t>Li, Zhigang/AAO-5066-2021; Chua, David/F-9193-2012; Wang, Shuyi/GNM-9157-2022</t>
  </si>
  <si>
    <t>Liang, Yuanchang/0009-0005-9015-9879;</t>
  </si>
  <si>
    <t>The authors declare that they have no known competing financial interests or personal relationships that could have appeared to influence the work reported in this paper.</t>
  </si>
  <si>
    <t>10.1016/j.autcon.2024.105542</t>
  </si>
  <si>
    <t>JUN 2024</t>
  </si>
  <si>
    <t>XC4N1</t>
  </si>
  <si>
    <t>WOS:001259473300001</t>
  </si>
  <si>
    <t>Gao, YJ; Yue, LSS; Sun, JH; Shan, XN; Liu, YH; Wu, XR</t>
  </si>
  <si>
    <t>Gao, Yijing; Yue, Lishengsa; Sun, Jiahang; Shan, Xiaonian; Liu, Yihan; Wu, Xuerui</t>
  </si>
  <si>
    <t>WorkloadGPT: A Large Language Model Approach to Real-Time Detection of Pilot Workload</t>
  </si>
  <si>
    <t>pilot workload; large language model; low-interference device; real-time detection; cross-pilot generalization</t>
  </si>
  <si>
    <t>MENTAL WORKLOAD; NEURAL-NETWORK; CLASSIFICATION; SENSITIVITY; RESPONSES; PRESSURE; VEHICLE</t>
  </si>
  <si>
    <t>The occurrence of flight risks and accidents is closely related to pilot workload. Effective detection of pilot workload has been a key research area in the aviation industry. However, traditional methods for detecting pilot workload have several shortcomings: firstly, the collection of metrics via contact-based devices can interfere with pilots; secondly, real-time detection of pilot workload is challenging, making it difficult to capture sudden increases in workload; thirdly, the detection accuracy of these models is limited; fourthly, the models lack cross-pilot generalization. To address these challenges, this study proposes a large language model, WorkloadGPT, which utilizes low-interference indicators: eye movement and seat pressure. Specifically, features are extracted in 10 s time windows and input into WorkloadGPT for classification into low, medium, and high workload categories. Additionally, this article presents the design of an appropriate text template to serialize the tabular feature dataset into natural language, incorporating individual difference prompts during instance construction to enhance cross-pilot generalization. Finally, the LoRA algorithm was used to fine-tune the pre-trained large language model ChatGLM3-6B, resulting in WorkloadGPT. During the training process of WorkloadGPT, the GAN-Ensemble algorithm was employed to augment the experimental raw data, constructing a realistic and robust extended dataset for model training. The results show that WorkloadGPT achieved a classification accuracy of 87.3%, with a cross-pilot standard deviation of only 2.1% and a response time of just 1.76 s, overall outperforming existing studies in terms of accuracy, real-time performance, and cross-pilot generalization capability, thereby providing a solid foundation for enhancing flight safety.</t>
  </si>
  <si>
    <t>[Gao, Yijing; Yue, Lishengsa; Sun, Jiahang; Liu, Yihan; Wu, Xuerui] Tongji Univ, Dept Transportat Engn, Key Lab Rd &amp; Traff Engn, Minist Educ, Shanghai 201804, Peoples R China; [Shan, Xiaonian] Hohai Univ, Coll Engn, Nanjing 210024, Peoples R China</t>
  </si>
  <si>
    <t>Tongji University; Hohai University</t>
  </si>
  <si>
    <t>Yue, LSS (corresponding author), Tongji Univ, Dept Transportat Engn, Key Lab Rd &amp; Traff Engn, Minist Educ, Shanghai 201804, Peoples R China.</t>
  </si>
  <si>
    <t>2153330@tongji.edu.cn; 2014yuelishengsa@tongji.edu.cn; 2153337@tongji.edu.cn; shanxiaonian@hhu.edu.cn; liuyihan1118@tongji.edu.cn; 2152764@tongji.edu.cn</t>
  </si>
  <si>
    <t>Yue, Lishengsa/AAT-2153-2020; gao, yi jing/JGM-8915-2023</t>
  </si>
  <si>
    <t>Shan, Xiaonian/0000-0002-2452-4517;</t>
  </si>
  <si>
    <t>National Natural Science Foundation Project; [52302442]</t>
  </si>
  <si>
    <t>National Natural Science Foundation Project(National Natural Science Foundation of China (NSFC));</t>
  </si>
  <si>
    <t>This research is funded by the National Natural Science Foundation Project under Grant 52302442.</t>
  </si>
  <si>
    <t>10.3390/app14188274</t>
  </si>
  <si>
    <t>H4F7W</t>
  </si>
  <si>
    <t>WOS:001323023700001</t>
  </si>
  <si>
    <t>He, CN; Yu, B; Liu, M; Guo, L; Tian, L; Huang, JF</t>
  </si>
  <si>
    <t>He, Chuanni; Yu, Bei; Liu, Min; Guo, Lu; Tian, Li; Huang, Jianfeng</t>
  </si>
  <si>
    <t>Utilizing Large Language Models to Illustrate Constraints for Construction Planning</t>
  </si>
  <si>
    <t>constraint discussion; planning meeting; general pretrained transformer (GPT); bidirectional encoder representations from transformers (BERT) classification; natural language processing</t>
  </si>
  <si>
    <t>MEETINGS; TASKS; READY</t>
  </si>
  <si>
    <t>Effective construction project planning relies on addressing constraints related to materials, labor, equipment, and others. Planning meetings are typical venues for stakeholders to identify, communicate, and remove constraints. However, a critical gap exists in lacking an automated approach to identify, classify, analyze, and track constraint discussions during onsite planning meetings. Therefore, this research aims to 1. develop a natural language processing model to classify constraints in meeting discussions; 2. uncover the discussion patterns of managers and foremen regarding various constraints; and 3. extract the root causes for constraints, evaluate their impacts, and prepare managers to develop practical solutions for constraint removal. This research collected meeting transcripts from 94 onsite planning meetings of a building project, spanning 263,836 words. Next, this research leveraged a general pretrained transformer (GPT) to segment discussion dialogs into topics. A Bidirectional Encoder Representations from Transformers (BERT)-based model was developed to categorize constraint types for each topic. The constraint patterns among meeting attendees were assessed. Furthermore, a GPT-based tool was devised to track root causes, impacts, and solutions for various constraints. Test results revealed an 8.8% improvement in constraint classification accuracy compared with the traditional classification model. An occupational characteristic in constraint discussion was observed in that the management team tended to balance their focus on various constraints, while foremen concentrated on more practical issues. This research contributes to the body of knowledge by leveraging language models to analyze construction planning meetings. The findings facilitate project managers in establishing constraint logs for diagnosing and prognosticating planning issues.</t>
  </si>
  <si>
    <t>[He, Chuanni; Liu, Min] Syracuse Univ, Dept Civil &amp; Environm Engn, Syracuse, NY 13244 USA; [Yu, Bei; Guo, Lu] Syracuse Univ, Sch Informat Studies, Syracuse, NY 13244 USA; [Tian, Li] Qingdao Univ Technol, Sch Civil Engn, Qingdao 266033, Peoples R China; [Huang, Jianfeng] Qingdao Xinhuayou Construct Grp Co, 108 Zhuzhou Rd, Qingdao 266101, Peoples R China</t>
  </si>
  <si>
    <t>Syracuse University; Syracuse University; Qingdao University of Technology</t>
  </si>
  <si>
    <t>che117@syr.edu; byu@syr.edu; mliu92@syr.edu; lguo15@syr.edu; tianli@qut.edu.cn; huangjianfeng8988@yeah.net</t>
  </si>
  <si>
    <t>; He, Chuanni/HPF-5754-2023</t>
  </si>
  <si>
    <t>He, Chuanni/0000-0002-0482-6243; Liu, Min/0000-0002-3070-7109; Yu, Bei/0000-0001-5425-0011;</t>
  </si>
  <si>
    <t>10.3390/buildings14082511</t>
  </si>
  <si>
    <t>E7W9F</t>
  </si>
  <si>
    <t>WOS:001305081200001</t>
  </si>
  <si>
    <t>Tabak, EG; Trigila, G; Zhao, WJ</t>
  </si>
  <si>
    <t>Tabak, Esteban G.; Trigila, Giulio; Zhao, Wenjun</t>
  </si>
  <si>
    <t>Distributional barycenter problem through data-driven flows</t>
  </si>
  <si>
    <t>PATTERN RECOGNITION</t>
  </si>
  <si>
    <t>Optimal transport; Barycenter problem; Pattern visualization; Simulation; Generative models</t>
  </si>
  <si>
    <t>OPTIMAL TRANSPORT; DENSITY-ESTIMATION; COLOR TRANSFER</t>
  </si>
  <si>
    <t>A new method is proposed for the solution of the data-driven optimal transport barycenter problem and of the more general distributional barycenter problem that the article introduces. The distributional barycenter problem provides a conceptual and computational toolbox for central problems in pattern recognition, such as the simulation of conditional distributions, the construction of a representative for a family of distributions indexed by a covariate and a new class of data-based generative models. The method proposed improves on previous approaches based on adversarial games, by slaving the discriminator to the generator and minimizing the need for parameterizations. It applies not only to a discrete family of distributions, but to more general distributions conditioned to factors zof any cardinality and type. The methodology is applied to numerical examples, including an analysis of the MNIST data set with a new cost function that penalizes non-isometric maps. (c) 2022 Elsevier Ltd. All rights reserved.</t>
  </si>
  <si>
    <t>[Tabak, Esteban G.; Zhao, Wenjun] Courant Inst Math Sci, 251 Mercer St, New York, NY 10012 USA; [Trigila, Giulio] CUNY, Baruch Coll, 55 Lexington Ave, New York, NY 10010 USA</t>
  </si>
  <si>
    <t>City University of New York (CUNY) System; Baruch College (CUNY)</t>
  </si>
  <si>
    <t>Trigila, G (corresponding author), CUNY, Baruch Coll, 55 Lexington Ave, New York, NY 10010 USA.</t>
  </si>
  <si>
    <t>giulio.trigila@baruch.cuny.edu</t>
  </si>
  <si>
    <t>; zhao, wenjun/IXD-7266-2023</t>
  </si>
  <si>
    <t>Tabak, Esteban/0000-0003-0522-8955; Zhao, Wenjun/0000-0001-7499-0084;</t>
  </si>
  <si>
    <t>NSF [DMS1715753]; ONR [N00014-15-1-2355]</t>
  </si>
  <si>
    <t>NSF(National Science Foundation (NSF)); ONR(United States Department of DefenseUnited States NavyOffice of Naval Research)</t>
  </si>
  <si>
    <t>Tabak's work was partially supported by NSF grant DMS1715753 and ONR grant N00014-15-1-2355.</t>
  </si>
  <si>
    <t>0031-3203</t>
  </si>
  <si>
    <t>1873-5142</t>
  </si>
  <si>
    <t>PATTERN RECOGN</t>
  </si>
  <si>
    <t>Pattern Recognit.</t>
  </si>
  <si>
    <t>10.1016/j.patcog.2022.108795</t>
  </si>
  <si>
    <t>Computer Science, Artificial Intelligence; Engineering, Electrical &amp; Electronic</t>
  </si>
  <si>
    <t>M0KQ4</t>
  </si>
  <si>
    <t>Bronze</t>
  </si>
  <si>
    <t>WOS:001027089400006</t>
  </si>
  <si>
    <t>Wang, Z; Wang, ZY; Deng, R</t>
  </si>
  <si>
    <t>Wang, Zheng; Wang, Zhiyuan; Deng, Rong</t>
  </si>
  <si>
    <t>Assessment Scale and Behavioral Model Construction for AI Chat Information Retrieval and Processing Service Systems Based on Behavioral Reasoning Theory-Taking ChatGPT-Like Tools as an Example</t>
  </si>
  <si>
    <t>ChatGPT; AI chat information retrieval and processing services; behavioral reasoning theory framework; intention to; use; linear regression</t>
  </si>
  <si>
    <t>ARTIFICIAL-INTELLIGENCE; INTENTIONS; CONSUMERS; VALUES</t>
  </si>
  <si>
    <t>ChatGPT and other AI chat information retrieval and processing service systems can deal with many problems, which are crucial for users, yet current research lacks depth in user experience. And those studies predominantly focus on positive aspects of user intention, which have a large limitation. Against this backdrop, this study, framed by Behavioral Reasoning Theory, utilizes factor analysis and linear regression to create a comprehensive user intention evaluation scale and model. The eight-factor evaluation scale, shaped by user values, includes supporting reasons like usefulness, convenience, growth, and interactivity, and inhibiting factors such as inaccuracy, semantic rigidity, security risk, and cognitive limitation. Attitude serves as an intermediary, positively affected by supporting factors and negatively influenced by inhibiting ones. Core factors impacting user intention are convenience, cognitive limitation, and security risk. This research not only bridges existing gaps but also lays a theoretical foundation for related industries.</t>
  </si>
  <si>
    <t>[Wang, Zheng; Wang, Zhiyuan; Deng, Rong] Jiangnan Univ, Sch design, 1800 Lihu Ave, Wuxi, Jiangsu, Peoples R China</t>
  </si>
  <si>
    <t>Jiangnan University</t>
  </si>
  <si>
    <t>Deng, R (corresponding author), Jiangnan Univ, Sch design, 1800 Lihu Ave, Wuxi, Jiangsu, Peoples R China.</t>
  </si>
  <si>
    <t>Wang, Zhiyuan/GLT-1605-2022</t>
  </si>
  <si>
    <t>School of Design of Jiangnan University</t>
  </si>
  <si>
    <t>MAR 4</t>
  </si>
  <si>
    <t>10.1080/10447318.2024.2331855</t>
  </si>
  <si>
    <t>Y5R7P</t>
  </si>
  <si>
    <t>WOS:001196772500001</t>
  </si>
  <si>
    <t>Xu, Y; Wang, YF; Yang, JJ; Yu, T; Zhang, J</t>
  </si>
  <si>
    <t>Xu, Yan; Wang, Yifeng; Yang, Jianjun; Yu, Tong; Zhang, Jian</t>
  </si>
  <si>
    <t>Semantic-guided automatic data acquisition for Terrestrial Laser Scanners in Civil Engineering</t>
  </si>
  <si>
    <t>Terrestrial laser scanner; Automatic scan; Vision-language model; Image segmentation</t>
  </si>
  <si>
    <t>Terrestrial Laser Scanning (TLS) captures precise geometric data for civil infrastructures on status monitoring and digital model creation. However, TLS data collection requires manually setting the scanning range, which limits automation and can lead to redundant background data. This paper introduces an image semantic-guided TLS scanning mode for completely automatic data acquisition. Leveraging a vision-language large model, the measured structure, initialised as a text prompt of structure type, is projected into an image semantic mask. Based on the camera-TLS calibration, the image semantic mask is mapped into a 3D region within the TLS. The resulting multi-segment angular scan ranges are programmed into the TLS to conduct the scan. The effectiveness of text-driven image semantic segmentation is validated in common civil scenarios, including buildings, bridges, dams, and construction sites. The proposed automatic scanning mode is also tested at two construction sites, specifically targeting bridge's precast pier and a tower crane.</t>
  </si>
  <si>
    <t>[Xu, Yan; Zhang, Jian] Southeast Univ, Jiangsu Key Lab Mech Anal Infrastructure &amp; Adv Equ, Nanjing 210096, Peoples R China; [Xu, Yan; Wang, Yifeng; Yang, Jianjun; Yu, Tong; Zhang, Jian] Southeast Univ, Sch Civil Engn, Nanjing 210096, Peoples R China</t>
  </si>
  <si>
    <t>Southeast University - China; Southeast University - China</t>
  </si>
  <si>
    <t>Xu, Y (corresponding author), Southeast Univ, Jiangsu Key Lab Mech Anal Infrastructure &amp; Adv Equ, Nanjing 210096, Peoples R China.</t>
  </si>
  <si>
    <t>103200025@seu.edu.cn; jian@seu.edu.cn</t>
  </si>
  <si>
    <t>National Natural Science Foun-dation of China [52308306]</t>
  </si>
  <si>
    <t>National Natural Science Foun-dation of China(National Natural Science Foundation of China (NSFC))</t>
  </si>
  <si>
    <t>This research was supported by the National Natural Science Foun-dation of China (52308306) . The authors express their sincere appre-ciation for their support.</t>
  </si>
  <si>
    <t>10.1016/j.autcon.2025.106337</t>
  </si>
  <si>
    <t>4GG0P</t>
  </si>
  <si>
    <t>WOS:001517289800002</t>
  </si>
  <si>
    <t>Yang, YN; Chen, CX; Li, T</t>
  </si>
  <si>
    <t>Yang, Yingnan; Chen, Chunxiao; Li, Tao</t>
  </si>
  <si>
    <t>Automated construction site layout design system for prefabricated buildings using transformer based conditional GAN</t>
  </si>
  <si>
    <t>Construction site layout planning; Automated generative design; Deep learning; Generative adversarial network; Prefabricated construction</t>
  </si>
  <si>
    <t>NOISE-POLLUTION; MODEL; OPTIMIZATION</t>
  </si>
  <si>
    <t>Construction site layout plans (CSLP) are crucial for efficient prefabricated construction project management. Traditional manual design process is costly and time-consuming, while optimization methods heavily depend on expert knowledge. Recent advancements in deep generative models present promising alternatives. However, their application to the generation of prefabricated construction site layouts is hindered by several challenges, including limited datasets, significant overlap between facilities, and the necessity to generate layouts based on fixed facilities with specific attributes such as minimal transportation costs. These challenges constrain the efficacy and applicability of the generated layouts. To address these issues, this study introduces an innovative automated generative design system for prefabricated construction site layouts, leveraging a novel Transformer-based conditional generative adversarial network (GAN). The data preparation module of the system collects and augments layout data for training. The CSLGAN module is designed to generate layouts that conform to spatial constraints and desired attributes, with minimal facility overlap. Furthermore, this study establishes benchmarks in terms of model capacity and specialized performance metrics. Extensive experiments demonstrate the effectiveness of the proposed system in automated construction site layout generation.</t>
  </si>
  <si>
    <t>[Yang, Yingnan; Chen, Chunxiao] Zhejiang Univ, Coll Civil Engn &amp; Architecture, Hangzhou 310058, Peoples R China; [Li, Tao] Zhejiang Univ, Coll Comp Sci &amp; Technol, Hangzhou 310058, Peoples R China; [Yang, Yingnan] Zhejiang Univ, Ctr Balance Architecture, Hangzhou, Peoples R China</t>
  </si>
  <si>
    <t>Li, T (corresponding author), Zhejiang Univ, Coll Comp Sci &amp; Technol, Hangzhou 310058, Peoples R China.</t>
  </si>
  <si>
    <t>yyn@zju.edu.cn; chunxiaochen@zju.edu.cn; tourlics7@gmail.com</t>
  </si>
  <si>
    <t>National Natural Science Foun-dation of China [71673240]; Center for Balance Architecture of Zhejiang University, China</t>
  </si>
  <si>
    <t>National Natural Science Foun-dation of China(National Natural Science Foundation of China (NSFC)); Center for Balance Architecture of Zhejiang University, China</t>
  </si>
  <si>
    <t>This research was supported by the National Natural Science Foun-dation of China (Grant No. 71673240) , and funded by the Center for Balance Architecture of Zhejiang University, China. The authors wish to appreciate the anonymous reviewers for their comments to improve this paper.</t>
  </si>
  <si>
    <t>10.1016/j.aei.2024.102885</t>
  </si>
  <si>
    <t>K5V4B</t>
  </si>
  <si>
    <t>WOS:001344546200001</t>
  </si>
  <si>
    <t>Gu, XR; Chen, C; Fang, Y; Mahabir, R; Fan, L</t>
  </si>
  <si>
    <t>Gu, Xierong; Chen, Cheng; Fang, Yuan; Mahabir, Ron; Fan, Lei</t>
  </si>
  <si>
    <t>CECA: An intelligent large-language-model-enabled method for accounting embodied carbon in buildings</t>
  </si>
  <si>
    <t>BUILDING AND ENVIRONMENT</t>
  </si>
  <si>
    <t>Embodied carbon; Large language model; Machine learning; Artificial intelligence; Life cycle assessment; Building</t>
  </si>
  <si>
    <t>The construction sector's contribution to global carbon emissions is significant, with embodied carbon accounting for around 40 % of the sector's total emissions and even more than 50 % in the case of net-zero energy buildings. Traditional life cycle assessment methods for embodied carbon accounting are time-consuming and labor-intensive, hindering rapid evaluation of carbon footprint in buildings. This study presents a novel construction embodied carbon assessment (CECA) method. It uses large language models for intelligent semantic parsing and automatically matches material and equipment information with corresponding carbon emission factors. Based on our experiments, CECA outperforms traditional machine learning algorithms, achieving a matching accuracy of 0.8412. Validation across 18 real-world building cases demonstrates that the CECA method with Claude-3.5 achieves comparable carbon accounting accuracy to traditional life cycle assessment methods, with an average mean absolute percentage error of 12.5 %. Additionally, CECA significantly enhances computational efficiency, achieving a 216-fold improvement-approximately 60 ss for CECA compared to 3.6 h for LCA in our experiment where adopted BIM models are already available. Furthermore, the CECA method can identify carbon emission contributions of various materials and components, facilitating carbon optimization during the building design process. By advancing the application of large language models in evaluating embodied carbon in buildings, the CECA method offers a promising solution for rapid, accurate, and automated embodied carbon accounting, addressing the growing demand for efficient carbon evaluation and management in construction projects.</t>
  </si>
  <si>
    <t>[Gu, Xierong; Fang, Yuan; Fan, Lei] Xian Jiaotong Liverpool Univ, Dept Civil Engn, Suzhou 215123, Peoples R China; [Chen, Cheng] China Three Gorges Univ, Coll Civil Engn &amp; Architecture, Yichang 443002, Hubei, Peoples R China; [Mahabir, Ron] Univ Liverpool, Sch Environm Sci, Liverpool L69 7ZT, England</t>
  </si>
  <si>
    <t>Xi'an Jiaotong-Liverpool University; China Three Gorges University; University of Liverpool</t>
  </si>
  <si>
    <t>Fan, L (corresponding author), Xian Jiaotong Liverpool Univ, Dept Civil Engn, Suzhou 215123, Peoples R China.</t>
  </si>
  <si>
    <t>Lei.Fan@xjtlu.edu.cn</t>
  </si>
  <si>
    <t>Mahabir, Ron/Q-5672-2019; Chen, Cheng/ABF-3429-2021</t>
  </si>
  <si>
    <t>Mahabir, Ron/0000-0002-5553-5366;</t>
  </si>
  <si>
    <t>Xi'an Jiaotong-Liverpool University Research Enhancement Fund [REF-21-01-003]</t>
  </si>
  <si>
    <t>Xi'an Jiaotong-Liverpool University Research Enhancement Fund</t>
  </si>
  <si>
    <t>This research was funded by Xi'an Jiaotong-Liverpool University Research Enhancement Fund, grant number REF-21-01-003.</t>
  </si>
  <si>
    <t>0360-1323</t>
  </si>
  <si>
    <t>1873-684X</t>
  </si>
  <si>
    <t>BUILD ENVIRON</t>
  </si>
  <si>
    <t>Build. Environ.</t>
  </si>
  <si>
    <t>10.1016/j.buildenv.2025.112694</t>
  </si>
  <si>
    <t>Construction &amp; Building Technology; Engineering, Environmental; Engineering, Civil</t>
  </si>
  <si>
    <t>X7J0E</t>
  </si>
  <si>
    <t>WOS:001427052900001</t>
  </si>
  <si>
    <t>Wang, YZ; Li, H; Liao, LX</t>
  </si>
  <si>
    <t>Wang, Yongzhi; Li, Hui; Liao, Lixia</t>
  </si>
  <si>
    <t>DEM Construction Method for Slopes Using Three-Dimensional Point Cloud Data Based on Moving Least Square Theory</t>
  </si>
  <si>
    <t>JOURNAL OF SURVEYING ENGINEERING</t>
  </si>
  <si>
    <t>Landslide; Slope; Digital elevation model (DEM); Point cloud data (PCD); Moving least squares (MLSs)</t>
  </si>
  <si>
    <t>The multitemporal digital elevation model (DEM) of slopes constructed from three-dimensional (3D) point cloud data (PCD), which is obtained by terrestrial laser scanning (TLS), can realize the real-time monitoring and analysis of landslides. This paper proposes a new slope DEM construction method for the 3D ground PCD based on moving least square (MLS) theory. The proposed DEM construction method has three important components: MLS-based planar projection interpolation, self-adaptive hole-filling, and greedy projection triangulation (GPT) algorithms. On the basis of MLS theory, the planar projection interpolation algorithm can obtain interpolation-reconstructed points that maintain the important topographic features of slopes, and the self-adaptive hole-filling algorithm can identify hole-filling points from the interpolation-reconstructed 3D points and repair holes of the original 3D PCD. The modified GPT algorithm can efficiently construct more complete DEMs based on the hole-repaired 3D PCD with the support of the Delaunay criterion. The effectiveness of the proposed method is demonstrated with a case study. The DEMs constructed by the proposed method are continuous and can well simulate the topographic features of slopes. Thus, the new method can provide effective DEM data support in many fields, such as surveying and mapping, and geotechnical engineering.</t>
  </si>
  <si>
    <t>[Wang, Yongzhi; Li, Hui; Liao, Lixia] Jiangxi Univ Sci &amp; Technol, Sch Architectural &amp; Surveying &amp; Mapping Engn, Ganzhou 341000, Peoples R China</t>
  </si>
  <si>
    <t>Jiangxi University of Science &amp; Technology</t>
  </si>
  <si>
    <t>Wang, YZ (corresponding author), Jiangxi Univ Sci &amp; Technol, Sch Architectural &amp; Surveying &amp; Mapping Engn, Ganzhou 341000, Peoples R China.</t>
  </si>
  <si>
    <t>gisstarww@qq.com; 981379563@qq.com; 978817783@qq.com</t>
  </si>
  <si>
    <t>; wang, sanying/HIZ-7552-2022</t>
  </si>
  <si>
    <t>Wang, Yongzhi/0000-0002-0773-9591;</t>
  </si>
  <si>
    <t>National Natural Science Foundation of China [41601429]; Natural Science Foundation of Jiangxi Provincial Department of Science and Technology [20171BAB203028]; Program of Qingjiang Excellent Young Talents, Jiangxi University of Science and Technology [JXUSTQJBJ2018002]</t>
  </si>
  <si>
    <t>National Natural Science Foundation of China(National Natural Science Foundation of China (NSFC)); Natural Science Foundation of Jiangxi Provincial Department of Science and Technology; Program of Qingjiang Excellent Young Talents, Jiangxi University of Science and Technology</t>
  </si>
  <si>
    <t>This study is supported by the National Natural Science Foundation of China (Grant No. 41601429), the Natural Science Foundation of Jiangxi Provincial Department of Science and Technology (Grant No. 20171BAB203028), and the Program of Qingjiang Excellent Young Talents, Jiangxi University of Science and Technology (Grant No. JXUSTQJBJ2018002). The authors would also like to acknowledge the contributions of Jacqueline Wah and Hamed Karimian for the spelling and grammar check in this paper.</t>
  </si>
  <si>
    <t>0733-9453</t>
  </si>
  <si>
    <t>1943-5428</t>
  </si>
  <si>
    <t>J SURV ENG</t>
  </si>
  <si>
    <t>J. Surv. Eng.-ASCE</t>
  </si>
  <si>
    <t>10.1061/(ASCE)SU.1943-5428.0000320</t>
  </si>
  <si>
    <t>MB5UK</t>
  </si>
  <si>
    <t>WOS:000542667700005</t>
  </si>
  <si>
    <t>Skarka, W; Nalepa, R; Musik, R</t>
  </si>
  <si>
    <t>Skarka, Wojciech; Nalepa, Rafal; Musik, Robert</t>
  </si>
  <si>
    <t>Integrated Aircraft Design System Based on Generative Modelling</t>
  </si>
  <si>
    <t>generative model; knowledge-based engineering; design automation; conceptual design; aerospace engineering; computer-aided design</t>
  </si>
  <si>
    <t>This article presents the effects of work performed during a software project for generative models and spreadsheets, allowing the quick creation of conceptual models for aircraft. The presented software at the current stage is suitable for the creation of glider representation; however, a modular structure allows for developing and extrapolating the presented application to match the requirements of planes and UAV (unmanned aerial vehicle) design. The subject of this work is a response to the current trends and needs prevailing in the field of CAD (computer-aided design) and aviation. In the initial sections of this paper, theoretical issues related to the work being carried out are introduced, and the methodology for creating software for the construction and verification of the aircraft structure along with the need for interchange between databases of generative models is presented. In the following sections, the concepts and selected solutions for the user interface that supports the knowledge base are presented along with a set of procedures for its operation. Furthermore, a method for database integration with the methods used to determine design features for the developed generative models and the Siemens NX system is introduced. Problems encountered during software development, as well as solution examples for model applications, are specified. The results obtained and the models generated on their basis were tested with a strength analysis using Autodesk Inventor software and analysed in terms of meeting the initial assumptions. In the end, conclusions and observations were formulated resulting from the effects of the work performed during the project.</t>
  </si>
  <si>
    <t>[Skarka, Wojciech; Nalepa, Rafal; Musik, Robert] Silesian Tech Univ, Fac Mech Engn, PL-44100 Gliwice, Poland; [Skarka, Wojciech] SkyTech eLab LLC, PL-44100 Gliwice, Poland; [Nalepa, Rafal] Alstom Konstal SA, Metalowcow 9, PL-41500 Chorzow, Poland; [Musik, Robert] Mandam Sp Zoo, PL-44100 Gliwice, Poland</t>
  </si>
  <si>
    <t>Silesian University of Technology</t>
  </si>
  <si>
    <t>Skarka, W (corresponding author), Silesian Tech Univ, Fac Mech Engn, PL-44100 Gliwice, Poland.;Skarka, W (corresponding author), SkyTech eLab LLC, PL-44100 Gliwice, Poland.</t>
  </si>
  <si>
    <t>wojciech.skarka@polsl.pl; rafal.nalepa.polsl@gmail.com; robert.musik@mandam.com.pl</t>
  </si>
  <si>
    <t>; Skarka, Wojciech/ADU-0988-2022</t>
  </si>
  <si>
    <t>Skarka, Wojciech/0000-0003-3989-7751;</t>
  </si>
  <si>
    <t>EEA and Norway [NOR/POLNOR/LEPolUAV/0066/2019]</t>
  </si>
  <si>
    <t>EEA and Norway</t>
  </si>
  <si>
    <t>This research was partially funded by EEA and Norway Grants 2014-2021 and waspartially carried out in the framework of project No. NOR/POLNOR/LEPolUAV/0066/2019 Long-endurance UAV for collecting air quality data with high spatial and temporal resolutions.</t>
  </si>
  <si>
    <t>Gross-peteranlage 5, CH-4052 BASEL, SWITZERLAND</t>
  </si>
  <si>
    <t>10.3390/aerospace10080677</t>
  </si>
  <si>
    <t>Q2JZ6</t>
  </si>
  <si>
    <t>WOS:001055844000001</t>
  </si>
  <si>
    <t>SYSTEMS</t>
  </si>
  <si>
    <t>Krstic, D; Petrovic, N; Suljovic, S; Al-Azzoni, I</t>
  </si>
  <si>
    <t>Krstic, Dragana; Petrovic, Nenad; Suljovic, Suad; Al-Azzoni, Issam</t>
  </si>
  <si>
    <t>AI-Enabled Framework for Mobile Network Experimentation Leveraging ChatGPT: Case Study of Channel Capacity Calculation for η-μ Fading and Co-Channel Interference</t>
  </si>
  <si>
    <t>Chat Generative Pre-trained Transformer (ChatGPT); machine learning; Neo4j; channel capacity (CC); selection combining (SC); eta-mu fading; co-channel interference (CCI)</t>
  </si>
  <si>
    <t>OUTAGE PROBABILITY ANALYSIS; MACRO-DIVERSITY SYSTEM; LEVEL-CROSSING RATE</t>
  </si>
  <si>
    <t>Artificial intelligence has been identified as one of the main driving forces of innovation in state-of-the-art mobile and wireless networks. It has enabled many novel usage scenarios, relying on predictive models for increasing network management efficiency. However, its adoption requires additional efforts, such as mastering the terminology, tools, and newly required steps of data importing and preparation, all of which increase the time required for experimentation. Therefore, we aimed to automate the manual steps as much as possible while reducing the overall cognitive load. In this paper, we explore the potential use of a novel Chat Generative Pre-trained Transformer (ChatGPT) conversational agent together with a model-driven approach relying on the Neo4j graph database in order to aid experimentation and analytics in the case of wireless network planning. As a case study, we present a derivation of the expression for the channel capacity (CC) metric in the case of eta-mu multipath fading and eta-mu co-channel interference. Moreover, the derived expression is leveraged for quality of service (QoS) estimation within the software simulation environment. ChatGPT, in synergy with a model-driven approach, is used to automate several steps: data importing, generation of graph construction, and machine learning-related Neo4j queries. According to the achieved outcomes, the proposed QoS estimation method, based on the derived CC expression (with precision up to the fifth significant digit), demonstrates satisfactory accuracy (up to 98%) and faster training than the deep neural network-based solution. On the other hand, compared to the manual approach based on our previous work, ChatGPT-based code generation reduces the time required for experimentation by more than 4 times.</t>
  </si>
  <si>
    <t>[Krstic, Dragana; Petrovic, Nenad] Univ Nis, Fac Elect Engn, Nish 18000, Serbia; [Suljovic, Suad] Acad Appl Tech Studies Belgrade, Beograd 11070, Serbia; [Al-Azzoni, Issam] Al Ain Univ, Coll Engn, Al Ain 64141, U Arab Emirates</t>
  </si>
  <si>
    <t>University of Nis</t>
  </si>
  <si>
    <t>Krstic, D; Petrovic, N (corresponding author), Univ Nis, Fac Elect Engn, Nish 18000, Serbia.</t>
  </si>
  <si>
    <t>dragana.krstic@elfak.ni.ac.rs; nenad.petrovic@elfak.ni.ac.rs; ssuljovic@atssb.edu.rs; issam.alazzoni@aau.ac.ae</t>
  </si>
  <si>
    <t>Petrovic, Nenad/AAU-3316-2021; Krstic, Dragana/AFT-5078-2022</t>
  </si>
  <si>
    <t>Krstic, Dragana/0000-0002-2579-3911</t>
  </si>
  <si>
    <t>This paper was written partially under the Serbian Ministry of Science, Technological Development and Innovation.; Serbian Ministry of Science, Technological Development and Innovation</t>
  </si>
  <si>
    <t>This paper was written partially under the Serbian Ministry of Science, Technological Development and Innovation.</t>
  </si>
  <si>
    <t>10.3390/electronics12194088</t>
  </si>
  <si>
    <t>U4SG2</t>
  </si>
  <si>
    <t>WOS:001084708400001</t>
  </si>
  <si>
    <t>Wang, DS; Wang, LM; Tang, K; Bo, QL</t>
  </si>
  <si>
    <t>Wang, Dongsheng; Wang, Liming; Tang, Kun; Bo, Qile</t>
  </si>
  <si>
    <t>GUniER: GPT-Enhanced Joint Extraction of Entities and Relations Through Integrated Deep Bidirectional Semantics and Unified Modeling</t>
  </si>
  <si>
    <t>Feature extraction; Semantics; Context modeling; Bidirectional control; Encoding; Accuracy; Computational modeling; Computational efficiency; Noise; Biological system modeling; Entity recognition; relation extraction; knowledge graph; joint extraction; unified modeling</t>
  </si>
  <si>
    <t>Entity and relation extraction are key tasks in natural language processing (NLP) and knowledge graph construction. However, existing methods often overlook the complex interactions between entities and their relations. To address this problem, we propose GUniER, which uses a GPT enhancement module and deep bidirectional semantics to optimize the extraction of entities and relations while significantly reducing computational cost. Specifically, the GPT module unifies relation labels with sentence representations, while the BiGRU model captures deep bidirectional semantics to improve the model's ability to handle complex relations and long-distance dependencies. Additionally, we introduce a two-dimensional interaction table to better model entity-relation interactions, and a cross-entropy loss function to address class imbalance. Experimental results on both open domain and domain-specific datasets show that GUniER achieves a notable improvement in accuracy and reduces computational time compared to state-of-the-art models. Specifically, GUniER achieved a 2.1% improvement in F1 score on the CNShipNet dataset and demonstrated reduced training and inference times compared to previous models, showcasing its efficiency. Our code and models are available at https://anonymous.4open.science/r/UniER.</t>
  </si>
  <si>
    <t>[Wang, Dongsheng; Wang, Liming; Tang, Kun; Bo, Qile] Jiangsu Univ Sci &amp; Technol, Sch Comp, Zhenjiang 212000, Jiangsu, Peoples R China</t>
  </si>
  <si>
    <t>Jiangsu University of Science &amp; Technology</t>
  </si>
  <si>
    <t>Wang, DS (corresponding author), Jiangsu Univ Sci &amp; Technol, Sch Comp, Zhenjiang 212000, Jiangsu, Peoples R China.</t>
  </si>
  <si>
    <t>jsjxy_wds@just.edu.cn</t>
  </si>
  <si>
    <t>Wang, Liming/KQT-8889-2024; wang, dongsheng/A-6078-2017; Wang, Dongsheng/A-6078-2017</t>
  </si>
  <si>
    <t>Wang, Dongsheng/0000-0001-7341-2776</t>
  </si>
  <si>
    <t>National Natural Science Foundation of China [61702234]; Open Fund for Innovative Research on Ship Overall Performance [25422217]</t>
  </si>
  <si>
    <t>National Natural Science Foundation of China(National Natural Science Foundation of China (NSFC)); Open Fund for Innovative Research on Ship Overall Performance</t>
  </si>
  <si>
    <t>This work was supported in part by the National Natural Science Foundation of China under Grant 61702234, and in part by the Open Fund for Innovative Research on Ship Overall Performance under Grant 25422217.</t>
  </si>
  <si>
    <t>10.1109/ACCESS.2024.3512553</t>
  </si>
  <si>
    <t>P3Y1W</t>
  </si>
  <si>
    <t>WOS:001377296900012</t>
  </si>
  <si>
    <t>Lee, KH; Lim, HJ; Yun, GJ</t>
  </si>
  <si>
    <t>Lee, Kang-Hyun; Lim, Hyoung Jun; Yun, Gun Jin</t>
  </si>
  <si>
    <t>A data-driven framework for designing microstructure of multifunctional composites with deep-learned diffusion-based generative models</t>
  </si>
  <si>
    <t>ENGINEERING APPLICATIONS OF ARTIFICIAL INTELLIGENCE</t>
  </si>
  <si>
    <t>Deep learning; Diffusion-based generative models; Particulate composite; Microstructure; Mechanoluminescence; Data -driven inverse design</t>
  </si>
  <si>
    <t>STRESS; MECHANOLUMINESCENCE; RECONSTRUCTION; ELEMENT; DAMAGE; CRACK</t>
  </si>
  <si>
    <t>This paper introduces a novel integrated microstructure design methodology that replaces the common existing design approaches for multifunctional composites: 1) reconstruction of microstructures, 2) analyzing and quantifying material properties, and 3) inverse design of materials. The problem of microstructure reconstruction is addressed using the diffusion-based generative model (DGM), which is a state-of-the-art generative model formulated with a Markovian diffusion process. Then, the conditional formulation of DGM is introduced for guidance to the embedded desired material properties with a transformer-based attention mechanism, which enables the inverse design of multifunctional composites. Furthermore, a convolutional neural network (CNN)based surrogate model is utilized to facilitate the prediction of linear/nonlinear material properties for building microstructure-property linkages. Combined, the proposed artificial intelligence-based design framework enables large data processing and database construction that is often not affordable with resource-intensive finite element method (FEM)-based direct numerical simulation (DNS) or iterative reconstruction methods. It is worth noting that the proposed DGM-based methodology is not susceptible to unstable training or mode collapse, which are common issues in generative models that are often difficult to address even with extensive hyperparameter tuning. An example case is presented to demonstrate the effectiveness of the proposed approach, which is designing mechanoluminescence (ML) particulate composites. The results show that the designed ML microstructure samples with the proposed generative and surrogate models meet the multiple design requirements (e. g., volume fraction, elastic constant, and light sensitivity). This assessment demonstrates that the proposed integrated methodology provides an end-to-end solution for practical material design applications.</t>
  </si>
  <si>
    <t>[Lee, Kang-Hyun; Lim, Hyoung Jun; Yun, Gun Jin] Seoul Natl Univ, Dept Aerosp Engn, Seoul, South Korea; [Yun, Gun Jin] Seoul Natl Univ, Inst Adv Aerosp Technol, 1 Gwanak Ro, Seoul 08826, South Korea; [Yun, Gun Jin] Seoul Natl Univ, Dept Aerosp Engn, Gwanak Ro 1,Bldg 301,Room 1308, Seoul 08826, South Korea</t>
  </si>
  <si>
    <t>Seoul National University (SNU); Seoul National University (SNU); Seoul National University (SNU)</t>
  </si>
  <si>
    <t>Yun, GJ (corresponding author), Seoul Natl Univ, Dept Aerosp Engn, Gwanak Ro 1,Bldg 301,Room 1308, Seoul 08826, South Korea.</t>
  </si>
  <si>
    <t>gunjin.yun@snu.ac.kr</t>
  </si>
  <si>
    <t>Lim, Hyoung Jun/CAH-8749-2022; Yun, Gun Jin/KIK-8827-2024; Yun, Gunjin/KIK-8827-2024; Lim, Hyoung Jun/CAJ-3991-2022</t>
  </si>
  <si>
    <t>Lim, Hyoung Jun/0000-0001-7391-0265; Yun, Gunjin/0000-0001-8387-3613; Lee, Kang-Hyun/0009-0002-4339-679X;</t>
  </si>
  <si>
    <t>Air Force Office of Scientific Research [FA2386-22-1-4001]; Institute of Engineering Research at Seoul National University; BK21 Program - Ministry of Education (MOE, Korea); National Research Foundation of Korea [NRF-4199990513944]</t>
  </si>
  <si>
    <t>Air Force Office of Scientific Research(United States Department of DefenseAir Force Office of Scientific Research (AFOSR)); Institute of Engineering Research at Seoul National University; BK21 Program - Ministry of Education (MOE, Korea)(Ministry of Education (MOE), Republic of Korea); National Research Foundation of Korea(National Research Foundation of Korea)</t>
  </si>
  <si>
    <t>This material is based upon work supported by the Air Force Office of Scientific Research under award number FA2386-22-1-4001 and the Institute of Engineering Research at Seoul National University. The authors are grateful for their support. This work was also supported by the BK21 Program funded by the Ministry of Education (MOE, Korea) and National Research Foundation of Korea (NRF-4199990513944) .</t>
  </si>
  <si>
    <t>0952-1976</t>
  </si>
  <si>
    <t>1873-6769</t>
  </si>
  <si>
    <t>ENG APPL ARTIF INTEL</t>
  </si>
  <si>
    <t>Eng. Appl. Artif. Intell.</t>
  </si>
  <si>
    <t>10.1016/j.engappai.2023.107590</t>
  </si>
  <si>
    <t>Automation &amp; Control Systems; Computer Science, Artificial Intelligence; Engineering, Multidisciplinary; Engineering, Electrical &amp; Electronic</t>
  </si>
  <si>
    <t>Automation &amp; Control Systems; Computer Science; Engineering</t>
  </si>
  <si>
    <t>DM1E4</t>
  </si>
  <si>
    <t>WOS:001132360600001</t>
  </si>
  <si>
    <t>Lin, X; Chen, JJ; Lu, WS; Guo, HL</t>
  </si>
  <si>
    <t>Lin, Xiao; Chen, Junjie; Lu, Weisheng; Guo, Hongling</t>
  </si>
  <si>
    <t>An edge-weighted graph triumvirate to represent modular building layouts</t>
  </si>
  <si>
    <t>Modular building; Building layout; Graph representation; Generative design; Generative model; Floorplan</t>
  </si>
  <si>
    <t>OF-THE-ART; SPACE LAYOUTS; CONSTRUCTION; SYNTAX</t>
  </si>
  <si>
    <t>Representing building layouts as graphs can extract critical design patterns that would facilitate space syntax analyses as well as design mining and automation but traditional approaches (e.g., non-weighted adjacent graphs) encountered problems in modular buildings, as they are largely shaped under the principle of 'modu-larity' rather than freeform cast in-situ elements. This paper attempts to develop a novel analytical tool called ModularGraph to represent modular building layouts (MBLs) as graphs considering their unique adjacency, connectivity, and conjoint relationships in a triumvirate. It does so by developing a prototype then applying it to 36 modular buildings for iteration, finetuning, and finalizing. It is found that ModularGraph can effectively translate heterogeneous forms of MBLs into unified graph-based representations with rich graphic and semantic information. This study not only contributes an innovative graph analytic tool for design pattern mining, but also lays a stepping stone towards generative AI for modular building design.</t>
  </si>
  <si>
    <t>[Lin, Xiao; Chen, Junjie; Lu, Weisheng] Univ Hong Kong, Fac Architecture, Dept Real Estate &amp; Construct, Hong Kong, Peoples R China; [Lin, Xiao; Guo, Hongling] Tsinghua Univ, Dept Construct Management, Beijing, Peoples R China</t>
  </si>
  <si>
    <t>University of Hong Kong; Tsinghua University</t>
  </si>
  <si>
    <t>Lu, WS (corresponding author), Univ Hong Kong, Fac Architecture, Dept Real Estate &amp; Construct, Hong Kong, Peoples R China.</t>
  </si>
  <si>
    <t>wilsonlu@hku.hk</t>
  </si>
  <si>
    <t>Chen, Junjie/ABE-8685-2020</t>
  </si>
  <si>
    <t>Collaborative Research Fund (CRF) [C7080-22GF]; Hong Kong Research Grants Council</t>
  </si>
  <si>
    <t>Collaborative Research Fund (CRF); Hong Kong Research Grants Council(Hong Kong Research Grants Council)</t>
  </si>
  <si>
    <t>This study is supported by the Collaborative Research Fund (CRF) (Project No.: C7080-22GF) from the Hong Kong Research Grants Council.</t>
  </si>
  <si>
    <t>10.1016/j.autcon.2023.105140</t>
  </si>
  <si>
    <t>OCT 2023</t>
  </si>
  <si>
    <t>Y0RJ2</t>
  </si>
  <si>
    <t>WOS:001102423900001</t>
  </si>
  <si>
    <t>Li, WM; Dou, YC; Han, XR; Yang, WJ; Lian, J</t>
  </si>
  <si>
    <t>Li, Wei-ming; Dou, Yu-cheng; Han, Xin-ru; Yang, Wen-jie; Lian, Jie</t>
  </si>
  <si>
    <t>Heterogeneous structural mechanics mechanism in underground excavation for Intelligence construction based on hybrid physical-guided and data-driven method</t>
  </si>
  <si>
    <t>Physical-guided; Data-driven; Structural Mechanism; Underground Excavation; Intelligence construction</t>
  </si>
  <si>
    <t>GROUND MOVEMENTS</t>
  </si>
  <si>
    <t>The structural mechanics mechanism research in underground excavation is a prominent challenge for the time varying scenarios, the uncertainty of the complex system and the environment. In this study, to explore the structural mechanics mechanism, virtual models are performed based on the physical data of the soil and structure, and are compared to the on-site photos of the same scenarios. The basic mechanics is inspected by three Generative AI models in 73 tests to explore the mechanisms by text outputs. The physical-based simplified mechanics models are calculated on the first two supports scenarios to offer some guides and knowledge to the following data mining work. The structural physical mechanics is also numerical simulated to offer some further physical guides. The structure monitoring data of the support axial force and the diaphragm wall deformation in the deep excavation is explored with the time and excavating depths varying, and the relationship of the dual heterogeneous mechanics performance are qualitative discussed by a three-dimension demonstration method. Furthermore, a novel index, the ratio of the force to the deformation, is proposed on the data-driven sight. The relationship is calculated quantitatively on the proposed index in different construction stages, and the probability distribution is inspected. In summary, three physical-based models are performed and investigated to offer physical guides for data-driven dual heterogeneous mechanics mechanism on an underground excavation case in Metro construction, and the qualitative and quantitative exploring are performed based on the three-dimension data demonstrations and on a proposed index. The mechanism exploring methods can be synthetical integrated for the future engineering expert systems in engineering, and for the coming intelligence construction.</t>
  </si>
  <si>
    <t>[Li, Wei-ming; Dou, Yu-cheng; Han, Xin-ru; Yang, Wen-jie; Lian, Jie] Wuhan Polytech Univ, Sch Civil Engn &amp; Architecture, Wuhan 430023, Peoples R China</t>
  </si>
  <si>
    <t>Wuhan Polytechnic University</t>
  </si>
  <si>
    <t>Li, WM (corresponding author), Wuhan Polytech Univ, Sch Civil Engn &amp; Architecture, Wuhan 430023, Peoples R China.</t>
  </si>
  <si>
    <t>6218000@qq.com</t>
  </si>
  <si>
    <t>yang, wenjie/HPH-4771-2023</t>
  </si>
  <si>
    <t>Scientific Research Foundation of Wuhan Polytechnic University [2021Y45]</t>
  </si>
  <si>
    <t>Scientific Research Foundation of Wuhan Polytechnic University</t>
  </si>
  <si>
    <t>This work is supported by the Scientific Research Foundation of Wuhan Polytechnic University (2021Y45) .</t>
  </si>
  <si>
    <t>JUL 25</t>
  </si>
  <si>
    <t>10.1016/j.eswa.2025.127750</t>
  </si>
  <si>
    <t>2TE8V</t>
  </si>
  <si>
    <t>WOS:001490732700004</t>
  </si>
  <si>
    <t>Fernandes, D; Garg, S; Nikkel, M; Guven, G</t>
  </si>
  <si>
    <t>Fernandes, David; Garg, Sahej; Nikkel, Matthew; Guven, Gursans</t>
  </si>
  <si>
    <t>A GPT-Powered Assistant for Real-Time Interaction with Building Information Models</t>
  </si>
  <si>
    <t>Building Information Modeling; BIM; Artificial Intelligence; conversational AI; natural language processing; Generative Pre-trained Transformer; GPT; virtual assistant</t>
  </si>
  <si>
    <t>This study introduces DAVE (Digital Assistant for Virtual Engineering), a Generative Pre-trained Transformer (GPT)-powered digital assistant prototype, designed to enable real-time, multimodal interactions within Building Information Modeling (BIM) environments for updating and querying BIM models using text or voice commands. DAVE integrates directly with Autodesk Revit through Python scripts, the Revit API, and the OpenAI API and utilizes Natural Language Processing (NLP). This study presents (1) the development of a practical AI chatbot application that leverages conversational AI and BIM for dynamic actions within BIM models (e.g., updates and queries) at any stage of a construction project and (2) the demonstration of real-time, multimodal BIM model management through voice or text, which aims to reduce the complexity and technical barriers typically associated with BIM processes. The details of DAVE's development and system architecture are outlined in this paper. Additionally, the comprehensive process of prototype testing and evaluation including the response time analysis and error analysis, which investigated the issues encountered during system validation, are detailed. The prototype demonstrated 94% success in accurately processing and executing single-function user queries. By enabling conversational interactions with BIM models, DAVE represents a significant contribution to the current body of knowledge.</t>
  </si>
  <si>
    <t>[Fernandes, David; Nikkel, Matthew; Guven, Gursans] Univ Manitoba, Price Fac Engn, Dept Civil Engn, Winnipeg, MB R3T 5V6, Canada; [Garg, Sahej] Univ Manitoba, Price Fac Engn, Dept Elect &amp; Comp Engn, Winnipeg, MB R3T 5V6, Canada</t>
  </si>
  <si>
    <t>University of Manitoba; University of Manitoba</t>
  </si>
  <si>
    <t>Guven, G (corresponding author), Univ Manitoba, Price Fac Engn, Dept Civil Engn, Winnipeg, MB R3T 5V6, Canada.</t>
  </si>
  <si>
    <t>fernan68@myumanitoba.ca; gargs4@myumanitoba.ca; nikkelm1@myumanitoba.ca; gursans.guvenisin@umanitoba.ca</t>
  </si>
  <si>
    <t>; Guven, Gursans/AAD-5342-2020</t>
  </si>
  <si>
    <t>Garg, Sahej/0009-0007-4317-7091; GUVEN, Gursans/0000-0002-6943-8567;</t>
  </si>
  <si>
    <t>Price Faculty of Engineering, University of Manitoba; University of Manitoba Undergraduate Research Awards (URA); Natural Sciences, Engineering Research Council of Canada (NSERC) Undergraduate Student Research Awards (USRA); University of Manitoba Graduate Fellowship (UMGF) - University of Manitoba</t>
  </si>
  <si>
    <t>Price Faculty of Engineering, University of Manitoba; University of Manitoba Undergraduate Research Awards (URA); Natural Sciences, Engineering Research Council of Canada (NSERC) Undergraduate Student Research Awards (USRA)(Natural Sciences and Engineering Research Council of Canada (NSERC)); University of Manitoba Graduate Fellowship (UMGF) - University of Manitoba</t>
  </si>
  <si>
    <t>This research was funded by the financial support provided by the Price Faculty of Engineering, University of Manitoba; University of Manitoba Undergraduate Research Awards (URA); the Natural Sciences, Engineering Research Council of Canada (NSERC) Undergraduate Student Research Awards (USRA) and the University of Manitoba Graduate Fellowship (UMGF). The APC was funded by the University of Manitoba.</t>
  </si>
  <si>
    <t>10.3390/buildings14082499</t>
  </si>
  <si>
    <t>E8B6D</t>
  </si>
  <si>
    <t>WOS:001305203200001</t>
  </si>
  <si>
    <t>Pan, SR; Luo, LH; Wang, YF; Chen, C; Wang, JP; Wu, XD</t>
  </si>
  <si>
    <t>Pan, Shirui; Luo, Linhao; Wang, Yufei; Chen, Chen; Wang, Jiapu; Wu, Xindong</t>
  </si>
  <si>
    <t>Unifying Large Language Models and Knowledge Graphs: A Roadmap</t>
  </si>
  <si>
    <t>IEEE TRANSACTIONS ON KNOWLEDGE AND DATA ENGINEERING</t>
  </si>
  <si>
    <t>Task analysis; Decoding; Cognition; Training; Predictive models; Knowledge graphs; Chatbots; Natural language processing; large language models; generative pre-training; knowledge graphs; roadmap; bidirectional reasoning</t>
  </si>
  <si>
    <t>WEB</t>
  </si>
  <si>
    <t>Large language models (LLMs), such as ChatGPT and GPT4, are making new waves in the field of natural language processing and artificial intelligence, due to their emergent ability and generalizability. However, LLMs are black-box models, which often fall short of capturing and accessing factual knowledge. In contrast, Knowledge Graphs (KGs), Wikipedia, and Huapu for example, are structured knowledge models that explicitly store rich factual knowledge. KGs can enhance LLMs by providing external knowledge for inference and interpretability. Meanwhile, KGs are difficult to construct and evolve by nature, which challenges the existing methods in KGs to generate new facts and represent unseen knowledge. Therefore, it is complementary to unify LLMs and KGs together and, simultaneously, leverage their advantages. In this article, we present a forward-looking roadmap for the unification of LLMs and KGs. Our roadmap consists of three general frameworks, namely: 1) KG-enhanced LLMs, which incorporate KGs during the pre-training and inference phases of LLMs, or for the purpose of enhancing understanding of the knowledge learned by LLMs; 2) LLM-augmented KGs, that leverage LLMs for different KG tasks such as embedding, completion, construction, graph-to-text generation, and question answering; and 3) Synergized LLMs + KGs, in which LLMs and KGs play equal roles and work in a mutually beneficial way to enhance both LLMs and KGs for bidirectional reasoning driven by both data and knowledge. We review and summarize existing efforts within these three frameworks in our roadmap and pinpoint their future research directions.</t>
  </si>
  <si>
    <t>[Pan, Shirui] Griffith Univ, Sch Informat &amp; Commun Technol, Nathan, Qld 4111, Australia; [Pan, Shirui] Griffith Univ, Inst Integrated &amp; Intelligent Syst IIIS, Nathan, Qld 4111, Australia; [Luo, Linhao; Wang, Yufei] Monash Univ, Dept Data Sci &amp; AI, Melbourne, Vic 3800, Australia; [Chen, Chen] Nanyang Technol Univ, Nanyang 639798, Singapore; [Wang, Jiapu] Beijing Univ Technol, Fac Informat Technol, Beijing 100124, Peoples R China; [Wu, Xindong] Hefei Univ Technol, Key Lab Knowledge Engn Big Data, Minist Educ China, Hefei 230002, Peoples R China; [Wu, Xindong] Zhejiang Lab, Res Ctr Knowledge Engn, Hangzhou 310058, Peoples R China</t>
  </si>
  <si>
    <t>Griffith University; Griffith University; Monash University; Nanyang Technological University; Beijing University of Technology; Hefei University of Technology; Zhejiang Laboratory</t>
  </si>
  <si>
    <t>Wu, XD (corresponding author), Hefei Univ Technol, Key Lab Knowledge Engn Big Data, Minist Educ China, Hefei 230002, Peoples R China.</t>
  </si>
  <si>
    <t>s.pan@griffith.edu.au; linhao.luo@monash.edu; garyyufei@gmail.com; s190009@ntu.edu.sg; jpwang@emails.bjut.edu.cn; xwu@hfut.edu.cn</t>
  </si>
  <si>
    <t>; LUO, LINHAO/IAM-3162-2023; Pan, Shirui/K-6763-2018; Wang, Jiapu/JXN-2694-2024; Wu, Xindong/AAB-6713-2022</t>
  </si>
  <si>
    <t>Chen, Chen/0000-0002-4637-9250; LUO, LINHAO/0000-0003-0027-942X; Wu, Xindong/0000-0003-2396-1704; Wang, Jiapu/0000-0001-7639-5289; Pan, Shirui/0000-0003-0794-527X;</t>
  </si>
  <si>
    <t>Australian Research Council</t>
  </si>
  <si>
    <t>Australian Research Council(Australian Research Council)</t>
  </si>
  <si>
    <t>IEEE COMPUTER SOC</t>
  </si>
  <si>
    <t>LOS ALAMITOS</t>
  </si>
  <si>
    <t>10662 LOS VAQUEROS CIRCLE, PO BOX 3014, LOS ALAMITOS, CA 90720-1314 USA</t>
  </si>
  <si>
    <t>1041-4347</t>
  </si>
  <si>
    <t>1558-2191</t>
  </si>
  <si>
    <t>IEEE T KNOWL DATA EN</t>
  </si>
  <si>
    <t>IEEE Trans. Knowl. Data Eng.</t>
  </si>
  <si>
    <t>10.1109/TKDE.2024.3352100</t>
  </si>
  <si>
    <t>Computer Science, Artificial Intelligence; Computer Science, Information Systems; Engineering, Electrical &amp; Electronic</t>
  </si>
  <si>
    <t>TZ2O6</t>
  </si>
  <si>
    <t>WOS:001245017200018</t>
  </si>
  <si>
    <t>Zhao, HY; Sun, JB; Wang, XY; Wang, YF; Su, Y; Wang, J; Wang, L</t>
  </si>
  <si>
    <t>Zhao, Hongyu; Sun, Junbo; Wang, Xiangyu; Wang, Yufei; Su, Yang; Wang, Jun; Wang, Li</t>
  </si>
  <si>
    <t>Real-time and high-accuracy defect monitoring for 3D concrete printing using transformer networks</t>
  </si>
  <si>
    <t>3D concrete printing; Real-time monitoring; Computer vision; Transformer networks; Generative AI</t>
  </si>
  <si>
    <t>CHALLENGES; VISION</t>
  </si>
  <si>
    <t>Defects and anomalies during the 3D concrete printing (3DCP) process significantly affect final construction quality. This paper proposes a real-time, high-accuracy method for monitoring defects in the printing process using a transformer-based detector. Despite limited data availability, deep learning-based data augmentation and image processing techniques were employed to enable effective training of this complex transformer model. A range of enhancement strategies was applied to the RT-DETR, resulting in remarkable improvements, including a mAP50 of 98.1 %, mAP50-95 of 68.0 %, and a computation speed of 72 FPS. The enhanced RT-DETR outperformed state-of-the-art detectors such as YOLOv8 and YOLOv7 in detecting defects in 3DCP. Furthermore, the improved RT-DETR was used to analyze the relationships between defect count, size, and printer parameters, providing guidance for operators to fine-tune printer settings and promptly address defects. This monitoring method reduces material waste and minimizes the risk of structural collapse during the printing process.</t>
  </si>
  <si>
    <t>[Zhao, Hongyu] Chongqing Univ, Sch Civil Engn, Chongqing 400045, Peoples R China; [Zhao, Hongyu; Wang, Xiangyu] East China Jiao Tong Univ, Sch Civil Engn &amp; Architecture, Nanchang 330013, Peoples R China; [Sun, Junbo; Wang, Xiangyu] Chongqing Univ, Inst Smart City Chongqing Univ Liyang, Changzhou 213300, Jiangsu, Peoples R China; [Sun, Junbo; Wang, Yufei; Su, Yang] Curtin Univ, Sch Design &amp; Built Environm, Perth, WA 6102, Australia; [Wang, Jun] Western Sydney Univ, Sch Engn Design &amp; Built Environm, Penrith, NSW 2751, Australia; [Wang, Li] Hebei Univ Technol, Sch Civil &amp; Transportat Engn, 5340 Xiping Rd, Tianjin 300401, Peoples R China</t>
  </si>
  <si>
    <t>Chongqing University; East China Jiaotong University; Chongqing University; Curtin University; Western Sydney University; Hebei University of Technology</t>
  </si>
  <si>
    <t>Wang, XY (corresponding author), East China Jiao Tong Univ, Sch Civil Engn &amp; Architecture, Nanchang 330013, Peoples R China.;Sun, JB; Wang, XY (corresponding author), Chongqing Univ, Inst Smart City Chongqing Univ Liyang, Changzhou 213300, Jiangsu, Peoples R China.</t>
  </si>
  <si>
    <t>20211601069@cqu.edu.cn; tunneltc@gmail.com; 8686@ecjtu.edu.cn; yang.su4@postgrad.curtin.edu.au; jun.wang@westernsydney.edu.au; wangl1@hebut.edu.cn</t>
  </si>
  <si>
    <t>Wang, Jun/AAT-2962-2020; Wang, Yufei/AAD-6259-2022</t>
  </si>
  <si>
    <t>National Key Research and Development Program of China [2021YFF0500804]; Australian Research Council (ARC) [LP180100222]</t>
  </si>
  <si>
    <t>National Key Research and Development Program of China(National Key Research &amp; Development Program of China); Australian Research Council (ARC)(Australian Research Council)</t>
  </si>
  <si>
    <t>Financial support for this work by the National Key Research and Development Program of China (Grant No. 2021YFF0500804) is grate-fully acknowledged. The authors also would like to acknowledge the financial support from the Australian Research Council (ARC) , LP180100222.</t>
  </si>
  <si>
    <t>10.1016/j.autcon.2024.105925</t>
  </si>
  <si>
    <t>R3F8N</t>
  </si>
  <si>
    <t>WOS:001390357900001</t>
  </si>
  <si>
    <t>Xue, ZH; Zhang, YR; Pu, R; Xu, RX; Li, S; Yan, QL</t>
  </si>
  <si>
    <t>Xue, Zhi-Hua; Zhang, Yiran; Pu, Rui; Xu, Ruixuan; Li, Shuang; Yan, Qi-Long</t>
  </si>
  <si>
    <t>Desensitization of HMX crystals by formation of co-particles with insensitive LLM-105 or FOX-7</t>
  </si>
  <si>
    <t>CHEMICAL ENGINEERING JOURNAL</t>
  </si>
  <si>
    <t>Energetic composites; Co-particles; HMX desensitization; Core-shell structure; Thermal decomposition</t>
  </si>
  <si>
    <t>IMPROVED STABILITY; COCRYSTALS</t>
  </si>
  <si>
    <t>To advance the potential application of high-energy nitramine octahydro-1,3,5,7-tetranitro-1,3,5,7-tetrazocin (HMX), a molecular-level confinement-driving co-particle strategy has been developed for its desensitization with maintained high energy level. The construction of HMX-based co-particles has been demonstrated by assembling insensitive 2,6-diamino-3,5-dinitropyrazine-1-oxide (LLM-105) and 1,1-diamino-2,2-dinitroethylene (FOX-7), confined/bonded by a 2D triaminoguanidine-glyoxal polymer (TAGP) interfacial layer. The TAGPinduced confinement drives the formation of monodisperse spherical architectures with coherent core-shell interfaces, where the stabilizing effect of TAGP significantly modulates the thermal decomposition pathways of HMX. Systematic characterization reveals that the energetic performances and decomposition kinetics of these co-particles exhibit composition-dependent tunability by changing the content of LLM-105 or FOX-7. Remarkably, the obtained co-particles achieve an optimal energy-safety balance, showing two times reduction in the mechanical sensitivities compared to pristine HMX. Mechanistic investigations combining pyrolysis-gas chromatography/mass spectrometry (Py-GC/MS) analysis and reactive molecular dynamic simulations elucidate that the N-NO2 bond cleavage remains the predominant initial decomposition pathway, in agreement with that of HMX. Notably, the TAGP incorporation enhances nitrogen liberation during decomposition, with increased N2 yield compared to HMX. This work establishes a structure-property correlation for energetic composites, providing fundamental insights into the rational design of balanced energy and safety explosives through interfacial control of hybrid energetic crystals.</t>
  </si>
  <si>
    <t>[Xue, Zhi-Hua; Zhang, Yiran; Pu, Rui; Xu, Ruixuan; Yan, Qi-Long] Northwestern Polytech Univ, Natl Key Lab Solid Rocket Prop, Xian 710072, Peoples R China; [Li, Shuang] Hubei Inst Aerosp Chemotechnol, Sci &amp; Technol Aerosp Chem Power Lab, Xiangyang 441003, Peoples R China</t>
  </si>
  <si>
    <t>Northwestern Polytechnical University</t>
  </si>
  <si>
    <t>Yan, QL (corresponding author), Northwestern Polytech Univ, Natl Key Lab Solid Rocket Prop, Xian 710072, Peoples R China.;Li, S (corresponding author), Hubei Inst Aerosp Chemotechnol, Sci &amp; Technol Aerosp Chem Power Lab, Xiangyang 441003, Peoples R China.</t>
  </si>
  <si>
    <t>lishuang851111@163.com; qilongyan@nwpu.edu.cn</t>
  </si>
  <si>
    <t>Yan, Qi-Long/B-1485-2014; Pu, Ruizhi/NKP-2549-2025</t>
  </si>
  <si>
    <t>NSAF [U2030202]; National Natural Science Foundation of China [U24B20192]; Innovation Foundation for Doctor Dissertation of Northwestern Polytechnical University [CX2023033]</t>
  </si>
  <si>
    <t>NSAF; National Natural Science Foundation of China(National Natural Science Foundation of China (NSFC)); Innovation Foundation for Doctor Dissertation of Northwestern Polytechnical University</t>
  </si>
  <si>
    <t>This paper was funded by NSAF project (U2030202), National Natural Science Foundation of China (U24B20192) and Innovation Foundation for Doctor Dissertation of Northwestern Polytechnical University (CX2023033).</t>
  </si>
  <si>
    <t>ELSEVIER SCIENCE SA</t>
  </si>
  <si>
    <t>LAUSANNE</t>
  </si>
  <si>
    <t>PO BOX 564, 1001 LAUSANNE, SWITZERLAND</t>
  </si>
  <si>
    <t>1385-8947</t>
  </si>
  <si>
    <t>1873-3212</t>
  </si>
  <si>
    <t>CHEM ENG J</t>
  </si>
  <si>
    <t>Chem. Eng. J.</t>
  </si>
  <si>
    <t>10.1016/j.cej.2025.163451</t>
  </si>
  <si>
    <t>Engineering, Environmental; Engineering, Chemical</t>
  </si>
  <si>
    <t>2ST5Y</t>
  </si>
  <si>
    <t>WOS:001490434400018</t>
  </si>
  <si>
    <t>Hussain, R; Sabir, A; Lee, DY; Zaidi, SFA; Pedro, A; Abbas, MS; Park, C</t>
  </si>
  <si>
    <t>Hussain, Rahat; Sabir, Aqsa; Lee, Do-Yeop; Zaidi, Syed Farhan Alam; Pedro, Akeem; Abbas, Muhammad Sibtain; Park, Chansik</t>
  </si>
  <si>
    <t>Conversational AI-based VR system to improve construction safety training of migrant workers</t>
  </si>
  <si>
    <t>Safety training; Virtual reality; Conversational AI; Migrant workers; Knowledge transfer; User interaction and communication</t>
  </si>
  <si>
    <t>AUGMENTED REALITY; VIRTUAL-REALITY; HEALTH; PERCEPTIONS; INFORMATION; EDUCATION; LABORER; SECTOR</t>
  </si>
  <si>
    <t>Inadequate communication during construction safety training can hinder knowledge transfer to workers, particularly migrant workers who face linguistic and literacy barriers, resulting in higher rates of fatal injuries. Additionally, limited abilities of trainers can further exacerbate this problem. To overcome these gaps, this paper presents a virtual reality-based knowledge delivery approach by integrating artificial Intelligence (AI) agent using ChatGPT as a live instructor. The system's effectiveness is assessed with participants from five countries. Results show a significant increase of 23% in scores between pre- and post -tests, indicating improved knowledge. The system performs uniformly across diverse language and educational backgrounds particularly benefiting those with prior experience. This research significantly contributes to the global construction community by improving safety training, promotes safer practices, and ultimately reduces accidents in diversified construction sites. It also opens avenues for research in immersive technologies and AI techniques, advancing in training methodologies and enhancing safety outcomes.</t>
  </si>
  <si>
    <t>[Hussain, Rahat; Lee, Do-Yeop; Zaidi, Syed Farhan Alam; Pedro, Akeem; Abbas, Muhammad Sibtain; Park, Chansik] Chung Ang Univ, Sch Architecture &amp; Bldg Sci, Seoul 06974, South Korea; [Sabir, Aqsa] Chung Ang Univ, Dept Comp Sci &amp; Engn, Seoul 06974, South Korea</t>
  </si>
  <si>
    <t>Chung Ang University; Chung Ang University</t>
  </si>
  <si>
    <t>Park, C (corresponding author), Chung Ang Univ, Sch Architecture &amp; Bldg Sci, Seoul 06974, South Korea.</t>
  </si>
  <si>
    <t>rahat4hussain@gmail.com; aqsa22@cau.ac.kr; doyeop@cau.ac.kr; syedfarhanalam1993@gmail.com; lanrepedro3@gmail.com; muhammadsibtain@cau.ac; cpark@cau.ac.kr</t>
  </si>
  <si>
    <t>Hussain, Ph.D, Rahat/NIU-2469-2025; Zaidi, Syed Farhan Alam/AAD-7720-2020</t>
  </si>
  <si>
    <t>Sabir, Aqsa/0009-0006-5459-909X; Alam Zaidi, Syed Farhan/0000-0003-2257-290X; Hussain, Rahat/0000-0002-6909-5189;</t>
  </si>
  <si>
    <t>National Research Foundation of Korea (NRF) - Korea government (MSIT) [NRF- 2022R1A2B5B02002553]; National R &amp; D Project for Smart Construction Technology - Korea Agency for Infrastructure Technology Advancement under the Ministry of Land, Infrastructure and Transport [23SMIP-A158708-04]</t>
  </si>
  <si>
    <t>National Research Foundation of Korea (NRF) - Korea government (MSIT)(National Research Foundation of KoreaMinistry of Science, ICT &amp; Future Planning, Republic of KoreaMinistry of Science &amp; ICT (MSIT), Republic of Korea); National R &amp; D Project for Smart Construction Technology - Korea Agency for Infrastructure Technology Advancement under the Ministry of Land, Infrastructure and Transport(Ministry of Land, Infrastructure &amp; Transport (MOLIT), Republic of Korea)</t>
  </si>
  <si>
    <t>This work was supported by the National Research Foundation of Korea (NRF) grant funded by the Korea government (MSIT) (No. NRF- 2022R1A2B5B02002553) and the National R &amp; D Project for Smart Construction Technology (No.23SMIP-A158708-04)  funded by the Korea Agency for Infrastructure Technology Advancement under the Ministry of Land, Infrastructure and Transport, and managed by the Korea Expressway Corporation. This study was conducted with equal contributions from Rahat Hussain and Aqsa Sabir. Therefore, they both have the right to share the first authorship of the research paper in their resume.</t>
  </si>
  <si>
    <t>10.1016/j.autcon.2024.105315</t>
  </si>
  <si>
    <t>FEB 2024</t>
  </si>
  <si>
    <t>LA2F0</t>
  </si>
  <si>
    <t>WOS:001183980400001</t>
  </si>
  <si>
    <t>Liu, JQ; Chen, X; Yu, SL</t>
  </si>
  <si>
    <t>Liu, Jiaqi; Chen, Xiang; Yu, Shengliang</t>
  </si>
  <si>
    <t>From Junk to Genius: Robotic Arms and AI Crafting Creative Designs from Scraps</t>
  </si>
  <si>
    <t>robotic arm in design automation; sustainable architectural practices; polystyrene recycling; human-robot collaboration; generative AI in architecture</t>
  </si>
  <si>
    <t>As sustainable architecture is increasingly emphasizing material reuse, this study proposes a novel, interactive workflow that integrates robotic arms and artificial intelligence to transform waste materials from architectural models into creative design components. Unlike existing recycling efforts, which focus on the construction phase, this research uniquely targeted discarded architectural model materials, particularly polystyrene foam, that are often overlooked, despite their environmental impact. The workflow combined computer vision and machine learning, utilizing the YOLOv5 model, which achieved a classification accuracy exceeding 83% for the polygon, rectangle, and circle categories, demonstrating a superior recognition performance. Robotic sorting demonstrated the ability to process up to six foam blocks per minute under controlled conditions. By integrating Stable Diffusion, we further generated speculative architectural renderings, enhancing creativity and design exploration. Participant testing revealed that human interaction reduced stacking errors by 57% and significantly improved user satisfaction. Moreover, human-robot collaboration not only corrected robotic errors, but also fostered innovative and collaborative solutions, demonstrating the system's potential as a versatile tool for education and industry while promoting sustainability in design. Thus, this workflow offers a scalable approach to creative material reuse, promoting sustainable practices from the model-making stage of architectural design. While these initial results are promising, further research is needed to adapt this technique for larger-scale construction materials, addressing real-world constraints and broadening its applicability.</t>
  </si>
  <si>
    <t>[Liu, Jiaqi; Chen, Xiang] Zhejiang Univ, Coll Civil Engn &amp; Architecture, Hangzhou 310058, Peoples R China; [Chen, Xiang] Zhejiang Univ, Ctr Balance Architecture, Hangzhou 310028, Peoples R China; [Yu, Shengliang] Zhejiang Lab, Res Ctr High Efficiency Comp Syst, Hangzhou 311121, Peoples R China</t>
  </si>
  <si>
    <t>Zhejiang University; Zhejiang University; Zhejiang Laboratory</t>
  </si>
  <si>
    <t>Chen, X (corresponding author), Zhejiang Univ, Coll Civil Engn &amp; Architecture, Hangzhou 310058, Peoples R China.;Chen, X (corresponding author), Zhejiang Univ, Ctr Balance Architecture, Hangzhou 310028, Peoples R China.</t>
  </si>
  <si>
    <t>22312146@zju.edu.cn; 1979@zju.edu.cn; jyxl889@gmail.com</t>
  </si>
  <si>
    <t>10.3390/buildings14124076</t>
  </si>
  <si>
    <t>Q7R8V</t>
  </si>
  <si>
    <t>WOS:001386612500001</t>
  </si>
  <si>
    <t>Cheng, HT; Wang, K; Tan, XY</t>
  </si>
  <si>
    <t>Cheng, Haitao; Wang, Ke; Tan, Xiaoying</t>
  </si>
  <si>
    <t>A link prediction method for Chinese financial event knowledge graph based on graph attention networks and convolutional neural networks</t>
  </si>
  <si>
    <t>Chinese financial event knowledge graph; Link prediction; Graph attention network; Convolutional neural network; Large language model</t>
  </si>
  <si>
    <t>Finance is a knowledge-intensive domain in nature, with its data containing a significant amount of interconnected information. Constructing a financial knowledge graph is an important application for transforming financial text/web content into machine-readable data. However, the complexity of Chinese financial knowledge and the dynamic and evolving nature of Chinese financial data often lead to incomplete knowledge graphs. To address this challenge, we propose a novel link prediction method for Chinese financial event knowledge graph based on Graph Attention Networks and Convolutional Neural Networks. Our method begins with the construction of the foundational Chinese financial event knowledge graph using a relational triple extraction module integrated with a large language model framework, along with a Prompting with Iterative Verification (PiVe) module for validation. To enhance the completeness of the knowledge graph, we introduce an encoder-decoder framework, where a graph attention network with joint embeddings of financial event entities and relations acts as the encoder, while a Convolutional Knowledge Base embedding model (ConvKB) serves as the decoder. This framework effectively aggregates crucial neighbor information and captures global relationships among entity and relation embeddings. Extensive comparative experiments demonstrate the utility and accuracy of this method, ultimately enabling the effective completion of Chinese financial event knowledge graphs.</t>
  </si>
  <si>
    <t>[Cheng, Haitao; Wang, Ke; Tan, Xiaoying] Nanjing Univ Posts &amp; Telecommun, Sch Comp Sci, Nanjing 210023, Peoples R China; [Cheng, Haitao] Jilin Univ, Key Lab Symbol Computat &amp; Knowledge Engn, Minist Educ, Changchun 130012, Peoples R China</t>
  </si>
  <si>
    <t>Nanjing University of Posts &amp; Telecommunications; Jilin University</t>
  </si>
  <si>
    <t>Cheng, HT (corresponding author), Nanjing Univ Posts &amp; Telecommun, Sch Comp Sci, Nanjing 210023, Peoples R China.</t>
  </si>
  <si>
    <t>chenghaitao@njupt.edu.cn</t>
  </si>
  <si>
    <t>Cheng, Kevin/L-7157-2019</t>
  </si>
  <si>
    <t>Cheng, Haitao/0000-0002-9484-3177</t>
  </si>
  <si>
    <t>National Natural Science Foundation of China [62102194]; Fundamental Research Funds for the Central Universities of Jilin University [93K172023K15]</t>
  </si>
  <si>
    <t>National Natural Science Foundation of China(National Natural Science Foundation of China (NSFC)); Fundamental Research Funds for the Central Universities of Jilin University(Fundamental Research Funds for the Central Universities)</t>
  </si>
  <si>
    <t>Acknowledgements This work is supported by National Natural Science Foundation of China (No. 62102194) and the Fundamental Research Funds for the Central Universities of Jilin University (No.93K172023K15) .</t>
  </si>
  <si>
    <t>10.1016/j.engappai.2024.109361</t>
  </si>
  <si>
    <t>H2A2I</t>
  </si>
  <si>
    <t>WOS:001321509500001</t>
  </si>
  <si>
    <t>Xiao, Y; Lin, XF; Ji, T; Qiao, JH; Ma, BW; Gong, H</t>
  </si>
  <si>
    <t>Xiao, Yi; Lin, Xuefei; Ji, Tie; Qiao, Jinhao; Ma, Bowen; Gong, Hao</t>
  </si>
  <si>
    <t>AI-Assisted Design: Intelligent Generation of Dong Paper-Cut Patterns</t>
  </si>
  <si>
    <t>generative AI; Dong paper-cutting; style element extraction; designer-AI collaboration</t>
  </si>
  <si>
    <t>Intelligent generation technology has been widely applied in the field of design, serving as an essential tool for many designers. This study focuses on the paper-cut patterns of Qin Naishiqing, an inheritor of Dong paper-cutting intangible cultural heritage, and explores the AI-assisted generation of Dong paper-cut patterns under designer-AI collaborative control. It proposes a new role for designers in human-AI collaborative design-the designer-in-the-loop model. From the perspective of dataset annotation, designers conduct visual feature analysis, Shape Factor Extraction, and Semantic Factor extraction of paper-cut patterns, actively participating in dataset construction, annotation, and collaborative control methods, including using localized LoRA for detail enhancement and creating controllable collaborative modes through contour lines and structural lines, evaluation of generated results, and iterative optimization. The experimental results demonstrate that the intelligent generation approach under the designer-in-the-loop model, combined with designer-AI controllable collaboration, effectively enhances the generation of specific-style Dong paper-cut patterns with limited sample data. This study provides new insights and practical methodologies for the intelligent generation of other stylistic patterns.</t>
  </si>
  <si>
    <t>[Xiao, Yi; Lin, Xuefei; Ji, Tie; Qiao, Jinhao; Ma, Bowen; Gong, Hao] Hunan Univ, Sch Design, Changsha 410082, Peoples R China</t>
  </si>
  <si>
    <t>Hunan University</t>
  </si>
  <si>
    <t>Lin, XF (corresponding author), Hunan Univ, Sch Design, Changsha 410082, Peoples R China.</t>
  </si>
  <si>
    <t>yixiao_csee@hnu.edu.cn; linxuefei@hnu.edu.cn; 3599013@qq.com; qiaojh@hnu.edu.cn; bbw520@hnu.edu.cn; ghao_0312@stu.hunau.edu.cn</t>
  </si>
  <si>
    <t>Lin, Xuefei/MGU-9931-2025</t>
  </si>
  <si>
    <t>Ministry of Education Humanities and Social Sciences Research Project; Hunan Provincial Department of Education Scientific Research Fund [23B0206]; Natural Science Foundation of Hunan Province [2025JJ50400]; Hunan Lushan Lab Research Funding [Z202333452590]; [22YJC760049]</t>
  </si>
  <si>
    <t>Ministry of Education Humanities and Social Sciences Research Project; Hunan Provincial Department of Education Scientific Research Fund; Natural Science Foundation of Hunan Province(Natural Science Foundation of Hunan Province); Hunan Lushan Lab Research Funding;</t>
  </si>
  <si>
    <t>This research was funded by the Ministry of Education Humanities and Social Sciences Research Project (Grant No. 22YJC760049), the Hunan Provincial Department of Education Scientific Research Fund (Grant No. 23B0206), Natural Science Foundation of Hunan Province (Grant No. 2025JJ50400), and Hunan Lushan Lab Research Funding (Grant No. Z202333452590).</t>
  </si>
  <si>
    <t>APR 28</t>
  </si>
  <si>
    <t>10.3390/electronics14091804</t>
  </si>
  <si>
    <t>2UT4T</t>
  </si>
  <si>
    <t>WOS:001491798100001</t>
  </si>
  <si>
    <t>Dortheimer, J; Martelaro, N; Sprecher, A; Schubert, G</t>
  </si>
  <si>
    <t>Dortheimer, Jonathan; Martelaro, Nik; Sprecher, Aaron; Schubert, Gerhard</t>
  </si>
  <si>
    <t>Evaluating large-language-model chatbots to engage communities in large-scale design projects</t>
  </si>
  <si>
    <t>AI EDAM-ARTIFICIAL INTELLIGENCE FOR ENGINEERING DESIGN ANALYSIS AND MANUFACTURING</t>
  </si>
  <si>
    <t>chatbot; urban design; participatory design; large language model; crowdsourcing</t>
  </si>
  <si>
    <t>INTRINSIC MOTIVATION; CONVERSATIONS; CHALLENGES; ARCHITECT; OPPORTUNITIES; KNOWLEDGE</t>
  </si>
  <si>
    <t>Recent advances in machine learning have enabled computers to converse with humans meaningfully. In this study, we propose using this technology to facilitate design conversations in large-scale urban development projects by creating chatbot systems that can automate and streamline information exchange between stakeholders and designers. To this end, we developed and evaluated a proof-of-concept chatbot system that can perform design conversations on a specific construction project and convert those conversations into a list of requirements. Next, in an experiment with 56 participants, we compared the chatbot system to a regular online survey, focusing on user satisfaction and the quality and quantity of collected information. The results revealed that, with regard to user satisfaction, the participants preferred the chatbot experience to a regular survey. However, we found that chatbot conversations produced more data than the survey, with a similar rate of novel ideas but fewer themes. Our findings provide robust evidence that chatbots can be effectively used for design discussions in large-scale design projects and offer a user-friendly experience that can help to engage people in the design process. Based on this evidence, by providing a space for meaningful conversations between stakeholders and expanding the reach of design projects, the use of chatbot systems in interactive design systems can potentially improve design processes and their outcomes.</t>
  </si>
  <si>
    <t>[Dortheimer, Jonathan] Ariel Univ, Sch Architecture, Ariel, Israel; [Martelaro, Nik] Carnegie Mellon Univ, Human Comp Interact Inst, Pittsburgh, PA USA; [Sprecher, Aaron] Technion Israel Inst Technol, Fac Architecture, Haifa, Israel; [Schubert, Gerhard] Tech Univ Munich, TUM Sch Engn &amp; Design, Munich, Germany</t>
  </si>
  <si>
    <t>Ariel University; Carnegie Mellon University; Technion Israel Institute of Technology; Technical University of Munich</t>
  </si>
  <si>
    <t>Dortheimer, J (corresponding author), Ariel Univ, Sch Architecture, Ariel, Israel.</t>
  </si>
  <si>
    <t>jonathand@ariel.ac.il</t>
  </si>
  <si>
    <t>Schubert, Gerhard/Q-3384-2016; Dortheimer, Jonathan/AFU-2099-2022</t>
  </si>
  <si>
    <t>Martelaro, Nikolas/0000-0002-1824-0243; Sprecher, Aaron/0000-0002-2621-7350; Dortheimer, Jonathan/0000-0002-7464-8526</t>
  </si>
  <si>
    <t>Technical University of Munich Global Incentive Fund</t>
  </si>
  <si>
    <t>This work was supported by the Technical University of Munich Global Incentive Fund. The funder had no role in study design, data collection and analysis, publication decision, or manuscript preparation.</t>
  </si>
  <si>
    <t>CAMBRIDGE UNIV PRESS</t>
  </si>
  <si>
    <t>CAMBRIDGE</t>
  </si>
  <si>
    <t>EDINBURGH BLDG, SHAFTESBURY RD, CB2 8RU CAMBRIDGE, ENGLAND</t>
  </si>
  <si>
    <t>0890-0604</t>
  </si>
  <si>
    <t>1469-1760</t>
  </si>
  <si>
    <t>AI EDAM</t>
  </si>
  <si>
    <t>AI EDAM-Artif. Intell. Eng. Des. Anal. Manuf.</t>
  </si>
  <si>
    <t>MAR 18</t>
  </si>
  <si>
    <t>e4</t>
  </si>
  <si>
    <t>10.1017/S0890060424000027</t>
  </si>
  <si>
    <t>Computer Science, Artificial Intelligence; Computer Science, Interdisciplinary Applications; Engineering, Multidisciplinary; Engineering, Manufacturing</t>
  </si>
  <si>
    <t>MG0W2</t>
  </si>
  <si>
    <t>WOS:001192365600001</t>
  </si>
  <si>
    <t>Pawlik, L</t>
  </si>
  <si>
    <t>Pawlik, Lukasz</t>
  </si>
  <si>
    <t>How the Choice of LLM and Prompt Engineering Affects Chatbot Effectiveness</t>
  </si>
  <si>
    <t>large language models; optimization methods; chatbots; prompt engineering</t>
  </si>
  <si>
    <t>Modern businesses increasingly rely on chatbots to enhance customer communication and automate routine tasks. The research aimed to determine the optimal configurations of a telecommunications chatbot on the Rasa Pro platform, including the selection of large language models (LLMs), prompt formats, and command structures. The impact of various LLMs, prompt formats, and command precision on response quality was analyzed. Smaller models, like Gemini-1.5-Flash-8B and Gemma2-9B-IT, can achieve results comparable to larger models, offering a cost-effective solution. Specifically, the Gemini-1.5-Flash-8B model achieved an accuracy improvement of 21.62 points when using the JSON prompt format. This emphasizes the importance of prompt engineering techniques, like using structured formats (YAML, JSON) and precise commands. The study utilized a dataset of 400 sample test phrases created based on real customer service conversations with a mobile phone operator's customers. Results suggest optimizing chatbot performance does not always require the most powerful models. Proper prompt preparation and data format choice are crucial. The theoretical framework focuses on the interaction between model size, prompt format, and command precision. Findings provide insights for chatbot designers to optimize performance through LLM selection and prompt construction. These findings have practical implications for businesses seeking cost-effective and efficient chatbot solutions.</t>
  </si>
  <si>
    <t>[Pawlik, Lukasz] Kielce Univ Technol, Dept Informat Syst, 7 Tysiaclec Panstwa Polskiego Ave, PL-25314 Kielce, Poland</t>
  </si>
  <si>
    <t>Kielce University of Technology</t>
  </si>
  <si>
    <t>Pawlik, L (corresponding author), Kielce Univ Technol, Dept Informat Syst, 7 Tysiaclec Panstwa Polskiego Ave, PL-25314 Kielce, Poland.</t>
  </si>
  <si>
    <t>lpawlik@tu.kielce.pl</t>
  </si>
  <si>
    <t>; Pawlik, Lukasz/NES-7597-2025</t>
  </si>
  <si>
    <t>Pawlik, Lukasz/0000-0003-0289-2527;</t>
  </si>
  <si>
    <t>10.3390/electronics14050888</t>
  </si>
  <si>
    <t>0BR8H</t>
  </si>
  <si>
    <t>WOS:001443556900001</t>
  </si>
  <si>
    <t>Ghorbani, J; Nazem, M</t>
  </si>
  <si>
    <t>Ghorbani, Javad; Nazem, Majidreza</t>
  </si>
  <si>
    <t>Toward automated formulation, calibration, and implementation of soil models: A generative computational AI framework for SANISAND plasticity</t>
  </si>
  <si>
    <t>COMPUTERS AND GEOTECHNICS</t>
  </si>
  <si>
    <t>Constitutive model; Generative AI; Plasticity; Geomechanics; Artificial Intelligence</t>
  </si>
  <si>
    <t>EXPLICIT INTEGRATION; STRESS INTEGRATION; SAND</t>
  </si>
  <si>
    <t>Soil constitutive models are essential for predicting geomaterial behavior under various loading conditions, serving as a foundation for reliable and efficient construction and infrastructure design. Advanced plasticity models can enhance predictive accuracy in geotechnical applications involving complex environmental and mechanical loads. However, the development, calibration, and numerical implementation of these models are often challenging, time-intensive, and susceptible to subjectivity. This study presents a novel framework called 'generative computational artificial intelligence,' designed to automate the formulation, calibration, and numerical implementation of constitutive models. Focusing specifically on SANISAND plasticity, the framework features a collection of cooperative agents that autonomously handle experimental data as inputs, develop constitutive models, calibrate parameters, and generate implementation code, all with minimal human intervention. The methodology involves several core stages: (1) feature extraction to identify critical behaviors, such as elasticity and critical state, from data; (2) parameter identification to optimize parameters aligned with these behaviors; (3) model ranking to assess the performance of candidate models; (4) construction and implementation of the final constitutive model based on ranked candidates; and (5) Final optimization using particle swarm optimization. Results demonstrate that the proposed framework can efficiently build, code, and calibrate a complete constitutive model based on experimental data, enhancing both the efficiency and objectivity of geotechnical simulations. With its potential for broad application to other soil model families, this framework provides a pathway toward more automated, objective, and reliable modeling solutions in geomechanics.</t>
  </si>
  <si>
    <t>[Ghorbani, Javad; Nazem, Majidreza] Royal Melbourne Inst Technol RMIT, Sch Engn, 124 La Trobe St, Melbourne, Vic 3000, Australia</t>
  </si>
  <si>
    <t>Royal Melbourne Institute of Technology (RMIT)</t>
  </si>
  <si>
    <t>Ghorbani, J (corresponding author), Royal Melbourne Inst Technol RMIT, Sch Engn, 124 La Trobe St, Melbourne, Vic 3000, Australia.</t>
  </si>
  <si>
    <t>javad.ghorbani@rmit.edu.au</t>
  </si>
  <si>
    <t>ghorbani, javad/JNT-5246-2023</t>
  </si>
  <si>
    <t>ghorbani, javad/0000-0001-7252-3247</t>
  </si>
  <si>
    <t>ARC Discovery Project Scheme [DP240100671]; Australian Research Council; RACE Merit Allocation Scheme (RMAS) [25-RMAS00023]</t>
  </si>
  <si>
    <t>ARC Discovery Project Scheme(Australian Research Council); Australian Research Council(Australian Research Council); RACE Merit Allocation Scheme (RMAS)</t>
  </si>
  <si>
    <t>This research was supported by the ARC Discovery Project Scheme under Grant DP240100671. We gratefully acknowledge the Australian Research Council for their financial assistance. We also acknowledge the RACE Merit Allocation Scheme (RMAS) 2025, project number 25-RMAS00023, for computational resources that supported preliminary background analyses related to this study.</t>
  </si>
  <si>
    <t>0266-352X</t>
  </si>
  <si>
    <t>1873-7633</t>
  </si>
  <si>
    <t>COMPUT GEOTECH</t>
  </si>
  <si>
    <t>Comput. Geotech.</t>
  </si>
  <si>
    <t>10.1016/j.compgeo.2025.107330</t>
  </si>
  <si>
    <t>Computer Science, Interdisciplinary Applications; Engineering, Geological; Geosciences, Multidisciplinary</t>
  </si>
  <si>
    <t>Computer Science; Engineering; Geology</t>
  </si>
  <si>
    <t>3CM5K</t>
  </si>
  <si>
    <t>WOS:001497057200001</t>
  </si>
  <si>
    <t>Dong, H; Wei, W</t>
  </si>
  <si>
    <t>Dong, Hao; Wei, Wei</t>
  </si>
  <si>
    <t>PGSO: Prompt-based Generative Sequence Optimization network for aspect-based sentiment analysis</t>
  </si>
  <si>
    <t>Aspect-based sentiment analysis; Generative language model; Sequence optimization</t>
  </si>
  <si>
    <t>Recently, generative pre-training based models have demonstrated remarkable results on Aspect-based Sentiment Analysis (ABSA) task. However, previous works overemphasize crafting various templates to paraphrase training targets for enhanced decoding, ignoring the internal optimizations on generative models. Despite notable results achieved by these target-oriented optimization methods, they struggle with the complicated long texts since the implicit long-distance relation, e.g., aspect-opinion relation, is difficult to extract under the position embedding mechanism in generative models. Thus, in this paper, we first clarify the causes of the problem and introduce two sequence optimization strategies: the rule-based static optimization and the score-based dynamic optimization. The rule-based approach relies on handcraft priority of dependency relation to reorder the context, while the score-based algorithm dynamically regulates the contextual sequence by calculating word position scores using neural network. Based on the dynamic optimization structure, we further propose a unified Prompt-based Generative Sequence Optimization network (named PGSO), which jointly optimizes the training target as well as the generative model. Specifically, PGSO contains two components, namely, prompt construction and sequence regulator. The former constructs a task-specific prompt based on unsupervised training objects to fully utilize the pre-trained model. The latter jointly leverages semantic, syntactic and original-sequence information to dynamically regulate contextual sequence. Our experiments conducted on four ABSA tasks across multiple benchmarks indicate that PGSO outperforms state-of-the-art methods, with an average improvement of 3.52% in F1 score.</t>
  </si>
  <si>
    <t>[Dong, Hao; Wei, Wei] Huazhong Univ Sci &amp; Technol HUST, Sch Comp Sci &amp; Technol, Wuhan 430074, Hubei, Peoples R China</t>
  </si>
  <si>
    <t>Huazhong University of Science &amp; Technology</t>
  </si>
  <si>
    <t>Wei, W (corresponding author), Huazhong Univ Sci &amp; Technol HUST, Sch Comp Sci &amp; Technol, Wuhan 430074, Hubei, Peoples R China.</t>
  </si>
  <si>
    <t>m202177083@hust.edu.cn; weiw@hust.edu.cn</t>
  </si>
  <si>
    <t>Wei, Wei/0000-0003-4488-0102</t>
  </si>
  <si>
    <t>National Natural Science Foundation of China [62276110, 61602197, 61772076]; CCF-AFSG Research Fund [RF20210005]; fund of Joint Laboratory of HUST; Pingan Property &amp; Casualty Research (HPL)</t>
  </si>
  <si>
    <t>National Natural Science Foundation of China(National Natural Science Foundation of China (NSFC)); CCF-AFSG Research Fund; fund of Joint Laboratory of HUST; Pingan Property &amp; Casualty Research (HPL)</t>
  </si>
  <si>
    <t>This work was supported in part by the National Natural Science Foundation of China under Grant No. 62276110, Grant No. 61602197, Grant No. 61772076, in part by CCF-AFSG Research Fund under Grant No. RF20210005, and in part by the fund of Joint Laboratory of HUST and Pingan Property &amp; Casualty Research (HPL).</t>
  </si>
  <si>
    <t>10.1016/j.eswa.2024.125933</t>
  </si>
  <si>
    <t>P0B9X</t>
  </si>
  <si>
    <t>WOS:001374685300001</t>
  </si>
  <si>
    <t>Liu, CY; Chou, JS</t>
  </si>
  <si>
    <t>Liu, Chi-Yun; Chou, Jui-Sheng</t>
  </si>
  <si>
    <t>Automated legal consulting in construction procurement using metaheuristically optimized large language models</t>
  </si>
  <si>
    <t>Large language models; Government procurement; Metaheuristic optimization; Legal consulting automation; Traditional Chinese text processing; Algorithmic innovation</t>
  </si>
  <si>
    <t>ALGORITHM; EVOLUTIONARY</t>
  </si>
  <si>
    <t>This paper introduces a hybrid optimization algorithm, Pilgrimage Walk Optimization - Differential Evolution (PWO-DE), inspired by Taiwan's cultural traditions, to fine-tune large language models (LLMs) for government procurement legal consulting. Addressing the unique requirements of Traditional Chinese, this research develops two tailored LLMs, Llama3-TAIDE and Taiwan-LLM, which significantly enhance automated legal advisory systems. Through rigorous comparative evaluations, the PWO-DE algorithm demonstrates superior performance against various well-established single and hybrid metaheuristic algorithms, ensuring effective decision-making and risk management in government procurement. A user-friendly chat interface has also been created, facilitating the practical application of LLMs, increasing their accessibility and impact on legal consulting within the construction and legal fields. This study showcases the integration of cultural insights into algorithmic design, establishing a new benchmark for future advancements in the automation of complex legal consulting tasks.</t>
  </si>
  <si>
    <t>[Liu, Chi-Yun; Chou, Jui-Sheng] Natl Taiwan Univ Sci &amp; Technol, Dept Civil &amp; Construct Engn, Taipei, Taiwan; [Liu, Chi-Yun] Arizona State Univ, Sch Sustainable Engn &amp; Built Environm, Tempe, AZ USA</t>
  </si>
  <si>
    <t>National Taiwan University of Science &amp; Technology; Arizona State University; Arizona State University-Tempe</t>
  </si>
  <si>
    <t>Chou, JS (corresponding author), Natl Taiwan Univ Sci &amp; Technol, Dept Civil &amp; Construct Engn, Taipei, Taiwan.</t>
  </si>
  <si>
    <t>d10905002@mail.ntust.edu.tw; jschou@mail.ntust.edu.tw</t>
  </si>
  <si>
    <t>Chou, Jui-Sheng/C-8795-2009</t>
  </si>
  <si>
    <t>National Science and Technology Council, Taiwan [NSTC 113-2221-E-011-050-MY3, 110-2221-E-011-080-MY3]</t>
  </si>
  <si>
    <t>National Science and Technology Council, Taiwan</t>
  </si>
  <si>
    <t>The authors sincerely thank all participants for their invaluable contributions to this study. Institutional Review Board (IRB) approval was not required for this research as it involved non-sensitive data and posed no risk to participants. Verbal consent was obtained from all participants, and institutional ethical guidelines were adhered to ensure participants' privacy. The authors also thank the National Science and Technology Council, Taiwan, for financially supporting this research under grants NSTC 113-2221-E-011-050-MY3 and 110-2221-E-011-080-MY3.</t>
  </si>
  <si>
    <t>10.1016/j.autcon.2024.105891</t>
  </si>
  <si>
    <t>U9H2P</t>
  </si>
  <si>
    <t>WOS:001414807600001</t>
  </si>
  <si>
    <t>Rusek, J; Lesniak, A; Janowiec, F</t>
  </si>
  <si>
    <t>Rusek, Janusz; Lesniak, Agnieszka; Janowiec, Filip</t>
  </si>
  <si>
    <t>GOBNILP algorithm in identifying optimal risk model structure for additional work in railway project realizations</t>
  </si>
  <si>
    <t>ARCHIVES OF CIVIL AND MECHANICAL ENGINEERING</t>
  </si>
  <si>
    <t>Risk; GOBNILP; BNSL; Bayesian networks; Additional works</t>
  </si>
  <si>
    <t>BAYESIAN NETWORK STRUCTURE</t>
  </si>
  <si>
    <t>The article presents research results on applying Bayesian Network Structure Learning (BNSL) methodology to assess the risk of additional construction works occurring in railway infrastructure projects. The justification for conducting research using Bayesian networks is the fact that its effectiveness has been confirmed in many issues in civil engineering and related disciplines. On this background, implementations of this methodology in the issue of structural reliability are particularly distinguished. Bayesian network inference models can also serve as effective decision support systems in the context of complex design processes and construction project implementation. The research was based on a database of information about the determinants of the risk process associated with the necessity of additional construction work. Using this collected information, the Bayesian network methodology was implemented, particularly the GOBNILP network structure extraction algorithm. Due to the properties of Bayesian networks, the created model can be applied both in forecasting the risk of additional works becoming necessary, as well as in diagnosing the causes of such necessity. An additional advantage of this model is its interpretability, resulting directly from the connections (edges) between individual nodes forming the DAG (Directed Acyclic Graph) structure. The validated Bayesian network, understood as a generative AI tool, can also be used for data augmentation. This, in turn, can lead to a more detailed description of the process and make it possible to analyse the sensitivity of the model with respect to its variables encoded in the form of nodes of the DAG structure. It should be emphasized that in previous attempts to use Bayesian networks in engineering applications, their structure was typically specified by the user (expert) and had an arbitrary character. Therefore, the research presented in this work, concerning the autonomous extraction of Bayesian network structure from data, represents a significant achievement in the field of civil engineering.</t>
  </si>
  <si>
    <t>[Rusek, Janusz] AGH Univ Sci &amp; Technol, Fac GeoData Sci Geodesy &amp; Environm Engn, Krakow, Poland; [Lesniak, Agnieszka; Janowiec, Filip] Cracow Univ Technol, Fac Civil Engn, Krakow, Poland</t>
  </si>
  <si>
    <t>AGH University of Krakow; Cracow University of Technology</t>
  </si>
  <si>
    <t>Rusek, J (corresponding author), AGH Univ Sci &amp; Technol, Fac GeoData Sci Geodesy &amp; Environm Engn, Krakow, Poland.</t>
  </si>
  <si>
    <t>rusek@agh.edu.pl; agnieszka.lesniak@pk.edu.pl; filip.janowiec@pk.edu.pl</t>
  </si>
  <si>
    <t>Rusek, Janusz/P-4718-2016; Janowiec, Filip/HJH-6725-2023; Leśniak, Agnieszka/AAY-2305-2020</t>
  </si>
  <si>
    <t>SPRINGERNATURE</t>
  </si>
  <si>
    <t>CAMPUS, 4 CRINAN ST, LONDON, N1 9XW, ENGLAND</t>
  </si>
  <si>
    <t>1644-9665</t>
  </si>
  <si>
    <t>2083-3318</t>
  </si>
  <si>
    <t>ARCH CIV MECH ENG</t>
  </si>
  <si>
    <t>Arch. Civ. Mech. Eng.</t>
  </si>
  <si>
    <t>MAY 20</t>
  </si>
  <si>
    <t>10.1007/s43452-025-01214-6</t>
  </si>
  <si>
    <t>Engineering, Civil; Engineering, Mechanical; Materials Science, Multidisciplinary</t>
  </si>
  <si>
    <t>Engineering; Materials Science</t>
  </si>
  <si>
    <t>2UR5N</t>
  </si>
  <si>
    <t>WOS:001491747500003</t>
  </si>
  <si>
    <t>Abdellaoui, M; Douik, A</t>
  </si>
  <si>
    <t>Abdellaoui, Mehrez; Douik, Ali</t>
  </si>
  <si>
    <t>Human Action Recognition in Video Sequences Using Deep Belief Networks</t>
  </si>
  <si>
    <t>TRAITEMENT DU SIGNAL</t>
  </si>
  <si>
    <t>human action recognition; deep belief network; restricted Boltzmann machine; deep learning</t>
  </si>
  <si>
    <t>For the last several decades, Human Activity Recognition (HAR) has been an intriguing topic in the domain of artificial intelligence research, since it has applications in many areas, such as image and signal processing. Generally, every recognition system can be either an end-to-end system or including two phases: feature extraction and classification. In order to create an optimal HAR system that offers a better quality of classification prediction, in this paper we propose a new approach within two-phase recognition system paradigm. Probabilistic generative models, known as Deep Belief Networks (DBNs), are introduced. These DBNs comprise a series of Restricted Boltzmann Machines (RBMs) and are responsible for data reconstruction, feature construction and classification. We tested our approach on the KTH and UIUC human action datasets. The results obtained are very promising, with the recognition accuracy outperforming the recent state-of-the-art.</t>
  </si>
  <si>
    <t>[Abdellaoui, Mehrez; Douik, Ali] Univ Sousse, Natl Engn Sch Sousse, Networked Object Control &amp; Commun Syst Lab, Sousse 4054, Tunisia; [Abdellaoui, Mehrez] Univ Kairouan, Higher Inst Appl Sci &amp; Technol Kairouan, Kairouan 3100, Tunisia</t>
  </si>
  <si>
    <t>Universite de Sousse; Universite de Kairouan</t>
  </si>
  <si>
    <t>Abdellaoui, M (corresponding author), Univ Sousse, Natl Engn Sch Sousse, Networked Object Control &amp; Commun Syst Lab, Sousse 4054, Tunisia.;Abdellaoui, M (corresponding author), Univ Kairouan, Higher Inst Appl Sci &amp; Technol Kairouan, Kairouan 3100, Tunisia.</t>
  </si>
  <si>
    <t>mehrez.abdellaoui@enim.rnu.tn</t>
  </si>
  <si>
    <t>Abdellaoui, Mehrez/AAR-5016-2020</t>
  </si>
  <si>
    <t>DOUIK, Ali/0000-0002-0178-501X</t>
  </si>
  <si>
    <t>INT INFORMATION &amp; ENGINEERING TECHNOLOGY ASSOC</t>
  </si>
  <si>
    <t>EDMONTON</t>
  </si>
  <si>
    <t>#2020, SCOTIA PLACE TOWER ONE, 10060 JASPER AVE, EDMONTON, AB T5J 3R8, CANADA</t>
  </si>
  <si>
    <t>0765-0019</t>
  </si>
  <si>
    <t>1958-5608</t>
  </si>
  <si>
    <t>TRAIT SIGNAL</t>
  </si>
  <si>
    <t>Trait. Signal</t>
  </si>
  <si>
    <t>10.18280/ts.370105</t>
  </si>
  <si>
    <t>LB9YB</t>
  </si>
  <si>
    <t>WOS:000524986200005</t>
  </si>
  <si>
    <t>Mitera-Kielbasa, E; Zima, K</t>
  </si>
  <si>
    <t>Mitera-Kielbasa, Ewelina; Zima, Krzysztof</t>
  </si>
  <si>
    <t>Automated Classification of Exchange Information Requirements for Construction Projects Using Word2Vec and SVM</t>
  </si>
  <si>
    <t>INFRASTRUCTURES</t>
  </si>
  <si>
    <t>EIR; Word2Vec; SVM; cosine similarity; AI; BIM; Digital Twin; AECO; text classification; text generation</t>
  </si>
  <si>
    <t>This study addresses the challenge of automating the creation of Exchange Information Requirements (EIRs) for construction projects using Building Information Modelling (BIM) and Digital Twins, as specified in the ISO 19650 standard. This paper focuses on automating the classification of EIR paragraphs according to the ISO 19650 standard's categories, aiming to improve information management in construction projects. It addresses a gap in applying AI to enhance BIM project management, where barriers often include technological limitations, a shortage of specialists, and limited understanding of the methodology. The proposed method uses Word2Vec for text vectorisation and Support Vector Machines (SVMs) with an RBF kernel for text classification, and it attempts to apply Word2Vec with cosine similarity for text generation. The model achieved an average F1 score of 0.7, with predicted categories for provided sentences and similar matches for selected phrases. While the text classification results were promising, further refinement is required for the text generation component. This study concludes that integrating AI tools such as Word2Vec and SVM offers a feasible solution for enhancing EIR creation. However, further development of text generation, particularly using advanced techniques such as GPT, is recommended. These findings contribute to improving managing complex construction projects and advancing digitalization in the AECO sector.</t>
  </si>
  <si>
    <t>[Mitera-Kielbasa, Ewelina; Zima, Krzysztof] Cracow Univ Technol, Fac Civil Engn, Div Management Civil Engn, Krakow, Poland</t>
  </si>
  <si>
    <t>Cracow University of Technology</t>
  </si>
  <si>
    <t>Mitera-Kielbasa, E (corresponding author), Cracow Univ Technol, Fac Civil Engn, Div Management Civil Engn, Krakow, Poland.</t>
  </si>
  <si>
    <t>e.mitera@pk.edu.pl; krzysztof.zima@pk.edu.pl</t>
  </si>
  <si>
    <t>Mitera-Kielbasa, Ewelina/0000-0002-1126-5798</t>
  </si>
  <si>
    <t>2412-3811</t>
  </si>
  <si>
    <t>INFRASTRUCTURES-BASE</t>
  </si>
  <si>
    <t>Infrastructures-Basel</t>
  </si>
  <si>
    <t>10.3390/infrastructures9110194</t>
  </si>
  <si>
    <t>Construction &amp; Building Technology; Engineering, Civil; Transportation Science &amp; Technology</t>
  </si>
  <si>
    <t>Construction &amp; Building Technology; Engineering; Transportation</t>
  </si>
  <si>
    <t>N6N4S</t>
  </si>
  <si>
    <t>WOS:001365482200001</t>
  </si>
  <si>
    <t>Li, HY; He, XT; Yue, Y; Wang, CC</t>
  </si>
  <si>
    <t>Li, Huayu; He, Xiaotong; Yue, Yang; Wang, Cuicui</t>
  </si>
  <si>
    <t>Advances and Challenges in Multimodal Entity Linking: A Comprehensive Survey</t>
  </si>
  <si>
    <t>INTERNATIONAL JOURNAL OF SOFTWARE ENGINEERING AND KNOWLEDGE ENGINEERING</t>
  </si>
  <si>
    <t>Review; Early Access</t>
  </si>
  <si>
    <t>Entity linking; multi-modal; natural language processing; knowledge base</t>
  </si>
  <si>
    <t>This study offers a comprehensive examination of the recent advances and challenges in multimodal entity linking (MEL). The paper begins by outlining the background of the growth of multimodal data and the significance of knowledge bases. It provides a detailed description of the definition and architecture of the MEL task. Through an extensive analysis of existing methods, datasets, and evaluation metrics, this paper highlights the potential of MEL to enhance information retrieval accuracy and facilitate knowledge graph construction. The study indicates that, despite significant progress in the MEL field, challenges remain, including issues related to data quality, model generalization, model interpretability and multimodal fusion technologies. Finally, the paper proposes future research directions, such as the application of large language model and the development of scientific theories related to multimodal information fusion and disambiguation, thereby offering clear guidance for subsequent research.</t>
  </si>
  <si>
    <t>[Li, Huayu; He, Xiaotong; Yue, Yang; Wang, Cuicui] China Univ Petr East China, Qingdao Inst Software, Coll Comp Sci &amp; Technol, Qingdao 266000, Shandong, Peoples R China</t>
  </si>
  <si>
    <t>China University of Petroleum</t>
  </si>
  <si>
    <t>He, XT (corresponding author), China Univ Petr East China, Qingdao Inst Software, Coll Comp Sci &amp; Technol, Qingdao 266000, Shandong, Peoples R China.</t>
  </si>
  <si>
    <t>lhyzj@upc.edu.cn; s24070040@s.upc.edu.cn; z22070062@s.upc.edu.cn; s22070039@s.upc.edu.cn</t>
  </si>
  <si>
    <t>WORLD SCIENTIFIC PUBL CO PTE LTD</t>
  </si>
  <si>
    <t>SINGAPORE</t>
  </si>
  <si>
    <t>5 TOH TUCK LINK, SINGAPORE 596224, SINGAPORE</t>
  </si>
  <si>
    <t>0218-1940</t>
  </si>
  <si>
    <t>1793-6403</t>
  </si>
  <si>
    <t>INT J SOFTW ENG KNOW</t>
  </si>
  <si>
    <t>Int. J. Softw. Eng. Knowl. Eng.</t>
  </si>
  <si>
    <t>2025 JUN 30</t>
  </si>
  <si>
    <t>10.1142/S0218194025300039</t>
  </si>
  <si>
    <t>Computer Science, Artificial Intelligence; Computer Science, Software Engineering; Engineering, Electrical &amp; Electronic</t>
  </si>
  <si>
    <t>4IK7G</t>
  </si>
  <si>
    <t>WOS:001518768000001</t>
  </si>
  <si>
    <t>Wang, F; Zhao, YS; Zhou, X; Sun, SH; Li, SY; Su, L; Zhang, XY; Liu, YG; Suo, ZR; Xu, JJ; Sun, J</t>
  </si>
  <si>
    <t>Wang, Fei; Zhao, Yunshu; Zhou, Xu; Sun, Shanhu; Li, Siyao; Su, Li; Zhang, Xiaoyan; Liu, Yonggang; Suo, Zhirong; Xu, Jinjiang; Sun, Jie</t>
  </si>
  <si>
    <t>An Efficient Approach to the Design and Construction of Novel Energetic Materials: Co-Crystallization and Chemical Reaction of Insensitive Explosive ICM-102 in Acidic Solutions</t>
  </si>
  <si>
    <t>PROPELLANTS EXPLOSIVES PYROTECHNICS</t>
  </si>
  <si>
    <t>chemical reaction; energetic cocrystal; energetic salt; insensitive explosives; self-assembly reaction</t>
  </si>
  <si>
    <t>SUPRAMOLECULAR CHEMISTRY; CRYSTAL; POLYMERIZATION; STABILITY; MOLECULES; CL-20</t>
  </si>
  <si>
    <t>The cocrystal represents a practical method for developing new energetic materials. However, insensitive explosives (LLM-105, TATB, ICM-102) encounter challenges in forming cocrystal explosives with other molecules due to the dense hydrogen bond interactions in insensitive explosives. To facilitate the formation of cocrystal explosives based on insensitive explosives, the electron distribution of typical insensitive explosives was analyzed by surface electrostatic potential (ESP), revealing that the ICM-102 molecule exhibits strong proton affinity. Through the cultivation of a single crystal found that ICM-102 undergoes self-assembly and chemical reactions in acid, resulting in the efficient construction of two energetic cocrystals and two energetic salts. First, ICM-102 undergoes supramolecular self-assembly with HCOOH (MA) and CH3COOH (HAc) to generate the energetic cocrystals HG-1 and HG-2. Notably, HG-1 is a ternary cocrystal. Second, ICM-102 participates in hydrolysis and salt formation reactions in HF and HCl to form energetic salts Salt-1 and Salt-2. This study efficiently obtained the cocrystal explosives based on ICM-102, providing a solid theoretical foundation for the construction of cocrystal explosives based on insensitive explosives.</t>
  </si>
  <si>
    <t>[Wang, Fei; Zhao, Yunshu; Sun, Shanhu; Li, Siyao; Su, Li; Zhang, Xiaoyan; Liu, Yonggang; Suo, Zhirong] Southwest Univ Sci &amp; Technol, Analyt &amp; Testing Ctr, Mianyang, Sichuan, Peoples R China; [Wang, Fei; Zhao, Yunshu; Sun, Shanhu; Li, Siyao; Su, Li; Zhang, Xiaoyan; Liu, Yonggang; Suo, Zhirong] Southwest Univ Sci &amp; Technol, Sch Mat &amp; Chem, Mianyang, Sichuan, Peoples R China; [Zhou, Xu; Xu, Jinjiang; Sun, Jie] China Acad Engn Phys, Inst Chem Mat, Mianyang, Sichuan, Peoples R China</t>
  </si>
  <si>
    <t>Southwest University of Science &amp; Technology - China; Southwest University of Science &amp; Technology - China; Chinese Academy of Engineering Physics</t>
  </si>
  <si>
    <t>Sun, SH; Suo, ZR (corresponding author), Southwest Univ Sci &amp; Technol, Analyt &amp; Testing Ctr, Mianyang, Sichuan, Peoples R China.;Sun, SH; Suo, ZR (corresponding author), Southwest Univ Sci &amp; Technol, Sch Mat &amp; Chem, Mianyang, Sichuan, Peoples R China.</t>
  </si>
  <si>
    <t>shanhusun@126.com; suozhirong@163.com</t>
  </si>
  <si>
    <t>; Wang, Fei/JEO-5997-2023</t>
  </si>
  <si>
    <t>shanhu, sun/0000-0003-3136-0554;</t>
  </si>
  <si>
    <t>Southwest University of Science and Technology [22zx7134]; PhD Project of Southwest University of Science and Technology</t>
  </si>
  <si>
    <t>Southwest University of Science and Technology; PhD Project of Southwest University of Science and Technology</t>
  </si>
  <si>
    <t>This work was supported by the PhD Project of Southwest University of Science and Technology (No. 22zx7134).</t>
  </si>
  <si>
    <t>WILEY-V C H VERLAG GMBH</t>
  </si>
  <si>
    <t>WEINHEIM</t>
  </si>
  <si>
    <t>POSTFACH 101161, 69451 WEINHEIM, GERMANY</t>
  </si>
  <si>
    <t>0721-3115</t>
  </si>
  <si>
    <t>1521-4087</t>
  </si>
  <si>
    <t>PROPELL EXPLOS PYROT</t>
  </si>
  <si>
    <t>Propellants Explos. Pyrotech.</t>
  </si>
  <si>
    <t>10.1002/prep.202400177</t>
  </si>
  <si>
    <t>Chemistry, Applied; Engineering, Chemical</t>
  </si>
  <si>
    <t>Chemistry; Engineering</t>
  </si>
  <si>
    <t>0KS1Y</t>
  </si>
  <si>
    <t>WOS:001387463300001</t>
  </si>
  <si>
    <t>Gu, ZZ; Jia, WJ; Piccardi, M; Yu, P</t>
  </si>
  <si>
    <t>Gu, Zhanzhong; Jia, Wenjing; Piccardi, Massimo; Yu, Ping</t>
  </si>
  <si>
    <t>Empowering large language models for automated clinical assessment with generation-augmented retrieval and hierarchical chain-of-thought</t>
  </si>
  <si>
    <t>ARTIFICIAL INTELLIGENCE IN MEDICINE</t>
  </si>
  <si>
    <t>Large language models; Automated clinical assessment; Generation-augmented retrieval; Hierarchical chain-of-thought; Electronic health record; Prompting strategy</t>
  </si>
  <si>
    <t>Background: Understanding and extracting valuable information from electronic health records (EHRs) is important for improving healthcare delivery and health outcomes. Large language models (LLMs) have demonstrated significant proficiency in natural language understanding and processing, offering promises for automating the typically labor-intensive and time-consuming analytical tasks with EHRs. Despite the active application of LLMs in the healthcare setting, many foundation models lack real-world healthcare relevance. Applying LLMs to EHRs is still in its early stage. To advance this field, in this study, we pioneer a generation- augmented prompting paradigm GAPromptto empower generic LLMs for automated clinical assessment, in particular, quantitative stroke severity assessment, using data extracted from EHRs. Methods: The GAPrompt paradigm comprises five components: (i) prompt-driven selection of LLMs, (ii) generation-augmented construction of a knowledge base, (iii) summary-based generation-augmented retrieval (SGAR); (iv) inferencing with a hierarchical chain-of-thought (HCoT), and (v) ensembling of multiple generations. Results: GAPrompt addresses the limitations of generic LLMs in clinical applications in a progressive manner. It efficiently evaluates the applicability of LLMs in specific tasks through LLM selection prompting, enhances their understanding of task-specific knowledge from the constructed knowledge base, improves the accuracy of knowledge and demonstration retrieval via SGAR, elevates LLM inference precision through HCoT, enhances generation robustness, and reduces hallucinations of LLM via ensembling. Experiment results demonstrate the capability of our method to empower LLMs to automatically assess EHRs and generate quantitative clinical assessment results. Conclusion: Our study highlights the applicability of enhancing the capabilities of foundation LLMs in medical domain-specific tasks, i.e., automated quantitative analysis of EHRs, addressing the challenges of labor-intensive and often manually conducted quantitative assessment of stroke in clinical practice and research. This approach offers a practical and accessible GAPrompt paradigm for researchers and industry practitioners seeking to leverage the power of LLMs in domain-specific applications. Its utility extends beyond the medical domain, applicable to a wide range of fields.</t>
  </si>
  <si>
    <t>[Gu, Zhanzhong; Jia, Wenjing; Piccardi, Massimo] Univ Technol Sydney, Sch Elect &amp; Data Engn, Sydney, NSW 2007, Australia; [Yu, Ping] Univ Wollongong, Sch Comp &amp; Informat Technol, Wollongong, NSW 2522, Australia</t>
  </si>
  <si>
    <t>University of Technology Sydney; University of Wollongong</t>
  </si>
  <si>
    <t>Gu, ZZ; Jia, WJ (corresponding author), Univ Technol Sydney, Sch Elect &amp; Data Engn, Sydney, NSW 2007, Australia.</t>
  </si>
  <si>
    <t>Zhanzhong.Gu@uts.edu.au; Wenjing.Jia@uts.edu.au</t>
  </si>
  <si>
    <t>Piccardi, Massimo/AAY-1323-2020; Yu, Ping/B-1205-2008</t>
  </si>
  <si>
    <t>Jia, Wenjing/0000-0002-0940-3338; Yu, Ping/0000-0002-7910-9396; Piccardi, Massimo/0000-0001-9250-6604</t>
  </si>
  <si>
    <t>University of Technology Sydney (UTS) [RES17-1120]</t>
  </si>
  <si>
    <t>University of Technology Sydney (UTS)</t>
  </si>
  <si>
    <t>The data used in this study was collected as part of the international research project RES17-1120 at the University of Technology Sydney (UTS), in collaboration with the Third Affiliated Hospital of Sun Yat-sen University, the First Affiliated Hospital of Jinan University, and the First Affiliated Hospital of Fujian Medical University. We gratefully acknowledge their contributions to the data collection and their institutional support for the original project, which enabled this research. We would like to thank all the participants of this project in UTS Global Big Data Technologies Centre and UoW Centre for Digital Transformation.</t>
  </si>
  <si>
    <t>0933-3657</t>
  </si>
  <si>
    <t>1873-2860</t>
  </si>
  <si>
    <t>ARTIF INTELL MED</t>
  </si>
  <si>
    <t>Artif. Intell. Med.</t>
  </si>
  <si>
    <t>10.1016/j.artmed.2025.103078</t>
  </si>
  <si>
    <t>Computer Science, Artificial Intelligence; Engineering, Biomedical; Medical Informatics</t>
  </si>
  <si>
    <t>Computer Science; Engineering; Medical Informatics</t>
  </si>
  <si>
    <t>Y0X6U</t>
  </si>
  <si>
    <t>WOS:001429469000001</t>
  </si>
  <si>
    <t>van Laar, B; Greco, A; Remoy, H; Gruis, V; Hamida, MB</t>
  </si>
  <si>
    <t>van Laar, Brian; Greco, Angela; Remoy, Hilde; Gruis, Vincent; Hamida, Mohammad B.</t>
  </si>
  <si>
    <t>Towards desirable futures for the circular adaptive reuse of buildings: A participatory approach</t>
  </si>
  <si>
    <t>SUSTAINABLE CITIES AND SOCIETY</t>
  </si>
  <si>
    <t>Adaptive reuse; Scenario development; Cross-impact balance analysis; Participatory scenario workshops; Normative narrative scenarios; Circularity</t>
  </si>
  <si>
    <t>SCENARIO DEVELOPMENT; HERITAGE BUILDINGS; DECISION-MAKING; CONSTRUCTION; ECONOMY; IMPACT; TOOLS; ASSESSMENTS; CHALLENGES; STRATEGIES</t>
  </si>
  <si>
    <t>Adaptive reuse of buildings offers a sustainable strategy for reducing global CO2 emissions by repurposing existing structures, conserving resources, reducing the need to extract new materials, and minimizing waste. However, the decision-making process in adaptive reuse projects is often complex, involving conflicting criteria and diverse stakeholders. Current approaches tend to polarize alternatives, focusing either on broad functional use or specific design options, which can limit decision effectiveness and quality. This study addresses these challenges by developing a participatory mixed-methods approach that integrates Cross-Impact Balance (CIB) analysis with creative scenario-building techniques, including generative AI and participatory workshops. This approach balances the extremes of current decision-making processes, offering a more comprehensive overview of desirable futures for decision-makers. The methodology was applied to create 15 big picture circular adaptive reuse scenarios, each incorporating circular building adaptability (CBA) strategies, and enriched with AI generated narratives and visualizations. These scenarios provide stakeholders with a nuanced understanding of potential future pathways, enhancing decision-making processes. This mixed-method approach demonstrates the potential of participatory CIB scenario development in advancing circularity, offering a valuable tool for navigating the complexities of adaptive reuse decision-making.</t>
  </si>
  <si>
    <t>[van Laar, Brian; Greco, Angela; Remoy, Hilde; Gruis, Vincent; Hamida, Mohammad B.] Delft Univ Technol, Fac Architecture &amp; Built Environm, Dept Management Built Environm, Julianalaan 134, NL-2628 BL Delft, Netherlands</t>
  </si>
  <si>
    <t>Delft University of Technology</t>
  </si>
  <si>
    <t>van Laar, B (corresponding author), Delft Univ Technol, Management Built Environm, Julianalaan 134, NL-2628 BL Delft, Zuid Holland, Netherlands.</t>
  </si>
  <si>
    <t>b.r.vanlaar@tudelft.nl</t>
  </si>
  <si>
    <t>Remøy, Hilde/I-5398-2014; Hamida, Mohammad/AAY-6586-2020</t>
  </si>
  <si>
    <t>2210-6707</t>
  </si>
  <si>
    <t>2210-6715</t>
  </si>
  <si>
    <t>SUSTAIN CITIES SOC</t>
  </si>
  <si>
    <t>Sust. Cities Soc.</t>
  </si>
  <si>
    <t>10.1016/j.scs.2025.106259</t>
  </si>
  <si>
    <t>Construction &amp; Building Technology; Green &amp; Sustainable Science &amp; Technology; Energy &amp; Fuels</t>
  </si>
  <si>
    <t>Construction &amp; Building Technology; Science &amp; Technology - Other Topics; Energy &amp; Fuels</t>
  </si>
  <si>
    <t>0CK9M</t>
  </si>
  <si>
    <t>WOS:001444057100001</t>
  </si>
  <si>
    <t>Wang, YY; Zhang, WN</t>
  </si>
  <si>
    <t>Wang, Yiyang; Zhang, Weining</t>
  </si>
  <si>
    <t>Factors Influencing the Adoption of Generative AI for Art Designing Among Chinese Generation Z: A Structural Equation Modeling Approach</t>
  </si>
  <si>
    <t>Art designing; artificial intelligence; generative; technology readiness index; generation Z; trait curiosity; UTAUT2</t>
  </si>
  <si>
    <t>TECHNOLOGY READINESS; CONTINUANCE INTENTION; CONSUMER ACCEPTANCE; ARTIFICIAL-INTELLIGENCE; INFORMATION-TECHNOLOGY; PERCEIVED VALUE; ATTITUDES; SERVICES; UTAUT2</t>
  </si>
  <si>
    <t>The integration of generative artificial intelligence (GenAI) technology in the realm of art and design has demonstrated significant positive effects on designers and related industries. The current study aimed to explore and evaluate the factors and personal traits that drive Generation Z to embrace GenAI-assisted design. The study model incorporated factors derived from the Unified Theory of Acceptance and Use of Technology 2 (UTAUT2), the Technology Readiness Index, and the concept of trait curiosity. Empirical validation was conducted using data collected from 326 participants in the southeast of Chinese Mainland. The results of structural equation modeling indicated that: 1) Factors such as effort expectancy, price value, and hedonic motivation from UTAUT2 have a positive influence on the intention to use GenAI, while performance expectancy does not show a statistically significant effect. 2) Both optimism and creativity significantly contribute to performance expectancy, effort expectancy, price value, and hedonic motivation. 3) Trait curiosity has a significant positive impact on both optimism and the intention to use GenAI. The research findings suggest the need for further improvements in the construction and operational strategies of GenAI platforms and provide practical insights for enhancing Generation Z's intention to utilize such platforms.</t>
  </si>
  <si>
    <t>[Wang, Yiyang] Nanchang Univ, Architecture &amp; Design Coll, Nanchang 330003, Jiangxi, Peoples R China; [Zhang, Weining] Shijiazhuang Inst Railway Technol, Shijiazhuang 050061, Hebei, Peoples R China</t>
  </si>
  <si>
    <t>Nanchang University; Shijiazhuang Tiedao University</t>
  </si>
  <si>
    <t>Zhang, WN (corresponding author), Shijiazhuang Inst Railway Technol, Shijiazhuang 050061, Hebei, Peoples R China.</t>
  </si>
  <si>
    <t>zhangweining@student.usm.my</t>
  </si>
  <si>
    <t>Zhang, Weining/P-2365-2017</t>
  </si>
  <si>
    <t>10.1109/ACCESS.2023.3342055</t>
  </si>
  <si>
    <t>CV8Q2</t>
  </si>
  <si>
    <t>WOS:001128106200001</t>
  </si>
  <si>
    <t>Makhmudkhujaev, F; Kwon, J; Park, IK</t>
  </si>
  <si>
    <t>Makhmudkhujaev, Farkhod; Kwon, Junseok; Park, In Kyu</t>
  </si>
  <si>
    <t>Controllable Image Dataset Construction Using Conditionally Transformed Inputs in Generative Adversarial Networks</t>
  </si>
  <si>
    <t>Generators; Image synthesis; Generative adversarial networks; Task analysis; Process control; Reliability; Transforms; Dataset construction; conditional image generation; generative adversarial networks; conditional transformation</t>
  </si>
  <si>
    <t>In this paper, we tackle the well-known problem of dataset construction from the point of its generation using generative adversarial networks (GAN). As semantic information of the dataset should have a proper alignment with images, controlling the image generation process of GAN comes to the first position. Considering this, we focus on conditioning the generative process by solely utilizing conditional information to achieve reliable control over the image generation. Unlike the existing works that consider the input (noise or image) in conjunction with conditions, our work considers transforming the input directly to the conditional space by utilizing the given conditions only. By doing so, we reveal the relations between conditions to determine their distinct and reliable feature space without the impact of input information. To fully leverage the conditional information, we propose a novel architectural framework (i.e., conditional transformation) that aims to learn features only from a set of conditions for guiding a generative model by transforming the input to the generator. Such an approach enables controlling the generator by setting its inputs according to the specific conditions necessary for semantically correct image generation. Given that the framework operates at the initial stage of generation, it can be plugged into any existing generative models and trained in an end-to-end manner together with the generator. Extensive experiments on various tasks, such as novel image synthesis and image-to-image translation, demonstrate that the conditional transformation of inputs facilitates solid control over the image generation process and thus shows its applicability for use in dataset construction.</t>
  </si>
  <si>
    <t>[Makhmudkhujaev, Farkhod; Park, In Kyu] Inha Univ, Dept Informat &amp; Commun Engn, Incheon 22212, South Korea; [Kwon, Junseok] Chung Ang Univ, Sch Comp Sci &amp; Engn, Seoul 06974, South Korea</t>
  </si>
  <si>
    <t>Inha University; Chung Ang University</t>
  </si>
  <si>
    <t>Park, IK (corresponding author), Inha Univ, Dept Informat &amp; Commun Engn, Incheon 22212, South Korea.</t>
  </si>
  <si>
    <t>pik@inha.ac.kr</t>
  </si>
  <si>
    <t>; Park, In/B-5967-2013; Makhmudkhujaev, Farkhod/JHS-7239-2023</t>
  </si>
  <si>
    <t>kwon, junseok/0000-0001-9526-7549; Park, In Kyu/0000-0003-4774-7841; Makhmudkhujaev, Farkhod/0000-0003-2594-8327</t>
  </si>
  <si>
    <t>National Research Foundation of Korea (NRF) Grant by the Korean Government through the MSIT [NRF-2019R1A2C1006706]; Institute of Information and Communications Technology Planning and Evaluation (IITP) Grant by the Korean Government through the MSIT [2020-0-01389]; Inha University Research Grant</t>
  </si>
  <si>
    <t>National Research Foundation of Korea (NRF) Grant by the Korean Government through the MSIT(National Research Foundation of KoreaMinistry of Science &amp; ICT (MSIT), Republic of Korea); Institute of Information and Communications Technology Planning and Evaluation (IITP) Grant by the Korean Government through the MSIT(Institute for Information &amp; Communication Technology Planning &amp; Evaluation (IITP), Republic of KoreaMinistry of Science &amp; ICT (MSIT), Republic of Korea); Inha University Research Grant</t>
  </si>
  <si>
    <t>This work was supported in part by the National Research Foundation of Korea (NRF) Grant by the Korean Government through the MSIT under Grant NRF-2019R1A2C1006706, in part by the Institute of Information and Communications Technology Planning and Evaluation (IITP) Grant by the Korean Government through the MSIT (Artificial Intelligence Convergence Research Center, Inha University) under Grant 2020-0-01389, and in part by Inha University Research Grant.</t>
  </si>
  <si>
    <t>10.1109/ACCESS.2021.3122834</t>
  </si>
  <si>
    <t>WO6JN</t>
  </si>
  <si>
    <t>WOS:000712558600001</t>
  </si>
  <si>
    <t>Maalek, R</t>
  </si>
  <si>
    <t>Maalek, Reza</t>
  </si>
  <si>
    <t>Integrating Generative Artificial Intelligence and Problem-Based Learning into the Digitization in Construction Curriculum</t>
  </si>
  <si>
    <t>generative adversarial networks; digital technologies in construction; large language models; STEM education; problem-based learning; AI in construction engineering and management education</t>
  </si>
  <si>
    <t>STUDENTS</t>
  </si>
  <si>
    <t>This study proposes incorporating generative artificial intelligence large language models (LLMs) into the Master of Science (M.Sc.) curriculum on digitization in construction. The aim was to help students generate computer code to solve, automate, and streamline practical challenges in advanced construction engineering and management (CEM). To this end, a host of problem-based learning (PBL) individual assignments and collaborative team projects were developed, alongside a combination of flipped classroom models and blended learning lessons, in order to teach effective interactions with LLMs and mitigate concerns, such as bias and hallucination. The effective interaction with LLMs not only facilitated code generation, which would otherwise be complex without additional formal training, but also provided a platform for strengthening basic project management skills, such as departmentalization, work breakdown structuring, modularization, activity delegation, and defining key performance indicators. The effectiveness of this approach was quantitatively and qualitatively evaluated within two new modules, Digital Engineering and Construction and Digital Technologies in Field Information Modeling. These modules were offered over three semesters each as part of a new M.Sc. program in Technology and Management in Construction at the Karlsruhe Institute of Technology. It was observed that 86.4% of students fully completed the PBL projects, while the remaining 13.6% achieved over 50% completion across all six semesters. Furthermore, anonymous student surveys indicated a teaching quality index of 100% in five semesters and 96.4% in one semester. These preliminary results suggest that the proposed strategy can be used to effectively integrate LLMs to support students in code generation for open-ended projects in CEM. Further research was, however, found to be necessary to ensure the sustainable revision and redesign of the problems as LLM capabilities evolve.</t>
  </si>
  <si>
    <t>[Maalek, Reza] Karlsruhe Inst Technol KIT, Inst Technol &amp; Management Construct TMB, Dept Digital Engn &amp; Construct DEC, D-76131 Karlsruhe, Germany</t>
  </si>
  <si>
    <t>Helmholtz Association; Karlsruhe Institute of Technology</t>
  </si>
  <si>
    <t>Maalek, R (corresponding author), Karlsruhe Inst Technol KIT, Inst Technol &amp; Management Construct TMB, Dept Digital Engn &amp; Construct DEC, D-76131 Karlsruhe, Germany.</t>
  </si>
  <si>
    <t>reza.maalek@kit.edu</t>
  </si>
  <si>
    <t>Maalek, Reza/AAF-8299-2021</t>
  </si>
  <si>
    <t>Maalek, Reza/0000-0001-6825-2691</t>
  </si>
  <si>
    <t>KIT Publication Fund of the Karlsruhe Institute of Technology</t>
  </si>
  <si>
    <t>The author wishes to acknowledge the support provided by the KIT Publication Fund of the Karlsruhe Institute of Technology in supplying the APC. This research received no additional external funding.</t>
  </si>
  <si>
    <t>10.3390/buildings14113642</t>
  </si>
  <si>
    <t>N8H8L</t>
  </si>
  <si>
    <t>WOS:001366687900001</t>
  </si>
  <si>
    <t>Zu, P; Li, HN; Yan, GM; Zhang, G</t>
  </si>
  <si>
    <t>Zu, Peng; Li, Haoning; Yan, Guangming; Zhang, Gang</t>
  </si>
  <si>
    <t>Preparation of large layered MXene/Al(OH) 3 composite membranes with porous structures and efficient separation performance</t>
  </si>
  <si>
    <t>SEPARATION AND PURIFICATION TECHNOLOGY</t>
  </si>
  <si>
    <t>2D materials; Large layered MXene; Al(OH)3</t>
  </si>
  <si>
    <t>MXENES</t>
  </si>
  <si>
    <t>In this study, Ti 3 C 2 T x layers with an average lateral size of approximately 8.3 mu m were prepared. The LLM composite membranes synthesized from these layers not only possessed long and narrow mass transfer channels but also further prevented the generation of internal non -selective defects. Additionally, a strategy of compositing these Ti 3 C 2 T x layers and Al(OH) 3 was adopted. The strategy contributed to expanding the interlayer distances of the composite membranes and adjusting the in -plane stacking order, thereby facilitating the construction of mass transfer channels characterized by high permeance within the membranes. This resulted in the preparation of LLMA membranes. Among these LLMA membranes, the LLMA-1:7 composite membranes displayed outstanding performance in the sieving process. Their permeances were more than 10 times higher than those of the LLM membranes (with a thickness of 1 mu m). Also, the rejection ratio for CV dye could even exceed 99 %, and the operational stability was also significantly improved. These advantages enabled them to avoid some of the shortcomings commonly found in two-dimensional (2D) separation membranes to a certain extent. In summary, the LLMA-1:7 composite membranes designed in this study demonstrated superior overall performance, compared to the majority of the previously reported 2D membranes. This research is expected to establish a solid foundation for the application of 2D MXene membranes in the field of water treatment.</t>
  </si>
  <si>
    <t>[Zu, Peng; Li, Haoning; Yan, Guangming; Zhang, Gang] Sichuan Univ, Inst Mat Sci &amp; Technol, Anal &amp; Testing Ctr, Chengdu 610064, Peoples R China; [Zhang, Gang] Sichuan Univ, State Key Lab Polymer Mat Engn, Chengdu 610065, Peoples R China</t>
  </si>
  <si>
    <t>Sichuan University; Sichuan University</t>
  </si>
  <si>
    <t>Yan, GM; Zhang, G (corresponding author), Sichuan Univ, Inst Mat Sci &amp; Technol, Anal &amp; Testing Ctr, Chengdu 610064, Peoples R China.</t>
  </si>
  <si>
    <t>yangm@scu.edu.cn; gangzhang@scu.edu.cn</t>
  </si>
  <si>
    <t>Li, Haoning/GWV-2173-2022; zhang, gang/JVM-9411-2024</t>
  </si>
  <si>
    <t>Science and Technology Program of Sichuan Province [2023ZYD0029, NSFC-22078204]; Project plan from 0 to 1 of Sichuan University [2023SCUH0004]; Project of State Key Laboratory of Polymer Materials Engineering (Sichuan University) [sklpme2020-3-11]</t>
  </si>
  <si>
    <t>Science and Technology Program of Sichuan Province; Project plan from 0 to 1 of Sichuan University; Project of State Key Laboratory of Polymer Materials Engineering (Sichuan University)(Sichuan University)</t>
  </si>
  <si>
    <t>We are grateful to the funds support of Science and Technology Program of Sichuan Province (2023ZYD0029) , NSFC-22078204, the Project plan from 0 to 1 of Sichuan University (2023SCUH0004) and the Project of State Key Laboratory of Polymer Materials Engineering (Sichuan University) (sklpme2020-3-11) . Also, we would like to thank Aiqun Gu, Suilin Liu and Shuguang Yan (Analytical &amp; Testing Center of Sichuan University) for the help of XRD and XPS analysis.</t>
  </si>
  <si>
    <t>1383-5866</t>
  </si>
  <si>
    <t>1873-3794</t>
  </si>
  <si>
    <t>SEP PURIF TECHNOL</t>
  </si>
  <si>
    <t>Sep. Purif. Technol.</t>
  </si>
  <si>
    <t>DEC 24</t>
  </si>
  <si>
    <t>10.1016/j.seppur.2024.128048</t>
  </si>
  <si>
    <t>Engineering, Chemical</t>
  </si>
  <si>
    <t>UI8J9</t>
  </si>
  <si>
    <t>WOS:001247517300001</t>
  </si>
  <si>
    <t>Cao, J; Cao, JX</t>
  </si>
  <si>
    <t>Cao, Jian; Cao, Jiuxin</t>
  </si>
  <si>
    <t>CPEQA: A Large Language Model Based Knowledge Base Retrieval System for Chinese Confidentiality Knowledge Question Answering</t>
  </si>
  <si>
    <t>large language models; knowledge base retrieval; database query; confidentiality publicity and education</t>
  </si>
  <si>
    <t>Large language models (LLMs) have exhibited remarkable performance on various natural language processing (NLP) tasks, particularly in the construction of the intelligent question-answering system. These systems, especially in specialized fields, usually rely on NLP through the retrieval of corpus and answering databases to efficiently provide accurate and concise answers. This paper focuses on the national confidentiality publicity and education field, aiming to address the dilemma of inaccurate knowledge retrieval in this field. Therefore, we design an intelligent confidentiality question-answering system CPEQA by comprehensively utilizing the LLMs platform and information retrieval technique. CPEQA is capable of providing professional answers to questions about Chinese confidentiality publicity and education raised by users. Additionally, we also integrate the conventional database retrieval technique and LLMs into the database query construction, enabling CPEQA to perform real-time queries and data analysis for both single-table and multi-table querying tasks. Through extensive experiments with generated query sentences, we show both methodological comparisons and empirical evaluations of CPEQA's performance. Experimental results indicate that CPEQA has achieved competitive results on answering precision, recall rate and other metrics. Finally, we explore the challenges of the CPEQA system associated with these techniques and outline potential avenues for future research in this emerging field.</t>
  </si>
  <si>
    <t>[Cao, Jian; Cao, Jiuxin] Southeast Univ, Sch Cyber Sci &amp; Engn, Nanjing 210096, Peoples R China</t>
  </si>
  <si>
    <t>Cao, JX (corresponding author), Southeast Univ, Sch Cyber Sci &amp; Engn, Nanjing 210096, Peoples R China.</t>
  </si>
  <si>
    <t>230199050@seu.edu.cn; jx.cao@seu.edu.cn</t>
  </si>
  <si>
    <t>National Natural Science Foundation of China; [62172089]</t>
  </si>
  <si>
    <t>This research was funded by National Natural Science Foundation of China grant number No. 62172089.</t>
  </si>
  <si>
    <t>10.3390/electronics13214195</t>
  </si>
  <si>
    <t>L5U0W</t>
  </si>
  <si>
    <t>WOS:001351356800001</t>
  </si>
  <si>
    <t>Ni, HP; Liu, CY; Paul, F; Chong, WO; Chou, JS</t>
  </si>
  <si>
    <t>Ni, Hsiao-Ping; Liu, Chi-Yun; Paul, Fermodelie; Chong, Wai Oswald; Chou, Jui-Sheng</t>
  </si>
  <si>
    <t>Enhancing supply chain resilience and efficiency of HVAC systems in semiconductor manufacturing facilities using graph-based large multimodal models</t>
  </si>
  <si>
    <t>APPLIED ENERGY</t>
  </si>
  <si>
    <t>Large multimodal model; Graph neural network; HVAC systems; Semiconductor manufacturing facilities; Supply chain management; Circular economy</t>
  </si>
  <si>
    <t>ARTIFICIAL-INTELLIGENCE; MANAGEMENT; ANALYTICS</t>
  </si>
  <si>
    <t>Semiconductor manufacturing facilities (SMFs) demand ultra-precise environmental conditions maintained by specialized HVAC systems, critical for a resilient and sustainable semiconductor supply chain. While AI-driven solutions have been applied to generic supply chain optimization, they often fail in addressing the unique challenges of SMFs, where HVAC systems must maintain sub-0.1 degrees C temperature stability, account for 40-60 % of facility energy consumption, and comply with stringent cleanroom standards. This paper proposes an innovative framework that integrates graph-based large multimodal models (G-LMMs), enhanced by graph neural networks (GNNs), to optimize SMF HVAC supply chains across the Design, Construction, Installation, Maintenance, and Operation (DCIMO) phases. GNNs enable the capture and analysis of complex relationships within HVAC systems, facilitating real-time anomaly detection and optimized material flows. Unlike conventional AI models, GLMMs combine GNNs with multimodal data processing to achieve three key advancements: (1) real-time anomaly detection, (2) automated compliance monitoring, and (3) circular economy integration through resource reuse. G-LMMs enhance supply chain visibility by harmonizing diverse data types while meeting SMFs' precision requirements. As the first framework to unify GNNs and multimodal AI for HVAC optimization, this approach represents a paradigm shift in sustainable semiconductor manufacturing, with broader implications for industries reliant on precision-controlled environments.</t>
  </si>
  <si>
    <t>[Ni, Hsiao-Ping] Arizona State Univ, Sch Mfg Syst &amp; Networks, Mesa, AZ 85281 USA; [Liu, Chi-Yun; Paul, Fermodelie; Chong, Wai Oswald] Arizona State Univ, Sch Sustainable Engn &amp; Built Environm, Tempe, AZ USA; [Chou, Jui-Sheng] Natl Taiwan Univ Sci &amp; Technol, Dept Civil &amp; Construct Engn, Taipei, Taiwan</t>
  </si>
  <si>
    <t>Arizona State University; Arizona State University; Arizona State University-Tempe; National Taiwan University of Science &amp; Technology</t>
  </si>
  <si>
    <t>Ni, HP (corresponding author), Arizona State Univ, Sch Mfg Syst &amp; Networks, Mesa, AZ 85281 USA.</t>
  </si>
  <si>
    <t>hsiaopin@asu.edu; chiyunliu@asu.edu; fpaul4@asu.edu; ochong@asu.edu; jschou@mail.ntust.edu.tw</t>
  </si>
  <si>
    <t>0306-2619</t>
  </si>
  <si>
    <t>1872-9118</t>
  </si>
  <si>
    <t>APPL ENERG</t>
  </si>
  <si>
    <t>Appl. Energy</t>
  </si>
  <si>
    <t>NOV 15</t>
  </si>
  <si>
    <t>10.1016/j.apenergy.2025.126420</t>
  </si>
  <si>
    <t>Energy &amp; Fuels; Engineering, Chemical</t>
  </si>
  <si>
    <t>Energy &amp; Fuels; Engineering</t>
  </si>
  <si>
    <t>4YB6J</t>
  </si>
  <si>
    <t>WOS:001529403400001</t>
  </si>
  <si>
    <t>Liu, MH; Deng, JL; Yang, MY; Cheng, X; Xie, TS; Deng, P; Wang, XM; Liu, M</t>
  </si>
  <si>
    <t>Liu, Minghui; Deng, Jiali; Yang, Meiyi; Cheng, Xuan; Xie, Tianshu; Deng, Pan; Wang, Xiaomin; Liu, Ming</t>
  </si>
  <si>
    <t>Express Construction for GANs from Latent Representation to Data Distribution</t>
  </si>
  <si>
    <t>generative adversarial networks; mode collapse; transportation maps; latent representation; express construction</t>
  </si>
  <si>
    <t>Featured Application This concise is a novel training methodology for GANs with strong generalization ability, speed the training up, and less prone to mode collapse. Generative Adversarial Networks (GANs) are powerful generative models for numerous tasks and datasets. However, most of the existing models suffer from mode collapse. The most recent research indicates that the reason for it is that the optimal transportation map from random noise to the data distribution is discontinuous, but deep neural networks (DNNs) can only approximate continuous ones. Instead, the latent representation is a better raw material used to construct a transportation map point to the data distribution than random noise. Because it is a low-dimensional mapping related to the data distribution, the construction procedure seems more like expansion rather than starting all over. Besides, we can also search for more transportation maps in this way with smoother transformation. Thus, we have proposed a new training methodology for GANs in this paper to search for more transportation maps and speed the training up, named Express Construction. The key idea is to train GANs with two independent phases for successively yielding latent representation and data distribution. To this end, an Auto-Encoder is trained to map the real data into the latent space, and two couples of generators and discriminators are used to produce them. To the best of our knowledge, we are the first to decompose the training procedure of GAN models into two more uncomplicated phases, thus tackling the mode collapse problem without much more computational cost. We also provide theoretical steps toward understanding the training dynamics of this procedure and prove assumptions. No extra hyper-parameters have been used in the proposed method, which indicates that Express Construction can be used to train any GAN models. Extensive experiments are conducted to verify the performance of realistic image generation and the resistance to mode collapse. The results show that the proposed method is lightweight, effective, and less prone to mode collapse.</t>
  </si>
  <si>
    <t>[Liu, Minghui; Deng, Jiali; Yang, Meiyi; Cheng, Xuan; Xie, Tianshu; Deng, Pan; Wang, Xiaomin; Liu, Ming] Univ Elect Sci &amp; Technol China, Sch Comp Sci &amp; Engn, Chengdu 611731, Peoples R China</t>
  </si>
  <si>
    <t>University of Electronic Science &amp; Technology of China</t>
  </si>
  <si>
    <t>Liu, M (corresponding author), Univ Elect Sci &amp; Technol China, Sch Comp Sci &amp; Engn, Chengdu 611731, Peoples R China.</t>
  </si>
  <si>
    <t>minghuiliu@std.uestc.edu.cn; dengjiali@std.uestc.edu.cn; meiyiyang@std.uestc.edu.cn; cs_xuancheng@std.uestc.edu.cn; xietianshucs@163.com; 201922080828@std.uestc.edu.cn; xmwang@uestc.edu.cn; csmliu@uestc.edu.cn</t>
  </si>
  <si>
    <t>Xie, Tianshu/AGC-4623-2022; Wang, Xinxin/AAZ-6386-2021</t>
  </si>
  <si>
    <t>Science and Technology Achievements Transformation Demonstration Project of Sichuan Province of China [2018CC0094]; Fundamental Research Funds for the Central Universities [ZYGX2019J075]</t>
  </si>
  <si>
    <t>Science and Technology Achievements Transformation Demonstration Project of Sichuan Province of China; Fundamental Research Funds for the Central Universities(Fundamental Research Funds for the Central Universities)</t>
  </si>
  <si>
    <t>This research was funded by the Science and Technology Achievements Transformation Demonstration Project of Sichuan Province of China grant number No. 2018CC0094 and the Fundamental Research Funds for the Central Universities grant number No. ZYGX2019J075.</t>
  </si>
  <si>
    <t>10.3390/app12083910</t>
  </si>
  <si>
    <t>0T1HE</t>
  </si>
  <si>
    <t>WOS:000786724200001</t>
  </si>
  <si>
    <t>Wu, ZB; Wang, Q; Yang, J</t>
  </si>
  <si>
    <t>Wu, Zhenbei; Wang, Qiang; Yang, Jie</t>
  </si>
  <si>
    <t>SketchTriplet: Self-Supervised Scenarized Sketch-Text-Image Triplet Generation</t>
  </si>
  <si>
    <t>IEEE INTERNET OF THINGS JOURNAL</t>
  </si>
  <si>
    <t>Semantics; Visualization; Internet of Things; Diffusion models; Vectors; Image synthesis; Training; Layout; Data models; Data collection; Diffusion model; image generation; Internet of Things (IoT); scene sketch</t>
  </si>
  <si>
    <t>Touchscreen Internet of Things (IoT) devices, such as smartphones and tablets, have been seamlessly integrated into our daily lives. Drawing sketches on the touch screen is an extremely convenient mode of interaction, and when combined with generative artificial intelligence (AI), it makes the customized data generation and digital twin based on IoT devices more straightforward. However, the scarcity of free-hand sketch data makes the construction of data-driven generative AI models a thorny issue. Despite the emergence of some large-scale sketch datasets, these datasets primarily consist of sketches at the single-object level. There continues to be a lack of large-scale paired datasets for scene sketches. In this article, we propose a self-supervised method for scene sketch generation that does not rely on any existing scene sketch, enabling the transformation of single-object sketches into scene sketches. To accomplish this, we introduce a method for vector sketch captioning and sketch semantic expansion. Additionally, we design a sketch generation network that incorporates a fusion of multimodal perceptual constraints, suitable for application in zero-shot image-to-sketch downstream task, demonstrating state-of-the-art performance through experimental validation. Finally, leveraging our proposed sketch-to-sketch generation method, we contribute a large-scale dataset centered around scene sketches, comprising highly semantically consistent text-sketch-image triplets. Our research can provide critical technical support for AI content creation and customized data generation based on IoT devices.</t>
  </si>
  <si>
    <t>[Wu, Zhenbei; Yang, Jie] Beijing Univ Posts &amp; Telecommun, Sch Artificial Intelligence, Beijing 100876, Peoples R China; [Wang, Qiang] Alibaba Grp, AMAP Vis Technol Ctr, Beijing 100103, Peoples R China</t>
  </si>
  <si>
    <t>Beijing University of Posts &amp; Telecommunications; Alibaba Group</t>
  </si>
  <si>
    <t>Yang, J (corresponding author), Beijing Univ Posts &amp; Telecommun, Sch Artificial Intelligence, Beijing 100876, Peoples R China.</t>
  </si>
  <si>
    <t>wuzb@bupt.edu.cn; yijing.wq@alibaba-inc.com; janeyang@bupt.edu.cn</t>
  </si>
  <si>
    <t>National Natural Science Foundation of China [62272057]; Major Science and Technology Projects in Anhui Province [202203a05020025]</t>
  </si>
  <si>
    <t>National Natural Science Foundation of China(National Natural Science Foundation of China (NSFC)); Major Science and Technology Projects in Anhui Province</t>
  </si>
  <si>
    <t>This work was supported in part by the National Natural Science Foundation of China under Grant 62272057, and in part by the Major Science and Technology Projects in Anhui Province under Grant 202203a05020025.</t>
  </si>
  <si>
    <t>2327-4662</t>
  </si>
  <si>
    <t>IEEE INTERNET THINGS</t>
  </si>
  <si>
    <t>IEEE Internet Things J.</t>
  </si>
  <si>
    <t>10.1109/JIOT.2024.3523382</t>
  </si>
  <si>
    <t>1ZO2G</t>
  </si>
  <si>
    <t>WOS:001477382800016</t>
  </si>
  <si>
    <t>Lee, EJ; Park, SJ</t>
  </si>
  <si>
    <t>Lee, Eun Ji; Park, Sung Jun</t>
  </si>
  <si>
    <t>A structured prompt framework for AI-generated biophilic architectural spaces</t>
  </si>
  <si>
    <t>Biophilic design; Generative AI; AI-Assisted visualization; Structured prompt engineering; Architectural space</t>
  </si>
  <si>
    <t>HEALTH; DESIGN</t>
  </si>
  <si>
    <t>This study proposes a structured prompt framework to improve the quality and consistency of generative visualizations in biophilic architectural space (BAS) design. Existing generative artificial intelligence (Gen AI)-based visualization approaches often lack alignment with biophilic design principles, resulting in outputs that fail to reflect the restorative qualities of nature-integrated spaces. To address this limitation, the study links generative visualization processes to established biophilic frameworks, thereby enhancing the applicability of Gen AI in sustainable and human-centered architectural practice. The methodology follows a three-stage process: (1) exploration of biophilic visualization requirements through literature review and prompt testing, (2) development of the framework through domain-specific dataset construction, text mining, and prompt curation, and (3) expert evaluation of images generated using the structured prompts. The proposed framework consists of five components-subject, attribute, mood, time and background, and negative prompt-to guide the generation of BAS visualizations systematically. The generated images were assessed based on five criteria: domain fidelity, visual coherence, depth and perspective, spatial integration, and overall biophilic appeal. Results demonstrated substantial improvements-up to 75 % in domain fidelity and over 60 % in spatial integration and biophilic appeal-compared to early-tested prompts. These findings underscore the potential of structured prompts, grounded in biophilic design theory, to enhance the effectiveness of AI visualizations. This study offers a replicable and scalable method for integrating nature-based design principles into early-stage spatial planning. It provides design professionals with a practical tool to visualize restorative environments and promote sustainable architectural practice.</t>
  </si>
  <si>
    <t>[Lee, Eun Ji; Park, Sung Jun] Keimyung Univ, Dept Architectural Engn, Daegu 42601, South Korea</t>
  </si>
  <si>
    <t>Keimyung University</t>
  </si>
  <si>
    <t>Park, SJ (corresponding author), Keimyung Univ, Dept Architectural Engn, Daegu 42601, South Korea.</t>
  </si>
  <si>
    <t>eunjilee@kmu.kr; sjpark@kmu.ac.kr</t>
  </si>
  <si>
    <t>National Research Foundation of Korea (NRF); Ministry of Education [RS-2023-00275564]; Ministry of Science and ICT (MSIT) [RS-2021-NR058648]</t>
  </si>
  <si>
    <t>National Research Foundation of Korea (NRF)(National Research Foundation of Korea); Ministry of Education; Ministry of Science and ICT (MSIT)(Ministry of Science, ICT &amp; Future Planning, Republic of Korea)</t>
  </si>
  <si>
    <t>This research was supported by the National Research Foundation of Korea (NRF) with funding from two sources: the Ministry of Education (Grant No. RS-2023-00275564) and the Ministry of Science and ICT (MSIT) (Grant No. RS-2021-NR058648) .</t>
  </si>
  <si>
    <t>OCT 1</t>
  </si>
  <si>
    <t>10.1016/j.jobe.2025.113326</t>
  </si>
  <si>
    <t>4ZX8W</t>
  </si>
  <si>
    <t>WOS:001530665400001</t>
  </si>
  <si>
    <t>Xiong, YB; Huang, MR; Liang, XC; Tao, ML</t>
  </si>
  <si>
    <t>Xiong, Yubing; Huang, Mingrui; Liang, Xuechen; Tao, Meiling</t>
  </si>
  <si>
    <t>ResilioMate: A Resilient Multi-Agent Task Executing Framework for Enhancing Small Language Models</t>
  </si>
  <si>
    <t>Computational modeling; Collaboration; Structured Query Language; Robustness; Real-time systems; Databases; Computer architecture; Adaptation models; Reflection; Optimization; ResilioMate; multi-agent systems; small language models; dual-scale memory systems; LeptoConnect</t>
  </si>
  <si>
    <t>SHORT-TERM-MEMORY</t>
  </si>
  <si>
    <t>Recent advances in large language models (LLMs) have been limited by their processing requirements and vulnerability to adversarial assaults, whilst short language models (SLMs) struggle with performance consistency in complex tasks. This research introduces ResilioMate, a resilient multi-agent framework that enhances SLMs by utilizing distributed cognitive burden distribution, dual-scale memory systems, and collaborative bias prevention strategies. The method employs dynamic task decomposition across specialized agents (e.g., Assistant, Checker) to minimize computational costs and combines short-term trajectory tracking with long-term self-reflective optimization for adaptive execution. At its core, the LeptoConnect model series (1.8B/7B parameters) is created using hybrid attention distillation and dynamic curriculum learning to enable cross-domain competence while retaining SLM efficiency. ResilioMate accomplishes three critical improvements: 1) The 1.8B LeptoConnect model attains 81.6% of GPT-4's performance in knowledge graph construction through parameter-efficient fine-tuning with structured weight matrices; 2) LeptoConnect-7B achieves a score of 41.3 in database operations, compared to GPT-4's 32.0, through collaborative cognitive load allocation; and 3) A bias-interception network effectively suppresses adversarial propagation while achieving code correction performance of ROUGE-L's 42.86. The framework's dual-scale memory architecture reduces computational redundancy by 26.4% through real-time task tracking and multi-agent knowledge refinement. These developments illustrate ResilioMate's efficacy in bridging the performance gap between SLMs and LLMs, offering a scalable solution for the deployment of efficient language agents in real-time and peripheral computing environments.</t>
  </si>
  <si>
    <t>[Xiong, Yubing; Huang, Mingrui; Liang, Xuechen] East China Jiaotong Univ, Sch Transportat Engn, Nanchang 330013, Jiangxi, Peoples R China; [Tao, Meiling] Guangdong Univ Technol, Sch Comp Sci &amp; Technol, Guangzhou 510006, Peoples R China</t>
  </si>
  <si>
    <t>East China Jiaotong University; Guangdong University of Technology</t>
  </si>
  <si>
    <t>Liang, XC (corresponding author), East China Jiaotong Univ, Sch Transportat Engn, Nanchang 330013, Jiangxi, Peoples R China.</t>
  </si>
  <si>
    <t>lxc974464857@outlook.com</t>
  </si>
  <si>
    <t>Tao, Meiling/HKW-6137-2023</t>
  </si>
  <si>
    <t>National Natural Science Foundation of China [52202413]; Jiangxi Provincial University Social Science Foundation [GL21213]; Natural Science Foundation of Jiangxi Province [20232BAB214093]; Jiangxi Association for Science and Technology Youth Talent Support Program [02023QT15]; Jiangxi Provincial Key Laboratory of Comprehensive Stereoscopic Traffic Information Perception and Fusion</t>
  </si>
  <si>
    <t>National Natural Science Foundation of China(National Natural Science Foundation of China (NSFC)); Jiangxi Provincial University Social Science Foundation; Natural Science Foundation of Jiangxi Province(Natural Science Foundation of Jiangxi Province); Jiangxi Association for Science and Technology Youth Talent Support Program; Jiangxi Provincial Key Laboratory of Comprehensive Stereoscopic Traffic Information Perception and Fusion</t>
  </si>
  <si>
    <t>This work was supported in part by the National Natural Science Foundation of China under Grant 52202413, in part by Jiangxi Provincial University Social Science Foundation under Grant GL21213, in part by the Natural Science Foundation of Jiangxi Province under Grant 20232BAB214093, in part by Jiangxi Association for Science and Technology Youth Talent Support Program under Grant 02023QT15, and in part by Jiangxi Provincial Key Laboratory of Comprehensive Stereoscopic Traffic Information Perception and Fusion.</t>
  </si>
  <si>
    <t>10.1109/ACCESS.2025.3567244</t>
  </si>
  <si>
    <t>2YE3L</t>
  </si>
  <si>
    <t>WOS:001494122600040</t>
  </si>
  <si>
    <t>Liu, YF; Shen, R; Shen, XT</t>
  </si>
  <si>
    <t>Liu, Yifei; Shen, Rex; Shen, Xiaotong</t>
  </si>
  <si>
    <t>Novel Uncertainty Quantification Through Perturbation-Assisted Sample Synthesis</t>
  </si>
  <si>
    <t>IEEE TRANSACTIONS ON PATTERN ANALYSIS AND MACHINE INTELLIGENCE</t>
  </si>
  <si>
    <t>Diffusion; high-dimensionality; large pre-trained models; multimodality; normalizing flows; uncertainty quantification</t>
  </si>
  <si>
    <t>This paper introduces a novel Perturbation-Assisted Inference (PAI) framework utilizing synthetic data generated by the Perturbation-Assisted Sample Synthesis (PASS) method. The framework focuses on uncertainty quantification in complex data scenarios, particularly involving unstructured data while utilizing deep learning models. On one hand, PASS employs a generative model to create synthetic data that closely mirrors raw data while preserving its rank properties through data perturbation, thereby enhancing data diversity and bolstering privacy. By incorporating knowledge transfer from large pre-trained generative models, PASS enhances estimation accuracy, yielding refined distributional estimates of various statistics via Monte Carlo experiments. On the other hand, PAI boasts its statistically guaranteed validity. In pivotal inference, it enables precise conclusions even without prior knowledge of the pivotal's distribution. In non-pivotal situations, we enhance the reliability of synthetic data generation by training it with an independent holdout sample. We demonstrate the effectiveness of PAI in advancing uncertainty quantification in complex, data-driven tasks by applying it to diverse areas such as image synthesis, sentiment word analysis, multimodal inference, and the construction of prediction intervals.</t>
  </si>
  <si>
    <t>[Liu, Yifei; Shen, Xiaotong] Univ Minnesota, Sch Stat, Minneapolis, MN 55455 USA; [Shen, Rex] Stanford Univ, Dept Stat, Stanford, CA 94305 USA</t>
  </si>
  <si>
    <t>University of Minnesota System; University of Minnesota Twin Cities; Stanford University</t>
  </si>
  <si>
    <t>Shen, XT (corresponding author), Univ Minnesota, Sch Stat, Minneapolis, MN 55455 USA.</t>
  </si>
  <si>
    <t>liu00980@umn.edu; rshen0@stanford.edu; xshen@umn.edu</t>
  </si>
  <si>
    <t>Liu, Yifei/HXA-4854-2023</t>
  </si>
  <si>
    <t>Shen, Xiaotong/0000-0003-1300-1451</t>
  </si>
  <si>
    <t>NSF [DMS-1952539]; NIH [R01AG069895, R01AG065636, R01AG074858, U01AG073079]</t>
  </si>
  <si>
    <t>NSF(National Science Foundation (NSF)); NIH(United States Department of Health &amp; Human ServicesNational Institutes of Health (NIH) - USA)</t>
  </si>
  <si>
    <t>This work was supported in part by NSF under Grant DMS-1952539, and in part by NIH under Grant R01AG069895, under Grant R01AG065636, Grant R01AG074858, and Grant U01AG073079. Recommended for acceptance by W. Hu.</t>
  </si>
  <si>
    <t>0162-8828</t>
  </si>
  <si>
    <t>1939-3539</t>
  </si>
  <si>
    <t>IEEE T PATTERN ANAL</t>
  </si>
  <si>
    <t>IEEE Trans. Pattern Anal. Mach. Intell.</t>
  </si>
  <si>
    <t>10.1109/TPAMI.2024.3393364</t>
  </si>
  <si>
    <t>N4Z1T</t>
  </si>
  <si>
    <t>WOS:001364431200023</t>
  </si>
  <si>
    <t>Wang, L; Li, YJ; Wang, HR; Li, J</t>
  </si>
  <si>
    <t>Wang, Lei; Li, Yingjie; Wang, Heran; Li, Jun</t>
  </si>
  <si>
    <t>GC4MRec: Generative-Contrastive for Multimodal Recommendation</t>
  </si>
  <si>
    <t>multimodal recommendation; generative models; contrastive learning; graph convolutional network; multimodal fusion</t>
  </si>
  <si>
    <t>The rapid growth of information technology has led to an explosion of data, posing a significant challenge for data processing. Recommendation systems aim to address this by providing personalized content recommendations to users from vast datasets. Recently, multimodal recommendation systems have gained considerable attention due to their ability to leverage diverse data modalities (e.g., images and text) for more accurate recommendations. However, effectively fusing these modalities to accurately represent user preferences remains a challenging task, despite progress made by existing multimodal recommendation approaches. To address this challenge, we propose a novel method which we call GC4MRec (Generative-Contrastive for Multimodal Recommendation). On the one hand, we design a bilateral information flow module using two graph convolutional networks (GCNs). This module captures modal features from two distinct perspectives-standard and generatively augmented-to extract latent preferences. On the other hand, we introduce a novel modality fusion module that dynamically represents user multimodal fusion preferences, enabling the construction of accurate user preference profiles. Finally, we evaluate our proposed method, GC4MRec, on three public real-world datasets and demonstrate its effectiveness compared to the state-of-the-art methods.</t>
  </si>
  <si>
    <t>[Wang, Lei; Li, Yingjie; Wang, Heran; Li, Jun] Jilin Univ Finance &amp; Econ, Sch Management Sci &amp; Informat Engn, Changchun 130117, Peoples R China</t>
  </si>
  <si>
    <t>Jilin University of Finance &amp; Economics</t>
  </si>
  <si>
    <t>Li, YJ (corresponding author), Jilin Univ Finance &amp; Econ, Sch Management Sci &amp; Informat Engn, Changchun 130117, Peoples R China.</t>
  </si>
  <si>
    <t>109010@jlufe.edu.cn; 6231193033@s.jlufe.edu.cn; 6231193025@s.jlufe.edu.cn; lijun@jlufe.edu.cn</t>
  </si>
  <si>
    <t>Heran, Wang/KCK-6740-2024</t>
  </si>
  <si>
    <t>National Natural Science Foundation of China; [12271201]</t>
  </si>
  <si>
    <t>This research was funded by the National Natural Science Foundation of China (No.12271201).</t>
  </si>
  <si>
    <t>MAR 27</t>
  </si>
  <si>
    <t>10.3390/app15073666</t>
  </si>
  <si>
    <t>1FI3K</t>
  </si>
  <si>
    <t>WOS:001463681600001</t>
  </si>
  <si>
    <t>Du, BX; Du, HY; Liu, HF; Niyato, D; Xin, P; Yu, J; Qi, MY; Tang, Y</t>
  </si>
  <si>
    <t>Du, Baoxia; Du, Hongyang; Liu, Haifeng; Niyato, Dusit; Xin, Peng; Yu, Jun; Qi, Mingyang; Tang, You</t>
  </si>
  <si>
    <t>YOLO-Based Semantic Communication With Generative AI-Aided Resource Allocation for Digital Twins Construction</t>
  </si>
  <si>
    <t>Semantics; Resource management; Agriculture; Detectors; Costs; Wireless communication; Image edge detection; Digital twins; object detection; resource allocation; semantic communication</t>
  </si>
  <si>
    <t>Digital Twins play a crucial role in bridging the physical and virtual worlds. Given the dynamic and evolving characteristics of the physical world, a huge volume of data transmission and exchange is necessary to attain synchronized updates in the virtual world. In this article, we propose a semantic communication framework based on you only look once (YOLO) to construct a virtual apple orchard with the aim of mitigating the costs associated with data transmission. Specifically, we first employ the YOLOv7-X object detector to extract semantic information from captured images of edge devices, thereby reducing the volume of transmitted data and saving transmission costs. Afterwards, we quantify the importance of each semantic information by the confidence generated through the object detector. Based on this, we propose two resource allocation schemes, i.e., the confidence-based scheme and the acrlong AI-generated scheme, aimed at enhancing the transmission quality of important semantic information. The proposed diffusion model generates an optimal allocation scheme that outperforms both the average allocation scheme and the confidence-based allocation scheme. Moreover, to obtain semantic information more effectively, we enhance the detection capability of the YOLOv7-X object detector by introducing new efficient layer aggregation network-horNet (ELAN-H) and SimAM attention modules, while reducing the model parameters and computational complexity, making it easier to run on edge devices with limited performance. The numerical results indicate that our proposed semantic communication framework and resource allocation schemes significantly reduce transmission costs while enhancing the transmission quality of important information in communication services.</t>
  </si>
  <si>
    <t>[Du, Baoxia; Qi, Mingyang; Tang, You] Jilin Agr Sci &amp; Technol Univ, Sch Elect &amp; Informat Engn, Jilin 132101, Peoples R China; [Du, Baoxia; Xin, Peng; Yu, Jun; Tang, You] Jilin Inst Chem Technol, Sch Informat &amp; Control Engn, Jilin 132022, Peoples R China; [Du, Hongyang; Niyato, Dusit] Nanyang Technol Univ, Sch Comp Sci &amp; Engn, Singapore, Singapore; [Liu, Haifeng] Yanbian Univ, Coll Agr, Yanji 133002, Peoples R China</t>
  </si>
  <si>
    <t>Jilin Agricultural Science &amp; Technology University; Jilin Institute of Chemical Technology; Nanyang Technological University; Yanbian University</t>
  </si>
  <si>
    <t>Qi, MY; Tang, Y (corresponding author), Jilin Agr Sci &amp; Technol Univ, Sch Elect &amp; Informat Engn, Jilin 132101, Peoples R China.;Tang, Y (corresponding author), Jilin Inst Chem Technol, Sch Informat &amp; Control Engn, Jilin 132022, Peoples R China.</t>
  </si>
  <si>
    <t>dubaoxia@jlict.edu.cn; hongyang001@e.ntu.edu.sg; liufeng_1989@163.com; dniyato@ntu.edu.sg; xinpeng4321@163.com; yujun@jlict.edu.cn; qimingyang0912@126.com; tangyou9000@163.com</t>
  </si>
  <si>
    <t>Niyato, Dusit/Y-2769-2019; Du, Hongyang/KBQ-0157-2024</t>
  </si>
  <si>
    <t>Du, Hongyang/0000-0002-8220-6525</t>
  </si>
  <si>
    <t>Jilin Scientific and Technological Development Program [YDZJ202201ZYTS692]; National Research Foundation, Singapore; Infocomm Media Development Authority under its Future Communications Research and Development Programme; DSO National Laboratories under the AI Singapore Programme (AISG) [AISG2-RP-2020-019]; Energy Research Test-Bed and Industry Partnership Funding Initiative, Energy Grid (EG) 2.0 Programme; Campus for Research Excellence and Technological Enterprise (CREATE) Programme; MOE Tier 1 [RG87/22]; DesCartes</t>
  </si>
  <si>
    <t>Jilin Scientific and Technological Development Program; National Research Foundation, Singapore(National Research Foundation, Singapore); Infocomm Media Development Authority under its Future Communications Research and Development Programme; DSO National Laboratories under the AI Singapore Programme (AISG); Energy Research Test-Bed and Industry Partnership Funding Initiative, Energy Grid (EG) 2.0 Programme; Campus for Research Excellence and Technological Enterprise (CREATE) Programme; MOE Tier 1(Ministry of Education, Singapore); DesCartes</t>
  </si>
  <si>
    <t>This work was supported in part by the Jilin Scientific and Technological Development Program under Grant YDZJ202201ZYTS692; in part by the National Research Foundation, Singapore; in part by the Infocomm Media Development Authority under its Future Communications Research and Development Programme; in part by DSO National Laboratories under the AI Singapore Programme (AISG) under Award AISG2-RP-2020-019; in part by the Energy Research Test-Bed and Industry Partnership Funding Initiative, Energy Grid (EG) 2.0 Programme; in part by the DesCartes and the Campus for Research Excellence and Technological Enterprise (CREATE) Programme; and in part by MOE Tier 1 under Grant RG87/22. (Corresponding authors: Mingyang Qi; You Tang.)</t>
  </si>
  <si>
    <t>MAR 1</t>
  </si>
  <si>
    <t>10.1109/JIOT.2023.3317629</t>
  </si>
  <si>
    <t>NW3X2</t>
  </si>
  <si>
    <t>WOS:001203463700021</t>
  </si>
  <si>
    <t>Xia, Z; Wang, JQ; Li, YS; Zhang, LM; Liu, CY</t>
  </si>
  <si>
    <t>Xia, Zhuang; Wang, Jiaqi; Li, Yongsheng; Zhang, Limao; Liu, Changyong</t>
  </si>
  <si>
    <t>Intelligent design of key joints in aerial building machine using topology optimization and generative adversarial network</t>
  </si>
  <si>
    <t>Intelligent design; Aerial building machine; Topology optimization; Generative adversarial network; Multi-working conditions</t>
  </si>
  <si>
    <t>Joints are crucial connections in an aerial building machine (ABM), yet they often undergo experience-based local optimization design. This paper presents an intelligent design method for key joints in the ABM using a generative adversarial network (GAN), aiming to achieve new and superior global optimization schemes. A database of topology-optimized structures is fed into the boundary equilibrium GAN (BEGAN) for training, which in turn generates innovative and diverse design schemes. The optimal scheme selection under multi-working conditions is then realized by the multiple-attribute decision-making (MADM) method. A case study of an ABM joist confirms the effectiveness of this method, showing it meets safety requirements under various conditions and achieves significant improvements (43.45 % for construction, 43.67 % for jacking, and 42.89 % for shutdown). Additionally, the BEGAN model surpasses existing generative models for ABM joint design. To determine evaluation schemes and optimal designs, this paper provides a method for global optimization of joints that considers the integrated effects of multiple conditions, constructing a rapid and comprehensive solution for designing and evaluating key joints in the ABM.</t>
  </si>
  <si>
    <t>[Xia, Zhuang; Wang, Jiaqi; Li, Yongsheng; Zhang, Limao] Huazhong Univ Sci &amp; Technol, Sch Civil &amp; Hydraul Engn, 1037 Luoyu Rd, Wuhan 430074, Hubei, Peoples R China; [Zhang, Limao] Huazhong Univ Sci &amp; Technol, Natl Ctr Technol Innovat Digital Construct, 1037 Luoyu Rd, Wuhan 430074, Hubei, Peoples R China; [Liu, Changyong] Harbin Inst Technol, Key Lab Struct Dynam Behav &amp; Control, Key Lab Smart Prevent &amp; Mitigat Civil Engn Disaste, Minist Ind &amp; Informat Technol,Minist Educ, 92 Xidazhi St, Harbin 150090, Heilongjiang, Peoples R China</t>
  </si>
  <si>
    <t>Huazhong University of Science &amp; Technology; Huazhong University of Science &amp; Technology; Harbin Institute of Technology</t>
  </si>
  <si>
    <t>Zhang, LM (corresponding author), Huazhong Univ Sci &amp; Technol, Sch Civil &amp; Hydraul Engn, 1037 Luoyu Rd, Wuhan 430074, Hubei, Peoples R China.;Zhang, LM (corresponding author), Huazhong Univ Sci &amp; Technol, Natl Ctr Technol Innovat Digital Construct, 1037 Luoyu Rd, Wuhan 430074, Hubei, Peoples R China.</t>
  </si>
  <si>
    <t>xz_0921@hust.edu.cn; d202280590@hust.edu.cn; liuchangyong@hit.edu.cn; zlm@hust.edu.cn; liuchangyong@hit.edu.cn</t>
  </si>
  <si>
    <t>Wang, Jiaqi/JJE-0097-2023; Zhang, Limao/A-1320-2016</t>
  </si>
  <si>
    <t>10.1016/j.autcon.2024.105747</t>
  </si>
  <si>
    <t>H1S7K</t>
  </si>
  <si>
    <t>WOS:001321312500001</t>
  </si>
  <si>
    <t>Yu, Y; Chen, Y; Liao, WJ; Wang, ZH; Zhang, SL; Kang, YJ; Lu, XZ</t>
  </si>
  <si>
    <t>Yu, Yue; Chen, You; Liao, Wenjie; Wang, Zihang; Zhang, Shulu; Kang, Yongjun; Lu, Xinzheng</t>
  </si>
  <si>
    <t>Intelligent generation and interpretability analysis of shear wall structure design by learning from multidimensional to high-dimensional features</t>
  </si>
  <si>
    <t>ENGINEERING STRUCTURES</t>
  </si>
  <si>
    <t>Intelligent structural design; Interpretable machine learning; Generative adversarial networks; Multi; and high-dimensional feature analysis; Shear wall structure</t>
  </si>
  <si>
    <t>The intelligent design of shear wall structures is a critical aspect of smart construction, with a high demand for research and applications. Accurately predicting the shear wall ratio (i.e., the shear wall area-to-floor area ratio) during cost estimation and rapidly generating shear wall layouts during early design is essential. However, the unclear influences of numerous design feature parameters hinder the enhancement of generative AI design. This affects both the prediction of shear wall ratios from multidimensional features and the generation of shear wall layouts from high-dimensional features. Therefore, a method for generating key structural design features using machine learning (ML) and generative adversarial networks (GANs), along with model interpretation, is proposed in this study. Existing shear wall design data are collected, and features such as the architectural plan geometry, seismic design conditions, and shear wall ratios are extracted to establish a dataset. Key shear wall ratio parameters are predicted using an ML model with multidimensional design features as inputs, and interpretability analysis is conducted using Shapley Additive Explanations (SHAP). Concurrently, a GAN model is built to generate shear wall designs using fused image-text high-dimensional features, and the influence patterns of design features are explained through sensitivity analysis. The analysis results indicate that the prediction accuracy is effectively enhanced by ML-based multidimensional feature learning, shear wall designs are effectively generated by GAN-based high-dimensional feature learning, and seismic design intensity and structural height are revealed as significant factors through interpretability analysis. Furthermore, when high-dimensional feature inputs are available, the generation of comprehensive features should be prioritized for shear wall structural designs.</t>
  </si>
  <si>
    <t>[Liao, Wenjie] Southwest Jiaotong Univ, Dept Civil Engn, Chengdu 610031, Peoples R China; [Liao, Wenjie] State Key Lab Bridge Intelligent &amp; Green Construct, Chengdu 610031, Peoples R China; [Yu, Yue; Chen, You; Liao, Wenjie; Wang, Zihang; Zhang, Shulu; Kang, Yongjun; Lu, Xinzheng] Tsinghua Univ, Dept Civil Engn, Beijing 100084, Peoples R China; [Zhang, Shulu; Kang, Yongjun] China Southwest Architecture Design &amp; Res Inst Co, Chengdu 610042, Sichuan, Peoples R China</t>
  </si>
  <si>
    <t>Southwest Jiaotong University; Tsinghua University</t>
  </si>
  <si>
    <t>Liao, WJ (corresponding author), Southwest Jiaotong Univ, Dept Civil Engn, Chengdu 610031, Peoples R China.</t>
  </si>
  <si>
    <t>liaowj@swjtu.edu.cn</t>
  </si>
  <si>
    <t>Lu, Xinzheng/A-4315-2012; Liao, Wenjie/MEO-9362-2025; Wang, Zihang/KHY-9568-2024</t>
  </si>
  <si>
    <t>National Natural Science Foundation of China [52408348]; Beijing Municipal Science &amp; Technology Commission, Administrative Commission of Zhongguancun Science Park [Z231100005923043]; Science and Technology R &amp; D Project of China State Construction Engineering Corporation Limited [CSCEC-2023-Z-12]; Tencent Foundation</t>
  </si>
  <si>
    <t>National Natural Science Foundation of China(National Natural Science Foundation of China (NSFC)); Beijing Municipal Science &amp; Technology Commission, Administrative Commission of Zhongguancun Science Park; Science and Technology R &amp; D Project of China State Construction Engineering Corporation Limited; Tencent Foundation</t>
  </si>
  <si>
    <t>This work is supported by the National Natural Science Foundation of China (No. 52408348), Beijing Municipal Science &amp; Technology Commission, Administrative Commission of Zhongguancun Science Park (Z231100005923043), Science and Technology R &amp; D Project of China State Construction Engineering Corporation Limited (CSCEC-2023-Z-12) and the Tencent Foundation through the XPLORER PRIZE.</t>
  </si>
  <si>
    <t>0141-0296</t>
  </si>
  <si>
    <t>1873-7323</t>
  </si>
  <si>
    <t>ENG STRUCT</t>
  </si>
  <si>
    <t>Eng. Struct.</t>
  </si>
  <si>
    <t>FEB 15</t>
  </si>
  <si>
    <t>10.1016/j.engstruct.2024.119472</t>
  </si>
  <si>
    <t>R2B0A</t>
  </si>
  <si>
    <t>WOS:001389555800001</t>
  </si>
  <si>
    <t>Qi, CY; Zheng, LW; Wei, Y; Xu, HX; Chen, PJ; Gu, XQ</t>
  </si>
  <si>
    <t>Qi, Changyong; Zheng, Longwei; Wei, Yuang; Xu, Haoxin; Chen, Peiji; Gu, Xiaoqing</t>
  </si>
  <si>
    <t>EduDCM: A Novel Framework for Automatic Educational Dialogue Classification Dataset Construction via Distant Supervision and Large Language Models</t>
  </si>
  <si>
    <t>educational dialogue classification; low-resource tasks; large language models; distant supervision</t>
  </si>
  <si>
    <t>Educational dialogue classification is a critical task for analyzing classroom interactions and fostering effective teaching strategies. However, the scarcity of annotated data and the high cost of manual labeling pose significant challenges, especially in low-resource educational contexts. This article presents the EduDCM framework for the first time, offering an original approach to addressing these challenges. EduDCM innovatively integrates distant supervision with the capabilities of Large Language Models (LLMs) to automate the construction of high-quality educational dialogue classification datasets. EduDCM reduces the noise typically associated with distant supervision by leveraging LLMs for context-aware label generation and incorporating heuristic alignment techniques. To validate the framework, we constructed the EduTalk dataset, encompassing diverse classroom dialogues labeled with pedagogical categories. Extensive experiments on EduTalk and publicly available datasets, combined with expert evaluations, confirm the superior quality of EduDCM-generated datasets. Models trained on EduDCM data achieved a performance comparable to that of manually annotated datasets. Expert evaluations using a 5-point Likert scale show that EduDCM outperforms Template-Based Generation and Few-Shot GPT in terms of annotation accuracy, category coverage, and consistency. These findings emphasize EduDCM's novelty and its effectiveness in generating high-quality, scalable datasets for low-resource educational NLP tasks, thus reducing manual annotation efforts.</t>
  </si>
  <si>
    <t>[Qi, Changyong; Wei, Yuang; Xu, Haoxin] East China Normal Univ, Shanghai Inst AI Educ, Shanghai 200062, Peoples R China; [Zheng, Longwei] City Univ Macau, Sch Educ, Macau 999078, Peoples R China; [Zheng, Longwei] State Key Lab Cognit Intelligence, Hefei 230088, Peoples R China; [Chen, Peiji] Univ Electrocommun, Dept Mech Engn &amp; Intelligent Syst, Tokyo 1838585, Japan; [Gu, Xiaoqing] East China Normal Univ, Dept Educ Informat Technol, Shanghai 200062, Peoples R China</t>
  </si>
  <si>
    <t>East China Normal University; City University of Macau; University of Electro-Communications - Japan; East China Normal University</t>
  </si>
  <si>
    <t>Zheng, LW (corresponding author), City Univ Macau, Sch Educ, Macau 999078, Peoples R China.;Zheng, LW (corresponding author), State Key Lab Cognit Intelligence, Hefei 230088, Peoples R China.</t>
  </si>
  <si>
    <t>changyongqi@stu.ecnu.edu.cn; lwzheng@cityu.edu.mo; philrain@foxmail.com; haoxin.xu@stu.ecnu.edu.cn; peijichen0324@gmail.com; xqgu@ses.ecnu.edu.cn</t>
  </si>
  <si>
    <t>; Wei, Yuang/JMC-9388-2023; Xu, Haoxin/MTF-4646-2025; Gu, Xiaoqing/GPP-6913-2022</t>
  </si>
  <si>
    <t>Wei, Yuang/0000-0002-8187-4011; Xu, Haoxin/0000-0002-5007-509X; GU, Xiaoqing/0000-0001-8256-5408; Qi, Changyong/0000-0002-6771-6797;</t>
  </si>
  <si>
    <t>Opening Foundation of the State Key Laboratory of Cognitive Intelligence; National Natural Science Foundation of China [62477013]</t>
  </si>
  <si>
    <t>Opening Foundation of the State Key Laboratory of Cognitive Intelligence; National Natural Science Foundation of China(National Natural Science Foundation of China (NSFC))</t>
  </si>
  <si>
    <t>This work was supported in part by the Opening Foundation of the State Key Laboratory of Cognitive Intelligence (iED2023-008) and the National Natural Science Foundation of China (62477013).</t>
  </si>
  <si>
    <t>10.3390/app15010154</t>
  </si>
  <si>
    <t>R7W0N</t>
  </si>
  <si>
    <t>WOS:001393492900001</t>
  </si>
  <si>
    <t>Song, D; Xie, X; Song, JY; Zhu, DR; Huang, YH; Felix, JX; Ma, L</t>
  </si>
  <si>
    <t>Song, Da; Xie, Xuan; Song, Jiayang; Zhu, Derui; Huang, Yuheng; Felix, Juefei-Xu; Ma, Lei</t>
  </si>
  <si>
    <t>LUNA: A Model-Based Universal Analysis Framework for Large Language Models</t>
  </si>
  <si>
    <t>IEEE TRANSACTIONS ON SOFTWARE ENGINEERING</t>
  </si>
  <si>
    <t>Large language models; deep neural networks; model-based analysis; quality assurance; Large language models; deep neural networks; model-based analysis; quality assurance</t>
  </si>
  <si>
    <t>MARKOV; EXTRACTION</t>
  </si>
  <si>
    <t>Over the past decade, Artificial Intelligence (AI) has had great success recently and is being used in a wide range of academic and industrial fields. More recently, Large Language Models (LLMs) have made rapid advancements that have propelled AI to a new level, enabling and empowering even more diverse applications and industrial domains with intelligence, particularly in areas like software engineering and natural language processing. Nevertheless, a number of emerging trustworthiness concerns and issues exhibited in LLMs, e.g., robustness and hallucination, have already recently received much attention, without properly solving which the widespread adoption of LLMs could be greatly hindered in practice. The distinctive characteristics of LLMs, such as the self-attention mechanism, extremely large neural network scale, and autoregressive generation usage contexts, differ from classic AI software based on Convolutional Neural Networks and Recurrent Neural Networks and present new challenges for quality analysis. Up to the present, it still lacks universal and systematic analysis techniques for LLMs despite the urgent industrial demand across diverse domains. Towards bridging such a gap, in this paper, we initiate an early exploratory study and propose a universal analysis framework for LLMs, named LUNA, which is designed to be general and extensible and enables versatile analysis of LLMs from multiple quality perspectives in a human-interpretable manner. In particular, we first leverage the data from desired trustworthiness perspectives to construct an abstract model as an auxiliary analysis asset and proxy, which is empowered by various abstract model construction methods built-in LUNA. To assess the quality of the abstract model, we collect and define a number of evaluation metrics, aiming at both the abstract model level and the semantics level. Then, the semantics, which is the degree of satisfaction of the LLM w.r.t. the trustworthiness perspective, is bound to and enriches the abstract model with semantics, which enables more detailed analysis applications for diverse purposes, e.g., abnormal behavior detection. To better understand the potential usefulness of our analysis framework LUNA, we conduct a large-scale evaluation, the results of which demonstrate that 1) the abstract model has the potential to distinguish normal and abnormal behavior in LLM, 2) LUNA is effective for the real-world analysis of LLMs in practice, and the hyperparameter settings influence the performance, 3) different evaluation metrics are in different correlations with the analysis performance. In order to encourage further studies in the quality assurance of LLMs, we made all of the code and more detailed experimental results data available on the supplementary website of this paper https://sites.google.com/view/llm-luna.</t>
  </si>
  <si>
    <t>[Song, Da; Xie, Xuan; Song, Jiayang; Huang, Yuheng] Univ Alberta, Dept Elect &amp; Comp Engn, Edmonton, AB T6G 1H9, Canada; [Zhu, Derui] Tech Univ Munich, Dept Comp Sci, D-80333 Munich, Germany; [Felix, Juefei-Xu] NYU, New York, NY 10012 USA; [Ma, Lei] Univ Tokyo, Tokyo 1138658, Japan; [Ma, Lei] Univ Alberta, Edmonton, AB, Canada</t>
  </si>
  <si>
    <t>University of Alberta; Technical University of Munich; New York University; University of Tokyo; University of Alberta</t>
  </si>
  <si>
    <t>Ma, L (corresponding author), Univ Tokyo, Tokyo 1138658, Japan.;Ma, L (corresponding author), Univ Alberta, Edmonton, AB, Canada.</t>
  </si>
  <si>
    <t>dsong4@ualberta.ca; xxie9@ualberta.ca; jiayan13@ualberta.ca; derui.zhu@tum.de; yuheng18@ualberta.ca; juefei.xu@nyu.edu; ma.lei@acm.org</t>
  </si>
  <si>
    <t>Song, Da/KIG-1322-2024; Xie, Xuan/LNR-8197-2024; Song, Jiayang/GXV-2909-2022; Zhu, Derui/JXM-9163-2024</t>
  </si>
  <si>
    <t>Huang, Yuheng/0000-0003-3666-4020; Xie, Xuan/0000-0003-3981-8515; Song, Jiayang/0009-0008-7093-9781</t>
  </si>
  <si>
    <t>Canada CIFAR AI Chairs Program; Natural Sciences and Engineering Research Council of Canada; JST-Mirai Program [JPMJMI20B8]; JSPS KAKENHI [JP21H04877, JP23H03372, JP24K02920]; Autoware Foundation</t>
  </si>
  <si>
    <t>Canada CIFAR AI Chairs Program; Natural Sciences and Engineering Research Council of Canada(Natural Sciences and Engineering Research Council of Canada (NSERC)CGIAR); JST-Mirai Program; JSPS KAKENHI(Ministry of Education, Culture, Sports, Science and Technology, Japan (MEXT)Japan Society for the Promotion of ScienceGrants-in-Aid for Scientific Research (KAKENHI)); Autoware Foundation(ACEV Foundation)</t>
  </si>
  <si>
    <t>This work was supported in part by Canada CIFAR AI Chairs Program, in part by the Natural Sciences and Engineering Research Council of Canada, in part by the JST-Mirai Program under Grant JPMJMI20B8, in part by the JSPS KAKENHI under Grant JP21H04877, Grant JP23H03372,Grant JP24K02920, and in part by the Autoware Foundation.</t>
  </si>
  <si>
    <t>0098-5589</t>
  </si>
  <si>
    <t>1939-3520</t>
  </si>
  <si>
    <t>IEEE T SOFTWARE ENG</t>
  </si>
  <si>
    <t>IEEE Trans. Softw. Eng.</t>
  </si>
  <si>
    <t>10.1109/TSE.2024.3411928</t>
  </si>
  <si>
    <t>Computer Science, Software Engineering; Engineering, Electrical &amp; Electronic</t>
  </si>
  <si>
    <t>YZ0O5</t>
  </si>
  <si>
    <t>WOS:001272193600014</t>
  </si>
  <si>
    <t>Zhang, HY; Zhao, YH; Sun, BY; Wu, YQ; Fu, ZT; Xiao, XQ</t>
  </si>
  <si>
    <t>Zhang, Haiyu; Zhao, Yinghui; Sun, Boyu; Wu, Yaqi; Fu, Zetian; Xiao, Xinqing</t>
  </si>
  <si>
    <t>Large Language Model Based Intelligent Fault Information Retrieval System for New Energy Vehicles</t>
  </si>
  <si>
    <t>new energy vehicle fault; intelligent retrieval system; generative language models; knowledge graphs; retrieval-augmented generation</t>
  </si>
  <si>
    <t>DIAGNOSIS</t>
  </si>
  <si>
    <t>In recent years, the rapid development of the new energy vehicle (NEV) industry has exposed significant deficiencies in intelligent fault diagnosis and information retrieval technologies, especially in intelligent fault information retrieval, which faces persistent challenges including inadequate system adaptability and reasoning bottlenecks. To address these challenges, this study proposes a Retrieval-Augmented Generation (RAG) framework that integrates large language models (LLMs) with knowledge graphs (KGs). The framework consists of three key components: fault data collection, knowledge graph construction, and fault knowledge model training. The primary research contributions are threefold: (1) A domain-optimized fine-tuning strategy for LLMs based on NEV fault characteristics, verifying the superior accuracy of the Bidirectional Encoder Representations from Transformers (BERT) model in fault classification tasks. (2) A structured knowledge graph encompassing 122 fault categories, developed through the ChatGLM3-6B model completing named entity and knowledge relation extraction to generate fault knowledge and build a paraphrased vocabulary. (3) An intelligent fault information retrieval system that significantly outperforms traditional models in NEV-specific Q&amp;A scenarios, providing multi-level fault cause analysis and actionable solution recommendations.</t>
  </si>
  <si>
    <t>[Zhang, Haiyu; Wu, Yaqi] China Agr Univ, Yantai Inst, Yantai 264670, Peoples R China; [Zhao, Yinghui; Sun, Boyu; Fu, Zetian; Xiao, Xinqing] China Agr Univ, Coll Engn, Beijing 100083, Peoples R China</t>
  </si>
  <si>
    <t>China Agricultural University; China Agricultural University</t>
  </si>
  <si>
    <t>Fu, ZT; Xiao, XQ (corresponding author), China Agr Univ, Coll Engn, Beijing 100083, Peoples R China.</t>
  </si>
  <si>
    <t>zhanghaiyu@cau.edu.cn; 18334577924@163.com; 19558583807@163.com; fzt@cau.edu.cn; xxqjd@cau.edu.cn</t>
  </si>
  <si>
    <t>zhao, yinghui/HTN-8841-2023; Xiao, Xinqing/AAY-2036-2021</t>
  </si>
  <si>
    <t>APR 6</t>
  </si>
  <si>
    <t>10.3390/app15074034</t>
  </si>
  <si>
    <t>1KH6H</t>
  </si>
  <si>
    <t>WOS:001467049800001</t>
  </si>
  <si>
    <t>Liu, DG; Cheng, L</t>
  </si>
  <si>
    <t>Liu, Dongge; Cheng, Liang</t>
  </si>
  <si>
    <t>MAKG: A maritime accident knowledge graph for intelligent accident analysis and management</t>
  </si>
  <si>
    <t>OCEAN ENGINEERING</t>
  </si>
  <si>
    <t>Maritime accident; Knowledge graph; Named entity recognition; BERT; Prompt learning</t>
  </si>
  <si>
    <t>With the increasing frequency of human activities at sea, maritime accidents are occurring more often. Analyzing and mining maritime accident cases can help uncover the causal mechanisms behind these incidents, thereby enhancing maritime safety. As an emerging technology for knowledge management and mining, knowledge graphs offer significant support for the storage, reasoning, and decision-making processes related to maritime accidents. In this study, we established a knowledge graph construction and application framework for maritime accidents to facilitates the extraction and management of maritime knowledge from unstructured texts. First, 581 accident reports released by the China Maritime Safety Administration over the past decade (2014-2023) were used as the data basis for analysis and construction of the maritime accident ontology structure using the sevenstep method, which comprises 8 entity types, 8 relationship types, and 18 attribute entity types. Second, We proposed MBERT-BiLSTM-CRF-SF, a named entity recognition model based on domain pretraining and selftraining, to reduce graph construction costs. This model achieved state-of-the-art performance in the maritime domain, with an F1 score of 0.910 +/- 0.006, which is about 5% higher than the mainstream model. In addition, we proposed an entity alignment method based on font and semantics to refine knowledge further. On the basis of the proposed method, we constructed a large, high-quality maritime accident knowledge graph (MAKG) system that contains 16,099 entities and 20,809 relationship instances. Finally, we reduced the complexity of applying knowledge graphs by integrating the CRISPE prompt learning framework of the large language model, and experiments on graph traversal, pattern recognition, and aggregation analysis were conducted to assess the quality of MAKG. Results demonstrate that MAKG can effectively enhance the efficiency of querying and reasoning about maritime accident information, thus providing significant support for the prevention and management of maritime accidents.</t>
  </si>
  <si>
    <t>[Liu, Dongge; Cheng, Liang] Nanjing Univ, Sch Geog &amp; Ocean Sci, Nanjing 210023, Peoples R China; [Cheng, Liang] Nanjing Univ, Jiangsu Prov Key Lab Geog Informat Sci &amp; Technol, Nanjing, Peoples R China; [Cheng, Liang] Nanjing Univ, Collaborat Innovat Ctr South China Sea Studies, Nanjing, Peoples R China; [Cheng, Liang] Nanjing Univ, Collaborat Innovat Ctr Novel Software Technol &amp; In, Nanjing, Peoples R China</t>
  </si>
  <si>
    <t>Nanjing University; Nanjing University; Nanjing University; Nanjing University</t>
  </si>
  <si>
    <t>Cheng, L (corresponding author), Nanjing Univ, Sch Geog &amp; Ocean Sci, Nanjing 210023, Peoples R China.</t>
  </si>
  <si>
    <t>DG21270030@smail.nju.edu.cn; lcheng@nju.edu.cn</t>
  </si>
  <si>
    <t>National Key Research and Devel-opment Program of China [2022YFB3903603]; National Key Research and Development Program of China [2023YFC3107202]; National Nat-ural Science Foundation of China [42201450]</t>
  </si>
  <si>
    <t>National Key Research and Devel-opment Program of China(National Key Research &amp; Development Program of China); National Key Research and Development Program of China(National Key Research &amp; Development Program of China); National Nat-ural Science Foundation of China(National Natural Science Foundation of China (NSFC))</t>
  </si>
  <si>
    <t>This work was supported by the National Key Research and Devel-opment Program of China (2022YFB3903603) ; National Key Research and Development Program of China (2023YFC3107202) ; National Nat-ural Science Foundation of China (42201450)</t>
  </si>
  <si>
    <t>0029-8018</t>
  </si>
  <si>
    <t>1873-5258</t>
  </si>
  <si>
    <t>OCEAN ENG</t>
  </si>
  <si>
    <t>Ocean Eng.</t>
  </si>
  <si>
    <t>10.1016/j.oceaneng.2024.119280</t>
  </si>
  <si>
    <t>Engineering, Marine; Engineering, Civil; Engineering, Ocean; Oceanography</t>
  </si>
  <si>
    <t>Engineering; Oceanography</t>
  </si>
  <si>
    <t>G7K9I</t>
  </si>
  <si>
    <t>WOS:001318392700001</t>
  </si>
  <si>
    <t>Zhang, X; Chen, KJ; Ding, JY; Yang, YQ; Zhang, WM; Yu, NH</t>
  </si>
  <si>
    <t>Zhang, Xin; Chen, Kejiang; Ding, Jinyang; Yang, Yuqi; Zhang, Weiming; Yu, Nenghai</t>
  </si>
  <si>
    <t>Provably Secure Public-Key Steganography Based on Elliptic Curve Cryptography</t>
  </si>
  <si>
    <t>IEEE TRANSACTIONS ON INFORMATION FORENSICS AND SECURITY</t>
  </si>
  <si>
    <t>Steganography; Public key; Encryption; Computational modeling; Elliptic curve cryptography; Encoding; Authentication; Public-key steganography; generative model; elliptic curve cryptography; provable security</t>
  </si>
  <si>
    <t>LEARNING FRAMEWORK; STEGANALYSIS</t>
  </si>
  <si>
    <t>Steganography is the technique of hiding secret messages within seemingly harmless covers to elude examination by censors. Despite having been proposed several decades ago, provably secure steganography has not gained popularity among researchers due to its rigorous data requirements. Recent advancements in generative models have enabled these researchers to provide explicit data distributions, which has contributed to the development of provably secure steganography methods. However, these methods depend on the assumption of a preshared key. In practical settings, these methods face various challenges, including key agreement, key updating, and user expansion. Although public-key steganography provides a viable solution, existing public-key steganography approaches are burdened with inefficiency and complex implementation in practical scenarios. In this paper, we proposes a practical public-key steganography method based on elliptic curve cryptography and a generative model. This method is the first comprehensive and practical approach to public-key steganography and steganographic key exchange. Additionally, we provide a specific instance to illustrate the proposed method. The security of the proposed construction is also proven based on computational complexity theory. Further experiments have demonstrated the security and efficiency of the proposed method.</t>
  </si>
  <si>
    <t>[Zhang, Xin; Chen, Kejiang; Ding, Jinyang; Yang, Yuqi; Zhang, Weiming; Yu, Nenghai] Univ Sci &amp; Technol China, CAS Key Lab Electromagnet Space Informat, Hefei 230026, Peoples R China; [Zhang, Xin; Chen, Kejiang; Ding, Jinyang; Yang, Yuqi; Zhang, Weiming; Yu, Nenghai] Anhui Prov Key Lab Digital Secur, Hefei 230026, Peoples R China</t>
  </si>
  <si>
    <t>Chinese Academy of Sciences; University of Science &amp; Technology of China, CAS</t>
  </si>
  <si>
    <t>Chen, KJ (corresponding author), Univ Sci &amp; Technol China, CAS Key Lab Electromagnet Space Informat, Hefei 230026, Peoples R China.</t>
  </si>
  <si>
    <t>chenkj@mail.ustc.edu.cn</t>
  </si>
  <si>
    <t>; Yang, Yuqi/AFW-2437-2022; Zhang, Zhiyong/KPY-6346-2024; zhang, bx/HNR-3314-2023; Chen, Kejiang/ABD-7057-2020</t>
  </si>
  <si>
    <t>Chen, Kejiang/0000-0002-9868-3414; Zhang, Weiming/0000-0001-5576-6108; Ding, Jinyang/0000-0002-5566-5873</t>
  </si>
  <si>
    <t>Natural Science Foundation of China</t>
  </si>
  <si>
    <t>Natural Science Foundation of China(National Natural Science Foundation of China (NSFC))</t>
  </si>
  <si>
    <t>1556-6013</t>
  </si>
  <si>
    <t>1556-6021</t>
  </si>
  <si>
    <t>IEEE T INF FOREN SEC</t>
  </si>
  <si>
    <t>IEEE Trans. Inf. Forensic Secur.</t>
  </si>
  <si>
    <t>10.1109/TIFS.2024.3361219</t>
  </si>
  <si>
    <t>Computer Science, Theory &amp; Methods; Engineering, Electrical &amp; Electronic</t>
  </si>
  <si>
    <t>JP2E1</t>
  </si>
  <si>
    <t>WOS:001174295900005</t>
  </si>
  <si>
    <t>Liu, RN; Zhang, QH; Han, T; Yang, BY; Zhang, WD; Yin, S; Zhou, DH</t>
  </si>
  <si>
    <t>Liu, Ruonan; Zhang, Quanhu; Han, Te; Yang, Boyuan; Zhang, Weidong; Yin, Shen; Zhou, Donghua</t>
  </si>
  <si>
    <t>Survey on Foundation Models for Prognostics and Health Management in Industrial Cyber-Physical Systems</t>
  </si>
  <si>
    <t>Prognostics and health management; Cyber-physical systems; Maintenance; Biological system modeling; Sensors; Artificial intelligence; Surveys; Industrial cyber-physical systems; prognostics and health management; fault diagnosis; remaining useful life; large-scale foundation models; industrial process knowledge</t>
  </si>
  <si>
    <t>FAULT-DIAGNOSIS; INDICATOR CONSTRUCTION; AUTO-ENCODER; NETWORK; PREDICTION</t>
  </si>
  <si>
    <t>Industrial Cyber-Physical Systems (ICPS) integrating disciplines such as computer science, communication technology, and engineering, have become a crucial component of modern manufacturing and industry. However, ICPS faces numerous challenges during long-term operation, including equipment faults, performance degradation, and security threats, etc. To achieve efficient maintenance and management, prognostics and health management (PHM) has been widely applied in the critical tasks of ICPS such as fault prediction, health monitoring, and maintenance decision-making. The emergence of large-scale foundation models (LFMs) like BERT and GPT marks a significant advancement in artificial intelligence (AI) technology, demonstrating substantial application potential in multiple fields. The accumulation of AI technology, rapid development of LFMs, and the abundance of industrial data and industrial process knowledge provide the foundational conditions for the construction and advancement of industrial LFMs. However, there is currently a lack of consensus on applying LFMs of PHM in ICPS, necessitating a systematic review and roadmap to clarify future development directions. To bridge this gap, this survey provides a comprehensive survey and understanding of the recent advances in LFMs of PHM in ICPS. It provides valuable references for decision makers and researchers in the industry, and helps to further improve the reliability, availability and safety of ICPS.</t>
  </si>
  <si>
    <t>[Liu, Ruonan; Zhang, Weidong] Shanghai Jiao Tong Univ, Dept Automat, Shanghai 200240, Peoples R China; [Zhang, Quanhu] Tianjin Univ, Coll Intelligence &amp; Comp, Tianjin 300350, Peoples R China; [Han, Te] Beijing Inst Technol, Ctr Energy &amp; Environm Policy Res, Beijing 100081, Peoples R China; [Han, Te] Beijing Inst Technol, Sch Management, Beijing 100081, Peoples R China; [Han, Te] Beijing Lab Syst Engn Carbon Neutral, Beijing 100081, Peoples R China; [Yang, Boyuan; Zhou, Donghua] Nanjing Univ, Ctr Adv Control &amp; Smart Operat, Suzhou 215163, Peoples R China; [Zhang, Weidong] Hainan Univ, Sch Informat &amp; Commun Engn, Haikou 570228, Peoples R China; [Yin, Shen] Norwegian Univ Sci &amp; Technol, N-7491 Trondheim, Norway</t>
  </si>
  <si>
    <t>Shanghai Jiao Tong University; Tianjin University; Beijing Institute of Technology; Beijing Institute of Technology; Nanjing University; Hainan University; Norwegian University of Science &amp; Technology (NTNU)</t>
  </si>
  <si>
    <t>Han, T (corresponding author), Beijing Inst Technol, Ctr Energy &amp; Environm Policy Res, Beijing 100081, Peoples R China.;Yang, BY (corresponding author), Nanjing Univ, Ctr Adv Control &amp; Smart Operat, Suzhou 215163, Peoples R China.</t>
  </si>
  <si>
    <t>ruonan.liu@sjtu.edu.cn; quanhuzhang@tju.deu.cn; hante@bit.edu.cn; yby@nju.edu.cn; wdzhang@sjtu.edu.cn; shen.yin@ntnu.no; zdh@mail.tsinghua.edu.cn</t>
  </si>
  <si>
    <t>; zhang, weidong/JAC-5865-2023; Yin, Shen/I-5855-2014; donghua, zhou/LZE-6250-2025</t>
  </si>
  <si>
    <t>Zhang, Quanhu/0009-0000-1053-3159; Liu, Ruonan/0000-0001-9963-7092;</t>
  </si>
  <si>
    <t>National Science and Technology Major Project [2022ZD0119900]; National Natural Science Foundation of China [62206199, U2141234]; Shanghai Science and Technology Program [22015810300]; Hainan Province Science and Technology Special Fund [ZDYF2024GXJS003]; Young Elite Scientist Sponsorship Program [YESS20220409]; Alexander von Humboldt Foundation [1226831]</t>
  </si>
  <si>
    <t>National Science and Technology Major Project; National Natural Science Foundation of China(National Natural Science Foundation of China (NSFC)); Shanghai Science and Technology Program; Hainan Province Science and Technology Special Fund; Young Elite Scientist Sponsorship Program; Alexander von Humboldt Foundation(Alexander von Humboldt Foundation)</t>
  </si>
  <si>
    <t>This work was supported in part by the National Science and Technology Major Project under Grant 2022ZD0119900,in part by the National Natural Science Foundation of China under Grant 62206199 and Grant U2141234, in part by Shanghai Science and Technology Program under Grant 22015810300, in part by Hainan Province Science and Technology Special Fund under Grant ZDYF2024GXJS003, in part by Young Elite Scientist Sponsorship Program under Grant YESS20220409, and in part by Alexander von Humboldt Foundation under Grant 1226831.</t>
  </si>
  <si>
    <t>10.1109/TICPS.2024.3425326</t>
  </si>
  <si>
    <t>3LL8S</t>
  </si>
  <si>
    <t>WOS:001503177000001</t>
  </si>
  <si>
    <t>Tac, V; Rausch, MK; Bilionis, I; Costabal, FS; Tepole, AB</t>
  </si>
  <si>
    <t>Tac, Vahidullah; Rausch, Manuel K.; Bilionis, Ilias; Sahli Costabal, Francisco; Tepole, Adrian Buganza</t>
  </si>
  <si>
    <t>Generative hyperelasticity with physics-informed probabilistic diffusion fields</t>
  </si>
  <si>
    <t>ENGINEERING WITH COMPUTERS</t>
  </si>
  <si>
    <t>Hyperelasticity; Generative modeling; Neural ODEs; Data-driven modeling; Heterogeneous materials; Polyconvex; Hyper-network</t>
  </si>
  <si>
    <t>UNCERTAINTY; MODEL</t>
  </si>
  <si>
    <t>Many natural materials exhibit highly complex, nonlinear, anisotropic, and heterogeneous mechanical properties. Recently, it has been demonstrated that data-driven strain energy functions possess the flexibility to capture the behavior of these complex materials with high accuracy while satisfying physics-based constraints. However, most of these approaches disregard the uncertainty in the estimates and the spatial heterogeneity of these materials. In this work, we leverage recent advances in generative models to address these issues. We use as building block neural ordinary equations (NODE) that-by construction-create polyconvex strain energy functions, a key property of realistic hyperelastic material models. We combine this approach with probabilistic diffusion models to generate new samples of strain energy functions. This technique allows us to sample a vector of Gaussian white noise and translate it to NODE parameters thereby representing plausible strain energy functions. We extend our approach to spatially correlated diffusion resulting in heterogeneous material properties for arbitrary geometries. We extensively test our method with synthetic and experimental data on biological tissues and run finite element simulations with various degrees of spatial heterogeneity. We believe this approach is a major step forward including uncertainty in predictive, data-driven models of hyperelasticity.</t>
  </si>
  <si>
    <t>[Tac, Vahidullah; Bilionis, Ilias; Tepole, Adrian Buganza] Purdue Univ, Mech Engn Technol, W Lafayette, IN 47907 USA; [Rausch, Manuel K.] Univ Texas Austin, Dept Aerosp Engn &amp; Engn Mech, Austin, TX USA; [Sahli Costabal, Francisco] Pontificia Univ Catolica Chile, Dept Mech &amp; Met Engn, Santiago, Chile; [Sahli Costabal, Francisco] Pontificia Univ Catolica Chile, Inst Biol &amp; Med Engn, Santiago, Chile; [Tepole, Adrian Buganza] Purdue Univ, Weldon Sch Biomed Engn, W Lafayette, IN 47907 USA</t>
  </si>
  <si>
    <t>Purdue University System; Purdue University; University of Texas System; University of Texas Austin; Pontificia Universidad Catolica de Chile; Pontificia Universidad Catolica de Chile; Purdue University System; Purdue University</t>
  </si>
  <si>
    <t>Tepole, AB (corresponding author), Purdue Univ, Mech Engn Technol, W Lafayette, IN 47907 USA.;Costabal, FS (corresponding author), Pontificia Univ Catolica Chile, Dept Mech &amp; Met Engn, Santiago, Chile.;Costabal, FS (corresponding author), Pontificia Univ Catolica Chile, Inst Biol &amp; Med Engn, Santiago, Chile.;Tepole, AB (corresponding author), Purdue Univ, Weldon Sch Biomed Engn, W Lafayette, IN 47907 USA.</t>
  </si>
  <si>
    <t>fsc@ing.puc.cl; abuganza@purdue.edu</t>
  </si>
  <si>
    <t>; Bilionis, Ilias/HME-2700-2023; Tac, Vahidullah/LZH-1283-2025; Sahli Costabal, Francisco/X-8791-2019; Rausch, Manuel/J-3267-2012</t>
  </si>
  <si>
    <t>Bilionis, Ilias/0000-0002-5266-105X; Tac, Vahidullah/0000-0002-3027-6687; Buganza Tepole, Adrian/0000-0001-8531-0603;</t>
  </si>
  <si>
    <t>AFOSR [FA09950-22-1-0061]; Open Seed Fund of the School of Engineering at Pontificia Universidad Catolica de Chile; National Institute of Arthritis and Musculoskeletal and Skin Diseases, National Institute of Health, United States [R01AR074525]</t>
  </si>
  <si>
    <t>AFOSR(United States Department of DefenseAir Force Office of Scientific Research (AFOSR)); Open Seed Fund of the School of Engineering at Pontificia Universidad Catolica de Chile; National Institute of Arthritis and Musculoskeletal and Skin Diseases, National Institute of Health, United States</t>
  </si>
  <si>
    <t>VT and IB acknowledge the support of AFOSR under the grant number FA09950-22-1-0061. FSC and MR acknowledge the support of the Open Seed Fund of the School of Engineering at Pontificia Universidad Catolica de Chile. ABT acknowledges support from National Institute of Arthritis and Musculoskeletal and Skin Diseases, National Institute of Health, United States under award R01AR074525.</t>
  </si>
  <si>
    <t>0177-0667</t>
  </si>
  <si>
    <t>1435-5663</t>
  </si>
  <si>
    <t>ENG COMPUT-GERMANY</t>
  </si>
  <si>
    <t>Eng. Comput.</t>
  </si>
  <si>
    <t>10.1007/s00366-024-01984-2</t>
  </si>
  <si>
    <t>Computer Science, Interdisciplinary Applications; Engineering, Mechanical</t>
  </si>
  <si>
    <t>0BD7S</t>
  </si>
  <si>
    <t>WOS:001226809000001</t>
  </si>
  <si>
    <t>Peng, XH; Jiang, HB; Chen, J; Liu, MX; Chen, X</t>
  </si>
  <si>
    <t>Peng, Xiaohong; Jiang, Hongbin; Chen, Jing; Liu, Mingxin; Chen, Xiao</t>
  </si>
  <si>
    <t>Research and Construction of Knowledge Map of Golden Pomfret Based on LA-CANER Model</t>
  </si>
  <si>
    <t>JOURNAL OF MARINE SCIENCE AND ENGINEERING</t>
  </si>
  <si>
    <t>Golden Pomfret aquaculture; knowledge graph; named entity recognition; aquaculture risk prevention; smart aquaculture technologies</t>
  </si>
  <si>
    <t>To address the issues of fragmented species information, low knowledge extraction efficiency, and insufficient utilization in the aquaculture domain, the main objective of this study is to construct the first knowledge graph for the Golden Pomfret aquaculture field and optimize the named entity recognition (NER) methods used in the construction process. The dataset contains challenges such as long text processing, strong local context dependencies, and entity sample imbalance, which result in low information extraction efficiency, recognition errors or omissions, and weak model generalization. This paper proposes a novel named entity recognition model, LA-CANER (Local Attention-Category Awareness NER), which combines local attention mechanisms with category awareness to improve both the accuracy and speed of NER. The constructed knowledge graph provides significant scientific knowledge support to Golden Pomfret aquaculture workers. First, by integrating and standardizing multi-source information, the knowledge graph offers comprehensive and accurate data, supporting decision-making for aquaculture management. The graph enables precise reasoning based on disease symptoms, environmental factors, and historical production data, helping workers identify potential risks early and take preventive actions. Furthermore, the knowledge graph can be integrated with large models like GPT-4 and DeepSeek-R1. By providing structured knowledge and rules, the graph enhances the reasoning and decision-making capabilities of these models. This promotes the application of smart aquaculture technologies and enables precision farming, ultimately increasing overall industry efficiency.</t>
  </si>
  <si>
    <t>[Peng, Xiaohong; Jiang, Hongbin; Chen, Jing] Guangdong Ocean Univ, Coll Math &amp; Comp Sci, Zhanjiang 524088, Peoples R China; [Liu, Mingxin] Guangdong Ocean Univ, Coll Elect &amp; Informat Engn, Zhanjiang 524088, Peoples R China; [Chen, Xiao] Hebei Normal Univ Sci &amp; Technol, Marine Sci Res Ctr, Qinhuangdao 066004, Peoples R China</t>
  </si>
  <si>
    <t>Guangdong Ocean University; Guangdong Ocean University; Hebei Normal University of Science &amp; Technology</t>
  </si>
  <si>
    <t>Chen, J (corresponding author), Guangdong Ocean Univ, Coll Math &amp; Comp Sci, Zhanjiang 524088, Peoples R China.</t>
  </si>
  <si>
    <t>jianghongbin@stu.gdou.edu.cn; juvenalabelezr553@gmail.com</t>
  </si>
  <si>
    <t>Ahmed Osman, Radwa/AAW-4494-2021</t>
  </si>
  <si>
    <t>National Natural Science Foundation of China; Natural Science Foundation of Hebei Province [2022203028, 2023407003]; Guangdong Ocean University Research Fund Project [060302102304]; Central Government Guides Local Science and Technology Development Fund Projects [226Z0102G, 226Z0305G]; [62172352]; [61871465]; [42306218]; [2023KCXTD016]</t>
  </si>
  <si>
    <t>National Natural Science Foundation of China(National Natural Science Foundation of China (NSFC)); Natural Science Foundation of Hebei Province(Natural Science Foundation of Hebei Province); Guangdong Ocean University Research Fund Project; Central Government Guides Local Science and Technology Development Fund Projects; ; ; ;</t>
  </si>
  <si>
    <t>This research was supported by National Natural Science Foundation of China (No. 62172352, No. 61871465, No. 42306218); Department of Education Ocean Ranch Equipment Information and Intelligent Innovation Team Project (No. 2023KCXTD016); Natural Science Foundation of Hebei Province (No. 2022203028, No. 2023407003); Guangdong Ocean University Research Fund Project (No. 060302102304); the Central Government Guides Local Science and Technology Development Fund Projects (Grant No. 226Z0102G, No. 226Z0305G).</t>
  </si>
  <si>
    <t>2077-1312</t>
  </si>
  <si>
    <t>J MAR SCI ENG</t>
  </si>
  <si>
    <t>J. Mar. Sci. Eng.</t>
  </si>
  <si>
    <t>FEB 21</t>
  </si>
  <si>
    <t>10.3390/jmse13030400</t>
  </si>
  <si>
    <t>Engineering, Marine; Engineering, Ocean; Oceanography</t>
  </si>
  <si>
    <t>0PY3K</t>
  </si>
  <si>
    <t>WOS:001453229200001</t>
  </si>
  <si>
    <t>Zhao, Y; Hu, C; Zhu, ZQ; Qiu, SH; Chen, B; Jiao, P; Wang, FY</t>
  </si>
  <si>
    <t>Zhao, Yong; Hu, Cong; Zhu, Zhengqiu; Qiu, Sihang; Chen, Bin; Jiao, Peng; Wang, Fei-Yue</t>
  </si>
  <si>
    <t>Crowd Sensing Intelligence for ITS: Participants, Methods, and Stages</t>
  </si>
  <si>
    <t>IEEE TRANSACTIONS ON INTELLIGENT VEHICLES</t>
  </si>
  <si>
    <t>Crowd sensing intelligence; intelligence transportation systems; cyber-physical-social systems</t>
  </si>
  <si>
    <t>PARALLEL; FRAMEWORK; CHATGPT; ORGANIZATIONS; METAVERSES; OPERATIONS; VEHICLES; SYSTEMS</t>
  </si>
  <si>
    <t>The construction of transportation 5.0 or the so-called society-centered intelligent transportation systems (ITS) has aroused higher requirements for the intelligent sensing capability to seamlessly integrate Cyber-Physical-Social Systems (CPSS). Crowd Sensing Intelligence (CSI), as a promising paradigm, leverages the collective intelligence of heterogeneous sensing resources to gather data and information from CPSS. Our first Distributed/Decentralized Hybrid Workshop on Crowd Sensing Intelligence (DHW-CSI) has been focused on principles and high-level processes of organizing and operating CSI. This letter reports the discussion results of the second DHW-CSI addressing the participants, methods, and stages of CSI for ITS. We categorized sensing participants into three kinds, i.e., biological, digital, and robotic. Then we summarized three methods to enable sensing intelligence, i.e., foundation models, scenarios engineering, and human-oriented operating systems. Finally, we anticipated that the progression of CSI will experience three stages, from algorithmic intelligence to linguistic intelligence, and eventually to imaginative intelligence.</t>
  </si>
  <si>
    <t>[Zhao, Yong; Hu, Cong; Zhu, Zhengqiu; Qiu, Sihang; Chen, Bin; Jiao, Peng] Natl Univ Def Technol, Coll Syst Engn, Changsha 410073, Hunan, Peoples R China; [Zhao, Yong; Hu, Cong; Zhu, Zhengqiu; Qiu, Sihang; Chen, Bin; Jiao, Peng] Hunan Inst Adv Technol, Changsha 410073, Hunan, Peoples R China; [Wang, Fei-Yue] Chinese Acad Sci, Inst Automat, State Key Lab Management &amp; Control Complex Syst, Beijing 100190, Peoples R China</t>
  </si>
  <si>
    <t>National University of Defense Technology - China; Chinese Academy of Sciences; Institute of Automation, CAS</t>
  </si>
  <si>
    <t>Jiao, P (corresponding author), Natl Univ Def Technol, Coll Syst Engn, Changsha 410073, Hunan, Peoples R China.;Jiao, P (corresponding author), Hunan Inst Adv Technol, Changsha 410073, Hunan, Peoples R China.;Wang, FY (corresponding author), Chinese Acad Sci, Inst Automat, State Key Lab Management &amp; Control Complex Syst, Beijing 100190, Peoples R China.</t>
  </si>
  <si>
    <t>zhaoyong15@nudt.edu.cn; hucong@nudt.edu.cn; zhuzhengqiu12@nudt.edu.cn; sihangq@acm.org; chenbin06@nudt.edu.cn; crocus201@163.com; feiyue@ieee.org</t>
  </si>
  <si>
    <t>Wang, Fu/AAD-9782-2021; Zhao, Yong/ABC-8418-2020; Jiao, Peng/F-5424-2014</t>
  </si>
  <si>
    <t>National Natural Science Foundation of China [62202477, 62173337, 21808181, 72071207]; Humanity and Social Science Youth Foundation of Ministry of Education of China [19YJCZH073]</t>
  </si>
  <si>
    <t>National Natural Science Foundation of China(National Natural Science Foundation of China (NSFC)); Humanity and Social Science Youth Foundation of Ministry of Education of China</t>
  </si>
  <si>
    <t>This work was supported in part by the National Natural Science Foundation of China under Grants 62202477, 62173337, 21808181, and 72071207), and in part by the Humanity and Social Science Youth Foundation of Ministry of Education of China under Grant 19YJCZH073</t>
  </si>
  <si>
    <t>2379-8858</t>
  </si>
  <si>
    <t>2379-8904</t>
  </si>
  <si>
    <t>IEEE T INTELL VEHICL</t>
  </si>
  <si>
    <t>IEEE T. Intell. Veh.</t>
  </si>
  <si>
    <t>10.1109/TIV.2023.3284046</t>
  </si>
  <si>
    <t>Computer Science, Artificial Intelligence; Engineering, Electrical &amp; Electronic; Transportation Science &amp; Technology</t>
  </si>
  <si>
    <t>Computer Science; Engineering; Transportation</t>
  </si>
  <si>
    <t>M9SU3</t>
  </si>
  <si>
    <t>WOS:001033547600005</t>
  </si>
  <si>
    <t>Liu, H; Ren, YL; Li, X; Deng, Y; Wang, YT; Cao, QW; Du, JY; Lin, ZW; Wang, WJ</t>
  </si>
  <si>
    <t>Liu, He; Ren, Yili; Li, Xin; Deng, Yue; Wang, Yongtao; Cao, Qianwen; Du, Jinyang; Lin, Zhiwei; Wang, Wenjie</t>
  </si>
  <si>
    <t>Research status and application of artificial intelligence large models in the oil and gas industry</t>
  </si>
  <si>
    <t>foundation model; large language mode; visual large model; multimodal large model; large model of oil and gas industry; pre-training; fine-tuning</t>
  </si>
  <si>
    <t>This article elucidates the concept of large model technology, summarizes the research status of large model technology both domestically and internationally, provides an overview of the application status of large models in vertical industries, outlines the challenges and issues confronted in applying large models in the oil and gas sector, and offers prospects for the application of large models in the oil and gas industry. The existing large models can be briefly divided into three categories: large language models, visual large models, and multimodal large models. The application of large models in the oil and gas industry is still in its infancy. Based on open-source large language models, some oil and gas enterprises have released large language model products using methods like fine-tuning and retrieval augmented generation. Scholars have attempted to develop scenario-specific models for oil and gas operations by using visual/multimodal foundation models. A few researchers have constructed pre-trained foundation models for seismic data processing and interpretation, as well as core analysis. The application of large models in the oil and gas industry faces challenges such as current data quantity and quality being difficult to support the training of large models, high research and development costs, and poor algorithm autonomy and control. The application of large models should be guided by the needs of oil and gas business, taking the application of large models as an opportunity to improve data lifecycle management, enhance data governance capabilities, promote the construction of computing power, strengthen the construction of artificial intelligence + energy composite teams, and boost the autonomy and control of large model technology.</t>
  </si>
  <si>
    <t>[Liu, He; Ren, Yili; Li, Xin] Natl key Lab Multiresources Collaborat Green Prod, Daqing 163000, Peoples R China; [Liu, He; Ren, Yili; Li, Xin; Wang, Wenjie] Res Inst Petr Explorat &amp; Dev, Beijing 100083, Peoples R China; [Deng, Yue; Du, Jinyang] Beijing Univ Aeronaut &amp; Astronaut, Beijing 100191, Peoples R China; [Wang, Yongtao; Lin, Zhiwei] Peking Univ, Beijing 100871, Peoples R China; [Cao, Qianwen] China Univ Petr, Beijing 102249, Peoples R China</t>
  </si>
  <si>
    <t>Beihang University; Peking University; China University of Petroleum</t>
  </si>
  <si>
    <t>Ren, YL (corresponding author), Natl key Lab Multiresources Collaborat Green Prod, Daqing 163000, Peoples R China.;Ren, YL (corresponding author), Res Inst Petr Explorat &amp; Dev, Beijing 100083, Peoples R China.</t>
  </si>
  <si>
    <t>renyili@petrochina.com.cn</t>
  </si>
  <si>
    <t>Wang, Yongtao/GQP-8919-2022; du, jinyang/LZE-5392-2025; Lin, ZhiWei Lin/KBC-8548-2024</t>
  </si>
  <si>
    <t>National Natural Science Foundation of China [72088101, 42372175]; PetroChina Science and Technology Innovation Fund Program [2021DQ02-0904]</t>
  </si>
  <si>
    <t>National Natural Science Foundation of China(National Natural Science Foundation of China (NSFC)); PetroChina Science and Technology Innovation Fund Program</t>
  </si>
  <si>
    <t>Foundation item: Supported by the National Natural Science Foundation of China (72088101, 42372175) ; PetroChina Science and Technology Innovation Fund Program (2021DQ02-0904) .</t>
  </si>
  <si>
    <t>10.1016/S1876-3804(24)60524-0</t>
  </si>
  <si>
    <t>G7F5E</t>
  </si>
  <si>
    <t>WOS:001318251700001</t>
  </si>
  <si>
    <t>Shrestha, R; Ko, T; Lee, J</t>
  </si>
  <si>
    <t>Shrestha, Rabin; Ko, Taewoo; Lee, Jeehee</t>
  </si>
  <si>
    <t>Quantifying Project Uncertainties: Leveraging Historical Bid and Change Order Data for Automated Detection of Cost and Schedule Impacts in New Projects</t>
  </si>
  <si>
    <t>Construction bid documents; Project uncertainties; Change order; Cost; Schedule; Natural language processing (NLP); Lage language model (LLM)</t>
  </si>
  <si>
    <t>Unexpected uncertainties often arise during construction project execution, impacting performance measures such as time, budget, scope, and quality. This study addresses these cost and schedule challenges by creating an automated risk management model that utilizes natural language processing (NLP) techniques. NLP techniques are powerful tools that can process and analyze natural language data, allowing us to uncover valuable insights from textual data. This method enables the extraction of meaningful information from bid, contract, and change order documentation. The bidirectional encoder representations from transformers (BERT) model, a widely recognized transformer-based model, transforms words and phrases into numerical representations. After that, cosine similarity is used to assess the similarity between new and old projects. All these techniques allow us to predict potential costs and schedule changes for upcoming projects based on data from past similar projects. The research question of this study is: How can historical bidding and change order documents be utilized to forecast uncertainties in project cost and schedule for new projects? To address this question, the authors proposed an approach using NLP, BERT, and cosine similarity to extract the relevant data from past similar projects to forecast the cost and schedule changes for upcoming new projects, thus providing proactive insights for project management. Using a case study of 113 projects, out of which 20% were set aside for testing, the model achieved an accuracy of 78.30% in forecasting cost changes and 75.0% in forecasting schedule changes, with an overall accuracy of more than 75% in predicting changes. This finding demonstrates the model's efficacy in anticipating project uncertainties, thus significantly contributing to improved project management. This data-driven approach to managing uncertainties ultimately enhances overall project success and performance by allowing construction professionals to anticipate and address potential risks and variations proactively.</t>
  </si>
  <si>
    <t>[Shrestha, Rabin] Univ Nevada, Howard R Hughes Coll Engn, Civil &amp; Environm Engn &amp; Construct, Las Vegas, NV 89154 USA; [Ko, Taewoo] Kookmin Univ, Coll Architecture, Seoul 02707, South Korea; [Lee, Jeehee] Chung Ang Univ, Sch Architecture &amp; Bldg Sci, Seoul 06974, South Korea</t>
  </si>
  <si>
    <t>Nevada System of Higher Education (NSHE); University of Nevada Las Vegas; Kookmin University; Chung Ang University</t>
  </si>
  <si>
    <t>Lee, J (corresponding author), Chung Ang Univ, Sch Architecture &amp; Bldg Sci, Seoul 06974, South Korea.</t>
  </si>
  <si>
    <t>rabin.shrestha@unlv.edu; taewoo.ko@kookmin.ac.kr; jhlee0404@cau.ac.kr</t>
  </si>
  <si>
    <t>APR 1</t>
  </si>
  <si>
    <t>10.1061/JCEMD4.COENG-15689</t>
  </si>
  <si>
    <t>W8K6O</t>
  </si>
  <si>
    <t>WOS:001420997500003</t>
  </si>
  <si>
    <t>Gaggion, N; Mansilla, L; Mosquera, C; Milone, DH; Ferrante, E</t>
  </si>
  <si>
    <t>Gaggion, Nicolas; Mansilla, Lucas; Mosquera, Candelaria; Milone, Diego H.; Ferrante, Enzo</t>
  </si>
  <si>
    <t>Improving Anatomical Plausibility in Medical Image Segmentation via Hybrid Graph Neural Networks: Applications to Chest X-Ray Analysis</t>
  </si>
  <si>
    <t>IEEE TRANSACTIONS ON MEDICAL IMAGING</t>
  </si>
  <si>
    <t>Image segmentation; Standards; Shape; Convolutional neural networks; Biomedical imaging; Decoding; Computational modeling; Graph convolutional neural networks; anatomically plausible segmentation; landmark based segmentation; graph generative models; localized skip connections</t>
  </si>
  <si>
    <t>RADIOGRAPHS</t>
  </si>
  <si>
    <t>Anatomical segmentation is a fundamental task in medical image computing, generally tackled with fully convolutional neural networks which produce dense segmentation masks. These models are often trained with loss functions such as cross-entropy or Dice, which assume pixels to be independent of each other, thus ignoring topological errors and anatomical inconsistencies. We address this limitation by moving from pixel-level to graph representations, which allow to naturally incorporate anatomical constraints by construction. To this end, we introduce HybridGNet, an encoder-decoder neural architecture that leverages standard convolutions for image feature encoding and graph convolutional neural networks (GCNNs) to decode plausible representations of anatomical structures. We also propose a novel image-to-graph skip connection layer which allows localized features to flow from standard convolutional blocks to GCNN blocks, and show that it improves segmentation accuracy. The proposed architecture is extensively evaluated in a variety of domain shift and image occlusion scenarios, and audited considering different types of demographic domain shift. Our comprehensive experimental setup compares HybridGNet with other landmark and pixel-based models for anatomical segmentation in chest x-ray images, and shows that it produces anatomically plausible results in challenging scenarios where other models tend to fail.</t>
  </si>
  <si>
    <t>[Gaggion, Nicolas; Mansilla, Lucas; Milone, Diego H.; Ferrante, Enzo] Inst Signals, Syst &amp; Computat Intelligence, Sinci CONICET UNL, RA-3000 Santa Fe, Argentina; [Mosquera, Candelaria] Hosp Italiano Buenos Aires, Hlth Informat Dept, RA-1199 Buenos Aires, Argentina; [Mosquera, Candelaria] Univ Tecnol Nacl, RA-1041 Buenos Aires, Argentina</t>
  </si>
  <si>
    <t>Hospital Italiano de Buenos Aires; University of Buenos Aires; University of Buenos Aires Hospital</t>
  </si>
  <si>
    <t>Ferrante, E (corresponding author), Inst Signals, Syst &amp; Computat Intelligence, Sinci CONICET UNL, RA-3000 Santa Fe, Argentina.</t>
  </si>
  <si>
    <t>ngaggion@sinc.unl.edu.ar; lmansilla@sinc.unl.edu.ar; candelaria.mosquera@hospitalitaliano.org.ar; dmilone@sinc.unl.edu.ar; eferrante@sinc.unl.edu.ar</t>
  </si>
  <si>
    <t>; Milone, Diego/A-5678-2015; Ferrante, Enzo/AAU-6518-2020; Mosquera, Candelaria/ABG-9711-2021; Mansilla, Lucas/AAO-5316-2021</t>
  </si>
  <si>
    <t>Mosquera, Candelaria/0000-0001-9820-9336; Milone, Diego/0000-0003-2182-4351;</t>
  </si>
  <si>
    <t>Universidad Nacional del Litoral (UNL) [CAID-PIC50420150100098LI, CAID-PIC-50220140100084LI]; Agencia Nacional de Promocion de la Investigacion, el Desarrollo Tecnologico y la Innovacion (ANPCyT) [PICT 2016-0651, PICT 2018-03907]</t>
  </si>
  <si>
    <t>Universidad Nacional del Litoral (UNL); Agencia Nacional de Promocion de la Investigacion, el Desarrollo Tecnologico y la Innovacion (ANPCyT)</t>
  </si>
  <si>
    <t>This work was supported in part by the Universidad Nacional del Litoral (UNL) under Grant CAID-PIC50420150100098LI and Grant CAID-PIC-50220140100084LI and in part by the Agencia Nacional de Promocion de la Investigacion, el Desarrollo Tecnologico y la Innovacion (ANPCyT) under Grant PICT 2016-0651 and Grant PICT 2018-03907.</t>
  </si>
  <si>
    <t>0278-0062</t>
  </si>
  <si>
    <t>1558-254X</t>
  </si>
  <si>
    <t>IEEE T MED IMAGING</t>
  </si>
  <si>
    <t>IEEE Trans. Med. Imaging</t>
  </si>
  <si>
    <t>10.1109/TMI.2022.3224660</t>
  </si>
  <si>
    <t>Computer Science, Interdisciplinary Applications; Engineering, Biomedical; Engineering, Electrical &amp; Electronic; Imaging Science &amp; Photographic Technology; Radiology, Nuclear Medicine &amp; Medical Imaging</t>
  </si>
  <si>
    <t>Computer Science; Engineering; Imaging Science &amp; Photographic Technology; Radiology, Nuclear Medicine &amp; Medical Imaging</t>
  </si>
  <si>
    <t>9A6HB</t>
  </si>
  <si>
    <t>WOS:000934156000019</t>
  </si>
  <si>
    <t>Yang, D; Kim, B; Lee, SH; Ahn, YH; Kim, H</t>
  </si>
  <si>
    <t>Yang, Donguk; Kim, Byeol; Lee, Sang Hyo; Ahn, Yong Han; Kim, Ha Young</t>
  </si>
  <si>
    <t>AutoDefect: Defect text classification in residential buildings using a multi-task channel attention network</t>
  </si>
  <si>
    <t>Sustainable building; Defect classification; Multi-task learning; Deep learning; Attention mechanism; Natural language processing</t>
  </si>
  <si>
    <t>CONSTRUCTION; MANAGEMENT</t>
  </si>
  <si>
    <t>The sustainability of a building can be ensured through effective maintenance. Effective defect management, which is essential for maintaining the performance and longevity of buildings, requires regular defect inspections. Such inspections are expensive and time-consuming, traditionally taking the form of unstructured textual data. Classifying the collected data is complex, potentially leading to errors. A systematic classification system that considers a wide range of characteristics, including work type, defect location, defect element and defect type, is urgently needed. We propose a new automated defect text classification system (AutoDefect) based on a convolutional neural network (CNN) and natural language processing (NLP) using hierarchical two-stage encoders. A variant channel attention mechanism (the text squeeze-and-excitation block) is incorporated for one-dimensional CNN-based text modeling that extracts robust features for each encoder to improve classification performance. Testing the model on Korean textual defect data, AutoDefect outperformed three recent NLP models, BERT, ELECTRA and GPT-2, and was significantly more cost-effective, dramatically reducing the time required for defect management and minimizing human error.</t>
  </si>
  <si>
    <t>[Yang, Donguk; Kim, Ha Young] Yonsei Univ, Grad Sch Informat, Yonsei Ro 50, Seoul 03722, South Korea; [Kim, Byeol] Hanyang Univ Erica, Dept Architectural Engn, Hanyangdaehak Ro 55, Ansan 15588, South Korea; [Lee, Sang Hyo] Hanyang Univ Erica, Div Smart Convergence Engn, Hanyangdaehak Ro 55, Ansan 15588, South Korea; [Ahn, Yong Han] Hanyang Univ Erica, Dept Smart City Engn, Hanyangdaehak Ro 55, Ansan 15588, South Korea</t>
  </si>
  <si>
    <t>Yonsei University; Hanyang University; Hanyang University; Hanyang University</t>
  </si>
  <si>
    <t>Kim, H (corresponding author), Yonsei Univ, Grad Sch Informat, Yonsei Ro 50, Seoul 03722, South Korea.</t>
  </si>
  <si>
    <t>donguk.yang@yonsei.ac.kr; byeolkim@hanyang.ac.kr; mir0903@hanyang.ac.kr; yhahn@hanyang.ac.kr; hayoung.kim@yonsei.ac.kr</t>
  </si>
  <si>
    <t>Kim, Byeol/0000-0002-2171-1229; Kim, Ha Young/0000-0001-5115-9984; dong uk, yang/0000-0001-9401-0506</t>
  </si>
  <si>
    <t>Korea Agency for Infrastructure Technology Advancement (KAIA) - Ministry of Land, Infrastructure and Transport [21CTAP-C163730-01]</t>
  </si>
  <si>
    <t>Korea Agency for Infrastructure Technology Advancement (KAIA) - Ministry of Land, Infrastructure and Transport(Korea Agency for Infrastructure Technology Advancement (KAIA)Ministry of Land, Infrastructure &amp; Transport (MOLIT), Republic of Korea)</t>
  </si>
  <si>
    <t>This work was supported by the Korea Agency for Infrastructure Technology Advancement (KAIA) grant funded by the Ministry of Land, Infrastructure and Transport (Grant 21CTAP-C163730-01) .</t>
  </si>
  <si>
    <t>10.1016/j.scs.2022.103803</t>
  </si>
  <si>
    <t>MAR 2022</t>
  </si>
  <si>
    <t>3H1LG</t>
  </si>
  <si>
    <t>WOS:000831802800005</t>
  </si>
  <si>
    <t>Wang, CL; Wang, HM; Li, YY; Dai, J; Gu, XQ; Yu, T</t>
  </si>
  <si>
    <t>Wang, Chengliang; Wang, Haoming; Li, Yuanyuan; Dai, Jian; Gu, Xiaoqing; Yu, Teng</t>
  </si>
  <si>
    <t>Factors Influencing University Students' Behavioral Intention to Use Generative Artificial Intelligence: Integrating the Theory of Planned Behavior and AI Literacy</t>
  </si>
  <si>
    <t>AI literacy; behavioral intention; generative artificial intelligence; structural equation model; theory of planned behavior</t>
  </si>
  <si>
    <t>TECHNOLOGY ACCEPTANCE MODEL; MOBILE LEARNING READINESS; PRESERVICE TEACHERS; SUBJECTIVE NORMS; PLS-SEM; EDUCATION; EXTENSION; MEDIATION; CHATGPT; MOOCS</t>
  </si>
  <si>
    <t>Generative artificial intelligence (GAI) advancements have ignited new expectations for artificial intelligence (AI)-enabled educational transformations. Based on the theory of planned behavior (TPB), this study combines structural equation modeling and interviews to analyze the influencing factors of Chinese university students' GAI technology usage intention. Regarding AI literacy, students' cognitive literacy in AI ethics scored the highest (M = 5.740), while AI awareness literacy scored the lowest (M = 4.578). Students' attitudes toward GAI significantly and positively influenced their usage intention, with the combined TPB framework and AI literacy explaining 59.3% of the variance. AI literacy and subjective norms positively influenced students' attitudes toward GAI technology and perceived behavioral control, and attitude mediated the impact of AI literacy and subjective norms on GAI usage intention. Further, the interviews provide new insights for university management and educational leadership regarding the construction of an educational ecosystem under the application of GAI technology.</t>
  </si>
  <si>
    <t>[Wang, Chengliang; Wang, Haoming; Li, Yuanyuan; Gu, Xiaoqing] East China Normal Univ, Fac Educ, Dept Educ Informat Technol, Shanghai, Peoples R China; [Dai, Jian] Zhejiang Univ Technol, Sch Management, Hangzhou, Peoples R China; [Yu, Teng] Guangzhou Coll Commerce, GBA Digital Intelligence Business Res Ctr, Sch Digital Econ Ind, Guangzhou, Peoples R China; [Yu, Teng] Univ Sains Malaysia, Grad Sch Business, Minden, Malaysia; [Yu, Teng] Chinese Univ Hong Kong, Dept Management, Hong Kong, Peoples R China</t>
  </si>
  <si>
    <t>East China Normal University; Zhejiang University of Technology; Guangzhou College of Commerce; Universiti Sains Malaysia; Chinese University of Hong Kong</t>
  </si>
  <si>
    <t>Yu, T (corresponding author), Guangzhou Coll Commerce, GBA Digital Intelligence Business Res Ctr, Sch Digital Econ Ind, Guangzhou, Peoples R China.;Yu, T (corresponding author), Univ Sains Malaysia, Grad Sch Business, Minden, Malaysia.;Yu, T (corresponding author), Chinese Univ Hong Kong, Dept Management, Hong Kong, Peoples R China.</t>
  </si>
  <si>
    <t>yuteng@gcc.edu.cn</t>
  </si>
  <si>
    <t>Wang, Henry/HMD-3336-2023; Yu, Teng/JQV-9381-2023; Dai, Jian/GQP-2028-2022; Wang, Chengliang/JEZ-9556-2023; Gu, Xiaoqing/GPP-6913-2022</t>
  </si>
  <si>
    <t>Wang, Haoming/0000-0003-1577-1628; Yu, Teng/0000-0001-5198-7261; GU, Xiaoqing/0000-0001-8256-5408; Wang, Chengliang/0000-0003-2208-3508; Li, Yuanyuan/0009-0000-8956-3907; Dai, Jian/0000-0002-5869-9446</t>
  </si>
  <si>
    <t>Planning fund for humanities and social sciences projects of the Ministry of Education [22YJAZH001]; Regular Project of the 14th Five-Year Plan for the Development of Philosophy and Social Sciences in Guangzhou [2024GZQN85]; Higher Education Research Project under the 14th Five-Year Plan by the Guangdong Society of Higher Education [24GQN27]; Special Funds of the National Natural Science Foundation of China [72342029]</t>
  </si>
  <si>
    <t>Planning fund for humanities and social sciences projects of the Ministry of Education; Regular Project of the 14th Five-Year Plan for the Development of Philosophy and Social Sciences in Guangzhou; Higher Education Research Project under the 14th Five-Year Plan by the Guangdong Society of Higher Education; Special Funds of the National Natural Science Foundation of China(National Natural Science Foundation of China (NSFC))</t>
  </si>
  <si>
    <t>This work was supported by the planning fund for humanities and social sciences projects of the Ministry of Education (Grant number: 22YJAZH001), 2024 Regular Project of the 14th Five-Year Plan for the Development of Philosophy and Social Sciences in Guangzhou (Grant number: 2024GZQN85), 2024 Higher Education Research Project under the 14th Five-Year Plan by the Guangdong Society of Higher Education (Grant number: 24GQN27) and the Special Funds of the National Natural Science Foundation of China [Grant number: 72342029].</t>
  </si>
  <si>
    <t>JUN 3</t>
  </si>
  <si>
    <t>10.1080/10447318.2024.2383033</t>
  </si>
  <si>
    <t>3DE9X</t>
  </si>
  <si>
    <t>WOS:001279322600001</t>
  </si>
  <si>
    <t>Shi, JX; Zhao, JB; Wu, XJ; Xu, RY; Jiang, YH; He, L</t>
  </si>
  <si>
    <t>Shi, Jinxin; Zhao, Jiabao; Wu, Xingjiao; Xu, Ruyi; Jiang, Yuan-Hao; He, Liang</t>
  </si>
  <si>
    <t>Mitigating reasoning hallucination through Multi-agent Collaborative Filtering</t>
  </si>
  <si>
    <t>Large language model; Hallucination; Multi-agent; Collaborative filtering</t>
  </si>
  <si>
    <t>Large language models (LLMs) have demonstrated excellent performance in various natural language tasks. However, in practical applications, LLMs frequently exhibit hallucinations, generating content that deviates from instructions or facts, especially in complex reasoning tasks. Existing research has simulated real human behavior by utilizing multi-agent debate, voting, and review, enhancing the model's reasoning capabilities. However, simple multi-agent systems have not accomplished the progressive verification of all reasoning steps. Additionally, the issues of unstable response quality and the continuous learning ability of agents have not been addressed. Therefore, in this work, we propose a Multi-agent Collaborative Filtering framework (MCF) in the form of cross-examination among agents. This aims to cross-verify each step while filtering and selecting the highest-quality responses from the response space. Additionally, to enable agents to achieve continuous learning capabilities, this paper proposes methods for the automated construction and efficient retrieval of the experience repository. Extensive experiments on ten reasoning datasets of three types (Arithmetic, Commonsense, and Symbolic) indicate that MCF can enhance the diversity of large language models, overcome hallucinations, and filter out effective responses in a rich response space. Moreover, the improvement of agents' reasoning capabilities through the experience repository is also verified. Compared to the state-of-the-art, the method proposed in this paper shows superior performance.</t>
  </si>
  <si>
    <t>[Shi, Jinxin; Zhao, Jiabao; Jiang, Yuan-Hao] East China Normal Univ, Shanghai Inst Artificial Intelligence Educ, Shanghai, Peoples R China; [Zhao, Jiabao] Donghua Univ, Sch Comp Sci &amp; Technol, Shanghai, Peoples R China; [Shi, Jinxin; Jiang, Yuan-Hao; He, Liang] East China Normal Univ, Sch Comp Sci &amp; Technol, Shanghai, Peoples R China; [Wu, Xingjiao] Fudan Univ, Sch Comp Sci, Shanghai, Peoples R China; [Xu, Ruyi] Wuhan Univ Technol, Comp Sci &amp; Artificial Intelligence Sch, Wuhan, Peoples R China</t>
  </si>
  <si>
    <t>East China Normal University; Donghua University; East China Normal University; Fudan University; Wuhan University of Technology</t>
  </si>
  <si>
    <t>Zhao, JB (corresponding author), Donghua Univ, Sch Comp Sci &amp; Technol, Shanghai, Peoples R China.</t>
  </si>
  <si>
    <t>jinxinshi@stu.ecnu.edu.cn; jbzhao@mail.ecnu.edu.cn; xjwu_cs@fudan.edu.cn; ruyi.xu@whut.edu.cn; jiangyuanhao@stu.ecnu.edu.cn; lhe@cs.ecnu.edu.cn</t>
  </si>
  <si>
    <t>; He, Liang/CAF-0477-2022; xu, ruyi/MAI-5241-2025; shi, jinxin/AAT-8592-2021; Jiang, Yuan-Hao/IWM-1280-2023; Wu, Xingjiao/AAH-8983-2020</t>
  </si>
  <si>
    <t>He, Liang/0000-0002-4723-5486; Jiang, Yuan-Hao/0000-0002-7738-6808; Shi, Jinxin/0009-0009-8898-6030; Wu, XingJiao/0000-0001-9146-051X</t>
  </si>
  <si>
    <t>National Natural Science Foundation of China [62207013]; Science and Technology Com-mission of Shanghai Municipality, China [22511106103]</t>
  </si>
  <si>
    <t>National Natural Science Foundation of China(National Natural Science Foundation of China (NSFC)); Science and Technology Com-mission of Shanghai Municipality, China(Science &amp; Technology Commission of Shanghai Municipality (STCSM))</t>
  </si>
  <si>
    <t>This work is supported by the National Natural Science Foundation of China (Grant No. 62207013) , and the Science and Technology Com-mission of Shanghai Municipality, China (Grant No. 22511106103) .</t>
  </si>
  <si>
    <t>MAR 5</t>
  </si>
  <si>
    <t>10.1016/j.eswa.2024.125723</t>
  </si>
  <si>
    <t>N2S5A</t>
  </si>
  <si>
    <t>WOS:001362896900001</t>
  </si>
  <si>
    <t>He, D; Pu, HR; He, JF</t>
  </si>
  <si>
    <t>He, Dong; Pu, Hongrui; He, Jianfeng</t>
  </si>
  <si>
    <t>Venous Thrombosis Risk Assessment Based on Retrieval-Augmented Large Language Models and Self-Validation</t>
  </si>
  <si>
    <t>venous thromboembolism; risk assessment; retrieval-augmented generation; large language models; knowledge base</t>
  </si>
  <si>
    <t>THROMBOEMBOLISM</t>
  </si>
  <si>
    <t>Venous thromboembolism is a disease with high incidence and fatality rate, and the coverage rate of prevention and treatment is insufficient in China. Aiming at the problems of low efficiency, strong subjectivity, and low extraction and utilization of electronic medical record data by traditional evaluation methods, this study proposes a multi-scale adaptive evaluation framework based on retrieval-augmented generation. In this framework, we first optimize the knowledge base construction through entity-context dynamic association and Milvus vector retrieval. Next, the Qwen2.5-7B large language model is fine-tuned with clinical knowledge via Low-Rank Adaptation technology. Finally, a generation-verification closed-loop mechanism is designed to suppress model hallucination. Experiments show that the accuracy of the framework on the Caprini, Padua, Wells, and Geneva scales is 79.56%, 88.32%, 90.51%, and 84.67%, respectively. The comprehensive performance is better than that of clinical expert evaluation, especially in complex cases. The ablation experiments confirmed that the entity-context association and self-verification augmentation mechanism contributed significantly to the improvement in evaluation accuracy. This study not only provides a high-precision, traceable intelligent tool for VTE clinical decision-making, but also validates the technical feasibility, and will further explore multi-modal data fusion and incremental learning to optimize dynamic risk assessment in the future.</t>
  </si>
  <si>
    <t>[He, Dong; Pu, Hongrui; He, Jianfeng] Kunming Univ Sci &amp; Technol, Fac Informat Engn &amp; Automat, Kunming 650500, Peoples R China</t>
  </si>
  <si>
    <t>Kunming University of Science &amp; Technology</t>
  </si>
  <si>
    <t>He, JF (corresponding author), Kunming Univ Sci &amp; Technol, Fac Informat Engn &amp; Automat, Kunming 650500, Peoples R China.</t>
  </si>
  <si>
    <t>hedong@stu.kust.edu.cn; puhongrui@stu.kust.edu.cn; jfenghe@kust.edu.cn</t>
  </si>
  <si>
    <t>National Natural Science Foundation of China; Yunnan Key Laboratory of Smart City in Cyberspace Security [202102AE090031]; [82160347]</t>
  </si>
  <si>
    <t>National Natural Science Foundation of China(National Natural Science Foundation of China (NSFC)); Yunnan Key Laboratory of Smart City in Cyberspace Security;</t>
  </si>
  <si>
    <t>This study received funding from the National Natural Science Foundation of China, No. 82160347; Yunnan Key Laboratory of Smart City in Cyberspace Security, No. 202102AE090031.</t>
  </si>
  <si>
    <t>10.3390/electronics14112164</t>
  </si>
  <si>
    <t>3PL7I</t>
  </si>
  <si>
    <t>WOS:001505890500001</t>
  </si>
  <si>
    <t>Giamarelos, N; Zois, EN; Papadimitrakis, M; Stogiannos, M; Livanos, NAI; Alexandridis, A</t>
  </si>
  <si>
    <t>Giamarelos, Nikolaos; Zois, Elias N.; Papadimitrakis, Myron; Stogiannos, Marios; Livanos, Nikolaos-Antonios I.; Alexandridis, Alex</t>
  </si>
  <si>
    <t>Short-Term Electric Load Forecasting With Sparse Coding Methods</t>
  </si>
  <si>
    <t>Generative models; hierarchical dictionaries; load forecasting; power grid; sparse representation</t>
  </si>
  <si>
    <t>REPRESENTATION; SELECTION; DEMAND; MODEL</t>
  </si>
  <si>
    <t>Short-term load forecasting is a key task for planning and stability of the current and future distribution grid, as it can significantly contribute to the management of energy market for ancillary services. In this paper we introduce the beneficial properties of applications of sparse representation and corresponding dictionary learning to the net load forecasting problem on a substation level. In this context, sparse representation theory can provide parsimonial predictive models, which become attractive mainly due to their ability to successfully model the input space in a self-learning manner, by interacting between theory, algorithms, and applications. Several techniques are implemented, incorporating numerous dictionary learning and sparse decomposition algorithms, and a hierarchical structured model is proposed. The concept of sparsity in each case is embedded throughout the utilization of different regularization forms which include the l(0), l(1), l(2) and l(0)(tree) norms. The observed superiority of the proposed theory, especially the one which embeds the atoms and corresponding coefficients in a tree structure, stems from the construction of the dictionary so as to represent efficiently the ambient electricity signal space and the consequent extraction of sparse basis-vectors. The performance of each model is evaluated using real hourly load measurements from a high voltage/medium voltage (HV/MV) substation and compared with that of widely used machine learning methods. The provided analytical results, verify the effectiveness of hierarchical sparse representation in short-term load forecasting applications, in terms of common accuracy indices.</t>
  </si>
  <si>
    <t>[Giamarelos, Nikolaos; Zois, Elias N.; Papadimitrakis, Myron; Stogiannos, Marios; Alexandridis, Alex] Univ West Attica, Dept Elect &amp; Elect Engn, Telecommun Signal Proc &amp; Intelligent Syst Lab, Aigaleo 12241, Greece; [Livanos, Nikolaos-Antonios I.] EMTECH SPACE PC, Athens 14451, Greece</t>
  </si>
  <si>
    <t>University of West Attica</t>
  </si>
  <si>
    <t>Alexandridis, A (corresponding author), Univ West Attica, Dept Elect &amp; Elect Engn, Telecommun Signal Proc &amp; Intelligent Syst Lab, Aigaleo 12241, Greece.</t>
  </si>
  <si>
    <t>alexx@uniwa.gr</t>
  </si>
  <si>
    <t>Alexandridis, Alex/AAP-4799-2021; Zois, Elias/IXD-9683-2023; Stogiannos, Marios/AAV-7392-2021</t>
  </si>
  <si>
    <t>Zois, Elias/0000-0001-9483-1080; Alexandridis, Alex/0000-0002-9226-2977; Stogiannos, Marios/0000-0003-0638-6437; LIVANOS, NIKOLAOS-ANTONIOS/0000-0003-4897-7534; Papadimitrakis, Myron/0000-0002-2842-840X; GIAMARELOS, NIKOS/0000-0003-3899-9676</t>
  </si>
  <si>
    <t>European Union; Greek National Funds through the Operational Program Competitiveness, Entrepreneurship, and Innovation [T1EDK-00244]</t>
  </si>
  <si>
    <t>European Union(European Union (EU)); Greek National Funds through the Operational Program Competitiveness, Entrepreneurship, and Innovation</t>
  </si>
  <si>
    <t>This work was supported by the European Union and Greek National Funds through the Operational Program Competitiveness, Entrepreneurship, and Innovation, of the call RESEARCH-CREATE-INNOVATE under Project T1EDK-00244.</t>
  </si>
  <si>
    <t>10.1109/ACCESS.2021.3098121</t>
  </si>
  <si>
    <t>TQ5JD</t>
  </si>
  <si>
    <t>WOS:000678315500001</t>
  </si>
  <si>
    <t>Yang, H</t>
  </si>
  <si>
    <t>Yang, Hui</t>
  </si>
  <si>
    <t>Optimized English Translation System Using Multi-Level Semantic Extraction and Text Matching</t>
  </si>
  <si>
    <t>Semantics; Feature extraction; Context modeling; Vectors; Neural networks; Encoding; Data models; Text processing; Multi-level semantic feature extraction; machine translation; English translation; text matching</t>
  </si>
  <si>
    <t>The domain of machine text translation and matching is undergoing substantial transformations amidst the perpetual evolution of deep learning methodologies. By amalgamating the contemporary realm of generative models and networks with the multi-faceted attentiveness of multiple heads, there has been a pronounced enhancement in the efficacy of existing text translation and matching endeavors. Consequently, this manuscript endeavors to elucidate the intricacies of the text-matching conundrum within the ambit of English translation. It posits a novel MA-Transformer text-matching framework that seamlessly integrates multi-tiered semantic feature extraction methodologies to actualize the text-matching task in the English translation process. The framework initiates its journey by employing Continuous Bag of Words (CBOW) for word vector embedding, thereby accomplishing the generation and embedding of word vectors. Subsequently, it expeditiously conducts the multilevel amalgamation of data features through the expeditious execution of the multi-head Transformer model. Following the culmination of feature fusion, a judicious sequence of data downgrading and feature screening ensues, ultimately culminating in the attainment of high-precision text matching. The experimental results show that the constructed MA Transformer model performs well in public and actual data testing, with an average precision of 0.867 and 0.722, respectively, on the two types of datasets. The accuracy of the text-matching is higher than that of the current common method frameworks, which provide technical support and references for the future construction of English translation systems.</t>
  </si>
  <si>
    <t>[Yang, Hui] Anhui Agr Univ, Sch Foreign Languages, Hefei 230036, Anhui, Peoples R China</t>
  </si>
  <si>
    <t>Anhui Agricultural University</t>
  </si>
  <si>
    <t>Yang, H (corresponding author), Anhui Agr Univ, Sch Foreign Languages, Hefei 230036, Anhui, Peoples R China.</t>
  </si>
  <si>
    <t>yhahau123456@126.com</t>
  </si>
  <si>
    <t>The 2022 Scientific Research Projects of Colleges and Universities in Anhui Province [2022AH050857]</t>
  </si>
  <si>
    <t>The 2022 Scientific Research Projects of Colleges and Universities in Anhui Province</t>
  </si>
  <si>
    <t>This work was supported by the 2022 Scientific Research Projects of Colleges and Universities in Anhui Province (Philosophy and Social Sciences) ''A Study on the Translation Activities of Li Jiye, an Anhui Scholar-Based on Bourdieu's Sociological Perspective'' under Project 2022AH050857.</t>
  </si>
  <si>
    <t>10.1109/ACCESS.2024.3426652</t>
  </si>
  <si>
    <t>ZC2K5</t>
  </si>
  <si>
    <t>WOS:001273024300001</t>
  </si>
  <si>
    <t>Al-Turki, D; Hettiarachchi, H; Gaber, MM; Abdelsamea, MM; Basurra, S; Iranmanesh, S; Saadany, H; Vakaj, E</t>
  </si>
  <si>
    <t>Al-Turki, Dhoyazan; Hettiarachchi, Hansi; Gaber, Mohamed Medhat; Abdelsamea, Mohammed M.; Basurra, Shadi; Iranmanesh, Sima; Saadany, Hadeel; Vakaj, Edlira</t>
  </si>
  <si>
    <t>Human-in-the-Loop Learning With LLMs for Efficient RASE Tagging in Building Compliance Regulations</t>
  </si>
  <si>
    <t>Automated compliance checking; RASE; RASE; large language models; large language models; active learning; active learning; active learning</t>
  </si>
  <si>
    <t>Automated compliance checking (ACC) in the Architecture, Engineering, and Construction (AEC) sector represents a pivotal task which is traditionally executed manually, demanding significant time and labor. This work investigates the automation of the Requirement, Applicability, Selection, and Exception (RASE) methodology for building regulatory compliance through the utilization of Large Language Models (LLMs) and active learning techniques. Specifically, we focus on the development and assessment of a system using the OpenAI GPT-4o model to transmute building regulation texts into structured YAML formats conducive to ACC processes. The study encompasses three experimental paradigms: few-shot learning, fine-tuning learning, and progressive active learning. Initial results from the few-shot learning experiment illustrate the model's preliminary ability to interpret and process regulatory texts with limited examples. Fine-tuning enhances model performance by training it on a specialized dataset, thereby improving structural and textual accuracy. Progressive active learning, by iteratively incorporating expert feedback, further refines the accuracy of the model. The findings demonstrate substantial enhancements in both structural and semantic accuracies of the generated YAML files, underscoring the potential of integrating LLMs with active learning to streamline regulatory compliance automation. The methodologies and results presented here offer a comprehensive framework for advancing future research and practical applications in the domain of automated regulatory compliance.</t>
  </si>
  <si>
    <t>[Al-Turki, Dhoyazan; Gaber, Mohamed Medhat; Basurra, Shadi; Iranmanesh, Sima; Saadany, Hadeel; Vakaj, Edlira] Birmingham City Univ, Sch Comp &amp; Digital Technol, Birmingham B4 7RJ, England; [Hettiarachchi, Hansi] Univ Lancaster, Sch Comp &amp; Commun, Lancaster LA1 4YW, England; [Abdelsamea, Mohammed M.] Univ Exeter, Dept Comp Sci, Exeter EX4 4PY, Devon, England</t>
  </si>
  <si>
    <t>Birmingham City University; Lancaster University; University of Exeter</t>
  </si>
  <si>
    <t>Abdelsamea, MM (corresponding author), Univ Exeter, Dept Comp Sci, Exeter EX4 4PY, Devon, England.</t>
  </si>
  <si>
    <t>m.abdelsamea@exeter.ac.uk</t>
  </si>
  <si>
    <t>Abdelsamea, Mohammed/AAF-1031-2019</t>
  </si>
  <si>
    <t>Abdelsamea, Mohammed/0009-0000-5677-6818</t>
  </si>
  <si>
    <t>European Union [101056973]; United Kingdom Research and Innovation (UKRI) of Cardiff University [10040207]; Birmingham City University [10038999]; Building Smart International [10049977]; Horizon Europe - Pillar II [101056973] Funding Source: Horizon Europe - Pillar II</t>
  </si>
  <si>
    <t>European Union(European Union (EU)); United Kingdom Research and Innovation (UKRI) of Cardiff University; Birmingham City University; Building Smart International; Horizon Europe - Pillar II(European Union (EU)Horizon Europe - Pillar II)</t>
  </si>
  <si>
    <t>This work was supported in part by European Union's Horizon Europe Research and Innovation Program under Agreement 101056973 (ACCORD); and in part by the Horizon Europe Project [ACCORD] are supported by United Kingdom Research and Innovation (UKRI) of Cardiff University under Grant 10040207, Birmingham City University under Grant 10038999, and Building Smart International under Grant 10049977.</t>
  </si>
  <si>
    <t>10.1109/ACCESS.2024.3512434</t>
  </si>
  <si>
    <t>P6J5S</t>
  </si>
  <si>
    <t>WOS:001378949400007</t>
  </si>
  <si>
    <t>Phoon, KK; Shuku, T</t>
  </si>
  <si>
    <t>Phoon, Kok-Kwang; Shuku, Takayuki</t>
  </si>
  <si>
    <t>Future of Machine Learning in Geotechnics (FOMLIG), 5-6 Dec 2023, Okayama, Japan</t>
  </si>
  <si>
    <t>GEORISK-ASSESSMENT AND MANAGEMENT OF RISK FOR ENGINEERED SYSTEMS AND GEOHAZARDS</t>
  </si>
  <si>
    <t>Data-centric geotechnics; databases; machine learning supremacy project</t>
  </si>
  <si>
    <t>This report presents the key talking points in the First Workshop on the Future of Machine Learning in Geotechnics (FOMLIG), that include data infrastructure, geotechnical context, computational cost, and human judgment. On the first point, it was argued that further growth in data sharing needs stronger demonstration of value to practice and protection of data privacy. On the second point, significant progress has been made in addressing site specificity (site recognition challenge). On the third point, it is costly to interpret monitoring data in the context of machine learning guided observational method (MLOM) because the 3D domain influencing the geotechnical structure is large, real-time dataset is very large and its attributes are complicated, data fusion remains challenging, and computation speed must support real-time decision making. Real-time machine learning-based decision support is clearly not useful if it is not providing the engineer with sufficient lead time to adjust the construction process. On the fourth point, the capability of generative AIs such as ChatGPT to act as an intelligent companion to an engineer in decision making is exciting. The role of human judgment in human-machine teaming is unclear, but for human-machine teaming to be effective, a deliberate approach is needed to build trust between the human and the AI/robot partner.</t>
  </si>
  <si>
    <t>[Phoon, Kok-Kwang] Singapore Univ Technol &amp; Design, Singapore, Singapore; [Shuku, Takayuki] Okayama Univ, Okayama, Japan</t>
  </si>
  <si>
    <t>Singapore University of Technology &amp; Design; Okayama University</t>
  </si>
  <si>
    <t>Phoon, KK (corresponding author), Singapore Univ Technol &amp; Design, Informat Syst Technol &amp; Design Architecture &amp; Sus, 8 Somapah Rd, Singapore 487372, Singapore.</t>
  </si>
  <si>
    <t>kkphoon@sutd.edu.sg</t>
  </si>
  <si>
    <t>; Phoon, Kok/B-9326-2008</t>
  </si>
  <si>
    <t>Shuku, Takayuki/0000-0002-0745-1010;</t>
  </si>
  <si>
    <t>Grants-in-Aid for Scientific Research [23K27023] Funding Source: KAKEN</t>
  </si>
  <si>
    <t>Grants-in-Aid for Scientific Research(Ministry of Education, Culture, Sports, Science and Technology, Japan (MEXT)Japan Society for the Promotion of ScienceGrants-in-Aid for Scientific Research (KAKENHI))</t>
  </si>
  <si>
    <t>1749-9518</t>
  </si>
  <si>
    <t>1749-9526</t>
  </si>
  <si>
    <t>GEORISK</t>
  </si>
  <si>
    <t>Georisk</t>
  </si>
  <si>
    <t>JAN 2</t>
  </si>
  <si>
    <t>10.1080/17499518.2024.2316882</t>
  </si>
  <si>
    <t>JAN 2024</t>
  </si>
  <si>
    <t>Engineering, Geological; Geosciences, Multidisciplinary</t>
  </si>
  <si>
    <t>Engineering; Geology</t>
  </si>
  <si>
    <t>KY1M1</t>
  </si>
  <si>
    <t>WOS:001177711800001</t>
  </si>
  <si>
    <t>Aakur, SN; Sarkar, S</t>
  </si>
  <si>
    <t>Aakur, Sathyanarayanan N.; Sarkar, Sudeep</t>
  </si>
  <si>
    <t>Leveraging Symbolic Knowledge Bases for Commonsense Natural Language Inference Using Pattern Theory</t>
  </si>
  <si>
    <t>Task analysis; Knowledge based systems; Data models; Bit error rate; Training data; Semantics; Commonsense reasoning; Multiple choice CNLI; commonsense reasoning; pattern theory</t>
  </si>
  <si>
    <t>The commonsense natural language inference (CNLI) tasks aim to select the most likely follow-up statement to a contextual description of ordinary, everyday events and facts. Current approaches to transfer learning of CNLI models across tasks require many labeled data from the new task. This paper presents a way to reduce this need for additional annotated training data from the new task by leveraging symbolic knowledge bases, such as ConceptNet. We formulate a teacher-student framework for mixed symbolic-neural reasoning, with the large-scale symbolic knowledge base serving as the teacher and a trained CNLI model as the student. This hybrid distillation process involves two steps. The first step is a symbolic reasoning process. Given a collection of unlabeled data, we use an abductive reasoning framework based on Grenander's pattern theory to create weakly labeled data. Pattern theory is an energy-based graphical probabilistic framework for reasoning among random variables with varying dependency structures. In the second step, the weakly labeled data, along with a fraction of the labeled data, is used to transfer-learn the CNLI model into the new task. The goal is to reduce the fraction of labeled data required. We demonstrate the efficacy of our approach by using three publicly available datasets (OpenBookQA, SWAG, and HellaSWAG) and evaluating three CNLI models (BERT, LSTM, and ESIM) that represent different tasks. We show that, on average, we achieve 63% of the top performance of a fully supervised BERT model with no labeled data. With only 1,000 labeled samples, we can improve this performance to 72%. Interestingly, without training, the teacher mechanism itself has significant inference power. The pattern theory framework achieves 32.7% accuracy on OpenBookQA, outperforming transformer-based models such as GPT (26.6%), GPT-2 (30.2%), and BERT (27.1%) by a significant margin. We demonstrate that the framework can be generalized to successfully train neural CNLI models using knowledge distillation under unsupervised and semi-supervised learning settings. Our results show that it outperforms all unsupervised and weakly supervised baselines and some early supervised approaches, while offering competitive performance with fully supervised baselines. Additionally, we show that the abductive learning framework can be adapted for other downstream tasks, such as unsupervised semantic textual similarity, unsupervised sentiment classification, and zero-shot text classification, without significant modification to the framework. Finally, user studies show that the generated interpretations enhance its explainability by providing key insights into its reasoning mechanism.</t>
  </si>
  <si>
    <t>[Aakur, Sathyanarayanan N.] Oklahoma State Univ, Dept Comp Sci, Stillwater, OK 74078 USA; [Sarkar, Sudeep] Univ S Florida, Dept Comp Sci &amp; Engn, Tampa, FL 33620 USA</t>
  </si>
  <si>
    <t>Oklahoma State University System; Oklahoma State University - Stillwater; State University System of Florida; University of South Florida</t>
  </si>
  <si>
    <t>Aakur, SN (corresponding author), Oklahoma State Univ, Dept Comp Sci, Stillwater, OK 74078 USA.</t>
  </si>
  <si>
    <t>saakurn@okstate.edu; sarkar@usf.edu</t>
  </si>
  <si>
    <t>Sarkar, Sudeep/A-8213-2009; Sarkar, Sudeep/ABD-7629-2021; Aakur, Sathyanarayanan/AAL-7604-2020</t>
  </si>
  <si>
    <t>Sarkar, Sudeep/0000-0001-7332-4207; Aakur Narasimhan, Sathyanarayan/0000-0003-1062-8929</t>
  </si>
  <si>
    <t>US National Science Foundation [CNS 1513126, IIS 1956050, IIS 2143150, IIS 1955230]</t>
  </si>
  <si>
    <t>US National Science Foundation(National Science Foundation (NSF))</t>
  </si>
  <si>
    <t>This work was supported in part by the US National Science Foundation under Grants CNS 1513126, IIS 1956050, IIS 2143150, and IIS 1955230.</t>
  </si>
  <si>
    <t>10.1109/TPAMI.2023.3287837</t>
  </si>
  <si>
    <t>U5FI2</t>
  </si>
  <si>
    <t>WOS:001085050900025</t>
  </si>
  <si>
    <t>Zhang, HY; Yao, FF; Gong, YF; Zhang, QH</t>
  </si>
  <si>
    <t>Zhang, Huiying; Yao, Feifan; Gong, Yifei; Zhang, Qinghua</t>
  </si>
  <si>
    <t>Anemone Image Generation Based on Diffusion-Stylegan2</t>
  </si>
  <si>
    <t>Training; Biological system modeling; Generative adversarial networks; Image synthesis; Generators; Diffusion processes; Computational modeling; Data models; Underwater navigation; Underwater technology; Diffusion-Stylegan2; Wasserstein; R2 regularization term; SA datasets</t>
  </si>
  <si>
    <t>ADVERSARIAL NETWORKS</t>
  </si>
  <si>
    <t>Given the complexity and uncertainty of the underwater environment, it is of great importance to generate realistic and high-quality images. In this paper, we propose six unconditional generative models based on the Diffusion-Styegan2 generative model, incorporating Wasserstein, R2 regularization terms, and other techniques for anemone image generation. The Wasserstein distance technique is used in the loss part of Diffusion-Styegan2, combined with the back propagation algorithm to compute the gradient in the neural network while retaining the computational map to improve the training efficiency and training stability; the R2 regularization term is used to introduce the r2 hyperparameter, and the L2 regularization technique is used based on the original R1 regularization term to regularize the gradient of the discriminator to improve the training and generation performance of the model; the ADA technique is used based on DWBG-Stylegan2 to further improve the quality and stability of the generated images. In addition, a set of SA datasets (sea anemone datasets) with a resolution of 256* 256 is proposed in this paper. The experimental results show that the FID value of Diffusuion-Stylegan2 is 10.31, the value of FID of DWBG-Stylegan2 is 8.32, the value of FID of Diffusion-Stylegan2-R2 is 9.58, and the optimal FID value of this experiment is achieved by DWBG-Stylegan2-ADA with a value of 5.67, which is considerably lower compared to the FID value of Diffusion-Stylegan2. Therefore, techniques such as Wasserstein and R2 regularization terms can effectively generate more realistic images of anemones. Meanwhile, this experiment provides new ideas and methods for the construction of the unconditional generative model.</t>
  </si>
  <si>
    <t>[Zhang, Huiying; Yao, Feifan; Gong, Yifei; Zhang, Qinghua] Jilin Inst Chem Technol, Coll Informat &amp; Control Engn, Jilin 132022, Jilin, Peoples R China</t>
  </si>
  <si>
    <t>Jilin Institute of Chemical Technology</t>
  </si>
  <si>
    <t>Zhang, HY (corresponding author), Jilin Inst Chem Technol, Coll Informat &amp; Control Engn, Jilin 132022, Jilin, Peoples R China.</t>
  </si>
  <si>
    <t>yingzi1313@163.com</t>
  </si>
  <si>
    <t>; Zhang, Qinghua/AAP-9400-2020; Yao, Feifan/MOY-0308-2025</t>
  </si>
  <si>
    <t>, Yifei Gong/0009-0000-4298-9441; , Feifan Yao/0009-0009-6915-8387; zhang, huiying/0000-0002-3902-3213; zhang, Qinghua/0009-0000-1301-6798</t>
  </si>
  <si>
    <t>Science and Technology Development Plan of Jilin Provincial Department of Science and Technology</t>
  </si>
  <si>
    <t>10.1109/ACCESS.2024.3369234</t>
  </si>
  <si>
    <t>LE2L6</t>
  </si>
  <si>
    <t>WOS:001185037700001</t>
  </si>
  <si>
    <t>Mok, CYF; de Silva, L; Reja, VK; Green, S; Brilakis, I</t>
  </si>
  <si>
    <t>Mok, Ching Yau Fergus; de Silva, Lavindra; Reja, Varun Kumar; Green, Stephen; Brilakis, Ioannis</t>
  </si>
  <si>
    <t>Data-efficient classification of road inspection texts with a semantic similarity criterion</t>
  </si>
  <si>
    <t>Natural language processing; Large language model; Text classification; Few-shot learning; Semantic similarity</t>
  </si>
  <si>
    <t>Road maintenance involves manually classifying a large volume of textual data necessary for downstream applications such as raising a maintenance job order. Automation can not only bring significant time and cost savings, but it can also facilitate digitalization efforts like the Road Digital Twin (DT). However, as is the case with many Architecture, Engineering and Construction (AEC) applications, annotated data availability is low, which demands exploration of specialized techniques for resource-constrained settings that have not been focused on in engineering. This work bridges this gap by proposing a data-efficient similarity-based text classifier that aims at effectively utilizing existing domain knowledge and pre-training knowledge of Large Language Models (LLMs) to enable rapid domain adaptation. It reformulates text classification as a similarity comparison task, using semantics directly as a classification criterion. Through a case study on classifying road inspection comments, the proposed classifier outperformed both traditionally fine-tuned and few-shot learning approaches. It attained an f 1 score of 0.46 with just one example per class, equivalent to the value for Sentence Transformer Fine-Tuning (SetFit) with 4 examples and Llama3 with 10. Additionally, it is able to keep up with traditional fine-tuning methods when trained with more than 300,000 total examples, achieving an accuracy of more than 95% and f 1 of around 0.9. These results indicate that the proposal is competitive against traditionally fine-tuned and few-shot models across all levels of data availability. This versatility significantly elevates the feasibility of deploying an automated text classification pipeline in a complex engineering field like road maintenance.</t>
  </si>
  <si>
    <t>[Mok, Ching Yau Fergus; de Silva, Lavindra; Reja, Varun Kumar; Green, Stephen; Brilakis, Ioannis] Univ Cambridge, Dept Engn, Cambridge, England</t>
  </si>
  <si>
    <t>University of Cambridge</t>
  </si>
  <si>
    <t>Mok, CYF (corresponding author), Univ Cambridge, Dept Engn, Cambridge, England.</t>
  </si>
  <si>
    <t>cym23@cam.ac.uk; lpd25@cam.ac.uk; varunreja7@gmail.com; slg79@cam.ac.uk; ib340@cam.ac.uk</t>
  </si>
  <si>
    <t>Reja, Varun/AFB-5975-2022; Brilakis, Ioannis/H-5369-2013</t>
  </si>
  <si>
    <t>EPSRC [EP/S02302X/1, EP/V056441/1]</t>
  </si>
  <si>
    <t>EPSRC(UK Research &amp; Innovation (UKRI)Engineering &amp; Physical Sciences Research Council (EPSRC))</t>
  </si>
  <si>
    <t>The authors gratefully acknowledge the EPSRC for funding this research through the EPSRC Centre for Doctoral Training in Future Infrastructure and Built Environment: Resilience in a Changing World (EPSRC grant reference number EP/S02302X/1) and the Digital Roads of the Future (EPSRC grant reference number EP/V056441/1) .</t>
  </si>
  <si>
    <t>10.1016/j.aei.2025.103509</t>
  </si>
  <si>
    <t>3ZO9K</t>
  </si>
  <si>
    <t>WOS:001512771300002</t>
  </si>
  <si>
    <t>Ventura, L; Yang, A; Schmid, C; Varol, G</t>
  </si>
  <si>
    <t>Ventura, Lucas; Yang, Antoine; Schmid, Cordelia; Varol, Gul</t>
  </si>
  <si>
    <t>CoVR-2: Automatic Data Construction for Composed Video Retrieval</t>
  </si>
  <si>
    <t>Composed image retrieval; composed video retrieval; image retrieval; video retrieval</t>
  </si>
  <si>
    <t>Composed Image Retrieval (CoIR) has recently gained popularity as a task that considers both text and image queries together, to search for relevant images in a database. Most CoIR approaches require manually annotated datasets, comprising image-text-image triplets, where the text describes a modification from the query image to the target image. However, manual curation of CoIR triplets is expensive and prevents scalability. In this work, we instead propose a scalable automatic dataset creation methodology that generates triplets given video-caption pairs, while also expanding the scope of the task to include Composed Video Retrieval (CoVR). To this end, we mine paired videos with a similar caption from a large database, and leverage a large language model to generate the corresponding modification text. Applying this methodology to the extensive WebVid2M collection, we automatically construct our WebVid-CoVR dataset, resulting in 1.6 million triplets. Moreover, we introduce a new benchmark for CoVR with a manually annotated evaluation set, along with baseline results. We further validate that our methodology is equally applicable to image-caption pairs, by generating 3.3 million CoIR training triplets using the Conceptual Captions dataset. Our model builds on BLIP-2 pretraining, adapting it to composed video (or image) retrieval, and incorporates an additional caption retrieval loss to exploit extra supervision beyond the triplet, which is possible since captions are readily available for our training data by design. We provide extensive ablations to analyze the design choices on our new CoVRbenchmark. Our experiments also demonstrate that training aCoVRmodel on our datasets effectively transfers to CoIR, leading to improved state-of-the-art performance in the zero-shot setup on the CIRR, FashionIQ, and CIRCO benchmarks.</t>
  </si>
  <si>
    <t>[Ventura, Lucas; Varol, Gul] Univ Gustave Eiffel, Ecole Ponts, CNRS, LIGM, F-77420 Champs Sur Marne, France; [Yang, Antoine; Schmid, Cordelia] PSL Res Univ, CNRS, INRIA, Ecole Normale Super, F-75006 Paris, France</t>
  </si>
  <si>
    <t>Universite Gustave-Eiffel; ESIEE Paris; Institut Polytechnique de Paris; Ecole des Ponts ParisTech; Centre National de la Recherche Scientifique (CNRS); Inria; Universite PSL; Ecole Normale Superieure (ENS); Centre National de la Recherche Scientifique (CNRS)</t>
  </si>
  <si>
    <t>Yang, A; Schmid, C (corresponding author), PSL Res Univ, CNRS, INRIA, Ecole Normale Super, F-75006 Paris, France.</t>
  </si>
  <si>
    <t>lucas.ventura@enpc.fr; antoineyang3@gmail.com; cordelia.schmid@inria.fr; gul.varol@enpc.fr</t>
  </si>
  <si>
    <t>; Ventura, Lucas/MGA-1468-2025</t>
  </si>
  <si>
    <t>Schmid, Cordelia/0009-0005-7239-3741; Ventura, Lucas/0000-0001-5795-0064</t>
  </si>
  <si>
    <t>ANR project CorVis [ANR-21-CE23-0003-01]</t>
  </si>
  <si>
    <t>ANR project CorVis(Agence Nationale de la Recherche (ANR)Agence nationale pour le developpement de la recherche en sante (ANDRS)Agence Nationale Des Plantes Medicinales Et Aromatiques, ANPMA, Morocco)</t>
  </si>
  <si>
    <t>This work was granted access to the HPC resources of IDRIS under the allocation 2023-AD011014223 made by GENCI. The authors would like to acknowledge the research gift from Google, the ANR project CorVis ANR-21-CE23-0003-01, Antoine Yang's Google PhD fellowship, and thank Mathis Petrovich, Nicolas Dufour, Charles Raude, and Andrea Blazquez for their helpful feedback.</t>
  </si>
  <si>
    <t>10.1109/TPAMI.2024.3463799</t>
  </si>
  <si>
    <t>WOS:001364431200244</t>
  </si>
  <si>
    <t>Chen, YX; Ganti, SS; Subbarayan, G</t>
  </si>
  <si>
    <t>Chen, Yaxiong; Ganti, Sai Sanjit; Subbarayan, Ganesh</t>
  </si>
  <si>
    <t>A Computational Strategy for Code- and Mesh-Agnostic Nonlinear Global-Local Analysis</t>
  </si>
  <si>
    <t>IEEE TRANSACTIONS ON COMPONENTS PACKAGING AND MANUFACTURING TECHNOLOGY</t>
  </si>
  <si>
    <t>Finite element analysis; Packaging; Manufacturing; Force; Couplings; Codes; Stress; Domain decomposition; global-local modeling; nonintrusive domain coupling; nonlinear analysis</t>
  </si>
  <si>
    <t>FINITE-ELEMENT-METHOD; FORMULATION; ALGORITHM</t>
  </si>
  <si>
    <t>Global, coarse mesh and local, refined mesh modeling strategy is a common solution approach for domains spanning many orders in length scale. In this article, a nonintrusive computational strategy for iterative solution to the nonlinear behavior in the subdomains is proposed. To estimate the residual force on the interface connecting the subdomains with nonmatching discretizations, variational principles with an intermediate framework are proposed to assure satisfaction of virtual work principle in the subdomains and to assure displacement/traction compatibility at the interface. To map nodal force from one subdomain to the other, both global Lagrange multiplier (GLM) and local Lagrange multiplier (LLM) methods are discussed. Quasi-Newton iterative updates are used to correct displacements on the interface connecting the different subdomains until equilibrium is reached. A symmetric rank 1 update as well as the Broyden-Fletcher-Goldfarb-Shanno (BFGS) update are considered for accelerating the solution convergence. The developed method is suitable for the modular construction of submodels with nonmatching discretizations and even allows coupling between subdomains analyzed using different (commercial or custom) codes. The iterative global-local coupling strategy is validated on several examples, including an L-shaped domain with local nonlinearity and a rectangular plate with a propagating crack. Another example illustrating the coupling of domains independently analyzed using commercial finite element codes ANSYS and ABAQUS is next demonstrated. Finally, the method is demonstrated to analyze semiconductor chip assemblies where plastic ratcheting of the interconnect line causes passivation coating fracture.</t>
  </si>
  <si>
    <t>[Chen, Yaxiong; Ganti, Sai Sanjit; Subbarayan, Ganesh] Purdue Univ, Sch Mech Engn, W Lafayette, IN 47907 USA</t>
  </si>
  <si>
    <t>Purdue University System; Purdue University; Purdue University in Indianapolis</t>
  </si>
  <si>
    <t>Ganti, SS (corresponding author), Purdue Univ, Sch Mech Engn, W Lafayette, IN 47907 USA.</t>
  </si>
  <si>
    <t>yaxiong.chen@nxp.com; ganti@purdue.edu; ganeshs@purdue.edu</t>
  </si>
  <si>
    <t>; Ganti, Sai Sanjit/HKE-3776-2023</t>
  </si>
  <si>
    <t>Subbarayan, Ganesh/0000-0003-0462-1130; Ganti, Sai Sanjit/0000-0003-0762-9904; Chen, Yaxiong/0000-0002-2028-0172</t>
  </si>
  <si>
    <t>Semiconductor Research Corporation (SRC) [2880.001]</t>
  </si>
  <si>
    <t>Semiconductor Research Corporation (SRC)</t>
  </si>
  <si>
    <t>This work was supported by Semiconductor Research Corporation (SRC) under Grant 2880.001. Recommended for publication by Associate Editor A. Chandra upon evaluation of reviewers' comments.</t>
  </si>
  <si>
    <t>2156-3950</t>
  </si>
  <si>
    <t>2156-3985</t>
  </si>
  <si>
    <t>IEEE T COMP PACK MAN</t>
  </si>
  <si>
    <t>IEEE Trans. Compon. Pack. Manuf. Technol.</t>
  </si>
  <si>
    <t>10.1109/TCPMT.2022.3167651</t>
  </si>
  <si>
    <t>Engineering, Manufacturing; Engineering, Electrical &amp; Electronic; Materials Science, Multidisciplinary</t>
  </si>
  <si>
    <t>1M7XI</t>
  </si>
  <si>
    <t>WOS:000800180000009</t>
  </si>
  <si>
    <t>Medvediev, I; Muzylyov, D; Shramenko, N; Nosko, P; Eliseyev, P; Ivanov, V</t>
  </si>
  <si>
    <t>Medvediev, Ievgen; Muzylyov, Dmitriy; Shramenko, Natalya; Nosko, Pavlo; Eliseyev, Peter; Ivanov, Vitalii</t>
  </si>
  <si>
    <t>DESIGN LOGICAL LINGUISTIC MODELS TO CALCULATE NECESSITY IN TRUCKS DURING AGRICULTURAL CARGOES LOGISTICS USING FUZZY LOGIC</t>
  </si>
  <si>
    <t>ACTA LOGISTICA</t>
  </si>
  <si>
    <t>fuzzy logic; transportation; terms; harvesting and transport complex; fuzzification; membership function</t>
  </si>
  <si>
    <t>TRANSPORTATION; SYSTEM</t>
  </si>
  <si>
    <t>The study is aimed to develop the logic-linguistic models to design a number of rules for the correct calculation of the vehicles needed, taking into account the technical, technological, and weather and climate conditions of the harvesting and transport complex. The article has shown that the construction of the design of logic-linguistic models was not performed earlier to solve the problem of the agro-industrial production transportation support, considering the opportunity of forecasting size of influences of the weather and climatic factors on improving the productivity of the harvesting and transport complex elements. It is determined that the experience of applying the fuzzy logic theory in many practice situations confirms the universality of the mathematical apparatus. This toolkit provides better results than classical approaches (set theory, probability theory). This aspect indicates the expediency of the chosen mathematical apparatus for solving the tasks. The article using fuzzy logic explores the relationship and interdependence of technical, technological factors and weather and climate conditions for modeling transport support in harvesting and transport complex. Fuzzification of the parameters is carried out, based on the compiled equations using trapezoidal and triangular membership functions. The set of rules necessary for the creation of logical-linguistic models (LLM) for each factor has been arranged. LLMs were developed for dependent parameters, which will allow further modeling of the transport support of the harvesting and transport complex in the Fuzzy Logic Toolbox application of the MATLAB package.</t>
  </si>
  <si>
    <t>[Medvediev, Ievgen] Volodymyr Dahl East Ukrainian Natl Univ, Dept Logist Management &amp; Traff Safety Transport, 59-A,Cent Ave, UA-93400 Sievierodonetsk, Ukraine; [Muzylyov, Dmitriy; Shramenko, Natalya] Kharkiv Petro Vasylenko Natl Tech Univ Agr, Dept Transport Technol &amp; Logist, 44 Alchevskyh St, UA-61002 Kharkiv, Ukraine; [Shramenko, Natalya] Ukrainian State Univ Railway Transport, Dept Operat Work Management, 7 Feierbakh Sq, UA-61000 Kharkiv, Ukraine; [Nosko, Pavlo] Natl Aviat Univ, Mech Engn Dept, 1 Lubomir Husar Ave, UA-02000 Kiev, Ukraine; [Eliseyev, Peter] Volodymyr Dahl East Ukrainian Natl Univ, Dept Machine Sci &amp; Ind Enterprises Equipment, 59-A,Cent Ave, UA-93400 Sievierodonetsk, Ukraine; [Ivanov, Vitalii] Sumy State Univ, Dept Mfg Engn Machines &amp; Tools, 2 Rymskogo Korsakova St, UA-40007 Sumy, Ukraine</t>
  </si>
  <si>
    <t>Ministry of Education &amp; Science of Ukraine; Volodymyr Dahl East Ukrainian National University; State Biotechnological University; Ministry of Education &amp; Science of Ukraine; Ukrainian State University of Railway Transport; Ministry of Education &amp; Science of Ukraine; State University Kyiv Aviation Institute; Ministry of Education &amp; Science of Ukraine; Volodymyr Dahl East Ukrainian National University; Ministry of Education &amp; Science of Ukraine; Sumy State University</t>
  </si>
  <si>
    <t>Medvediev, I (corresponding author), Volodymyr Dahl East Ukrainian Natl Univ, Dept Logist Management &amp; Traff Safety Transport, 59-A,Cent Ave, UA-93400 Sievierodonetsk, Ukraine.</t>
  </si>
  <si>
    <t>medvedev.ep@gmail.com; murza_1@ukr.net; nshramenko@gmail.com; nosko_p@ukr.net; peter_eliseyev@ukr.net; ivanov@tmvi.sumdu.edu.ua</t>
  </si>
  <si>
    <t>Medvediev, Ievgen/AAF-2958-2020; Shramenko, Natalya/J-3008-2017; Pavel, Nosko/ABC-1769-2021; Muzylyov, Dmitriy/F-8460-2018; Ivanov, Vitalii/I-1147-2016</t>
  </si>
  <si>
    <t>Shramenko, Natalya/0000-0003-4101-433X; Muzylyov, Dmitriy/0000-0002-8540-6987; Ivanov, Vitalii/0000-0003-0595-2660; Medvediev, Ievgen/0000-0001-8566-9624</t>
  </si>
  <si>
    <t>4S go, s.r.o</t>
  </si>
  <si>
    <t>Semsa</t>
  </si>
  <si>
    <t>Semsa 24, Semsa, SLOVAKIA</t>
  </si>
  <si>
    <t>1339-5629</t>
  </si>
  <si>
    <t>Acta Logistica</t>
  </si>
  <si>
    <t>10.22306/al.v7i3.165</t>
  </si>
  <si>
    <t>Engineering, Industrial; Management</t>
  </si>
  <si>
    <t>VL4LH</t>
  </si>
  <si>
    <t>WOS:000848733000002</t>
  </si>
  <si>
    <t>Jo, H; Lee, JK; Lee, YC; Choo, S</t>
  </si>
  <si>
    <t>Jo, Hayoung; Lee, Jin-Kook; Lee, Yong-Cheol; Choo, Seungyeon</t>
  </si>
  <si>
    <t>Generative artificial intelligence and building design: early photorealistic render visualization of façades using local identity-trained models</t>
  </si>
  <si>
    <t>architectural design; design visualization; generative artificial intelligence; additional training model; diffusion model; image generation; facade design</t>
  </si>
  <si>
    <t>REPRESENTATION; ARCHITECTURE; REALITY; CAD; BIM</t>
  </si>
  <si>
    <t>This paper elucidates an approach that utilizes generative artificial intelligence (AI) to develop alternative architectural design options based on local identity. The advancement of AI technologies has increasingly piqued the interest of the architecture, engineering, construction, and facility management industry. Notably, the topic of visualization has gained prominence as a means for enhancing communication related to a project, especially in the early phases of design. This study aims to enhance the ease of obtaining design images during initial phases of design by drawing from multiple texts and images. It develops an additional training model to generate various design alternatives that resonate with the identity of the locale through the application of generative AI to the facade design of buildings. The identity of a locality in cities and regions is the capacity for the cities and regions to be identified and recognized as a specific area. Among the various visual elements of urban and regional landscapes, the front face of buildings may play a significant role in people's aesthetic perception and overall impression of the local environment. The research proposes an approach that transcends the conventional employment of three-dimensional modeling and rendering tools by readily deriving design alternatives that consider this local identity in commercial building remodeling. This approach allows for financial and temporal efficiency in the design communication phase of the initial architectural design process. The implementation and utilization of the proposed approach's supplementary training model in this study proceeds as follows: (i) image data are collected from the target area using open-source street-view resources and preprocessed for conversion to a trainable format; (ii) textual data are prepared for pairing with preprocessed image data; (iii) additional training and outcome testing are performed using varied text prompts and images; and (iv) the ability to generate building facade images that reflect the identity of the collected locale by using the additional trained model is determined, as evidenced by the findings of the proposed application method study. This enables the generation of design alternatives that integrate regional styles and diverse design requirements for buildings. The training model implemented in this study can be leveraged through weight adjustments and prompt engineering to generate a greater number of design reference images, among other diverse approaches. Graphical Abstract</t>
  </si>
  <si>
    <t>[Jo, Hayoung; Lee, Jin-Kook] Yonsei Univ, Dept Interior Architecture &amp; Built Environm, Seoul 03722, South Korea; [Lee, Yong-Cheol] Louisiana State Univ, Baton Rouge, LA 70803 USA; [Choo, Seungyeon] Kyungpook Natl Univ, Daegu 41566, South Korea</t>
  </si>
  <si>
    <t>Yonsei University; Louisiana State University System; Louisiana State University; Kyungpook National University (KNU)</t>
  </si>
  <si>
    <t>Lee, JK (corresponding author), Yonsei Univ, Dept Interior Architecture &amp; Built Environm, Seoul 03722, South Korea.</t>
  </si>
  <si>
    <t>leejinkook@yonsei.ac.kr</t>
  </si>
  <si>
    <t>; Choo, Seungyeon/JFB-0390-2023</t>
  </si>
  <si>
    <t>LEE, JIN KOOK/0000-0002-5179-6550; Lee, Yongcheol/0000-0002-0040-0894;</t>
  </si>
  <si>
    <t>Korea Agency for Infrastructure Technology Advancement [RS-2021-KA163269]; Korea Agency for Infrastructure Technology Advancement (KAIA) - Ministry of Land, Infrastructure and Transport [NRF-2022R1A2C1093310]; National Research Foundation of Korea (NRF) - Korea government (MIST)</t>
  </si>
  <si>
    <t>Korea Agency for Infrastructure Technology Advancement(Korea Agency for Infrastructure Technology Advancement (KAIA)); Korea Agency for Infrastructure Technology Advancement (KAIA) - Ministry of Land, Infrastructure and Transport(Korea Agency for Infrastructure Technology Advancement (KAIA)Ministry of Land, Infrastructure &amp; Transport (MOLIT), Republic of Korea); National Research Foundation of Korea (NRF) - Korea government (MIST)(National Research Foundation of Korea)</t>
  </si>
  <si>
    <t>This work is supported in 2024 by the Korea Agency for Infrastructure Technology Advancement (KAIA) grant funded by the Ministry of Land, Infrastructure and Transport (Grant RS-2021-KA163269). This work was supported by the National Research Foundation of Korea (NRF) grant funded by the Korea government (MIST) (No. NRF-2022R1A2C1093310).</t>
  </si>
  <si>
    <t>MAR 6</t>
  </si>
  <si>
    <t>10.1093/jcde/qwae017</t>
  </si>
  <si>
    <t>LD3F1</t>
  </si>
  <si>
    <t>WOS:001184795100001</t>
  </si>
  <si>
    <t>Deveshwar, N; Rajagopal, A; Sahin, S; Shimron, E; Larson, PEZ</t>
  </si>
  <si>
    <t>Deveshwar, Nikhil; Rajagopal, Abhejit; Sahin, Sule; Shimron, Efrat; Larson, Peder E. Z.</t>
  </si>
  <si>
    <t>Synthesizing Complex-Valued Multicoil MRI Data from Magnitude-Only Images</t>
  </si>
  <si>
    <t>BIOENGINEERING-BASEL</t>
  </si>
  <si>
    <t>synthetic phase; synthetic multi-coil data; deep generative models; GANs; generative adversarial network; synthetic data; MRI reconstruction; deep learning; unrolled networks</t>
  </si>
  <si>
    <t>Despite the proliferation of deep learning techniques for accelerated MRI acquisition and enhanced image reconstruction, the construction of large and diverse MRI datasets continues to pose a barrier to effective clinical translation of these technologies. One major challenge is in collecting the MRI raw data (required for image reconstruction) from clinical scanning, as only magnitude images are typically saved and used for clinical assessment and diagnosis. The image phase and multi-channel RF coil information are not retained when magnitude-only images are saved in clinical imaging archives. Additionally, preprocessing used for data in clinical imaging can lead to biased results. While several groups have begun concerted efforts to collect large amounts of MRI raw data, current databases are limited in the diversity of anatomy, pathology, annotations, and acquisition types they contain. To address this, we present a method for synthesizing realistic MR data from magnitude-only data, allowing for the use of diverse data from clinical imaging archives in advanced MRI reconstruction development. Our method uses a conditional GAN-based framework to generate synthetic phase images from input magnitude images. We then applied ESPIRiT to derive RF coil sensitivity maps from fully sampled real data to generate multi-coil data. The synthetic data generation method was evaluated by comparing image reconstruction results from training Variational Networks either with real data or synthetic data. We demonstrate that the Variational Network trained on synthetic MRI data from our method, consisting of GAN-derived synthetic phase and multi-coil information, outperformed Variational Networks trained on data with synthetic phase generated using current state-of-the-art methods. Additionally, we demonstrate that the Variational Networks trained with synthetic k-space data from our method perform comparably to image reconstruction networks trained on undersampled real k-space data.</t>
  </si>
  <si>
    <t>[Deveshwar, Nikhil; Sahin, Sule; Larson, Peder E. Z.] Univ Calif Berkeley, UCSF Grad Program Bioengn, Berkeley, CA 94701 USA; [Deveshwar, Nikhil; Rajagopal, Abhejit; Sahin, Sule; Larson, Peder E. Z.] Univ Calif San Francisco, Dept Radiol &amp; Biomed Imaging, San Francisco, CA 94016 USA; [Deveshwar, Nikhil; Shimron, Efrat] Univ Calif Berkeley, Dept Elect Engn &amp; Comp Sci, Berkeley, CA 94701 USA</t>
  </si>
  <si>
    <t>University of California System; University of California Berkeley; University of California System; University of California San Francisco; University of California System; University of California Berkeley</t>
  </si>
  <si>
    <t>Larson, PEZ (corresponding author), Univ Calif San Francisco, Dept Radiol &amp; Biomed Imaging, San Francisco, CA 94016 USA.</t>
  </si>
  <si>
    <t>peder.larson@ucsf.edu</t>
  </si>
  <si>
    <t>Deveshwar, Nikhil/0000-0002-5516-3769; Sahin, Sule/0000-0002-7006-4793</t>
  </si>
  <si>
    <t>National Institutes of Health [R01AR078762]; University of California, San Francisco, AI Imaging and Cancer Award; National Institute of Arthritis and Musculoskeletal and Skin Diseases [R01AR078762] Funding Source: NIH RePORTER</t>
  </si>
  <si>
    <t>National Institutes of Health(United States Department of Health &amp; Human ServicesNational Institutes of Health (NIH) - USA); University of California, San Francisco, AI Imaging and Cancer Award(University of California System); National Institute of Arthritis and Musculoskeletal and Skin Diseases(United States Department of Health &amp; Human ServicesNational Institutes of Health (NIH) - USANIH National Institute of Arthritis &amp; Musculoskeletal &amp; Skin Diseases (NIAMS))</t>
  </si>
  <si>
    <t>This study was kindly supported by National Institutes of Health (Research Grant No R01AR078762) and University of California, San Francisco, AI Imaging and Cancer Award.</t>
  </si>
  <si>
    <t>2306-5354</t>
  </si>
  <si>
    <t>Bioengineering-Basel</t>
  </si>
  <si>
    <t>10.3390/bioengineering10030358</t>
  </si>
  <si>
    <t>Biotechnology &amp; Applied Microbiology; Engineering, Biomedical</t>
  </si>
  <si>
    <t>Biotechnology &amp; Applied Microbiology; Engineering</t>
  </si>
  <si>
    <t>A3LS1</t>
  </si>
  <si>
    <t>Green Published, gold</t>
  </si>
  <si>
    <t>WOS:000954186600001</t>
  </si>
  <si>
    <t>Ameh, JE; Otebolaku, A; Shenfield, A; Ikpehai, A</t>
  </si>
  <si>
    <t>Ameh, Jude Enenche; Otebolaku, Abayomi; Shenfield, Alex; Ikpehai, Augustine</t>
  </si>
  <si>
    <t>C3-VULMAP: A Dataset for Privacy-Aware Vulnerability Detection in Healthcare Systems</t>
  </si>
  <si>
    <t>privacy-aware vulnerability detection; healthcare cybersecurity; LINDDUN framework; machine learning threat detection; C/C++ programming; privacy vulnerability dataset; threat modeling; Electronic Health Records (EHRs)</t>
  </si>
  <si>
    <t>The increasing integration of digital technologies in healthcare has expanded the attack surface for privacy violations in critical systems such as electronic health records (EHRs), telehealth platforms, and medical device software. However, current vulnerability detection datasets lack domain-specific privacy annotations essential for compliance with healthcare regulations like HIPAA and GDPR. This study presents C3-VULMAP, a novel and large-scale dataset explicitly designed for privacy-aware vulnerability detection in healthcare software. The dataset comprises over 30,000 vulnerable and 7.8 million non-vulnerable C/C++ functions, annotated with CWE categories and systematically mapped to LINDDUN privacy threat types. The objective is to support the development of automated, privacy-focused detection systems that can identify fine-grained software vulnerabilities in healthcare environments. To achieve this, we developed a hybrid construction methodology combining manual threat modeling, LLM-assisted synthetic generation, and multi-source aggregation. We then conducted comprehensive evaluations using traditional machine learning algorithms (Support Vector Machines, XGBoost), graph neural networks (Devign, Reveal), and transformer-based models (CodeBERT, RoBERTa, CodeT5). The results demonstrate that transformer models, such as RoBERTa, achieve high detection performance (F1 = 0.987), while Reveal leads GNN-based methods (F1 = 0.993), with different models excelling across specific privacy threat categories. These findings validate C3-VULMAP as a powerful benchmarking resource and show its potential to guide the development of privacy-preserving, secure-by-design software in embedded and electronic healthcare systems. The dataset fills a critical gap in privacy threat modeling and vulnerability detection and is positioned to support future research in cybersecurity and intelligent electronic systems for healthcare.</t>
  </si>
  <si>
    <t>[Ameh, Jude Enenche; Otebolaku, Abayomi; Ikpehai, Augustine] Sheffield Hallam Univ, Sch Comp &amp; Digital Technol, Sheffield S1 1WB, England; [Shenfield, Alex] Sheffield Hallam Univ, Sch Engn &amp; Built Environm, Sheffield S1 1WB, England</t>
  </si>
  <si>
    <t>Sheffield Hallam University; Sheffield Hallam University</t>
  </si>
  <si>
    <t>Ameh, JE; Otebolaku, A (corresponding author), Sheffield Hallam Univ, Sch Comp &amp; Digital Technol, Sheffield S1 1WB, England.</t>
  </si>
  <si>
    <t>j.e.ameh@shu.ac.uk; a.otebolaku@shu.ac.uk; a.shenfield@shu.ac.uk; a.ikpehai@shu.ac.uk</t>
  </si>
  <si>
    <t>Shenfield, Alex/AAJ-7590-2020</t>
  </si>
  <si>
    <t>JUL 4</t>
  </si>
  <si>
    <t>10.3390/electronics14132703</t>
  </si>
  <si>
    <t>4VF3C</t>
  </si>
  <si>
    <t>WOS:001527459400001</t>
  </si>
  <si>
    <t>Locatelli, M; Tagliabue, LC; Di Giuda, GM</t>
  </si>
  <si>
    <t>Locatelli, Mirko; Tagliabue, Lavinia Chiara; Di Giuda, Giuseppe M.</t>
  </si>
  <si>
    <t>A MULTI-LABEL TEXT CLASSIFIER: APPLICATION ON AN ITALIAN PUBLIC TENDER PROCEDURE, PROJECT ISCOL@</t>
  </si>
  <si>
    <t>JOURNAL OF INFORMATION TECHNOLOGY IN CONSTRUCTION</t>
  </si>
  <si>
    <t>Large Language Model; Deep Learning; Consensus Issue; Collective Intelligence; NLP-enhanced; Natural Language Processing (NLP); Bidirectional Encoder Representations from Transformers (BERT)</t>
  </si>
  <si>
    <t>The main means of communication during the pre-design phase is natural language. Effective communication during the pre-design phase through text documents and reports is essential to the success of a design and construction project. The study develops and evaluates a Natural Language Processing (NLP) tool called ArchiBERTo to process textual data related to design tender documents in the Italian public procurement process. Documenti di Indirizzo alla Progettazione (DIPs) are key documents, as they outline the demands, needs, and objectives of the public appointing party. ArchiBERTo is developed to process and convert DIP quality objective sentences into a hierarchy of objectives and criteria. The performances are evaluated by comparing the tools' rankings with those provided by a group of domain experts. The results demonstrate ArchiBERTo's capability to reflect the collective ability of a panel of experts and to properly reflect the different contents of the DIP in the objectives hierarchy. The proposed system aims to address the issue of information asymmetry and potential misunderstandings, or varying interpretations, among the key actors of the Italian tendering procedure, namely the public appointing party, the design teams, and the external committee, regarding the relative importance of quality objectives and evaluation criteria. The utilization of the NLP systems ArchiBERTo to establish a shared hierarchy of objectives is expected to enhance communication and promote consensus during the pre-design phase. The minimization of the consensus issue among the actors can have a positive impact on the overall quality of the design proposals and facilitate the evaluation process conducted by the external committee, bridging the gap between expected and actual quality, ensuring that design proposals align with the quality objectives and demands of the public actor.</t>
  </si>
  <si>
    <t>[Locatelli, Mirko; Di Giuda, Giuseppe M.] Univ Torino, Dept Management Valter Cantino, I-10134 Turin, Italy; [Tagliabue, Lavinia Chiara] Univ Torino, Dept Comp Sci, I-10149 Turin, Italy</t>
  </si>
  <si>
    <t>University of Turin; University of Turin</t>
  </si>
  <si>
    <t>Locatelli, M (corresponding author), Univ Torino, Dept Management Valter Cantino, I-10134 Turin, Italy.</t>
  </si>
  <si>
    <t>mirko.locatelli@unito.it; laviniachiara.tagliabue@unito.it; giuseppemartino.digiuda@unito.it</t>
  </si>
  <si>
    <t>; Tagliabue, Lavinia Chiara/GYU-0053-2022</t>
  </si>
  <si>
    <t>Di Giuda, Giuseppe Martino/0000-0002-2294-0402; Tagliabue, Lavinia Chiara/0000-0002-3059-4204</t>
  </si>
  <si>
    <t>INT COUNCIL RESEARCH &amp; INNOVATION BUILDING &amp; CONSTRUCTION</t>
  </si>
  <si>
    <t>ROTTERDAM</t>
  </si>
  <si>
    <t>KRUISPLEIN 25 G, PO BOX 1837, ROTTERDAM, 3000 BV, NETHERLANDS</t>
  </si>
  <si>
    <t>1874-4753</t>
  </si>
  <si>
    <t>J INF TECHNOL CONSTR</t>
  </si>
  <si>
    <t>J. Inf. Technol. Constr.</t>
  </si>
  <si>
    <t>10.36680/j.itcon.2024.038</t>
  </si>
  <si>
    <t>L1V5O</t>
  </si>
  <si>
    <t>WOS:001348669200001</t>
  </si>
  <si>
    <t>Xin, C; Hartel, A; Kasneci, E</t>
  </si>
  <si>
    <t>Xin, Chen; Hartel, Andreas; Kasneci, Enkelejda</t>
  </si>
  <si>
    <t>DART: An automated end-to-end object detection pipeline with data D iversification, open-vocabulary bounding box A nnotation, pseudo-label R eview, and model Training</t>
  </si>
  <si>
    <t>Open-vocabulary object detection (OVD); Data diversification; Pseudo-label; Large multimodal model (LMM); Stable diffusion; YOLO</t>
  </si>
  <si>
    <t>Accurate real-time object detection is vital across numerous industrial applications, from safety monitoring to quality control. Traditional approaches, however, are hindered by arduous manual annotation and data collection, struggling to adapt to ever-changing environments and novel target objects. To address these limitations, this paper presents DART, an innovative automated end-to-end pipeline that revolutionizes object detection workflows from data collection to model evaluation. It eliminates the need for laborious human labeling and extensive data collection while achieving outstanding accuracy across diverse scenarios. DART encompasses four key stages: (1) Data D iversification using subject-driven image generation (DreamBooth with SDXL), (2) A nnotation via open-vocabulary object detection (Grounding DINO) to generate bounding box and class labels, (3) R eview of generated images and pseudo-labels by large multimodal models (InternVL1.5 and GPT-4o) to guarantee credibility, and (4) T raining of real-time object detectors (YOLOv8 and YOLOv10) using the verified data. We apply DART to a self-collected dataset of construction machines named Liebherr Product, which contains over 15K high-quality images across 23 categories. The current instantiation of DART significantly increases average precision (AP) from 0.064 to 0.832. Its modular design ensures easy exchangeability and extensibility, allowing for future algorithm upgrades, seamless integration of new object categories, and adaptability to customized environments without manual labeling and additional data collection. The code and dataset are released at https://github.com/chen-xin-94/DART.</t>
  </si>
  <si>
    <t>[Xin, Chen; Kasneci, Enkelejda] Tech Univ Munich, Arcisstr 21, D-80333 Munich, Germany; [Xin, Chen; Hartel, Andreas] Liebherr Elect &amp; Drives GmbH, Peter Dornier Str 11, D-88131 Lindau Bodensee, Germany</t>
  </si>
  <si>
    <t>Technical University of Munich</t>
  </si>
  <si>
    <t>Xin, C (corresponding author), Tech Univ Munich, Arcisstr 21, D-80333 Munich, Germany.</t>
  </si>
  <si>
    <t>chen.xin@tum.de; andreas.hartel@liebherr.com; enkelejda.kasneci@tum.de</t>
  </si>
  <si>
    <t>10.1016/j.eswa.2024.125124</t>
  </si>
  <si>
    <t>AUG 2024</t>
  </si>
  <si>
    <t>E2Z5A</t>
  </si>
  <si>
    <t>Green Submitted, hybrid</t>
  </si>
  <si>
    <t>WOS:001301733100001</t>
  </si>
  <si>
    <t>Liu, HC; Liu, B</t>
  </si>
  <si>
    <t>Liu, Hongchao; Liu, Bin</t>
  </si>
  <si>
    <t>Representing Aspectual Meaning in Sentence: Computational Modeling Based on Chinese</t>
  </si>
  <si>
    <t>lexical aspect; situation TYPE; dataset evaluation</t>
  </si>
  <si>
    <t>Situation types can be viewed as the foundation of representation of sentence meaning. Noting that situation types cannot be determined by verbs alone, recent studies often focus on situation type prediction in terms of the combination of different linguistic constituents at the sentence level instead of lexically marked situation types. However, in languages with a fully marked aspectual system, such as Mandarin Chinese, such an approach may miss the opportunity of leveraging lexical aspects as well as other distribution-based lexical cues of event types. Currently, there is a lack of resources and methods for the identification and validation of the lexical aspect, and this issue is particularly severe for Chinese. From a computational linguistics perspective, the main reason for this shortage stems from the absence of a verified lexical aspect classification system, and consequently, a gold-standard dataset annotated according to this classification system. Additionally, owing to the lack of such a high-quality dataset, it remains unclear whether semantic models, including large general-purpose language models, can actually capture this important yet complex semantic information. As a result, the true realization of lexical aspect analysis cannot be achieved. To address these two problems, this paper sets out two objectives. First, we aim to construct a high-quality lexical aspect dataset. Since the classification of the lexical aspect depends on how it interacts with aspectual markers, we establish a scientific classification and data construction process through the selection of vocabulary items, the compilation of co-occurrence frequency matrices, and hierarchical clustering. Second, based on the constructed dataset, we separately evaluate the ability of linguistic features and large language model word embeddings to identify lexical aspect categories in order to (1) verify the capacity of semantic models to infer complex semantics and (2) achieve high-accuracy prediction of lexical aspects. Our final classification accuracy is 72.05%, representing the best result reported thus far.</t>
  </si>
  <si>
    <t>[Liu, Hongchao] Shandong Univ, Sch Literature, Jinan 250100, Peoples R China; [Liu, Bin] Cent China Normal Univ, Res Ctr Language &amp; Language Educ, Wuhan 430079, Peoples R China</t>
  </si>
  <si>
    <t>Shandong University; Central China Normal University</t>
  </si>
  <si>
    <t>Liu, B (corresponding author), Cent China Normal Univ, Res Ctr Language &amp; Language Educ, Wuhan 430079, Peoples R China.</t>
  </si>
  <si>
    <t>liuhongchao@sdu.edu.cn; liubin@ccnu.edu.cn</t>
  </si>
  <si>
    <t>LIU, Hongchao/AAF-2203-2020; liu, Hongchao/AAF-2203-2020</t>
  </si>
  <si>
    <t>LIU, Hongchao/0000-0001-7559-8391;</t>
  </si>
  <si>
    <t>National Social Science Foundation of China; [21FYYB059]</t>
  </si>
  <si>
    <t>National Social Science Foundation of China(National Office of Philosophy and Social Sciences);</t>
  </si>
  <si>
    <t>This research was funded by the National Social Science Foundation of China (23BYY032 and 21FYYB059). The APC was funded by the National Social Science Foundation of China (21FYYB059).</t>
  </si>
  <si>
    <t>MAR 28</t>
  </si>
  <si>
    <t>10.3390/app15073720</t>
  </si>
  <si>
    <t>1FH1L</t>
  </si>
  <si>
    <t>WOS:001463650500001</t>
  </si>
  <si>
    <t>Shi, QL; Wang, H; Cheng, H; Cheng, F; Wang, ML</t>
  </si>
  <si>
    <t>Shi, Qingli; Wang, Hua; Cheng, Hao; Cheng, Feng; Wang, Menglong</t>
  </si>
  <si>
    <t>An Adaptive Sequential Sampling Strategy-Based Multi-Objective Optimization of Aerodynamic Configuration for a Tandem-Wing UAV via a Surrogate Model</t>
  </si>
  <si>
    <t>Aerodynamic configuration optimization; multi-objective; radial basis function; adaptive sequential sampling; entropy rank and selection pooling</t>
  </si>
  <si>
    <t>VORTEX-LATTICE METHOD; SHAPE OPTIMIZATION; EVOLUTIONARY ALGORITHMS; DESIGN</t>
  </si>
  <si>
    <t>Multi-objective optimization of aerodynamic configuration for a tandem-wing unmanned aerial vehicle (UAV) via a surrogate model is appropriate in the primary stages of aircraft design. This study presents an adaptive sequential sampling strategy, which takes into account the principle of entropy rank and selection pooling based on a sigmoid function (ESP), in order to save time and construct a surrogate model database with considerable approximation accuracy. The entire procedure of optimization is divided into four parts, involving problem formulation for design variables and objectives, database construction for the surrogate model, multi-objective optimization with the surrogate models, and ESP adaptive sequential sampling to update the database. Firstly, a comparative study of the different surrogate models is carried out to assess their approximation performance. This verifies that the radial basis function (RBF) surrogate model outperforms the other models across the board. Then, we conduct two tests with typical mathematical problems to validate the effectiveness and applicability of the proposed method. We also develop a multi-objective optimization of the aerodynamic configuration for a tandem-wing UAV, aiming to maximize the lifting coefficient at the ascent (C-Lascent) and the lift-drag ratio (K-cruise) during the cruise. In this case, the RBF surrogate model is proven more suitable than the other common methods to replace the real values calculated by the non-planar vortex-lattice method (VLM) during the process of optimization. Furthermore, a comparison with large minimal distance (LMD) sequential sampling and disposable Latin hypercube sampling (LHS) is carried out alongside the optimization. These results show that the approximation precision achieved using ESP strategy is greater, highlighting the superiority of the ESP adaptive sequential sampling strategy in reducing the number of samples and raising the approximation accuracy. Finally, after the refinement of the database, an optimal Pareto front set is obtained to guide the primary design of the aerodynamic configuration for the tandem-wing UAV. Then, it is verified that the selected trade-off optimal design point has a better aerodynamic performance than the initial reference point, improving C-Lascent and K-cruise by 6.44% and 10.85%, respectively.</t>
  </si>
  <si>
    <t>[Shi, Qingli; Wang, Hua; Cheng, Hao] Beihang Univ, Sch Astronaut, Beijing 100191, Peoples R China; [Cheng, Feng] China Acad Launch Vehicle Technol, Beijing 100076, Peoples R China; [Wang, Menglong] Beijing Electromech Engn Inst, Beijing 100074, Peoples R China</t>
  </si>
  <si>
    <t>Beihang University</t>
  </si>
  <si>
    <t>Cheng, H (corresponding author), Beihang Univ, Sch Astronaut, Beijing 100191, Peoples R China.</t>
  </si>
  <si>
    <t>chenghao_1030@buaa.edu.cn</t>
  </si>
  <si>
    <t>10.1109/ACCESS.2021.3132775</t>
  </si>
  <si>
    <t>XP8US</t>
  </si>
  <si>
    <t>WOS:000731135700001</t>
  </si>
  <si>
    <t>Ji, P; Feng, Y; Wu, D; Yan, LY; Chen, PL; Liu, J; Zhao, ZH</t>
  </si>
  <si>
    <t>Ji, Pin; Feng, Yang; Wu, Duo; Yan, Lingyue; Chen, Penglin; Liu, Jia; Zhao, Zhihong</t>
  </si>
  <si>
    <t>MoCo: Fuzzing Deep Learning Libraries via Assembling Code</t>
  </si>
  <si>
    <t>Codes; Libraries; Testing; Computational modeling; Computer bugs; Load modeling; Fuzzing; Neurons; Deep learning; Training; Deep learning libraries; deep learning testing; bug detection; fuzzing</t>
  </si>
  <si>
    <t>The rapidly developing Deep Learning (DL) techniques have been applied in software systems of various types. However, they can also pose new safety threats with potentially serious consequences, especially in safety-critical domains. DL libraries serve as the underlying foundation for DL systems, and bugs in them can have unpredictable impacts that directly affect the behaviors of DL systems. Previous research on fuzzing DL libraries still has limitations in generating tests corresponding to crucial testing scenarios and constructing test oracles. In this paper, we propose MoCo, a novel fuzzing testing method for DL libraries via assembling code. The seed tests used by MoCo are code files that implement DL models, covering both model construction and training in the most common real-world application scenarios for DL libraries. MoCo first disassembles the seed code files to extract templates and code blocks, then applies code block mutation operators (e.g., API replacement, random generation, and boundary checking) to generate new code blocks that fit the template. To ensure the correctness of the code block mutation, we employ the Large Language Model to parse the official documents of DL libraries for information about the parameters and the constraints between them. By inserting context-appropriate code blocks into the template, MoCo can generate a tree of code files with intergenerational relations. According to the derivation relations in this tree, we construct the test oracle based on the execution state consistency and the calculation result consistency. Since the granularity of code assembly is controlled rather than randomly divergent, we can quickly pinpoint the lines of code where the bugs are located and the corresponding triggering conditions. We conduct a comprehensive experiment to evaluate the efficiency and effectiveness of MoCo using three widely-used DL libraries (i.e., TensorFlow, PyTorch, and Jittor). During the experiments, MoCo detects 77 new bugs of four types in three DL libraries, where 55 bugs have been confirmed, and 39 bugs have been fixed by developers. The experimental results demonstrate that MoCo can generate high-quality tests that cover crucial testing scenarios and detect different types of bugs, which helps developers improve the reliability of DL libraries.</t>
  </si>
  <si>
    <t>[Ji, Pin; Feng, Yang; Wu, Duo; Yan, Lingyue; Chen, Penglin; Liu, Jia; Zhao, Zhihong] Nanjing Univ, State Key Lab Novel Software Technol, Nanjing 210023, Peoples R China</t>
  </si>
  <si>
    <t>Nanjing University</t>
  </si>
  <si>
    <t>Feng, Y; Liu, J (corresponding author), Nanjing Univ, State Key Lab Novel Software Technol, Nanjing 210023, Peoples R China.</t>
  </si>
  <si>
    <t>pinji@smail.nju.edu.cn; fengyang@nju.edu.cn; duowu@smail.nju.edu.cn; lingyueyan@smail.nju.edu.cn; penglinchen@smail.nju.edu.cn; liujia@nju.edu.cn; zhaozhih@nju.edu.cn</t>
  </si>
  <si>
    <t>Feng, Yang/MIK-5215-2025</t>
  </si>
  <si>
    <t>National Science and Technology Major Project [2021ZD0112903]; National Natural Science Foundation of China [62272220]</t>
  </si>
  <si>
    <t>National Science and Technology Major Project; National Natural Science Foundation of China(National Natural Science Foundation of China (NSFC))</t>
  </si>
  <si>
    <t>This work was supported in part by the National Science and Technology Major Project under Grant 2021ZD0112903 and in part by the National Natural Science Foundation of China under Grant 62272220.</t>
  </si>
  <si>
    <t>10.1109/TSE.2024.3509975</t>
  </si>
  <si>
    <t>W9W7C</t>
  </si>
  <si>
    <t>WOS:001421986900003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</si>
</sst>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2162E-03B3-204C-9BC4-373E491DC8E6}">
  <dimension ref="A1:BH148"/>
  <sheetViews>
    <sheetView tabSelected="1" topLeftCell="A96" workbookViewId="0">
      <selection activeCell="D132" sqref="D132"/>
    </sheetView>
  </sheetViews>
  <sheetFormatPr baseColWidth="10" defaultColWidth="8.83203125" defaultRowHeight="13" x14ac:dyDescent="0.15"/>
  <cols>
    <col min="1" max="3" width="8.83203125" customWidth="1"/>
    <col min="4" max="4" width="36.83203125" customWidth="1"/>
  </cols>
  <sheetData>
    <row r="1" spans="1:60"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row>
    <row r="2" spans="1:60" x14ac:dyDescent="0.15">
      <c r="A2" t="s">
        <v>60</v>
      </c>
      <c r="B2" t="s">
        <v>61</v>
      </c>
      <c r="C2" t="s">
        <v>63</v>
      </c>
      <c r="D2" t="s">
        <v>64</v>
      </c>
      <c r="E2" t="s">
        <v>65</v>
      </c>
      <c r="F2" t="s">
        <v>66</v>
      </c>
      <c r="G2" t="s">
        <v>67</v>
      </c>
      <c r="H2" t="s">
        <v>68</v>
      </c>
      <c r="I2" t="s">
        <v>69</v>
      </c>
      <c r="J2" t="s">
        <v>70</v>
      </c>
      <c r="K2" t="s">
        <v>71</v>
      </c>
      <c r="L2" t="s">
        <v>72</v>
      </c>
      <c r="M2" t="s">
        <v>73</v>
      </c>
      <c r="N2" t="s">
        <v>74</v>
      </c>
      <c r="O2" t="s">
        <v>75</v>
      </c>
      <c r="P2" t="s">
        <v>76</v>
      </c>
      <c r="Q2" t="s">
        <v>77</v>
      </c>
      <c r="R2" t="s">
        <v>78</v>
      </c>
      <c r="S2" t="s">
        <v>79</v>
      </c>
      <c r="T2" t="s">
        <v>62</v>
      </c>
      <c r="U2">
        <v>115</v>
      </c>
      <c r="V2">
        <v>5</v>
      </c>
      <c r="W2">
        <v>5</v>
      </c>
      <c r="X2">
        <v>68</v>
      </c>
      <c r="Y2">
        <v>68</v>
      </c>
      <c r="Z2" t="s">
        <v>80</v>
      </c>
      <c r="AA2" t="s">
        <v>81</v>
      </c>
      <c r="AB2" t="s">
        <v>82</v>
      </c>
      <c r="AC2" t="s">
        <v>83</v>
      </c>
      <c r="AD2" t="s">
        <v>84</v>
      </c>
      <c r="AE2" t="s">
        <v>62</v>
      </c>
      <c r="AF2" t="s">
        <v>85</v>
      </c>
      <c r="AG2" t="s">
        <v>86</v>
      </c>
      <c r="AH2" t="s">
        <v>87</v>
      </c>
      <c r="AI2">
        <v>2025</v>
      </c>
      <c r="AJ2">
        <v>116</v>
      </c>
      <c r="AK2" t="s">
        <v>62</v>
      </c>
      <c r="AL2" t="s">
        <v>62</v>
      </c>
      <c r="AM2" t="s">
        <v>62</v>
      </c>
      <c r="AN2" t="s">
        <v>62</v>
      </c>
      <c r="AO2" t="s">
        <v>62</v>
      </c>
      <c r="AP2">
        <v>672</v>
      </c>
      <c r="AQ2">
        <v>698</v>
      </c>
      <c r="AR2" t="s">
        <v>62</v>
      </c>
      <c r="AS2" t="s">
        <v>88</v>
      </c>
      <c r="AT2" t="str">
        <f>HYPERLINK("http://dx.doi.org/10.1016/j.aej.2024.12.079","http://dx.doi.org/10.1016/j.aej.2024.12.079")</f>
        <v>http://dx.doi.org/10.1016/j.aej.2024.12.079</v>
      </c>
      <c r="AU2" t="s">
        <v>62</v>
      </c>
      <c r="AV2" t="s">
        <v>89</v>
      </c>
      <c r="AW2">
        <v>27</v>
      </c>
      <c r="AX2" t="s">
        <v>90</v>
      </c>
      <c r="AY2" t="s">
        <v>91</v>
      </c>
      <c r="AZ2" t="s">
        <v>92</v>
      </c>
      <c r="BA2" t="s">
        <v>93</v>
      </c>
      <c r="BB2" t="s">
        <v>62</v>
      </c>
      <c r="BC2" t="s">
        <v>94</v>
      </c>
      <c r="BD2" t="s">
        <v>62</v>
      </c>
      <c r="BE2" t="s">
        <v>62</v>
      </c>
      <c r="BF2" t="s">
        <v>95</v>
      </c>
      <c r="BG2" t="s">
        <v>96</v>
      </c>
      <c r="BH2" t="str">
        <f>HYPERLINK("https%3A%2F%2Fwww.webofscience.com%2Fwos%2Fwoscc%2Ffull-record%2FWOS:001410226400001","View Full Record in Web of Science")</f>
        <v>View Full Record in Web of Science</v>
      </c>
    </row>
    <row r="3" spans="1:60" x14ac:dyDescent="0.15">
      <c r="A3" t="s">
        <v>60</v>
      </c>
      <c r="B3" t="s">
        <v>97</v>
      </c>
      <c r="C3" t="s">
        <v>98</v>
      </c>
      <c r="D3" t="s">
        <v>99</v>
      </c>
      <c r="E3" t="s">
        <v>100</v>
      </c>
      <c r="F3" t="s">
        <v>66</v>
      </c>
      <c r="G3" t="s">
        <v>67</v>
      </c>
      <c r="H3" t="s">
        <v>101</v>
      </c>
      <c r="I3" t="s">
        <v>102</v>
      </c>
      <c r="J3" t="s">
        <v>103</v>
      </c>
      <c r="K3" t="s">
        <v>104</v>
      </c>
      <c r="L3" t="s">
        <v>105</v>
      </c>
      <c r="M3" t="s">
        <v>106</v>
      </c>
      <c r="N3" t="s">
        <v>107</v>
      </c>
      <c r="O3" t="s">
        <v>108</v>
      </c>
      <c r="P3" t="s">
        <v>109</v>
      </c>
      <c r="Q3" t="s">
        <v>62</v>
      </c>
      <c r="R3" t="s">
        <v>62</v>
      </c>
      <c r="S3" t="s">
        <v>62</v>
      </c>
      <c r="T3" t="s">
        <v>62</v>
      </c>
      <c r="U3">
        <v>90</v>
      </c>
      <c r="V3">
        <v>1</v>
      </c>
      <c r="W3">
        <v>1</v>
      </c>
      <c r="X3">
        <v>22</v>
      </c>
      <c r="Y3">
        <v>22</v>
      </c>
      <c r="Z3" t="s">
        <v>80</v>
      </c>
      <c r="AA3" t="s">
        <v>81</v>
      </c>
      <c r="AB3" t="s">
        <v>82</v>
      </c>
      <c r="AC3" t="s">
        <v>110</v>
      </c>
      <c r="AD3" t="s">
        <v>62</v>
      </c>
      <c r="AE3" t="s">
        <v>62</v>
      </c>
      <c r="AF3" t="s">
        <v>111</v>
      </c>
      <c r="AG3" t="s">
        <v>112</v>
      </c>
      <c r="AH3" t="s">
        <v>87</v>
      </c>
      <c r="AI3">
        <v>2025</v>
      </c>
      <c r="AJ3">
        <v>25</v>
      </c>
      <c r="AK3" t="s">
        <v>62</v>
      </c>
      <c r="AL3" t="s">
        <v>62</v>
      </c>
      <c r="AM3" t="s">
        <v>62</v>
      </c>
      <c r="AN3" t="s">
        <v>62</v>
      </c>
      <c r="AO3" t="s">
        <v>62</v>
      </c>
      <c r="AP3" t="s">
        <v>62</v>
      </c>
      <c r="AQ3" t="s">
        <v>62</v>
      </c>
      <c r="AR3">
        <v>104325</v>
      </c>
      <c r="AS3" t="s">
        <v>113</v>
      </c>
      <c r="AT3" t="str">
        <f>HYPERLINK("http://dx.doi.org/10.1016/j.rineng.2025.104325","http://dx.doi.org/10.1016/j.rineng.2025.104325")</f>
        <v>http://dx.doi.org/10.1016/j.rineng.2025.104325</v>
      </c>
      <c r="AU3" t="s">
        <v>62</v>
      </c>
      <c r="AV3" t="s">
        <v>114</v>
      </c>
      <c r="AW3">
        <v>13</v>
      </c>
      <c r="AX3" t="s">
        <v>90</v>
      </c>
      <c r="AY3" t="s">
        <v>115</v>
      </c>
      <c r="AZ3" t="s">
        <v>92</v>
      </c>
      <c r="BA3" t="s">
        <v>116</v>
      </c>
      <c r="BB3" t="s">
        <v>62</v>
      </c>
      <c r="BC3" t="s">
        <v>94</v>
      </c>
      <c r="BD3" t="s">
        <v>62</v>
      </c>
      <c r="BE3" t="s">
        <v>62</v>
      </c>
      <c r="BF3" t="s">
        <v>95</v>
      </c>
      <c r="BG3" t="s">
        <v>117</v>
      </c>
      <c r="BH3" t="str">
        <f>HYPERLINK("https%3A%2F%2Fwww.webofscience.com%2Fwos%2Fwoscc%2Ffull-record%2FWOS:001440371400001","View Full Record in Web of Science")</f>
        <v>View Full Record in Web of Science</v>
      </c>
    </row>
    <row r="4" spans="1:60" x14ac:dyDescent="0.15">
      <c r="A4" t="s">
        <v>60</v>
      </c>
      <c r="B4" t="s">
        <v>118</v>
      </c>
      <c r="C4" t="s">
        <v>119</v>
      </c>
      <c r="D4" t="s">
        <v>120</v>
      </c>
      <c r="E4" t="s">
        <v>121</v>
      </c>
      <c r="F4" t="s">
        <v>66</v>
      </c>
      <c r="G4" t="s">
        <v>67</v>
      </c>
      <c r="H4" t="s">
        <v>122</v>
      </c>
      <c r="I4" t="s">
        <v>123</v>
      </c>
      <c r="J4" t="s">
        <v>124</v>
      </c>
      <c r="K4" t="s">
        <v>125</v>
      </c>
      <c r="L4" t="s">
        <v>126</v>
      </c>
      <c r="M4" t="s">
        <v>127</v>
      </c>
      <c r="N4" t="s">
        <v>128</v>
      </c>
      <c r="O4" t="s">
        <v>129</v>
      </c>
      <c r="P4" t="s">
        <v>130</v>
      </c>
      <c r="Q4" t="s">
        <v>131</v>
      </c>
      <c r="R4" t="s">
        <v>131</v>
      </c>
      <c r="S4" t="s">
        <v>132</v>
      </c>
      <c r="T4" t="s">
        <v>62</v>
      </c>
      <c r="U4">
        <v>139</v>
      </c>
      <c r="V4">
        <v>45</v>
      </c>
      <c r="W4">
        <v>46</v>
      </c>
      <c r="X4">
        <v>49</v>
      </c>
      <c r="Y4">
        <v>145</v>
      </c>
      <c r="Z4" t="s">
        <v>80</v>
      </c>
      <c r="AA4" t="s">
        <v>81</v>
      </c>
      <c r="AB4" t="s">
        <v>82</v>
      </c>
      <c r="AC4" t="s">
        <v>62</v>
      </c>
      <c r="AD4" t="s">
        <v>133</v>
      </c>
      <c r="AE4" t="s">
        <v>62</v>
      </c>
      <c r="AF4" t="s">
        <v>134</v>
      </c>
      <c r="AG4" t="s">
        <v>135</v>
      </c>
      <c r="AH4" t="s">
        <v>87</v>
      </c>
      <c r="AI4">
        <v>2024</v>
      </c>
      <c r="AJ4">
        <v>17</v>
      </c>
      <c r="AK4" t="s">
        <v>62</v>
      </c>
      <c r="AL4" t="s">
        <v>62</v>
      </c>
      <c r="AM4" t="s">
        <v>62</v>
      </c>
      <c r="AN4" t="s">
        <v>62</v>
      </c>
      <c r="AO4" t="s">
        <v>62</v>
      </c>
      <c r="AP4" t="s">
        <v>62</v>
      </c>
      <c r="AQ4" t="s">
        <v>62</v>
      </c>
      <c r="AR4">
        <v>100300</v>
      </c>
      <c r="AS4" t="s">
        <v>136</v>
      </c>
      <c r="AT4" t="str">
        <f>HYPERLINK("http://dx.doi.org/10.1016/j.dibe.2023.100300","http://dx.doi.org/10.1016/j.dibe.2023.100300")</f>
        <v>http://dx.doi.org/10.1016/j.dibe.2023.100300</v>
      </c>
      <c r="AU4" t="s">
        <v>62</v>
      </c>
      <c r="AV4" t="s">
        <v>137</v>
      </c>
      <c r="AW4">
        <v>29</v>
      </c>
      <c r="AX4" t="s">
        <v>138</v>
      </c>
      <c r="AY4" t="s">
        <v>91</v>
      </c>
      <c r="AZ4" t="s">
        <v>139</v>
      </c>
      <c r="BA4" t="s">
        <v>140</v>
      </c>
      <c r="BB4" t="s">
        <v>62</v>
      </c>
      <c r="BC4" t="s">
        <v>141</v>
      </c>
      <c r="BD4" t="s">
        <v>62</v>
      </c>
      <c r="BE4" t="s">
        <v>62</v>
      </c>
      <c r="BF4" t="s">
        <v>95</v>
      </c>
      <c r="BG4" t="s">
        <v>142</v>
      </c>
      <c r="BH4" t="str">
        <f>HYPERLINK("https%3A%2F%2Fwww.webofscience.com%2Fwos%2Fwoscc%2Ffull-record%2FWOS:001147477500001","View Full Record in Web of Science")</f>
        <v>View Full Record in Web of Science</v>
      </c>
    </row>
    <row r="5" spans="1:60" x14ac:dyDescent="0.15">
      <c r="A5" t="s">
        <v>60</v>
      </c>
      <c r="B5" t="s">
        <v>143</v>
      </c>
      <c r="C5" t="s">
        <v>144</v>
      </c>
      <c r="D5" t="s">
        <v>145</v>
      </c>
      <c r="E5" t="s">
        <v>146</v>
      </c>
      <c r="F5" t="s">
        <v>66</v>
      </c>
      <c r="G5" t="s">
        <v>67</v>
      </c>
      <c r="H5" t="s">
        <v>147</v>
      </c>
      <c r="I5" t="s">
        <v>148</v>
      </c>
      <c r="J5" t="s">
        <v>149</v>
      </c>
      <c r="K5" t="s">
        <v>150</v>
      </c>
      <c r="L5" t="s">
        <v>151</v>
      </c>
      <c r="M5" t="s">
        <v>152</v>
      </c>
      <c r="N5" t="s">
        <v>153</v>
      </c>
      <c r="O5" t="s">
        <v>154</v>
      </c>
      <c r="P5" t="s">
        <v>155</v>
      </c>
      <c r="Q5" t="s">
        <v>62</v>
      </c>
      <c r="R5" t="s">
        <v>62</v>
      </c>
      <c r="S5" t="s">
        <v>62</v>
      </c>
      <c r="T5" t="s">
        <v>62</v>
      </c>
      <c r="U5">
        <v>163</v>
      </c>
      <c r="V5">
        <v>32</v>
      </c>
      <c r="W5">
        <v>32</v>
      </c>
      <c r="X5">
        <v>34</v>
      </c>
      <c r="Y5">
        <v>157</v>
      </c>
      <c r="Z5" t="s">
        <v>156</v>
      </c>
      <c r="AA5" t="s">
        <v>157</v>
      </c>
      <c r="AB5" t="s">
        <v>158</v>
      </c>
      <c r="AC5" t="s">
        <v>62</v>
      </c>
      <c r="AD5" t="s">
        <v>159</v>
      </c>
      <c r="AE5" t="s">
        <v>62</v>
      </c>
      <c r="AF5" t="s">
        <v>160</v>
      </c>
      <c r="AG5" t="s">
        <v>160</v>
      </c>
      <c r="AH5" t="s">
        <v>161</v>
      </c>
      <c r="AI5">
        <v>2024</v>
      </c>
      <c r="AJ5">
        <v>14</v>
      </c>
      <c r="AK5">
        <v>1</v>
      </c>
      <c r="AL5" t="s">
        <v>62</v>
      </c>
      <c r="AM5" t="s">
        <v>62</v>
      </c>
      <c r="AN5" t="s">
        <v>62</v>
      </c>
      <c r="AO5" t="s">
        <v>62</v>
      </c>
      <c r="AP5" t="s">
        <v>62</v>
      </c>
      <c r="AQ5" t="s">
        <v>62</v>
      </c>
      <c r="AR5">
        <v>220</v>
      </c>
      <c r="AS5" t="s">
        <v>162</v>
      </c>
      <c r="AT5" t="str">
        <f>HYPERLINK("http://dx.doi.org/10.3390/buildings14010220","http://dx.doi.org/10.3390/buildings14010220")</f>
        <v>http://dx.doi.org/10.3390/buildings14010220</v>
      </c>
      <c r="AU5" t="s">
        <v>62</v>
      </c>
      <c r="AV5" t="s">
        <v>62</v>
      </c>
      <c r="AW5">
        <v>29</v>
      </c>
      <c r="AX5" t="s">
        <v>138</v>
      </c>
      <c r="AY5" t="s">
        <v>91</v>
      </c>
      <c r="AZ5" t="s">
        <v>139</v>
      </c>
      <c r="BA5" t="s">
        <v>163</v>
      </c>
      <c r="BB5" t="s">
        <v>62</v>
      </c>
      <c r="BC5" t="s">
        <v>94</v>
      </c>
      <c r="BD5" t="s">
        <v>62</v>
      </c>
      <c r="BE5" t="s">
        <v>62</v>
      </c>
      <c r="BF5" t="s">
        <v>95</v>
      </c>
      <c r="BG5" t="s">
        <v>164</v>
      </c>
      <c r="BH5" t="str">
        <f>HYPERLINK("https%3A%2F%2Fwww.webofscience.com%2Fwos%2Fwoscc%2Ffull-record%2FWOS:001149282600001","View Full Record in Web of Science")</f>
        <v>View Full Record in Web of Science</v>
      </c>
    </row>
    <row r="6" spans="1:60" x14ac:dyDescent="0.15">
      <c r="A6" t="s">
        <v>60</v>
      </c>
      <c r="B6" t="s">
        <v>177</v>
      </c>
      <c r="C6" t="s">
        <v>178</v>
      </c>
      <c r="D6" t="s">
        <v>179</v>
      </c>
      <c r="E6" t="s">
        <v>180</v>
      </c>
      <c r="F6" t="s">
        <v>66</v>
      </c>
      <c r="G6" t="s">
        <v>67</v>
      </c>
      <c r="H6" t="s">
        <v>181</v>
      </c>
      <c r="I6" t="s">
        <v>62</v>
      </c>
      <c r="J6" t="s">
        <v>182</v>
      </c>
      <c r="K6" t="s">
        <v>183</v>
      </c>
      <c r="L6" t="s">
        <v>184</v>
      </c>
      <c r="M6" t="s">
        <v>185</v>
      </c>
      <c r="N6" t="s">
        <v>186</v>
      </c>
      <c r="O6" t="s">
        <v>187</v>
      </c>
      <c r="P6" t="s">
        <v>188</v>
      </c>
      <c r="Q6" t="s">
        <v>62</v>
      </c>
      <c r="R6" t="s">
        <v>62</v>
      </c>
      <c r="S6" t="s">
        <v>62</v>
      </c>
      <c r="T6" t="s">
        <v>62</v>
      </c>
      <c r="U6">
        <v>32</v>
      </c>
      <c r="V6">
        <v>16</v>
      </c>
      <c r="W6">
        <v>16</v>
      </c>
      <c r="X6">
        <v>72</v>
      </c>
      <c r="Y6">
        <v>193</v>
      </c>
      <c r="Z6" t="s">
        <v>189</v>
      </c>
      <c r="AA6" t="s">
        <v>190</v>
      </c>
      <c r="AB6" t="s">
        <v>191</v>
      </c>
      <c r="AC6" t="s">
        <v>192</v>
      </c>
      <c r="AD6" t="s">
        <v>193</v>
      </c>
      <c r="AE6" t="s">
        <v>62</v>
      </c>
      <c r="AF6" t="s">
        <v>194</v>
      </c>
      <c r="AG6" t="s">
        <v>195</v>
      </c>
      <c r="AH6" t="s">
        <v>196</v>
      </c>
      <c r="AI6">
        <v>2024</v>
      </c>
      <c r="AJ6">
        <v>31</v>
      </c>
      <c r="AK6">
        <v>13</v>
      </c>
      <c r="AL6" t="s">
        <v>62</v>
      </c>
      <c r="AM6" t="s">
        <v>62</v>
      </c>
      <c r="AN6" t="s">
        <v>62</v>
      </c>
      <c r="AO6" t="s">
        <v>62</v>
      </c>
      <c r="AP6">
        <v>223</v>
      </c>
      <c r="AQ6">
        <v>243</v>
      </c>
      <c r="AR6" t="s">
        <v>62</v>
      </c>
      <c r="AS6" t="s">
        <v>197</v>
      </c>
      <c r="AT6" t="str">
        <f>HYPERLINK("http://dx.doi.org/10.1108/ECAM-08-2023-0819","http://dx.doi.org/10.1108/ECAM-08-2023-0819")</f>
        <v>http://dx.doi.org/10.1108/ECAM-08-2023-0819</v>
      </c>
      <c r="AU6" t="s">
        <v>62</v>
      </c>
      <c r="AV6" t="s">
        <v>198</v>
      </c>
      <c r="AW6">
        <v>21</v>
      </c>
      <c r="AX6" t="s">
        <v>199</v>
      </c>
      <c r="AY6" t="s">
        <v>200</v>
      </c>
      <c r="AZ6" t="s">
        <v>201</v>
      </c>
      <c r="BA6" t="s">
        <v>202</v>
      </c>
      <c r="BB6" t="s">
        <v>62</v>
      </c>
      <c r="BC6" t="s">
        <v>203</v>
      </c>
      <c r="BD6" t="s">
        <v>62</v>
      </c>
      <c r="BE6" t="s">
        <v>62</v>
      </c>
      <c r="BF6" t="s">
        <v>95</v>
      </c>
      <c r="BG6" t="s">
        <v>204</v>
      </c>
      <c r="BH6" t="str">
        <f>HYPERLINK("https%3A%2F%2Fwww.webofscience.com%2Fwos%2Fwoscc%2Ffull-record%2FWOS:001189055900001","View Full Record in Web of Science")</f>
        <v>View Full Record in Web of Science</v>
      </c>
    </row>
    <row r="7" spans="1:60" x14ac:dyDescent="0.15">
      <c r="A7" t="s">
        <v>60</v>
      </c>
      <c r="B7" t="s">
        <v>205</v>
      </c>
      <c r="C7" t="s">
        <v>206</v>
      </c>
      <c r="D7" t="s">
        <v>207</v>
      </c>
      <c r="E7" t="s">
        <v>208</v>
      </c>
      <c r="F7" t="s">
        <v>66</v>
      </c>
      <c r="G7" t="s">
        <v>67</v>
      </c>
      <c r="H7" t="s">
        <v>209</v>
      </c>
      <c r="I7" t="s">
        <v>210</v>
      </c>
      <c r="J7" t="s">
        <v>211</v>
      </c>
      <c r="K7" t="s">
        <v>212</v>
      </c>
      <c r="L7" t="s">
        <v>213</v>
      </c>
      <c r="M7" t="s">
        <v>214</v>
      </c>
      <c r="N7" t="s">
        <v>215</v>
      </c>
      <c r="O7" t="s">
        <v>216</v>
      </c>
      <c r="P7" t="s">
        <v>217</v>
      </c>
      <c r="Q7" t="s">
        <v>218</v>
      </c>
      <c r="R7" t="s">
        <v>219</v>
      </c>
      <c r="S7" t="s">
        <v>220</v>
      </c>
      <c r="T7" t="s">
        <v>62</v>
      </c>
      <c r="U7">
        <v>84</v>
      </c>
      <c r="V7">
        <v>1</v>
      </c>
      <c r="W7">
        <v>1</v>
      </c>
      <c r="X7">
        <v>66</v>
      </c>
      <c r="Y7">
        <v>66</v>
      </c>
      <c r="Z7" t="s">
        <v>221</v>
      </c>
      <c r="AA7" t="s">
        <v>222</v>
      </c>
      <c r="AB7" t="s">
        <v>223</v>
      </c>
      <c r="AC7" t="s">
        <v>224</v>
      </c>
      <c r="AD7" t="s">
        <v>225</v>
      </c>
      <c r="AE7" t="s">
        <v>62</v>
      </c>
      <c r="AF7" t="s">
        <v>226</v>
      </c>
      <c r="AG7" t="s">
        <v>227</v>
      </c>
      <c r="AH7" t="s">
        <v>87</v>
      </c>
      <c r="AI7">
        <v>2025</v>
      </c>
      <c r="AJ7">
        <v>64</v>
      </c>
      <c r="AK7" t="s">
        <v>62</v>
      </c>
      <c r="AL7" t="s">
        <v>62</v>
      </c>
      <c r="AM7" t="s">
        <v>62</v>
      </c>
      <c r="AN7" t="s">
        <v>62</v>
      </c>
      <c r="AO7" t="s">
        <v>62</v>
      </c>
      <c r="AP7" t="s">
        <v>62</v>
      </c>
      <c r="AQ7" t="s">
        <v>62</v>
      </c>
      <c r="AR7">
        <v>103076</v>
      </c>
      <c r="AS7" t="s">
        <v>228</v>
      </c>
      <c r="AT7" t="str">
        <f>HYPERLINK("http://dx.doi.org/10.1016/j.aei.2024.103076","http://dx.doi.org/10.1016/j.aei.2024.103076")</f>
        <v>http://dx.doi.org/10.1016/j.aei.2024.103076</v>
      </c>
      <c r="AU7" t="s">
        <v>62</v>
      </c>
      <c r="AV7" t="s">
        <v>89</v>
      </c>
      <c r="AW7">
        <v>18</v>
      </c>
      <c r="AX7" t="s">
        <v>229</v>
      </c>
      <c r="AY7" t="s">
        <v>91</v>
      </c>
      <c r="AZ7" t="s">
        <v>230</v>
      </c>
      <c r="BA7" t="s">
        <v>231</v>
      </c>
      <c r="BB7" t="s">
        <v>62</v>
      </c>
      <c r="BC7" t="s">
        <v>62</v>
      </c>
      <c r="BD7" t="s">
        <v>62</v>
      </c>
      <c r="BE7" t="s">
        <v>62</v>
      </c>
      <c r="BF7" t="s">
        <v>95</v>
      </c>
      <c r="BG7" t="s">
        <v>232</v>
      </c>
      <c r="BH7" t="str">
        <f>HYPERLINK("https%3A%2F%2Fwww.webofscience.com%2Fwos%2Fwoscc%2Ffull-record%2FWOS:001410472400001","View Full Record in Web of Science")</f>
        <v>View Full Record in Web of Science</v>
      </c>
    </row>
    <row r="8" spans="1:60" x14ac:dyDescent="0.15">
      <c r="A8" t="s">
        <v>60</v>
      </c>
      <c r="B8" t="s">
        <v>233</v>
      </c>
      <c r="C8" t="s">
        <v>234</v>
      </c>
      <c r="D8" t="s">
        <v>235</v>
      </c>
      <c r="E8" t="s">
        <v>236</v>
      </c>
      <c r="F8" t="s">
        <v>66</v>
      </c>
      <c r="G8" t="s">
        <v>67</v>
      </c>
      <c r="H8" t="s">
        <v>237</v>
      </c>
      <c r="I8" t="s">
        <v>62</v>
      </c>
      <c r="J8" t="s">
        <v>238</v>
      </c>
      <c r="K8" t="s">
        <v>239</v>
      </c>
      <c r="L8" t="s">
        <v>240</v>
      </c>
      <c r="M8" t="s">
        <v>241</v>
      </c>
      <c r="N8" t="s">
        <v>242</v>
      </c>
      <c r="O8" t="s">
        <v>62</v>
      </c>
      <c r="P8" t="s">
        <v>243</v>
      </c>
      <c r="Q8" t="s">
        <v>244</v>
      </c>
      <c r="R8" t="s">
        <v>245</v>
      </c>
      <c r="S8" t="s">
        <v>246</v>
      </c>
      <c r="T8" t="s">
        <v>62</v>
      </c>
      <c r="U8">
        <v>54</v>
      </c>
      <c r="V8">
        <v>15</v>
      </c>
      <c r="W8">
        <v>15</v>
      </c>
      <c r="X8">
        <v>228</v>
      </c>
      <c r="Y8">
        <v>326</v>
      </c>
      <c r="Z8" t="s">
        <v>80</v>
      </c>
      <c r="AA8" t="s">
        <v>81</v>
      </c>
      <c r="AB8" t="s">
        <v>82</v>
      </c>
      <c r="AC8" t="s">
        <v>247</v>
      </c>
      <c r="AD8" t="s">
        <v>248</v>
      </c>
      <c r="AE8" t="s">
        <v>62</v>
      </c>
      <c r="AF8" t="s">
        <v>249</v>
      </c>
      <c r="AG8" t="s">
        <v>250</v>
      </c>
      <c r="AH8" t="s">
        <v>251</v>
      </c>
      <c r="AI8">
        <v>2024</v>
      </c>
      <c r="AJ8">
        <v>168</v>
      </c>
      <c r="AK8" t="s">
        <v>62</v>
      </c>
      <c r="AL8" t="s">
        <v>252</v>
      </c>
      <c r="AM8" t="s">
        <v>62</v>
      </c>
      <c r="AN8" t="s">
        <v>62</v>
      </c>
      <c r="AO8" t="s">
        <v>62</v>
      </c>
      <c r="AP8" t="s">
        <v>62</v>
      </c>
      <c r="AQ8" t="s">
        <v>62</v>
      </c>
      <c r="AR8">
        <v>105846</v>
      </c>
      <c r="AS8" t="s">
        <v>253</v>
      </c>
      <c r="AT8" t="str">
        <f>HYPERLINK("http://dx.doi.org/10.1016/j.autcon.2024.105846","http://dx.doi.org/10.1016/j.autcon.2024.105846")</f>
        <v>http://dx.doi.org/10.1016/j.autcon.2024.105846</v>
      </c>
      <c r="AU8" t="s">
        <v>62</v>
      </c>
      <c r="AV8" t="s">
        <v>254</v>
      </c>
      <c r="AW8">
        <v>12</v>
      </c>
      <c r="AX8" t="s">
        <v>138</v>
      </c>
      <c r="AY8" t="s">
        <v>91</v>
      </c>
      <c r="AZ8" t="s">
        <v>139</v>
      </c>
      <c r="BA8" t="s">
        <v>255</v>
      </c>
      <c r="BB8" t="s">
        <v>62</v>
      </c>
      <c r="BC8" t="s">
        <v>62</v>
      </c>
      <c r="BD8" t="s">
        <v>62</v>
      </c>
      <c r="BE8" t="s">
        <v>62</v>
      </c>
      <c r="BF8" t="s">
        <v>95</v>
      </c>
      <c r="BG8" t="s">
        <v>256</v>
      </c>
      <c r="BH8" t="str">
        <f>HYPERLINK("https%3A%2F%2Fwww.webofscience.com%2Fwos%2Fwoscc%2Ffull-record%2FWOS:001357584600001","View Full Record in Web of Science")</f>
        <v>View Full Record in Web of Science</v>
      </c>
    </row>
    <row r="9" spans="1:60" x14ac:dyDescent="0.15">
      <c r="A9" t="s">
        <v>60</v>
      </c>
      <c r="B9" t="s">
        <v>257</v>
      </c>
      <c r="C9" t="s">
        <v>258</v>
      </c>
      <c r="D9" t="s">
        <v>259</v>
      </c>
      <c r="E9" t="s">
        <v>260</v>
      </c>
      <c r="F9" t="s">
        <v>66</v>
      </c>
      <c r="G9" t="s">
        <v>67</v>
      </c>
      <c r="H9" t="s">
        <v>261</v>
      </c>
      <c r="I9" t="s">
        <v>62</v>
      </c>
      <c r="J9" t="s">
        <v>262</v>
      </c>
      <c r="K9" t="s">
        <v>263</v>
      </c>
      <c r="L9" t="s">
        <v>264</v>
      </c>
      <c r="M9" t="s">
        <v>265</v>
      </c>
      <c r="N9" t="s">
        <v>266</v>
      </c>
      <c r="O9" t="s">
        <v>267</v>
      </c>
      <c r="P9" t="s">
        <v>268</v>
      </c>
      <c r="Q9" t="s">
        <v>269</v>
      </c>
      <c r="R9" t="s">
        <v>269</v>
      </c>
      <c r="S9" t="s">
        <v>270</v>
      </c>
      <c r="T9" t="s">
        <v>62</v>
      </c>
      <c r="U9">
        <v>44</v>
      </c>
      <c r="V9">
        <v>11</v>
      </c>
      <c r="W9">
        <v>11</v>
      </c>
      <c r="X9">
        <v>52</v>
      </c>
      <c r="Y9">
        <v>169</v>
      </c>
      <c r="Z9" t="s">
        <v>156</v>
      </c>
      <c r="AA9" t="s">
        <v>157</v>
      </c>
      <c r="AB9" t="s">
        <v>158</v>
      </c>
      <c r="AC9" t="s">
        <v>62</v>
      </c>
      <c r="AD9" t="s">
        <v>271</v>
      </c>
      <c r="AE9" t="s">
        <v>62</v>
      </c>
      <c r="AF9" t="s">
        <v>272</v>
      </c>
      <c r="AG9" t="s">
        <v>273</v>
      </c>
      <c r="AH9" t="s">
        <v>274</v>
      </c>
      <c r="AI9">
        <v>2024</v>
      </c>
      <c r="AJ9">
        <v>14</v>
      </c>
      <c r="AK9">
        <v>4</v>
      </c>
      <c r="AL9" t="s">
        <v>62</v>
      </c>
      <c r="AM9" t="s">
        <v>62</v>
      </c>
      <c r="AN9" t="s">
        <v>62</v>
      </c>
      <c r="AO9" t="s">
        <v>62</v>
      </c>
      <c r="AP9" t="s">
        <v>62</v>
      </c>
      <c r="AQ9" t="s">
        <v>62</v>
      </c>
      <c r="AR9">
        <v>1352</v>
      </c>
      <c r="AS9" t="s">
        <v>275</v>
      </c>
      <c r="AT9" t="str">
        <f>HYPERLINK("http://dx.doi.org/10.3390/app14041352","http://dx.doi.org/10.3390/app14041352")</f>
        <v>http://dx.doi.org/10.3390/app14041352</v>
      </c>
      <c r="AU9" t="s">
        <v>62</v>
      </c>
      <c r="AV9" t="s">
        <v>62</v>
      </c>
      <c r="AW9">
        <v>23</v>
      </c>
      <c r="AX9" t="s">
        <v>276</v>
      </c>
      <c r="AY9" t="s">
        <v>91</v>
      </c>
      <c r="AZ9" t="s">
        <v>277</v>
      </c>
      <c r="BA9" t="s">
        <v>278</v>
      </c>
      <c r="BB9" t="s">
        <v>62</v>
      </c>
      <c r="BC9" t="s">
        <v>94</v>
      </c>
      <c r="BD9" t="s">
        <v>62</v>
      </c>
      <c r="BE9" t="s">
        <v>62</v>
      </c>
      <c r="BF9" t="s">
        <v>95</v>
      </c>
      <c r="BG9" t="s">
        <v>279</v>
      </c>
      <c r="BH9" t="str">
        <f>HYPERLINK("https%3A%2F%2Fwww.webofscience.com%2Fwos%2Fwoscc%2Ffull-record%2FWOS:001170884000001","View Full Record in Web of Science")</f>
        <v>View Full Record in Web of Science</v>
      </c>
    </row>
    <row r="10" spans="1:60" x14ac:dyDescent="0.15">
      <c r="A10" t="s">
        <v>60</v>
      </c>
      <c r="B10" t="s">
        <v>280</v>
      </c>
      <c r="C10" t="s">
        <v>281</v>
      </c>
      <c r="D10" t="s">
        <v>282</v>
      </c>
      <c r="E10" t="s">
        <v>146</v>
      </c>
      <c r="F10" t="s">
        <v>66</v>
      </c>
      <c r="G10" t="s">
        <v>67</v>
      </c>
      <c r="H10" t="s">
        <v>283</v>
      </c>
      <c r="I10" t="s">
        <v>284</v>
      </c>
      <c r="J10" t="s">
        <v>285</v>
      </c>
      <c r="K10" t="s">
        <v>286</v>
      </c>
      <c r="L10" t="s">
        <v>62</v>
      </c>
      <c r="M10" t="s">
        <v>287</v>
      </c>
      <c r="N10" t="s">
        <v>288</v>
      </c>
      <c r="O10" t="s">
        <v>289</v>
      </c>
      <c r="P10" t="s">
        <v>290</v>
      </c>
      <c r="Q10" t="s">
        <v>291</v>
      </c>
      <c r="R10" t="s">
        <v>292</v>
      </c>
      <c r="S10" t="s">
        <v>293</v>
      </c>
      <c r="T10" t="s">
        <v>62</v>
      </c>
      <c r="U10">
        <v>29</v>
      </c>
      <c r="V10">
        <v>76</v>
      </c>
      <c r="W10">
        <v>77</v>
      </c>
      <c r="X10">
        <v>33</v>
      </c>
      <c r="Y10">
        <v>228</v>
      </c>
      <c r="Z10" t="s">
        <v>156</v>
      </c>
      <c r="AA10" t="s">
        <v>157</v>
      </c>
      <c r="AB10" t="s">
        <v>158</v>
      </c>
      <c r="AC10" t="s">
        <v>62</v>
      </c>
      <c r="AD10" t="s">
        <v>159</v>
      </c>
      <c r="AE10" t="s">
        <v>62</v>
      </c>
      <c r="AF10" t="s">
        <v>160</v>
      </c>
      <c r="AG10" t="s">
        <v>160</v>
      </c>
      <c r="AH10" t="s">
        <v>294</v>
      </c>
      <c r="AI10">
        <v>2023</v>
      </c>
      <c r="AJ10">
        <v>13</v>
      </c>
      <c r="AK10">
        <v>4</v>
      </c>
      <c r="AL10" t="s">
        <v>62</v>
      </c>
      <c r="AM10" t="s">
        <v>62</v>
      </c>
      <c r="AN10" t="s">
        <v>62</v>
      </c>
      <c r="AO10" t="s">
        <v>62</v>
      </c>
      <c r="AP10" t="s">
        <v>62</v>
      </c>
      <c r="AQ10" t="s">
        <v>62</v>
      </c>
      <c r="AR10">
        <v>857</v>
      </c>
      <c r="AS10" t="s">
        <v>295</v>
      </c>
      <c r="AT10" t="str">
        <f>HYPERLINK("http://dx.doi.org/10.3390/buildings13040857","http://dx.doi.org/10.3390/buildings13040857")</f>
        <v>http://dx.doi.org/10.3390/buildings13040857</v>
      </c>
      <c r="AU10" t="s">
        <v>62</v>
      </c>
      <c r="AV10" t="s">
        <v>62</v>
      </c>
      <c r="AW10">
        <v>16</v>
      </c>
      <c r="AX10" t="s">
        <v>138</v>
      </c>
      <c r="AY10" t="s">
        <v>91</v>
      </c>
      <c r="AZ10" t="s">
        <v>139</v>
      </c>
      <c r="BA10" t="s">
        <v>296</v>
      </c>
      <c r="BB10" t="s">
        <v>62</v>
      </c>
      <c r="BC10" t="s">
        <v>297</v>
      </c>
      <c r="BD10" t="s">
        <v>62</v>
      </c>
      <c r="BE10" t="s">
        <v>62</v>
      </c>
      <c r="BF10" t="s">
        <v>95</v>
      </c>
      <c r="BG10" t="s">
        <v>298</v>
      </c>
      <c r="BH10" t="str">
        <f>HYPERLINK("https%3A%2F%2Fwww.webofscience.com%2Fwos%2Fwoscc%2Ffull-record%2FWOS:000979233000001","View Full Record in Web of Science")</f>
        <v>View Full Record in Web of Science</v>
      </c>
    </row>
    <row r="11" spans="1:60" x14ac:dyDescent="0.15">
      <c r="A11" t="s">
        <v>60</v>
      </c>
      <c r="B11" t="s">
        <v>299</v>
      </c>
      <c r="C11" t="s">
        <v>300</v>
      </c>
      <c r="D11" t="s">
        <v>301</v>
      </c>
      <c r="E11" t="s">
        <v>302</v>
      </c>
      <c r="F11" t="s">
        <v>66</v>
      </c>
      <c r="G11" t="s">
        <v>67</v>
      </c>
      <c r="H11" t="s">
        <v>303</v>
      </c>
      <c r="I11" t="s">
        <v>62</v>
      </c>
      <c r="J11" t="s">
        <v>304</v>
      </c>
      <c r="K11" t="s">
        <v>305</v>
      </c>
      <c r="L11" t="s">
        <v>306</v>
      </c>
      <c r="M11" t="s">
        <v>307</v>
      </c>
      <c r="N11" t="s">
        <v>308</v>
      </c>
      <c r="O11" t="s">
        <v>309</v>
      </c>
      <c r="P11" t="s">
        <v>310</v>
      </c>
      <c r="Q11" t="s">
        <v>311</v>
      </c>
      <c r="R11" t="s">
        <v>311</v>
      </c>
      <c r="S11" t="s">
        <v>312</v>
      </c>
      <c r="T11" t="s">
        <v>62</v>
      </c>
      <c r="U11">
        <v>40</v>
      </c>
      <c r="V11">
        <v>1</v>
      </c>
      <c r="W11">
        <v>1</v>
      </c>
      <c r="X11">
        <v>57</v>
      </c>
      <c r="Y11">
        <v>57</v>
      </c>
      <c r="Z11" t="s">
        <v>221</v>
      </c>
      <c r="AA11" t="s">
        <v>222</v>
      </c>
      <c r="AB11" t="s">
        <v>223</v>
      </c>
      <c r="AC11" t="s">
        <v>313</v>
      </c>
      <c r="AD11" t="s">
        <v>314</v>
      </c>
      <c r="AE11" t="s">
        <v>62</v>
      </c>
      <c r="AF11" t="s">
        <v>315</v>
      </c>
      <c r="AG11" t="s">
        <v>316</v>
      </c>
      <c r="AH11" t="s">
        <v>317</v>
      </c>
      <c r="AI11">
        <v>2025</v>
      </c>
      <c r="AJ11">
        <v>489</v>
      </c>
      <c r="AK11" t="s">
        <v>62</v>
      </c>
      <c r="AL11" t="s">
        <v>62</v>
      </c>
      <c r="AM11" t="s">
        <v>62</v>
      </c>
      <c r="AN11" t="s">
        <v>62</v>
      </c>
      <c r="AO11" t="s">
        <v>62</v>
      </c>
      <c r="AP11" t="s">
        <v>62</v>
      </c>
      <c r="AQ11" t="s">
        <v>62</v>
      </c>
      <c r="AR11">
        <v>144572</v>
      </c>
      <c r="AS11" t="s">
        <v>318</v>
      </c>
      <c r="AT11" t="str">
        <f>HYPERLINK("http://dx.doi.org/10.1016/j.jclepro.2024.144572","http://dx.doi.org/10.1016/j.jclepro.2024.144572")</f>
        <v>http://dx.doi.org/10.1016/j.jclepro.2024.144572</v>
      </c>
      <c r="AU11" t="s">
        <v>62</v>
      </c>
      <c r="AV11" t="s">
        <v>89</v>
      </c>
      <c r="AW11">
        <v>9</v>
      </c>
      <c r="AX11" t="s">
        <v>319</v>
      </c>
      <c r="AY11" t="s">
        <v>91</v>
      </c>
      <c r="AZ11" t="s">
        <v>320</v>
      </c>
      <c r="BA11" t="s">
        <v>321</v>
      </c>
      <c r="BB11" t="s">
        <v>62</v>
      </c>
      <c r="BC11" t="s">
        <v>322</v>
      </c>
      <c r="BD11" t="s">
        <v>62</v>
      </c>
      <c r="BE11" t="s">
        <v>62</v>
      </c>
      <c r="BF11" t="s">
        <v>95</v>
      </c>
      <c r="BG11" t="s">
        <v>323</v>
      </c>
      <c r="BH11" t="str">
        <f>HYPERLINK("https%3A%2F%2Fwww.webofscience.com%2Fwos%2Fwoscc%2Ffull-record%2FWOS:001409239500001","View Full Record in Web of Science")</f>
        <v>View Full Record in Web of Science</v>
      </c>
    </row>
    <row r="12" spans="1:60" x14ac:dyDescent="0.15">
      <c r="A12" t="s">
        <v>60</v>
      </c>
      <c r="B12" t="s">
        <v>324</v>
      </c>
      <c r="C12" t="s">
        <v>325</v>
      </c>
      <c r="D12" t="s">
        <v>326</v>
      </c>
      <c r="E12" t="s">
        <v>327</v>
      </c>
      <c r="F12" t="s">
        <v>66</v>
      </c>
      <c r="G12" t="s">
        <v>67</v>
      </c>
      <c r="H12" t="s">
        <v>328</v>
      </c>
      <c r="I12" t="s">
        <v>329</v>
      </c>
      <c r="J12" t="s">
        <v>330</v>
      </c>
      <c r="K12" t="s">
        <v>331</v>
      </c>
      <c r="L12" t="s">
        <v>332</v>
      </c>
      <c r="M12" t="s">
        <v>333</v>
      </c>
      <c r="N12" t="s">
        <v>334</v>
      </c>
      <c r="O12" t="s">
        <v>335</v>
      </c>
      <c r="P12" t="s">
        <v>336</v>
      </c>
      <c r="Q12" t="s">
        <v>337</v>
      </c>
      <c r="R12" t="s">
        <v>338</v>
      </c>
      <c r="S12" t="s">
        <v>339</v>
      </c>
      <c r="T12" t="s">
        <v>62</v>
      </c>
      <c r="U12">
        <v>44</v>
      </c>
      <c r="V12">
        <v>22</v>
      </c>
      <c r="W12">
        <v>22</v>
      </c>
      <c r="X12">
        <v>61</v>
      </c>
      <c r="Y12">
        <v>130</v>
      </c>
      <c r="Z12" t="s">
        <v>340</v>
      </c>
      <c r="AA12" t="s">
        <v>341</v>
      </c>
      <c r="AB12" t="s">
        <v>342</v>
      </c>
      <c r="AC12" t="s">
        <v>343</v>
      </c>
      <c r="AD12" t="s">
        <v>344</v>
      </c>
      <c r="AE12" t="s">
        <v>62</v>
      </c>
      <c r="AF12" t="s">
        <v>345</v>
      </c>
      <c r="AG12" t="s">
        <v>346</v>
      </c>
      <c r="AH12" t="s">
        <v>347</v>
      </c>
      <c r="AI12">
        <v>2024</v>
      </c>
      <c r="AJ12">
        <v>255</v>
      </c>
      <c r="AK12" t="s">
        <v>62</v>
      </c>
      <c r="AL12" t="s">
        <v>252</v>
      </c>
      <c r="AM12" t="s">
        <v>62</v>
      </c>
      <c r="AN12" t="s">
        <v>62</v>
      </c>
      <c r="AO12" t="s">
        <v>62</v>
      </c>
      <c r="AP12" t="s">
        <v>62</v>
      </c>
      <c r="AQ12" t="s">
        <v>62</v>
      </c>
      <c r="AR12">
        <v>124601</v>
      </c>
      <c r="AS12" t="s">
        <v>348</v>
      </c>
      <c r="AT12" t="str">
        <f>HYPERLINK("http://dx.doi.org/10.1016/j.eswa.2024.124601","http://dx.doi.org/10.1016/j.eswa.2024.124601")</f>
        <v>http://dx.doi.org/10.1016/j.eswa.2024.124601</v>
      </c>
      <c r="AU12" t="s">
        <v>62</v>
      </c>
      <c r="AV12" t="s">
        <v>349</v>
      </c>
      <c r="AW12">
        <v>17</v>
      </c>
      <c r="AX12" t="s">
        <v>350</v>
      </c>
      <c r="AY12" t="s">
        <v>91</v>
      </c>
      <c r="AZ12" t="s">
        <v>351</v>
      </c>
      <c r="BA12" t="s">
        <v>352</v>
      </c>
      <c r="BB12" t="s">
        <v>62</v>
      </c>
      <c r="BC12" t="s">
        <v>322</v>
      </c>
      <c r="BD12" t="s">
        <v>62</v>
      </c>
      <c r="BE12" t="s">
        <v>62</v>
      </c>
      <c r="BF12" t="s">
        <v>95</v>
      </c>
      <c r="BG12" t="s">
        <v>353</v>
      </c>
      <c r="BH12" t="str">
        <f>HYPERLINK("https%3A%2F%2Fwww.webofscience.com%2Fwos%2Fwoscc%2Ffull-record%2FWOS:001267770900001","View Full Record in Web of Science")</f>
        <v>View Full Record in Web of Science</v>
      </c>
    </row>
    <row r="13" spans="1:60" x14ac:dyDescent="0.15">
      <c r="A13" t="s">
        <v>60</v>
      </c>
      <c r="B13" t="s">
        <v>354</v>
      </c>
      <c r="C13" t="s">
        <v>355</v>
      </c>
      <c r="D13" t="s">
        <v>356</v>
      </c>
      <c r="E13" t="s">
        <v>357</v>
      </c>
      <c r="F13" t="s">
        <v>66</v>
      </c>
      <c r="G13" t="s">
        <v>67</v>
      </c>
      <c r="H13" t="s">
        <v>358</v>
      </c>
      <c r="I13" t="s">
        <v>62</v>
      </c>
      <c r="J13" t="s">
        <v>359</v>
      </c>
      <c r="K13" t="s">
        <v>360</v>
      </c>
      <c r="L13" t="s">
        <v>361</v>
      </c>
      <c r="M13" t="s">
        <v>362</v>
      </c>
      <c r="N13" t="s">
        <v>363</v>
      </c>
      <c r="O13" t="s">
        <v>62</v>
      </c>
      <c r="P13" t="s">
        <v>62</v>
      </c>
      <c r="Q13" t="s">
        <v>62</v>
      </c>
      <c r="R13" t="s">
        <v>62</v>
      </c>
      <c r="S13" t="s">
        <v>62</v>
      </c>
      <c r="T13" t="s">
        <v>62</v>
      </c>
      <c r="U13">
        <v>33</v>
      </c>
      <c r="V13">
        <v>4</v>
      </c>
      <c r="W13">
        <v>4</v>
      </c>
      <c r="X13">
        <v>29</v>
      </c>
      <c r="Y13">
        <v>33</v>
      </c>
      <c r="Z13" t="s">
        <v>156</v>
      </c>
      <c r="AA13" t="s">
        <v>157</v>
      </c>
      <c r="AB13" t="s">
        <v>158</v>
      </c>
      <c r="AC13" t="s">
        <v>62</v>
      </c>
      <c r="AD13" t="s">
        <v>364</v>
      </c>
      <c r="AE13" t="s">
        <v>62</v>
      </c>
      <c r="AF13" t="s">
        <v>357</v>
      </c>
      <c r="AG13" t="s">
        <v>365</v>
      </c>
      <c r="AH13" t="s">
        <v>366</v>
      </c>
      <c r="AI13">
        <v>2024</v>
      </c>
      <c r="AJ13">
        <v>5</v>
      </c>
      <c r="AK13">
        <v>4</v>
      </c>
      <c r="AL13" t="s">
        <v>62</v>
      </c>
      <c r="AM13" t="s">
        <v>62</v>
      </c>
      <c r="AN13" t="s">
        <v>62</v>
      </c>
      <c r="AO13" t="s">
        <v>62</v>
      </c>
      <c r="AP13">
        <v>971</v>
      </c>
      <c r="AQ13">
        <v>1010</v>
      </c>
      <c r="AR13" t="s">
        <v>62</v>
      </c>
      <c r="AS13" t="s">
        <v>367</v>
      </c>
      <c r="AT13" t="str">
        <f>HYPERLINK("http://dx.doi.org/10.3390/civileng5040049","http://dx.doi.org/10.3390/civileng5040049")</f>
        <v>http://dx.doi.org/10.3390/civileng5040049</v>
      </c>
      <c r="AU13" t="s">
        <v>62</v>
      </c>
      <c r="AV13" t="s">
        <v>62</v>
      </c>
      <c r="AW13">
        <v>40</v>
      </c>
      <c r="AX13" t="s">
        <v>368</v>
      </c>
      <c r="AY13" t="s">
        <v>115</v>
      </c>
      <c r="AZ13" t="s">
        <v>92</v>
      </c>
      <c r="BA13" t="s">
        <v>369</v>
      </c>
      <c r="BB13" t="s">
        <v>62</v>
      </c>
      <c r="BC13" t="s">
        <v>94</v>
      </c>
      <c r="BD13" t="s">
        <v>62</v>
      </c>
      <c r="BE13" t="s">
        <v>62</v>
      </c>
      <c r="BF13" t="s">
        <v>95</v>
      </c>
      <c r="BG13" t="s">
        <v>370</v>
      </c>
      <c r="BH13" t="str">
        <f>HYPERLINK("https%3A%2F%2Fwww.webofscience.com%2Fwos%2Fwoscc%2Ffull-record%2FWOS:001383786800001","View Full Record in Web of Science")</f>
        <v>View Full Record in Web of Science</v>
      </c>
    </row>
    <row r="14" spans="1:60" x14ac:dyDescent="0.15">
      <c r="A14" t="s">
        <v>60</v>
      </c>
      <c r="B14" t="s">
        <v>371</v>
      </c>
      <c r="C14" t="s">
        <v>372</v>
      </c>
      <c r="D14" t="s">
        <v>373</v>
      </c>
      <c r="E14" t="s">
        <v>146</v>
      </c>
      <c r="F14" t="s">
        <v>66</v>
      </c>
      <c r="G14" t="s">
        <v>67</v>
      </c>
      <c r="H14" t="s">
        <v>374</v>
      </c>
      <c r="I14" t="s">
        <v>375</v>
      </c>
      <c r="J14" t="s">
        <v>376</v>
      </c>
      <c r="K14" t="s">
        <v>377</v>
      </c>
      <c r="L14" t="s">
        <v>378</v>
      </c>
      <c r="M14" t="s">
        <v>379</v>
      </c>
      <c r="N14" t="s">
        <v>380</v>
      </c>
      <c r="O14" t="s">
        <v>381</v>
      </c>
      <c r="P14" t="s">
        <v>382</v>
      </c>
      <c r="Q14" t="s">
        <v>383</v>
      </c>
      <c r="R14" t="s">
        <v>384</v>
      </c>
      <c r="S14" t="s">
        <v>385</v>
      </c>
      <c r="T14" t="s">
        <v>62</v>
      </c>
      <c r="U14">
        <v>62</v>
      </c>
      <c r="V14">
        <v>24</v>
      </c>
      <c r="W14">
        <v>24</v>
      </c>
      <c r="X14">
        <v>13</v>
      </c>
      <c r="Y14">
        <v>110</v>
      </c>
      <c r="Z14" t="s">
        <v>156</v>
      </c>
      <c r="AA14" t="s">
        <v>157</v>
      </c>
      <c r="AB14" t="s">
        <v>158</v>
      </c>
      <c r="AC14" t="s">
        <v>62</v>
      </c>
      <c r="AD14" t="s">
        <v>159</v>
      </c>
      <c r="AE14" t="s">
        <v>62</v>
      </c>
      <c r="AF14" t="s">
        <v>160</v>
      </c>
      <c r="AG14" t="s">
        <v>160</v>
      </c>
      <c r="AH14" t="s">
        <v>386</v>
      </c>
      <c r="AI14">
        <v>2023</v>
      </c>
      <c r="AJ14">
        <v>13</v>
      </c>
      <c r="AK14">
        <v>7</v>
      </c>
      <c r="AL14" t="s">
        <v>62</v>
      </c>
      <c r="AM14" t="s">
        <v>62</v>
      </c>
      <c r="AN14" t="s">
        <v>62</v>
      </c>
      <c r="AO14" t="s">
        <v>62</v>
      </c>
      <c r="AP14" t="s">
        <v>62</v>
      </c>
      <c r="AQ14" t="s">
        <v>62</v>
      </c>
      <c r="AR14">
        <v>1772</v>
      </c>
      <c r="AS14" t="s">
        <v>387</v>
      </c>
      <c r="AT14" t="str">
        <f>HYPERLINK("http://dx.doi.org/10.3390/buildings13071772","http://dx.doi.org/10.3390/buildings13071772")</f>
        <v>http://dx.doi.org/10.3390/buildings13071772</v>
      </c>
      <c r="AU14" t="s">
        <v>62</v>
      </c>
      <c r="AV14" t="s">
        <v>62</v>
      </c>
      <c r="AW14">
        <v>24</v>
      </c>
      <c r="AX14" t="s">
        <v>138</v>
      </c>
      <c r="AY14" t="s">
        <v>91</v>
      </c>
      <c r="AZ14" t="s">
        <v>139</v>
      </c>
      <c r="BA14" t="s">
        <v>388</v>
      </c>
      <c r="BB14" t="s">
        <v>62</v>
      </c>
      <c r="BC14" t="s">
        <v>297</v>
      </c>
      <c r="BD14" t="s">
        <v>62</v>
      </c>
      <c r="BE14" t="s">
        <v>62</v>
      </c>
      <c r="BF14" t="s">
        <v>95</v>
      </c>
      <c r="BG14" t="s">
        <v>389</v>
      </c>
      <c r="BH14" t="str">
        <f>HYPERLINK("https%3A%2F%2Fwww.webofscience.com%2Fwos%2Fwoscc%2Ffull-record%2FWOS:001038093500001","View Full Record in Web of Science")</f>
        <v>View Full Record in Web of Science</v>
      </c>
    </row>
    <row r="15" spans="1:60" x14ac:dyDescent="0.15">
      <c r="A15" t="s">
        <v>60</v>
      </c>
      <c r="B15" t="s">
        <v>390</v>
      </c>
      <c r="C15" t="s">
        <v>391</v>
      </c>
      <c r="D15" t="s">
        <v>392</v>
      </c>
      <c r="E15" t="s">
        <v>260</v>
      </c>
      <c r="F15" t="s">
        <v>66</v>
      </c>
      <c r="G15" t="s">
        <v>67</v>
      </c>
      <c r="H15" t="s">
        <v>393</v>
      </c>
      <c r="I15" t="s">
        <v>394</v>
      </c>
      <c r="J15" t="s">
        <v>395</v>
      </c>
      <c r="K15" t="s">
        <v>396</v>
      </c>
      <c r="L15" t="s">
        <v>397</v>
      </c>
      <c r="M15" t="s">
        <v>398</v>
      </c>
      <c r="N15" t="s">
        <v>399</v>
      </c>
      <c r="O15" t="s">
        <v>62</v>
      </c>
      <c r="P15" t="s">
        <v>400</v>
      </c>
      <c r="Q15" t="s">
        <v>401</v>
      </c>
      <c r="R15" t="s">
        <v>401</v>
      </c>
      <c r="S15" t="s">
        <v>402</v>
      </c>
      <c r="T15" t="s">
        <v>62</v>
      </c>
      <c r="U15">
        <v>47</v>
      </c>
      <c r="V15">
        <v>6</v>
      </c>
      <c r="W15">
        <v>6</v>
      </c>
      <c r="X15">
        <v>27</v>
      </c>
      <c r="Y15">
        <v>97</v>
      </c>
      <c r="Z15" t="s">
        <v>156</v>
      </c>
      <c r="AA15" t="s">
        <v>157</v>
      </c>
      <c r="AB15" t="s">
        <v>158</v>
      </c>
      <c r="AC15" t="s">
        <v>62</v>
      </c>
      <c r="AD15" t="s">
        <v>271</v>
      </c>
      <c r="AE15" t="s">
        <v>62</v>
      </c>
      <c r="AF15" t="s">
        <v>272</v>
      </c>
      <c r="AG15" t="s">
        <v>273</v>
      </c>
      <c r="AH15" t="s">
        <v>87</v>
      </c>
      <c r="AI15">
        <v>2024</v>
      </c>
      <c r="AJ15">
        <v>14</v>
      </c>
      <c r="AK15">
        <v>5</v>
      </c>
      <c r="AL15" t="s">
        <v>62</v>
      </c>
      <c r="AM15" t="s">
        <v>62</v>
      </c>
      <c r="AN15" t="s">
        <v>62</v>
      </c>
      <c r="AO15" t="s">
        <v>62</v>
      </c>
      <c r="AP15" t="s">
        <v>62</v>
      </c>
      <c r="AQ15" t="s">
        <v>62</v>
      </c>
      <c r="AR15">
        <v>2096</v>
      </c>
      <c r="AS15" t="s">
        <v>403</v>
      </c>
      <c r="AT15" t="str">
        <f>HYPERLINK("http://dx.doi.org/10.3390/app14052096","http://dx.doi.org/10.3390/app14052096")</f>
        <v>http://dx.doi.org/10.3390/app14052096</v>
      </c>
      <c r="AU15" t="s">
        <v>62</v>
      </c>
      <c r="AV15" t="s">
        <v>62</v>
      </c>
      <c r="AW15">
        <v>18</v>
      </c>
      <c r="AX15" t="s">
        <v>276</v>
      </c>
      <c r="AY15" t="s">
        <v>91</v>
      </c>
      <c r="AZ15" t="s">
        <v>277</v>
      </c>
      <c r="BA15" t="s">
        <v>404</v>
      </c>
      <c r="BB15" t="s">
        <v>62</v>
      </c>
      <c r="BC15" t="s">
        <v>94</v>
      </c>
      <c r="BD15" t="s">
        <v>62</v>
      </c>
      <c r="BE15" t="s">
        <v>62</v>
      </c>
      <c r="BF15" t="s">
        <v>95</v>
      </c>
      <c r="BG15" t="s">
        <v>405</v>
      </c>
      <c r="BH15" t="str">
        <f>HYPERLINK("https%3A%2F%2Fwww.webofscience.com%2Fwos%2Fwoscc%2Ffull-record%2FWOS:001182101800001","View Full Record in Web of Science")</f>
        <v>View Full Record in Web of Science</v>
      </c>
    </row>
    <row r="16" spans="1:60" x14ac:dyDescent="0.15">
      <c r="A16" t="s">
        <v>60</v>
      </c>
      <c r="B16" t="s">
        <v>406</v>
      </c>
      <c r="C16" t="s">
        <v>407</v>
      </c>
      <c r="D16" t="s">
        <v>408</v>
      </c>
      <c r="E16" t="s">
        <v>409</v>
      </c>
      <c r="F16" t="s">
        <v>66</v>
      </c>
      <c r="G16" t="s">
        <v>67</v>
      </c>
      <c r="H16" t="s">
        <v>410</v>
      </c>
      <c r="I16" t="s">
        <v>62</v>
      </c>
      <c r="J16" t="s">
        <v>411</v>
      </c>
      <c r="K16" t="s">
        <v>412</v>
      </c>
      <c r="L16" t="s">
        <v>413</v>
      </c>
      <c r="M16" t="s">
        <v>414</v>
      </c>
      <c r="N16" t="s">
        <v>415</v>
      </c>
      <c r="O16" t="s">
        <v>416</v>
      </c>
      <c r="P16" t="s">
        <v>417</v>
      </c>
      <c r="Q16" t="s">
        <v>62</v>
      </c>
      <c r="R16" t="s">
        <v>62</v>
      </c>
      <c r="S16" t="s">
        <v>62</v>
      </c>
      <c r="T16" t="s">
        <v>62</v>
      </c>
      <c r="U16">
        <v>35</v>
      </c>
      <c r="V16">
        <v>0</v>
      </c>
      <c r="W16">
        <v>0</v>
      </c>
      <c r="X16">
        <v>8</v>
      </c>
      <c r="Y16">
        <v>21</v>
      </c>
      <c r="Z16" t="s">
        <v>418</v>
      </c>
      <c r="AA16" t="s">
        <v>419</v>
      </c>
      <c r="AB16" t="s">
        <v>420</v>
      </c>
      <c r="AC16" t="s">
        <v>421</v>
      </c>
      <c r="AD16" t="s">
        <v>422</v>
      </c>
      <c r="AE16" t="s">
        <v>62</v>
      </c>
      <c r="AF16" t="s">
        <v>423</v>
      </c>
      <c r="AG16" t="s">
        <v>424</v>
      </c>
      <c r="AH16" t="s">
        <v>425</v>
      </c>
      <c r="AI16">
        <v>2024</v>
      </c>
      <c r="AJ16">
        <v>32</v>
      </c>
      <c r="AK16">
        <v>6</v>
      </c>
      <c r="AL16" t="s">
        <v>62</v>
      </c>
      <c r="AM16" t="s">
        <v>62</v>
      </c>
      <c r="AN16" t="s">
        <v>62</v>
      </c>
      <c r="AO16" t="s">
        <v>62</v>
      </c>
      <c r="AP16" t="s">
        <v>62</v>
      </c>
      <c r="AQ16" t="s">
        <v>62</v>
      </c>
      <c r="AR16" t="s">
        <v>62</v>
      </c>
      <c r="AS16" t="s">
        <v>426</v>
      </c>
      <c r="AT16" t="str">
        <f>HYPERLINK("http://dx.doi.org/10.1002/cae.22796","http://dx.doi.org/10.1002/cae.22796")</f>
        <v>http://dx.doi.org/10.1002/cae.22796</v>
      </c>
      <c r="AU16" t="s">
        <v>62</v>
      </c>
      <c r="AV16" t="s">
        <v>427</v>
      </c>
      <c r="AW16">
        <v>13</v>
      </c>
      <c r="AX16" t="s">
        <v>428</v>
      </c>
      <c r="AY16" t="s">
        <v>91</v>
      </c>
      <c r="AZ16" t="s">
        <v>429</v>
      </c>
      <c r="BA16" t="s">
        <v>430</v>
      </c>
      <c r="BB16" t="s">
        <v>62</v>
      </c>
      <c r="BC16" t="s">
        <v>62</v>
      </c>
      <c r="BD16" t="s">
        <v>62</v>
      </c>
      <c r="BE16" t="s">
        <v>62</v>
      </c>
      <c r="BF16" t="s">
        <v>95</v>
      </c>
      <c r="BG16" t="s">
        <v>431</v>
      </c>
      <c r="BH16" t="str">
        <f>HYPERLINK("https%3A%2F%2Fwww.webofscience.com%2Fwos%2Fwoscc%2Ffull-record%2FWOS:001312004100001","View Full Record in Web of Science")</f>
        <v>View Full Record in Web of Science</v>
      </c>
    </row>
    <row r="17" spans="1:60" x14ac:dyDescent="0.15">
      <c r="A17" t="s">
        <v>60</v>
      </c>
      <c r="B17" t="s">
        <v>434</v>
      </c>
      <c r="C17" t="s">
        <v>435</v>
      </c>
      <c r="D17" t="s">
        <v>436</v>
      </c>
      <c r="E17" t="s">
        <v>236</v>
      </c>
      <c r="F17" t="s">
        <v>66</v>
      </c>
      <c r="G17" t="s">
        <v>67</v>
      </c>
      <c r="H17" t="s">
        <v>437</v>
      </c>
      <c r="I17" t="s">
        <v>62</v>
      </c>
      <c r="J17" t="s">
        <v>438</v>
      </c>
      <c r="K17" t="s">
        <v>439</v>
      </c>
      <c r="L17" t="s">
        <v>440</v>
      </c>
      <c r="M17" t="s">
        <v>441</v>
      </c>
      <c r="N17" t="s">
        <v>442</v>
      </c>
      <c r="O17" t="s">
        <v>443</v>
      </c>
      <c r="P17" t="s">
        <v>62</v>
      </c>
      <c r="Q17" t="s">
        <v>444</v>
      </c>
      <c r="R17" t="s">
        <v>445</v>
      </c>
      <c r="S17" t="s">
        <v>446</v>
      </c>
      <c r="T17" t="s">
        <v>62</v>
      </c>
      <c r="U17">
        <v>59</v>
      </c>
      <c r="V17">
        <v>1</v>
      </c>
      <c r="W17">
        <v>1</v>
      </c>
      <c r="X17">
        <v>67</v>
      </c>
      <c r="Y17">
        <v>67</v>
      </c>
      <c r="Z17" t="s">
        <v>80</v>
      </c>
      <c r="AA17" t="s">
        <v>81</v>
      </c>
      <c r="AB17" t="s">
        <v>82</v>
      </c>
      <c r="AC17" t="s">
        <v>247</v>
      </c>
      <c r="AD17" t="s">
        <v>248</v>
      </c>
      <c r="AE17" t="s">
        <v>62</v>
      </c>
      <c r="AF17" t="s">
        <v>249</v>
      </c>
      <c r="AG17" t="s">
        <v>250</v>
      </c>
      <c r="AH17" t="s">
        <v>294</v>
      </c>
      <c r="AI17">
        <v>2025</v>
      </c>
      <c r="AJ17">
        <v>172</v>
      </c>
      <c r="AK17" t="s">
        <v>62</v>
      </c>
      <c r="AL17" t="s">
        <v>62</v>
      </c>
      <c r="AM17" t="s">
        <v>62</v>
      </c>
      <c r="AN17" t="s">
        <v>62</v>
      </c>
      <c r="AO17" t="s">
        <v>62</v>
      </c>
      <c r="AP17" t="s">
        <v>62</v>
      </c>
      <c r="AQ17" t="s">
        <v>62</v>
      </c>
      <c r="AR17">
        <v>106036</v>
      </c>
      <c r="AS17" t="s">
        <v>447</v>
      </c>
      <c r="AT17" t="str">
        <f>HYPERLINK("http://dx.doi.org/10.1016/j.autcon.2025.106036","http://dx.doi.org/10.1016/j.autcon.2025.106036")</f>
        <v>http://dx.doi.org/10.1016/j.autcon.2025.106036</v>
      </c>
      <c r="AU17" t="s">
        <v>62</v>
      </c>
      <c r="AV17" t="s">
        <v>448</v>
      </c>
      <c r="AW17">
        <v>22</v>
      </c>
      <c r="AX17" t="s">
        <v>138</v>
      </c>
      <c r="AY17" t="s">
        <v>91</v>
      </c>
      <c r="AZ17" t="s">
        <v>139</v>
      </c>
      <c r="BA17" t="s">
        <v>449</v>
      </c>
      <c r="BB17" t="s">
        <v>62</v>
      </c>
      <c r="BC17" t="s">
        <v>62</v>
      </c>
      <c r="BD17" t="s">
        <v>62</v>
      </c>
      <c r="BE17" t="s">
        <v>62</v>
      </c>
      <c r="BF17" t="s">
        <v>95</v>
      </c>
      <c r="BG17" t="s">
        <v>450</v>
      </c>
      <c r="BH17" t="str">
        <f>HYPERLINK("https%3A%2F%2Fwww.webofscience.com%2Fwos%2Fwoscc%2Ffull-record%2FWOS:001425791200001","View Full Record in Web of Science")</f>
        <v>View Full Record in Web of Science</v>
      </c>
    </row>
    <row r="18" spans="1:60" x14ac:dyDescent="0.15">
      <c r="A18" t="s">
        <v>60</v>
      </c>
      <c r="B18" t="s">
        <v>451</v>
      </c>
      <c r="C18" t="s">
        <v>452</v>
      </c>
      <c r="D18" t="s">
        <v>453</v>
      </c>
      <c r="E18" t="s">
        <v>454</v>
      </c>
      <c r="F18" t="s">
        <v>66</v>
      </c>
      <c r="G18" t="s">
        <v>67</v>
      </c>
      <c r="H18" t="s">
        <v>62</v>
      </c>
      <c r="I18" t="s">
        <v>455</v>
      </c>
      <c r="J18" t="s">
        <v>456</v>
      </c>
      <c r="K18" t="s">
        <v>457</v>
      </c>
      <c r="L18" t="s">
        <v>458</v>
      </c>
      <c r="M18" t="s">
        <v>459</v>
      </c>
      <c r="N18" t="s">
        <v>460</v>
      </c>
      <c r="O18" t="s">
        <v>461</v>
      </c>
      <c r="P18" t="s">
        <v>462</v>
      </c>
      <c r="Q18" t="s">
        <v>62</v>
      </c>
      <c r="R18" t="s">
        <v>62</v>
      </c>
      <c r="S18" t="s">
        <v>62</v>
      </c>
      <c r="T18" t="s">
        <v>62</v>
      </c>
      <c r="U18">
        <v>45</v>
      </c>
      <c r="V18">
        <v>1</v>
      </c>
      <c r="W18">
        <v>1</v>
      </c>
      <c r="X18">
        <v>4</v>
      </c>
      <c r="Y18">
        <v>4</v>
      </c>
      <c r="Z18" t="s">
        <v>463</v>
      </c>
      <c r="AA18" t="s">
        <v>464</v>
      </c>
      <c r="AB18" t="s">
        <v>465</v>
      </c>
      <c r="AC18" t="s">
        <v>466</v>
      </c>
      <c r="AD18" t="s">
        <v>467</v>
      </c>
      <c r="AE18" t="s">
        <v>62</v>
      </c>
      <c r="AF18" t="s">
        <v>468</v>
      </c>
      <c r="AG18" t="s">
        <v>469</v>
      </c>
      <c r="AH18" t="s">
        <v>366</v>
      </c>
      <c r="AI18">
        <v>2024</v>
      </c>
      <c r="AJ18">
        <v>29</v>
      </c>
      <c r="AK18">
        <v>12</v>
      </c>
      <c r="AL18" t="s">
        <v>62</v>
      </c>
      <c r="AM18" t="s">
        <v>62</v>
      </c>
      <c r="AN18" t="s">
        <v>62</v>
      </c>
      <c r="AO18" t="s">
        <v>62</v>
      </c>
      <c r="AP18">
        <v>6869</v>
      </c>
      <c r="AQ18">
        <v>6882</v>
      </c>
      <c r="AR18" t="s">
        <v>62</v>
      </c>
      <c r="AS18" t="s">
        <v>62</v>
      </c>
      <c r="AT18" t="s">
        <v>62</v>
      </c>
      <c r="AU18" t="s">
        <v>62</v>
      </c>
      <c r="AV18" t="s">
        <v>62</v>
      </c>
      <c r="AW18">
        <v>14</v>
      </c>
      <c r="AX18" t="s">
        <v>470</v>
      </c>
      <c r="AY18" t="s">
        <v>91</v>
      </c>
      <c r="AZ18" t="s">
        <v>92</v>
      </c>
      <c r="BA18" t="s">
        <v>471</v>
      </c>
      <c r="BB18" t="s">
        <v>62</v>
      </c>
      <c r="BC18" t="s">
        <v>62</v>
      </c>
      <c r="BD18" t="s">
        <v>62</v>
      </c>
      <c r="BE18" t="s">
        <v>62</v>
      </c>
      <c r="BF18" t="s">
        <v>95</v>
      </c>
      <c r="BG18" t="s">
        <v>472</v>
      </c>
      <c r="BH18" t="str">
        <f>HYPERLINK("https%3A%2F%2Fwww.webofscience.com%2Fwos%2Fwoscc%2Ffull-record%2FWOS:001380777000003","View Full Record in Web of Science")</f>
        <v>View Full Record in Web of Science</v>
      </c>
    </row>
    <row r="19" spans="1:60" x14ac:dyDescent="0.15">
      <c r="A19" t="s">
        <v>60</v>
      </c>
      <c r="B19" t="s">
        <v>475</v>
      </c>
      <c r="C19" t="s">
        <v>476</v>
      </c>
      <c r="D19" t="s">
        <v>477</v>
      </c>
      <c r="E19" t="s">
        <v>478</v>
      </c>
      <c r="F19" t="s">
        <v>66</v>
      </c>
      <c r="G19" t="s">
        <v>67</v>
      </c>
      <c r="H19" t="s">
        <v>479</v>
      </c>
      <c r="I19" t="s">
        <v>480</v>
      </c>
      <c r="J19" t="s">
        <v>481</v>
      </c>
      <c r="K19" t="s">
        <v>482</v>
      </c>
      <c r="L19" t="s">
        <v>483</v>
      </c>
      <c r="M19" t="s">
        <v>484</v>
      </c>
      <c r="N19" t="s">
        <v>485</v>
      </c>
      <c r="O19" t="s">
        <v>62</v>
      </c>
      <c r="P19" t="s">
        <v>486</v>
      </c>
      <c r="Q19" t="s">
        <v>487</v>
      </c>
      <c r="R19" t="s">
        <v>488</v>
      </c>
      <c r="S19" t="s">
        <v>489</v>
      </c>
      <c r="T19" t="s">
        <v>62</v>
      </c>
      <c r="U19">
        <v>49</v>
      </c>
      <c r="V19">
        <v>4</v>
      </c>
      <c r="W19">
        <v>4</v>
      </c>
      <c r="X19">
        <v>62</v>
      </c>
      <c r="Y19">
        <v>84</v>
      </c>
      <c r="Z19" t="s">
        <v>169</v>
      </c>
      <c r="AA19" t="s">
        <v>170</v>
      </c>
      <c r="AB19" t="s">
        <v>171</v>
      </c>
      <c r="AC19" t="s">
        <v>490</v>
      </c>
      <c r="AD19" t="s">
        <v>491</v>
      </c>
      <c r="AE19" t="s">
        <v>62</v>
      </c>
      <c r="AF19" t="s">
        <v>492</v>
      </c>
      <c r="AG19" t="s">
        <v>493</v>
      </c>
      <c r="AH19" t="s">
        <v>494</v>
      </c>
      <c r="AI19">
        <v>2025</v>
      </c>
      <c r="AJ19">
        <v>39</v>
      </c>
      <c r="AK19">
        <v>1</v>
      </c>
      <c r="AL19" t="s">
        <v>62</v>
      </c>
      <c r="AM19" t="s">
        <v>62</v>
      </c>
      <c r="AN19" t="s">
        <v>62</v>
      </c>
      <c r="AO19" t="s">
        <v>62</v>
      </c>
      <c r="AP19" t="s">
        <v>62</v>
      </c>
      <c r="AQ19" t="s">
        <v>62</v>
      </c>
      <c r="AR19">
        <v>4024053</v>
      </c>
      <c r="AS19" t="s">
        <v>495</v>
      </c>
      <c r="AT19" t="str">
        <f>HYPERLINK("http://dx.doi.org/10.1061/JCCEE5.CPENG-6106","http://dx.doi.org/10.1061/JCCEE5.CPENG-6106")</f>
        <v>http://dx.doi.org/10.1061/JCCEE5.CPENG-6106</v>
      </c>
      <c r="AU19" t="s">
        <v>62</v>
      </c>
      <c r="AV19" t="s">
        <v>62</v>
      </c>
      <c r="AW19">
        <v>18</v>
      </c>
      <c r="AX19" t="s">
        <v>496</v>
      </c>
      <c r="AY19" t="s">
        <v>91</v>
      </c>
      <c r="AZ19" t="s">
        <v>230</v>
      </c>
      <c r="BA19" t="s">
        <v>497</v>
      </c>
      <c r="BB19" t="s">
        <v>62</v>
      </c>
      <c r="BC19" t="s">
        <v>322</v>
      </c>
      <c r="BD19" t="s">
        <v>62</v>
      </c>
      <c r="BE19" t="s">
        <v>62</v>
      </c>
      <c r="BF19" t="s">
        <v>95</v>
      </c>
      <c r="BG19" t="s">
        <v>498</v>
      </c>
      <c r="BH19" t="str">
        <f>HYPERLINK("https%3A%2F%2Fwww.webofscience.com%2Fwos%2Fwoscc%2Ffull-record%2FWOS:001365140800007","View Full Record in Web of Science")</f>
        <v>View Full Record in Web of Science</v>
      </c>
    </row>
    <row r="20" spans="1:60" x14ac:dyDescent="0.15">
      <c r="A20" t="s">
        <v>60</v>
      </c>
      <c r="B20" t="s">
        <v>505</v>
      </c>
      <c r="C20" t="s">
        <v>506</v>
      </c>
      <c r="D20" t="s">
        <v>507</v>
      </c>
      <c r="E20" t="s">
        <v>508</v>
      </c>
      <c r="F20" t="s">
        <v>66</v>
      </c>
      <c r="G20" t="s">
        <v>67</v>
      </c>
      <c r="H20" t="s">
        <v>509</v>
      </c>
      <c r="I20" t="s">
        <v>62</v>
      </c>
      <c r="J20" t="s">
        <v>510</v>
      </c>
      <c r="K20" t="s">
        <v>511</v>
      </c>
      <c r="L20" t="s">
        <v>62</v>
      </c>
      <c r="M20" t="s">
        <v>512</v>
      </c>
      <c r="N20" t="s">
        <v>513</v>
      </c>
      <c r="O20" t="s">
        <v>514</v>
      </c>
      <c r="P20" t="s">
        <v>62</v>
      </c>
      <c r="Q20" t="s">
        <v>515</v>
      </c>
      <c r="R20" t="s">
        <v>516</v>
      </c>
      <c r="S20" t="s">
        <v>517</v>
      </c>
      <c r="T20" t="s">
        <v>62</v>
      </c>
      <c r="U20">
        <v>66</v>
      </c>
      <c r="V20">
        <v>3</v>
      </c>
      <c r="W20">
        <v>3</v>
      </c>
      <c r="X20">
        <v>8</v>
      </c>
      <c r="Y20">
        <v>25</v>
      </c>
      <c r="Z20" t="s">
        <v>518</v>
      </c>
      <c r="AA20" t="s">
        <v>519</v>
      </c>
      <c r="AB20" t="s">
        <v>520</v>
      </c>
      <c r="AC20" t="s">
        <v>521</v>
      </c>
      <c r="AD20" t="s">
        <v>522</v>
      </c>
      <c r="AE20" t="s">
        <v>62</v>
      </c>
      <c r="AF20" t="s">
        <v>523</v>
      </c>
      <c r="AG20" t="s">
        <v>524</v>
      </c>
      <c r="AH20" t="s">
        <v>525</v>
      </c>
      <c r="AI20">
        <v>2025</v>
      </c>
      <c r="AJ20">
        <v>25</v>
      </c>
      <c r="AK20">
        <v>7</v>
      </c>
      <c r="AL20" t="s">
        <v>62</v>
      </c>
      <c r="AM20" t="s">
        <v>62</v>
      </c>
      <c r="AN20" t="s">
        <v>62</v>
      </c>
      <c r="AO20" t="s">
        <v>62</v>
      </c>
      <c r="AP20">
        <v>741</v>
      </c>
      <c r="AQ20">
        <v>749</v>
      </c>
      <c r="AR20" t="s">
        <v>62</v>
      </c>
      <c r="AS20" t="s">
        <v>526</v>
      </c>
      <c r="AT20" t="str">
        <f>HYPERLINK("http://dx.doi.org/10.1080/15623599.2024.2355782","http://dx.doi.org/10.1080/15623599.2024.2355782")</f>
        <v>http://dx.doi.org/10.1080/15623599.2024.2355782</v>
      </c>
      <c r="AU20" t="s">
        <v>62</v>
      </c>
      <c r="AV20" t="s">
        <v>527</v>
      </c>
      <c r="AW20">
        <v>9</v>
      </c>
      <c r="AX20" t="s">
        <v>528</v>
      </c>
      <c r="AY20" t="s">
        <v>115</v>
      </c>
      <c r="AZ20" t="s">
        <v>529</v>
      </c>
      <c r="BA20" t="s">
        <v>530</v>
      </c>
      <c r="BB20" t="s">
        <v>62</v>
      </c>
      <c r="BC20" t="s">
        <v>203</v>
      </c>
      <c r="BD20" t="s">
        <v>62</v>
      </c>
      <c r="BE20" t="s">
        <v>62</v>
      </c>
      <c r="BF20" t="s">
        <v>95</v>
      </c>
      <c r="BG20" t="s">
        <v>531</v>
      </c>
      <c r="BH20" t="str">
        <f>HYPERLINK("https%3A%2F%2Fwww.webofscience.com%2Fwos%2Fwoscc%2Ffull-record%2FWOS:001236707800001","View Full Record in Web of Science")</f>
        <v>View Full Record in Web of Science</v>
      </c>
    </row>
    <row r="21" spans="1:60" x14ac:dyDescent="0.15">
      <c r="A21" t="s">
        <v>60</v>
      </c>
      <c r="B21" t="s">
        <v>532</v>
      </c>
      <c r="C21" t="s">
        <v>533</v>
      </c>
      <c r="D21" t="s">
        <v>534</v>
      </c>
      <c r="E21" t="s">
        <v>236</v>
      </c>
      <c r="F21" t="s">
        <v>66</v>
      </c>
      <c r="G21" t="s">
        <v>67</v>
      </c>
      <c r="H21" t="s">
        <v>535</v>
      </c>
      <c r="I21" t="s">
        <v>536</v>
      </c>
      <c r="J21" t="s">
        <v>537</v>
      </c>
      <c r="K21" t="s">
        <v>538</v>
      </c>
      <c r="L21" t="s">
        <v>539</v>
      </c>
      <c r="M21" t="s">
        <v>540</v>
      </c>
      <c r="N21" t="s">
        <v>541</v>
      </c>
      <c r="O21" t="s">
        <v>62</v>
      </c>
      <c r="P21" t="s">
        <v>62</v>
      </c>
      <c r="Q21" t="s">
        <v>542</v>
      </c>
      <c r="R21" t="s">
        <v>543</v>
      </c>
      <c r="S21" t="s">
        <v>544</v>
      </c>
      <c r="T21" t="s">
        <v>62</v>
      </c>
      <c r="U21">
        <v>56</v>
      </c>
      <c r="V21">
        <v>35</v>
      </c>
      <c r="W21">
        <v>35</v>
      </c>
      <c r="X21">
        <v>32</v>
      </c>
      <c r="Y21">
        <v>139</v>
      </c>
      <c r="Z21" t="s">
        <v>80</v>
      </c>
      <c r="AA21" t="s">
        <v>81</v>
      </c>
      <c r="AB21" t="s">
        <v>82</v>
      </c>
      <c r="AC21" t="s">
        <v>247</v>
      </c>
      <c r="AD21" t="s">
        <v>248</v>
      </c>
      <c r="AE21" t="s">
        <v>62</v>
      </c>
      <c r="AF21" t="s">
        <v>249</v>
      </c>
      <c r="AG21" t="s">
        <v>250</v>
      </c>
      <c r="AH21" t="s">
        <v>425</v>
      </c>
      <c r="AI21">
        <v>2023</v>
      </c>
      <c r="AJ21">
        <v>155</v>
      </c>
      <c r="AK21" t="s">
        <v>62</v>
      </c>
      <c r="AL21" t="s">
        <v>62</v>
      </c>
      <c r="AM21" t="s">
        <v>62</v>
      </c>
      <c r="AN21" t="s">
        <v>62</v>
      </c>
      <c r="AO21" t="s">
        <v>62</v>
      </c>
      <c r="AP21" t="s">
        <v>62</v>
      </c>
      <c r="AQ21" t="s">
        <v>62</v>
      </c>
      <c r="AR21">
        <v>105067</v>
      </c>
      <c r="AS21" t="s">
        <v>545</v>
      </c>
      <c r="AT21" t="str">
        <f>HYPERLINK("http://dx.doi.org/10.1016/j.autcon.2023.105067","http://dx.doi.org/10.1016/j.autcon.2023.105067")</f>
        <v>http://dx.doi.org/10.1016/j.autcon.2023.105067</v>
      </c>
      <c r="AU21" t="s">
        <v>62</v>
      </c>
      <c r="AV21" t="s">
        <v>546</v>
      </c>
      <c r="AW21">
        <v>24</v>
      </c>
      <c r="AX21" t="s">
        <v>138</v>
      </c>
      <c r="AY21" t="s">
        <v>91</v>
      </c>
      <c r="AZ21" t="s">
        <v>139</v>
      </c>
      <c r="BA21" t="s">
        <v>547</v>
      </c>
      <c r="BB21" t="s">
        <v>62</v>
      </c>
      <c r="BC21" t="s">
        <v>62</v>
      </c>
      <c r="BD21" t="s">
        <v>62</v>
      </c>
      <c r="BE21" t="s">
        <v>62</v>
      </c>
      <c r="BF21" t="s">
        <v>95</v>
      </c>
      <c r="BG21" t="s">
        <v>548</v>
      </c>
      <c r="BH21" t="str">
        <f>HYPERLINK("https%3A%2F%2Fwww.webofscience.com%2Fwos%2Fwoscc%2Ffull-record%2FWOS:001088738700001","View Full Record in Web of Science")</f>
        <v>View Full Record in Web of Science</v>
      </c>
    </row>
    <row r="22" spans="1:60" x14ac:dyDescent="0.15">
      <c r="A22" t="s">
        <v>60</v>
      </c>
      <c r="B22" t="s">
        <v>549</v>
      </c>
      <c r="C22" t="s">
        <v>550</v>
      </c>
      <c r="D22" t="s">
        <v>551</v>
      </c>
      <c r="E22" t="s">
        <v>499</v>
      </c>
      <c r="F22" t="s">
        <v>66</v>
      </c>
      <c r="G22" t="s">
        <v>67</v>
      </c>
      <c r="H22" t="s">
        <v>552</v>
      </c>
      <c r="I22" t="s">
        <v>62</v>
      </c>
      <c r="J22" t="s">
        <v>553</v>
      </c>
      <c r="K22" t="s">
        <v>554</v>
      </c>
      <c r="L22" t="s">
        <v>555</v>
      </c>
      <c r="M22" t="s">
        <v>556</v>
      </c>
      <c r="N22" t="s">
        <v>557</v>
      </c>
      <c r="O22" t="s">
        <v>558</v>
      </c>
      <c r="P22" t="s">
        <v>559</v>
      </c>
      <c r="Q22" t="s">
        <v>62</v>
      </c>
      <c r="R22" t="s">
        <v>62</v>
      </c>
      <c r="S22" t="s">
        <v>62</v>
      </c>
      <c r="T22" t="s">
        <v>62</v>
      </c>
      <c r="U22">
        <v>43</v>
      </c>
      <c r="V22">
        <v>1</v>
      </c>
      <c r="W22">
        <v>1</v>
      </c>
      <c r="X22">
        <v>31</v>
      </c>
      <c r="Y22">
        <v>35</v>
      </c>
      <c r="Z22" t="s">
        <v>156</v>
      </c>
      <c r="AA22" t="s">
        <v>157</v>
      </c>
      <c r="AB22" t="s">
        <v>166</v>
      </c>
      <c r="AC22" t="s">
        <v>500</v>
      </c>
      <c r="AD22" t="s">
        <v>62</v>
      </c>
      <c r="AE22" t="s">
        <v>62</v>
      </c>
      <c r="AF22" t="s">
        <v>501</v>
      </c>
      <c r="AG22" t="s">
        <v>502</v>
      </c>
      <c r="AH22" t="s">
        <v>366</v>
      </c>
      <c r="AI22">
        <v>2024</v>
      </c>
      <c r="AJ22">
        <v>13</v>
      </c>
      <c r="AK22">
        <v>24</v>
      </c>
      <c r="AL22" t="s">
        <v>62</v>
      </c>
      <c r="AM22" t="s">
        <v>62</v>
      </c>
      <c r="AN22" t="s">
        <v>62</v>
      </c>
      <c r="AO22" t="s">
        <v>62</v>
      </c>
      <c r="AP22" t="s">
        <v>62</v>
      </c>
      <c r="AQ22" t="s">
        <v>62</v>
      </c>
      <c r="AR22">
        <v>4876</v>
      </c>
      <c r="AS22" t="s">
        <v>560</v>
      </c>
      <c r="AT22" t="str">
        <f>HYPERLINK("http://dx.doi.org/10.3390/electronics13244876","http://dx.doi.org/10.3390/electronics13244876")</f>
        <v>http://dx.doi.org/10.3390/electronics13244876</v>
      </c>
      <c r="AU22" t="s">
        <v>62</v>
      </c>
      <c r="AV22" t="s">
        <v>62</v>
      </c>
      <c r="AW22">
        <v>17</v>
      </c>
      <c r="AX22" t="s">
        <v>503</v>
      </c>
      <c r="AY22" t="s">
        <v>91</v>
      </c>
      <c r="AZ22" t="s">
        <v>504</v>
      </c>
      <c r="BA22" t="s">
        <v>561</v>
      </c>
      <c r="BB22" t="s">
        <v>62</v>
      </c>
      <c r="BC22" t="s">
        <v>94</v>
      </c>
      <c r="BD22" t="s">
        <v>62</v>
      </c>
      <c r="BE22" t="s">
        <v>62</v>
      </c>
      <c r="BF22" t="s">
        <v>95</v>
      </c>
      <c r="BG22" t="s">
        <v>562</v>
      </c>
      <c r="BH22" t="str">
        <f>HYPERLINK("https%3A%2F%2Fwww.webofscience.com%2Fwos%2Fwoscc%2Ffull-record%2FWOS:001387656700001","View Full Record in Web of Science")</f>
        <v>View Full Record in Web of Science</v>
      </c>
    </row>
    <row r="23" spans="1:60" x14ac:dyDescent="0.15">
      <c r="A23" t="s">
        <v>60</v>
      </c>
      <c r="B23" t="s">
        <v>563</v>
      </c>
      <c r="C23" t="s">
        <v>564</v>
      </c>
      <c r="D23" t="s">
        <v>565</v>
      </c>
      <c r="E23" t="s">
        <v>566</v>
      </c>
      <c r="F23" t="s">
        <v>66</v>
      </c>
      <c r="G23" t="s">
        <v>67</v>
      </c>
      <c r="H23" t="s">
        <v>567</v>
      </c>
      <c r="I23" t="s">
        <v>62</v>
      </c>
      <c r="J23" t="s">
        <v>568</v>
      </c>
      <c r="K23" t="s">
        <v>569</v>
      </c>
      <c r="L23" t="s">
        <v>570</v>
      </c>
      <c r="M23" t="s">
        <v>571</v>
      </c>
      <c r="N23" t="s">
        <v>572</v>
      </c>
      <c r="O23" t="s">
        <v>573</v>
      </c>
      <c r="P23" t="s">
        <v>574</v>
      </c>
      <c r="Q23" t="s">
        <v>575</v>
      </c>
      <c r="R23" t="s">
        <v>576</v>
      </c>
      <c r="S23" t="s">
        <v>577</v>
      </c>
      <c r="T23" t="s">
        <v>62</v>
      </c>
      <c r="U23">
        <v>15</v>
      </c>
      <c r="V23">
        <v>0</v>
      </c>
      <c r="W23">
        <v>0</v>
      </c>
      <c r="X23">
        <v>7</v>
      </c>
      <c r="Y23">
        <v>7</v>
      </c>
      <c r="Z23" t="s">
        <v>578</v>
      </c>
      <c r="AA23" t="s">
        <v>579</v>
      </c>
      <c r="AB23" t="s">
        <v>580</v>
      </c>
      <c r="AC23" t="s">
        <v>581</v>
      </c>
      <c r="AD23" t="s">
        <v>582</v>
      </c>
      <c r="AE23" t="s">
        <v>62</v>
      </c>
      <c r="AF23" t="s">
        <v>566</v>
      </c>
      <c r="AG23" t="s">
        <v>583</v>
      </c>
      <c r="AH23" t="s">
        <v>474</v>
      </c>
      <c r="AI23">
        <v>2025</v>
      </c>
      <c r="AJ23">
        <v>39</v>
      </c>
      <c r="AK23">
        <v>3</v>
      </c>
      <c r="AL23" t="s">
        <v>62</v>
      </c>
      <c r="AM23" t="s">
        <v>62</v>
      </c>
      <c r="AN23" t="s">
        <v>62</v>
      </c>
      <c r="AO23" t="s">
        <v>62</v>
      </c>
      <c r="AP23">
        <v>47</v>
      </c>
      <c r="AQ23">
        <v>55</v>
      </c>
      <c r="AR23" t="s">
        <v>62</v>
      </c>
      <c r="AS23" t="s">
        <v>584</v>
      </c>
      <c r="AT23" t="str">
        <f>HYPERLINK("http://dx.doi.org/10.1109/MNET.2025.3529513","http://dx.doi.org/10.1109/MNET.2025.3529513")</f>
        <v>http://dx.doi.org/10.1109/MNET.2025.3529513</v>
      </c>
      <c r="AU23" t="s">
        <v>62</v>
      </c>
      <c r="AV23" t="s">
        <v>62</v>
      </c>
      <c r="AW23">
        <v>9</v>
      </c>
      <c r="AX23" t="s">
        <v>585</v>
      </c>
      <c r="AY23" t="s">
        <v>91</v>
      </c>
      <c r="AZ23" t="s">
        <v>586</v>
      </c>
      <c r="BA23" t="s">
        <v>587</v>
      </c>
      <c r="BB23" t="s">
        <v>62</v>
      </c>
      <c r="BC23" t="s">
        <v>62</v>
      </c>
      <c r="BD23" t="s">
        <v>62</v>
      </c>
      <c r="BE23" t="s">
        <v>62</v>
      </c>
      <c r="BF23" t="s">
        <v>95</v>
      </c>
      <c r="BG23" t="s">
        <v>588</v>
      </c>
      <c r="BH23" t="str">
        <f>HYPERLINK("https%3A%2F%2Fwww.webofscience.com%2Fwos%2Fwoscc%2Ffull-record%2FWOS:001488803600041","View Full Record in Web of Science")</f>
        <v>View Full Record in Web of Science</v>
      </c>
    </row>
    <row r="24" spans="1:60" x14ac:dyDescent="0.15">
      <c r="A24" t="s">
        <v>60</v>
      </c>
      <c r="B24" t="s">
        <v>589</v>
      </c>
      <c r="C24" t="s">
        <v>590</v>
      </c>
      <c r="D24" t="s">
        <v>591</v>
      </c>
      <c r="E24" t="s">
        <v>592</v>
      </c>
      <c r="F24" t="s">
        <v>66</v>
      </c>
      <c r="G24" t="s">
        <v>67</v>
      </c>
      <c r="H24" t="s">
        <v>593</v>
      </c>
      <c r="I24" t="s">
        <v>594</v>
      </c>
      <c r="J24" t="s">
        <v>595</v>
      </c>
      <c r="K24" t="s">
        <v>596</v>
      </c>
      <c r="L24" t="s">
        <v>597</v>
      </c>
      <c r="M24" t="s">
        <v>598</v>
      </c>
      <c r="N24" t="s">
        <v>599</v>
      </c>
      <c r="O24" t="s">
        <v>600</v>
      </c>
      <c r="P24" t="s">
        <v>601</v>
      </c>
      <c r="Q24" t="s">
        <v>62</v>
      </c>
      <c r="R24" t="s">
        <v>62</v>
      </c>
      <c r="S24" t="s">
        <v>62</v>
      </c>
      <c r="T24" t="s">
        <v>62</v>
      </c>
      <c r="U24">
        <v>33</v>
      </c>
      <c r="V24">
        <v>0</v>
      </c>
      <c r="W24">
        <v>0</v>
      </c>
      <c r="X24">
        <v>11</v>
      </c>
      <c r="Y24">
        <v>11</v>
      </c>
      <c r="Z24" t="s">
        <v>578</v>
      </c>
      <c r="AA24" t="s">
        <v>579</v>
      </c>
      <c r="AB24" t="s">
        <v>580</v>
      </c>
      <c r="AC24" t="s">
        <v>602</v>
      </c>
      <c r="AD24" t="s">
        <v>62</v>
      </c>
      <c r="AE24" t="s">
        <v>62</v>
      </c>
      <c r="AF24" t="s">
        <v>592</v>
      </c>
      <c r="AG24" t="s">
        <v>603</v>
      </c>
      <c r="AH24" t="s">
        <v>62</v>
      </c>
      <c r="AI24">
        <v>2025</v>
      </c>
      <c r="AJ24">
        <v>13</v>
      </c>
      <c r="AK24" t="s">
        <v>62</v>
      </c>
      <c r="AL24" t="s">
        <v>62</v>
      </c>
      <c r="AM24" t="s">
        <v>62</v>
      </c>
      <c r="AN24" t="s">
        <v>62</v>
      </c>
      <c r="AO24" t="s">
        <v>62</v>
      </c>
      <c r="AP24">
        <v>17426</v>
      </c>
      <c r="AQ24">
        <v>17439</v>
      </c>
      <c r="AR24" t="s">
        <v>62</v>
      </c>
      <c r="AS24" t="s">
        <v>604</v>
      </c>
      <c r="AT24" t="str">
        <f>HYPERLINK("http://dx.doi.org/10.1109/ACCESS.2025.3532995","http://dx.doi.org/10.1109/ACCESS.2025.3532995")</f>
        <v>http://dx.doi.org/10.1109/ACCESS.2025.3532995</v>
      </c>
      <c r="AU24" t="s">
        <v>62</v>
      </c>
      <c r="AV24" t="s">
        <v>62</v>
      </c>
      <c r="AW24">
        <v>14</v>
      </c>
      <c r="AX24" t="s">
        <v>605</v>
      </c>
      <c r="AY24" t="s">
        <v>91</v>
      </c>
      <c r="AZ24" t="s">
        <v>586</v>
      </c>
      <c r="BA24" t="s">
        <v>606</v>
      </c>
      <c r="BB24" t="s">
        <v>62</v>
      </c>
      <c r="BC24" t="s">
        <v>94</v>
      </c>
      <c r="BD24" t="s">
        <v>62</v>
      </c>
      <c r="BE24" t="s">
        <v>62</v>
      </c>
      <c r="BF24" t="s">
        <v>95</v>
      </c>
      <c r="BG24" t="s">
        <v>607</v>
      </c>
      <c r="BH24" t="str">
        <f>HYPERLINK("https%3A%2F%2Fwww.webofscience.com%2Fwos%2Fwoscc%2Ffull-record%2FWOS:001410187600016","View Full Record in Web of Science")</f>
        <v>View Full Record in Web of Science</v>
      </c>
    </row>
    <row r="25" spans="1:60" x14ac:dyDescent="0.15">
      <c r="A25" t="s">
        <v>60</v>
      </c>
      <c r="B25" t="s">
        <v>608</v>
      </c>
      <c r="C25" t="s">
        <v>609</v>
      </c>
      <c r="D25" t="s">
        <v>610</v>
      </c>
      <c r="E25" t="s">
        <v>236</v>
      </c>
      <c r="F25" t="s">
        <v>66</v>
      </c>
      <c r="G25" t="s">
        <v>67</v>
      </c>
      <c r="H25" t="s">
        <v>611</v>
      </c>
      <c r="I25" t="s">
        <v>62</v>
      </c>
      <c r="J25" t="s">
        <v>612</v>
      </c>
      <c r="K25" t="s">
        <v>613</v>
      </c>
      <c r="L25" t="s">
        <v>614</v>
      </c>
      <c r="M25" t="s">
        <v>615</v>
      </c>
      <c r="N25" t="s">
        <v>616</v>
      </c>
      <c r="O25" t="s">
        <v>617</v>
      </c>
      <c r="P25" t="s">
        <v>618</v>
      </c>
      <c r="Q25" t="s">
        <v>62</v>
      </c>
      <c r="R25" t="s">
        <v>62</v>
      </c>
      <c r="S25" t="s">
        <v>62</v>
      </c>
      <c r="T25" t="s">
        <v>62</v>
      </c>
      <c r="U25">
        <v>48</v>
      </c>
      <c r="V25">
        <v>4</v>
      </c>
      <c r="W25">
        <v>4</v>
      </c>
      <c r="X25">
        <v>30</v>
      </c>
      <c r="Y25">
        <v>49</v>
      </c>
      <c r="Z25" t="s">
        <v>80</v>
      </c>
      <c r="AA25" t="s">
        <v>81</v>
      </c>
      <c r="AB25" t="s">
        <v>82</v>
      </c>
      <c r="AC25" t="s">
        <v>247</v>
      </c>
      <c r="AD25" t="s">
        <v>248</v>
      </c>
      <c r="AE25" t="s">
        <v>62</v>
      </c>
      <c r="AF25" t="s">
        <v>249</v>
      </c>
      <c r="AG25" t="s">
        <v>250</v>
      </c>
      <c r="AH25" t="s">
        <v>251</v>
      </c>
      <c r="AI25">
        <v>2024</v>
      </c>
      <c r="AJ25">
        <v>168</v>
      </c>
      <c r="AK25" t="s">
        <v>62</v>
      </c>
      <c r="AL25" t="s">
        <v>252</v>
      </c>
      <c r="AM25" t="s">
        <v>62</v>
      </c>
      <c r="AN25" t="s">
        <v>62</v>
      </c>
      <c r="AO25" t="s">
        <v>62</v>
      </c>
      <c r="AP25" t="s">
        <v>62</v>
      </c>
      <c r="AQ25" t="s">
        <v>62</v>
      </c>
      <c r="AR25">
        <v>105874</v>
      </c>
      <c r="AS25" t="s">
        <v>619</v>
      </c>
      <c r="AT25" t="str">
        <f>HYPERLINK("http://dx.doi.org/10.1016/j.autcon.2024.105874","http://dx.doi.org/10.1016/j.autcon.2024.105874")</f>
        <v>http://dx.doi.org/10.1016/j.autcon.2024.105874</v>
      </c>
      <c r="AU25" t="s">
        <v>62</v>
      </c>
      <c r="AV25" t="s">
        <v>254</v>
      </c>
      <c r="AW25">
        <v>14</v>
      </c>
      <c r="AX25" t="s">
        <v>138</v>
      </c>
      <c r="AY25" t="s">
        <v>91</v>
      </c>
      <c r="AZ25" t="s">
        <v>139</v>
      </c>
      <c r="BA25" t="s">
        <v>620</v>
      </c>
      <c r="BB25" t="s">
        <v>62</v>
      </c>
      <c r="BC25" t="s">
        <v>62</v>
      </c>
      <c r="BD25" t="s">
        <v>62</v>
      </c>
      <c r="BE25" t="s">
        <v>62</v>
      </c>
      <c r="BF25" t="s">
        <v>95</v>
      </c>
      <c r="BG25" t="s">
        <v>621</v>
      </c>
      <c r="BH25" t="str">
        <f>HYPERLINK("https%3A%2F%2Fwww.webofscience.com%2Fwos%2Fwoscc%2Ffull-record%2FWOS:001362942000001","View Full Record in Web of Science")</f>
        <v>View Full Record in Web of Science</v>
      </c>
    </row>
    <row r="26" spans="1:60" x14ac:dyDescent="0.15">
      <c r="A26" t="s">
        <v>60</v>
      </c>
      <c r="B26" t="s">
        <v>623</v>
      </c>
      <c r="C26" t="s">
        <v>624</v>
      </c>
      <c r="D26" t="s">
        <v>625</v>
      </c>
      <c r="E26" t="s">
        <v>146</v>
      </c>
      <c r="F26" t="s">
        <v>66</v>
      </c>
      <c r="G26" t="s">
        <v>67</v>
      </c>
      <c r="H26" t="s">
        <v>626</v>
      </c>
      <c r="I26" t="s">
        <v>627</v>
      </c>
      <c r="J26" t="s">
        <v>628</v>
      </c>
      <c r="K26" t="s">
        <v>629</v>
      </c>
      <c r="L26" t="s">
        <v>630</v>
      </c>
      <c r="M26" t="s">
        <v>631</v>
      </c>
      <c r="N26" t="s">
        <v>632</v>
      </c>
      <c r="O26" t="s">
        <v>633</v>
      </c>
      <c r="P26" t="s">
        <v>634</v>
      </c>
      <c r="Q26" t="s">
        <v>62</v>
      </c>
      <c r="R26" t="s">
        <v>62</v>
      </c>
      <c r="S26" t="s">
        <v>62</v>
      </c>
      <c r="T26" t="s">
        <v>62</v>
      </c>
      <c r="U26">
        <v>54</v>
      </c>
      <c r="V26">
        <v>5</v>
      </c>
      <c r="W26">
        <v>5</v>
      </c>
      <c r="X26">
        <v>11</v>
      </c>
      <c r="Y26">
        <v>31</v>
      </c>
      <c r="Z26" t="s">
        <v>156</v>
      </c>
      <c r="AA26" t="s">
        <v>157</v>
      </c>
      <c r="AB26" t="s">
        <v>158</v>
      </c>
      <c r="AC26" t="s">
        <v>62</v>
      </c>
      <c r="AD26" t="s">
        <v>159</v>
      </c>
      <c r="AE26" t="s">
        <v>62</v>
      </c>
      <c r="AF26" t="s">
        <v>160</v>
      </c>
      <c r="AG26" t="s">
        <v>160</v>
      </c>
      <c r="AH26" t="s">
        <v>635</v>
      </c>
      <c r="AI26">
        <v>2024</v>
      </c>
      <c r="AJ26">
        <v>14</v>
      </c>
      <c r="AK26">
        <v>6</v>
      </c>
      <c r="AL26" t="s">
        <v>62</v>
      </c>
      <c r="AM26" t="s">
        <v>62</v>
      </c>
      <c r="AN26" t="s">
        <v>62</v>
      </c>
      <c r="AO26" t="s">
        <v>62</v>
      </c>
      <c r="AP26" t="s">
        <v>62</v>
      </c>
      <c r="AQ26" t="s">
        <v>62</v>
      </c>
      <c r="AR26">
        <v>1696</v>
      </c>
      <c r="AS26" t="s">
        <v>636</v>
      </c>
      <c r="AT26" t="str">
        <f>HYPERLINK("http://dx.doi.org/10.3390/buildings14061696","http://dx.doi.org/10.3390/buildings14061696")</f>
        <v>http://dx.doi.org/10.3390/buildings14061696</v>
      </c>
      <c r="AU26" t="s">
        <v>62</v>
      </c>
      <c r="AV26" t="s">
        <v>62</v>
      </c>
      <c r="AW26">
        <v>36</v>
      </c>
      <c r="AX26" t="s">
        <v>138</v>
      </c>
      <c r="AY26" t="s">
        <v>91</v>
      </c>
      <c r="AZ26" t="s">
        <v>139</v>
      </c>
      <c r="BA26" t="s">
        <v>637</v>
      </c>
      <c r="BB26" t="s">
        <v>62</v>
      </c>
      <c r="BC26" t="s">
        <v>94</v>
      </c>
      <c r="BD26" t="s">
        <v>62</v>
      </c>
      <c r="BE26" t="s">
        <v>62</v>
      </c>
      <c r="BF26" t="s">
        <v>95</v>
      </c>
      <c r="BG26" t="s">
        <v>638</v>
      </c>
      <c r="BH26" t="str">
        <f>HYPERLINK("https%3A%2F%2Fwww.webofscience.com%2Fwos%2Fwoscc%2Ffull-record%2FWOS:001254480100001","View Full Record in Web of Science")</f>
        <v>View Full Record in Web of Science</v>
      </c>
    </row>
    <row r="27" spans="1:60" x14ac:dyDescent="0.15">
      <c r="A27" t="s">
        <v>60</v>
      </c>
      <c r="B27" t="s">
        <v>639</v>
      </c>
      <c r="C27" t="s">
        <v>640</v>
      </c>
      <c r="D27" t="s">
        <v>641</v>
      </c>
      <c r="E27" t="s">
        <v>642</v>
      </c>
      <c r="F27" t="s">
        <v>66</v>
      </c>
      <c r="G27" t="s">
        <v>67</v>
      </c>
      <c r="H27" t="s">
        <v>643</v>
      </c>
      <c r="I27" t="s">
        <v>644</v>
      </c>
      <c r="J27" t="s">
        <v>645</v>
      </c>
      <c r="K27" t="s">
        <v>646</v>
      </c>
      <c r="L27" t="s">
        <v>62</v>
      </c>
      <c r="M27" t="s">
        <v>647</v>
      </c>
      <c r="N27" t="s">
        <v>648</v>
      </c>
      <c r="O27" t="s">
        <v>649</v>
      </c>
      <c r="P27" t="s">
        <v>650</v>
      </c>
      <c r="Q27" t="s">
        <v>62</v>
      </c>
      <c r="R27" t="s">
        <v>62</v>
      </c>
      <c r="S27" t="s">
        <v>62</v>
      </c>
      <c r="T27" t="s">
        <v>62</v>
      </c>
      <c r="U27">
        <v>48</v>
      </c>
      <c r="V27">
        <v>2</v>
      </c>
      <c r="W27">
        <v>2</v>
      </c>
      <c r="X27">
        <v>5</v>
      </c>
      <c r="Y27">
        <v>16</v>
      </c>
      <c r="Z27" t="s">
        <v>189</v>
      </c>
      <c r="AA27" t="s">
        <v>190</v>
      </c>
      <c r="AB27" t="s">
        <v>191</v>
      </c>
      <c r="AC27" t="s">
        <v>651</v>
      </c>
      <c r="AD27" t="s">
        <v>652</v>
      </c>
      <c r="AE27" t="s">
        <v>62</v>
      </c>
      <c r="AF27" t="s">
        <v>653</v>
      </c>
      <c r="AG27" t="s">
        <v>654</v>
      </c>
      <c r="AH27" t="s">
        <v>655</v>
      </c>
      <c r="AI27">
        <v>2025</v>
      </c>
      <c r="AJ27">
        <v>15</v>
      </c>
      <c r="AK27">
        <v>3</v>
      </c>
      <c r="AL27" t="s">
        <v>62</v>
      </c>
      <c r="AM27" t="s">
        <v>62</v>
      </c>
      <c r="AN27" t="s">
        <v>656</v>
      </c>
      <c r="AO27" t="s">
        <v>62</v>
      </c>
      <c r="AP27">
        <v>399</v>
      </c>
      <c r="AQ27">
        <v>414</v>
      </c>
      <c r="AR27" t="s">
        <v>62</v>
      </c>
      <c r="AS27" t="s">
        <v>657</v>
      </c>
      <c r="AT27" t="str">
        <f>HYPERLINK("http://dx.doi.org/10.1108/BEPAM-12-2023-0248","http://dx.doi.org/10.1108/BEPAM-12-2023-0248")</f>
        <v>http://dx.doi.org/10.1108/BEPAM-12-2023-0248</v>
      </c>
      <c r="AU27" t="s">
        <v>62</v>
      </c>
      <c r="AV27" t="s">
        <v>349</v>
      </c>
      <c r="AW27">
        <v>16</v>
      </c>
      <c r="AX27" t="s">
        <v>368</v>
      </c>
      <c r="AY27" t="s">
        <v>115</v>
      </c>
      <c r="AZ27" t="s">
        <v>92</v>
      </c>
      <c r="BA27" t="s">
        <v>658</v>
      </c>
      <c r="BB27" t="s">
        <v>62</v>
      </c>
      <c r="BC27" t="s">
        <v>62</v>
      </c>
      <c r="BD27" t="s">
        <v>62</v>
      </c>
      <c r="BE27" t="s">
        <v>62</v>
      </c>
      <c r="BF27" t="s">
        <v>95</v>
      </c>
      <c r="BG27" t="s">
        <v>659</v>
      </c>
      <c r="BH27" t="str">
        <f>HYPERLINK("https%3A%2F%2Fwww.webofscience.com%2Fwos%2Fwoscc%2Ffull-record%2FWOS:001271851900001","View Full Record in Web of Science")</f>
        <v>View Full Record in Web of Science</v>
      </c>
    </row>
    <row r="28" spans="1:60" x14ac:dyDescent="0.15">
      <c r="A28" t="s">
        <v>60</v>
      </c>
      <c r="B28" t="s">
        <v>660</v>
      </c>
      <c r="C28" t="s">
        <v>661</v>
      </c>
      <c r="D28" t="s">
        <v>662</v>
      </c>
      <c r="E28" t="s">
        <v>146</v>
      </c>
      <c r="F28" t="s">
        <v>66</v>
      </c>
      <c r="G28" t="s">
        <v>67</v>
      </c>
      <c r="H28" t="s">
        <v>663</v>
      </c>
      <c r="I28" t="s">
        <v>62</v>
      </c>
      <c r="J28" t="s">
        <v>664</v>
      </c>
      <c r="K28" t="s">
        <v>665</v>
      </c>
      <c r="L28" t="s">
        <v>666</v>
      </c>
      <c r="M28" t="s">
        <v>667</v>
      </c>
      <c r="N28" t="s">
        <v>668</v>
      </c>
      <c r="O28" t="s">
        <v>669</v>
      </c>
      <c r="P28" t="s">
        <v>670</v>
      </c>
      <c r="Q28" t="s">
        <v>62</v>
      </c>
      <c r="R28" t="s">
        <v>62</v>
      </c>
      <c r="S28" t="s">
        <v>62</v>
      </c>
      <c r="T28" t="s">
        <v>62</v>
      </c>
      <c r="U28">
        <v>32</v>
      </c>
      <c r="V28">
        <v>11</v>
      </c>
      <c r="W28">
        <v>11</v>
      </c>
      <c r="X28">
        <v>59</v>
      </c>
      <c r="Y28">
        <v>132</v>
      </c>
      <c r="Z28" t="s">
        <v>156</v>
      </c>
      <c r="AA28" t="s">
        <v>157</v>
      </c>
      <c r="AB28" t="s">
        <v>166</v>
      </c>
      <c r="AC28" t="s">
        <v>62</v>
      </c>
      <c r="AD28" t="s">
        <v>159</v>
      </c>
      <c r="AE28" t="s">
        <v>62</v>
      </c>
      <c r="AF28" t="s">
        <v>160</v>
      </c>
      <c r="AG28" t="s">
        <v>160</v>
      </c>
      <c r="AH28" t="s">
        <v>386</v>
      </c>
      <c r="AI28">
        <v>2024</v>
      </c>
      <c r="AJ28">
        <v>14</v>
      </c>
      <c r="AK28">
        <v>7</v>
      </c>
      <c r="AL28" t="s">
        <v>62</v>
      </c>
      <c r="AM28" t="s">
        <v>62</v>
      </c>
      <c r="AN28" t="s">
        <v>62</v>
      </c>
      <c r="AO28" t="s">
        <v>62</v>
      </c>
      <c r="AP28" t="s">
        <v>62</v>
      </c>
      <c r="AQ28" t="s">
        <v>62</v>
      </c>
      <c r="AR28">
        <v>1983</v>
      </c>
      <c r="AS28" t="s">
        <v>671</v>
      </c>
      <c r="AT28" t="str">
        <f>HYPERLINK("http://dx.doi.org/10.3390/buildings14071983","http://dx.doi.org/10.3390/buildings14071983")</f>
        <v>http://dx.doi.org/10.3390/buildings14071983</v>
      </c>
      <c r="AU28" t="s">
        <v>62</v>
      </c>
      <c r="AV28" t="s">
        <v>62</v>
      </c>
      <c r="AW28">
        <v>28</v>
      </c>
      <c r="AX28" t="s">
        <v>138</v>
      </c>
      <c r="AY28" t="s">
        <v>91</v>
      </c>
      <c r="AZ28" t="s">
        <v>139</v>
      </c>
      <c r="BA28" t="s">
        <v>672</v>
      </c>
      <c r="BB28" t="s">
        <v>62</v>
      </c>
      <c r="BC28" t="s">
        <v>94</v>
      </c>
      <c r="BD28" t="s">
        <v>62</v>
      </c>
      <c r="BE28" t="s">
        <v>62</v>
      </c>
      <c r="BF28" t="s">
        <v>95</v>
      </c>
      <c r="BG28" t="s">
        <v>673</v>
      </c>
      <c r="BH28" t="str">
        <f>HYPERLINK("https%3A%2F%2Fwww.webofscience.com%2Fwos%2Fwoscc%2Ffull-record%2FWOS:001276519600001","View Full Record in Web of Science")</f>
        <v>View Full Record in Web of Science</v>
      </c>
    </row>
    <row r="29" spans="1:60" x14ac:dyDescent="0.15">
      <c r="A29" t="s">
        <v>60</v>
      </c>
      <c r="B29" t="s">
        <v>679</v>
      </c>
      <c r="C29" t="s">
        <v>680</v>
      </c>
      <c r="D29" t="s">
        <v>681</v>
      </c>
      <c r="E29" t="s">
        <v>682</v>
      </c>
      <c r="F29" t="s">
        <v>66</v>
      </c>
      <c r="G29" t="s">
        <v>67</v>
      </c>
      <c r="H29" t="s">
        <v>683</v>
      </c>
      <c r="I29" t="s">
        <v>62</v>
      </c>
      <c r="J29" t="s">
        <v>684</v>
      </c>
      <c r="K29" t="s">
        <v>685</v>
      </c>
      <c r="L29" t="s">
        <v>686</v>
      </c>
      <c r="M29" t="s">
        <v>687</v>
      </c>
      <c r="N29" t="s">
        <v>688</v>
      </c>
      <c r="O29" t="s">
        <v>689</v>
      </c>
      <c r="P29" t="s">
        <v>690</v>
      </c>
      <c r="Q29" t="s">
        <v>691</v>
      </c>
      <c r="R29" t="s">
        <v>692</v>
      </c>
      <c r="S29" t="s">
        <v>693</v>
      </c>
      <c r="T29" t="s">
        <v>62</v>
      </c>
      <c r="U29">
        <v>27</v>
      </c>
      <c r="V29">
        <v>0</v>
      </c>
      <c r="W29">
        <v>0</v>
      </c>
      <c r="X29">
        <v>10</v>
      </c>
      <c r="Y29">
        <v>15</v>
      </c>
      <c r="Z29" t="s">
        <v>694</v>
      </c>
      <c r="AA29" t="s">
        <v>695</v>
      </c>
      <c r="AB29" t="s">
        <v>696</v>
      </c>
      <c r="AC29" t="s">
        <v>697</v>
      </c>
      <c r="AD29" t="s">
        <v>698</v>
      </c>
      <c r="AE29" t="s">
        <v>62</v>
      </c>
      <c r="AF29" t="s">
        <v>699</v>
      </c>
      <c r="AG29" t="s">
        <v>700</v>
      </c>
      <c r="AH29" t="s">
        <v>165</v>
      </c>
      <c r="AI29">
        <v>2024</v>
      </c>
      <c r="AJ29">
        <v>51</v>
      </c>
      <c r="AK29">
        <v>5</v>
      </c>
      <c r="AL29" t="s">
        <v>62</v>
      </c>
      <c r="AM29" t="s">
        <v>62</v>
      </c>
      <c r="AN29" t="s">
        <v>62</v>
      </c>
      <c r="AO29" t="s">
        <v>62</v>
      </c>
      <c r="AP29">
        <v>1357</v>
      </c>
      <c r="AQ29">
        <v>1366</v>
      </c>
      <c r="AR29" t="s">
        <v>62</v>
      </c>
      <c r="AS29" t="s">
        <v>701</v>
      </c>
      <c r="AT29" t="str">
        <f>HYPERLINK("http://dx.doi.org/10.1016/S1876-3804(25)60546-5","http://dx.doi.org/10.1016/S1876-3804(25)60546-5")</f>
        <v>http://dx.doi.org/10.1016/S1876-3804(25)60546-5</v>
      </c>
      <c r="AU29" t="s">
        <v>62</v>
      </c>
      <c r="AV29" t="s">
        <v>62</v>
      </c>
      <c r="AW29">
        <v>10</v>
      </c>
      <c r="AX29" t="s">
        <v>702</v>
      </c>
      <c r="AY29" t="s">
        <v>91</v>
      </c>
      <c r="AZ29" t="s">
        <v>703</v>
      </c>
      <c r="BA29" t="s">
        <v>704</v>
      </c>
      <c r="BB29" t="s">
        <v>62</v>
      </c>
      <c r="BC29" t="s">
        <v>94</v>
      </c>
      <c r="BD29" t="s">
        <v>62</v>
      </c>
      <c r="BE29" t="s">
        <v>62</v>
      </c>
      <c r="BF29" t="s">
        <v>95</v>
      </c>
      <c r="BG29" t="s">
        <v>705</v>
      </c>
      <c r="BH29" t="str">
        <f>HYPERLINK("https%3A%2F%2Fwww.webofscience.com%2Fwos%2Fwoscc%2Ffull-record%2FWOS:001359035300001","View Full Record in Web of Science")</f>
        <v>View Full Record in Web of Science</v>
      </c>
    </row>
    <row r="30" spans="1:60" x14ac:dyDescent="0.15">
      <c r="A30" t="s">
        <v>60</v>
      </c>
      <c r="B30" t="s">
        <v>710</v>
      </c>
      <c r="C30" t="s">
        <v>711</v>
      </c>
      <c r="D30" t="s">
        <v>712</v>
      </c>
      <c r="E30" t="s">
        <v>146</v>
      </c>
      <c r="F30" t="s">
        <v>66</v>
      </c>
      <c r="G30" t="s">
        <v>67</v>
      </c>
      <c r="H30" t="s">
        <v>713</v>
      </c>
      <c r="I30" t="s">
        <v>714</v>
      </c>
      <c r="J30" t="s">
        <v>715</v>
      </c>
      <c r="K30" t="s">
        <v>716</v>
      </c>
      <c r="L30" t="s">
        <v>717</v>
      </c>
      <c r="M30" t="s">
        <v>718</v>
      </c>
      <c r="N30" t="s">
        <v>719</v>
      </c>
      <c r="O30" t="s">
        <v>720</v>
      </c>
      <c r="P30" t="s">
        <v>721</v>
      </c>
      <c r="Q30" t="s">
        <v>722</v>
      </c>
      <c r="R30" t="s">
        <v>723</v>
      </c>
      <c r="S30" t="s">
        <v>724</v>
      </c>
      <c r="T30" t="s">
        <v>62</v>
      </c>
      <c r="U30">
        <v>57</v>
      </c>
      <c r="V30">
        <v>2</v>
      </c>
      <c r="W30">
        <v>2</v>
      </c>
      <c r="X30">
        <v>15</v>
      </c>
      <c r="Y30">
        <v>15</v>
      </c>
      <c r="Z30" t="s">
        <v>156</v>
      </c>
      <c r="AA30" t="s">
        <v>157</v>
      </c>
      <c r="AB30" t="s">
        <v>166</v>
      </c>
      <c r="AC30" t="s">
        <v>62</v>
      </c>
      <c r="AD30" t="s">
        <v>159</v>
      </c>
      <c r="AE30" t="s">
        <v>62</v>
      </c>
      <c r="AF30" t="s">
        <v>160</v>
      </c>
      <c r="AG30" t="s">
        <v>160</v>
      </c>
      <c r="AH30" t="s">
        <v>274</v>
      </c>
      <c r="AI30">
        <v>2025</v>
      </c>
      <c r="AJ30">
        <v>15</v>
      </c>
      <c r="AK30">
        <v>3</v>
      </c>
      <c r="AL30" t="s">
        <v>62</v>
      </c>
      <c r="AM30" t="s">
        <v>62</v>
      </c>
      <c r="AN30" t="s">
        <v>62</v>
      </c>
      <c r="AO30" t="s">
        <v>62</v>
      </c>
      <c r="AP30" t="s">
        <v>62</v>
      </c>
      <c r="AQ30" t="s">
        <v>62</v>
      </c>
      <c r="AR30">
        <v>410</v>
      </c>
      <c r="AS30" t="s">
        <v>725</v>
      </c>
      <c r="AT30" t="str">
        <f>HYPERLINK("http://dx.doi.org/10.3390/buildings15030410","http://dx.doi.org/10.3390/buildings15030410")</f>
        <v>http://dx.doi.org/10.3390/buildings15030410</v>
      </c>
      <c r="AU30" t="s">
        <v>62</v>
      </c>
      <c r="AV30" t="s">
        <v>62</v>
      </c>
      <c r="AW30">
        <v>18</v>
      </c>
      <c r="AX30" t="s">
        <v>138</v>
      </c>
      <c r="AY30" t="s">
        <v>91</v>
      </c>
      <c r="AZ30" t="s">
        <v>139</v>
      </c>
      <c r="BA30" t="s">
        <v>726</v>
      </c>
      <c r="BB30" t="s">
        <v>62</v>
      </c>
      <c r="BC30" t="s">
        <v>94</v>
      </c>
      <c r="BD30" t="s">
        <v>62</v>
      </c>
      <c r="BE30" t="s">
        <v>62</v>
      </c>
      <c r="BF30" t="s">
        <v>95</v>
      </c>
      <c r="BG30" t="s">
        <v>727</v>
      </c>
      <c r="BH30" t="str">
        <f>HYPERLINK("https%3A%2F%2Fwww.webofscience.com%2Fwos%2Fwoscc%2Ffull-record%2FWOS:001419264300001","View Full Record in Web of Science")</f>
        <v>View Full Record in Web of Science</v>
      </c>
    </row>
    <row r="31" spans="1:60" x14ac:dyDescent="0.15">
      <c r="A31" t="s">
        <v>60</v>
      </c>
      <c r="B31" t="s">
        <v>729</v>
      </c>
      <c r="C31" t="s">
        <v>730</v>
      </c>
      <c r="D31" t="s">
        <v>731</v>
      </c>
      <c r="E31" t="s">
        <v>592</v>
      </c>
      <c r="F31" t="s">
        <v>66</v>
      </c>
      <c r="G31" t="s">
        <v>67</v>
      </c>
      <c r="H31" t="s">
        <v>732</v>
      </c>
      <c r="I31" t="s">
        <v>62</v>
      </c>
      <c r="J31" t="s">
        <v>733</v>
      </c>
      <c r="K31" t="s">
        <v>734</v>
      </c>
      <c r="L31" t="s">
        <v>735</v>
      </c>
      <c r="M31" t="s">
        <v>736</v>
      </c>
      <c r="N31" t="s">
        <v>737</v>
      </c>
      <c r="O31" t="s">
        <v>738</v>
      </c>
      <c r="P31" t="s">
        <v>739</v>
      </c>
      <c r="Q31" t="s">
        <v>740</v>
      </c>
      <c r="R31" t="s">
        <v>741</v>
      </c>
      <c r="S31" t="s">
        <v>742</v>
      </c>
      <c r="T31" t="s">
        <v>62</v>
      </c>
      <c r="U31">
        <v>32</v>
      </c>
      <c r="V31">
        <v>7</v>
      </c>
      <c r="W31">
        <v>7</v>
      </c>
      <c r="X31">
        <v>4</v>
      </c>
      <c r="Y31">
        <v>18</v>
      </c>
      <c r="Z31" t="s">
        <v>578</v>
      </c>
      <c r="AA31" t="s">
        <v>579</v>
      </c>
      <c r="AB31" t="s">
        <v>580</v>
      </c>
      <c r="AC31" t="s">
        <v>602</v>
      </c>
      <c r="AD31" t="s">
        <v>62</v>
      </c>
      <c r="AE31" t="s">
        <v>62</v>
      </c>
      <c r="AF31" t="s">
        <v>592</v>
      </c>
      <c r="AG31" t="s">
        <v>603</v>
      </c>
      <c r="AH31" t="s">
        <v>62</v>
      </c>
      <c r="AI31">
        <v>2024</v>
      </c>
      <c r="AJ31">
        <v>12</v>
      </c>
      <c r="AK31" t="s">
        <v>62</v>
      </c>
      <c r="AL31" t="s">
        <v>62</v>
      </c>
      <c r="AM31" t="s">
        <v>62</v>
      </c>
      <c r="AN31" t="s">
        <v>62</v>
      </c>
      <c r="AO31" t="s">
        <v>62</v>
      </c>
      <c r="AP31">
        <v>103473</v>
      </c>
      <c r="AQ31">
        <v>103487</v>
      </c>
      <c r="AR31" t="s">
        <v>62</v>
      </c>
      <c r="AS31" t="s">
        <v>743</v>
      </c>
      <c r="AT31" t="str">
        <f>HYPERLINK("http://dx.doi.org/10.1109/ACCESS.2024.3428918","http://dx.doi.org/10.1109/ACCESS.2024.3428918")</f>
        <v>http://dx.doi.org/10.1109/ACCESS.2024.3428918</v>
      </c>
      <c r="AU31" t="s">
        <v>62</v>
      </c>
      <c r="AV31" t="s">
        <v>62</v>
      </c>
      <c r="AW31">
        <v>15</v>
      </c>
      <c r="AX31" t="s">
        <v>605</v>
      </c>
      <c r="AY31" t="s">
        <v>91</v>
      </c>
      <c r="AZ31" t="s">
        <v>586</v>
      </c>
      <c r="BA31" t="s">
        <v>744</v>
      </c>
      <c r="BB31" t="s">
        <v>62</v>
      </c>
      <c r="BC31" t="s">
        <v>94</v>
      </c>
      <c r="BD31" t="s">
        <v>62</v>
      </c>
      <c r="BE31" t="s">
        <v>62</v>
      </c>
      <c r="BF31" t="s">
        <v>95</v>
      </c>
      <c r="BG31" t="s">
        <v>745</v>
      </c>
      <c r="BH31" t="str">
        <f>HYPERLINK("https%3A%2F%2Fwww.webofscience.com%2Fwos%2Fwoscc%2Ffull-record%2FWOS:001286673400001","View Full Record in Web of Science")</f>
        <v>View Full Record in Web of Science</v>
      </c>
    </row>
    <row r="32" spans="1:60" x14ac:dyDescent="0.15">
      <c r="A32" t="s">
        <v>60</v>
      </c>
      <c r="B32" t="s">
        <v>746</v>
      </c>
      <c r="C32" t="s">
        <v>747</v>
      </c>
      <c r="D32" t="s">
        <v>748</v>
      </c>
      <c r="E32" t="s">
        <v>260</v>
      </c>
      <c r="F32" t="s">
        <v>66</v>
      </c>
      <c r="G32" t="s">
        <v>67</v>
      </c>
      <c r="H32" t="s">
        <v>749</v>
      </c>
      <c r="I32" t="s">
        <v>62</v>
      </c>
      <c r="J32" t="s">
        <v>750</v>
      </c>
      <c r="K32" t="s">
        <v>751</v>
      </c>
      <c r="L32" t="s">
        <v>752</v>
      </c>
      <c r="M32" t="s">
        <v>753</v>
      </c>
      <c r="N32" t="s">
        <v>754</v>
      </c>
      <c r="O32" t="s">
        <v>62</v>
      </c>
      <c r="P32" t="s">
        <v>755</v>
      </c>
      <c r="Q32" t="s">
        <v>756</v>
      </c>
      <c r="R32" t="s">
        <v>757</v>
      </c>
      <c r="S32" t="s">
        <v>758</v>
      </c>
      <c r="T32" t="s">
        <v>62</v>
      </c>
      <c r="U32">
        <v>41</v>
      </c>
      <c r="V32">
        <v>1</v>
      </c>
      <c r="W32">
        <v>1</v>
      </c>
      <c r="X32">
        <v>13</v>
      </c>
      <c r="Y32">
        <v>25</v>
      </c>
      <c r="Z32" t="s">
        <v>156</v>
      </c>
      <c r="AA32" t="s">
        <v>157</v>
      </c>
      <c r="AB32" t="s">
        <v>158</v>
      </c>
      <c r="AC32" t="s">
        <v>62</v>
      </c>
      <c r="AD32" t="s">
        <v>271</v>
      </c>
      <c r="AE32" t="s">
        <v>62</v>
      </c>
      <c r="AF32" t="s">
        <v>272</v>
      </c>
      <c r="AG32" t="s">
        <v>273</v>
      </c>
      <c r="AH32" t="s">
        <v>425</v>
      </c>
      <c r="AI32">
        <v>2024</v>
      </c>
      <c r="AJ32">
        <v>14</v>
      </c>
      <c r="AK32">
        <v>22</v>
      </c>
      <c r="AL32" t="s">
        <v>62</v>
      </c>
      <c r="AM32" t="s">
        <v>62</v>
      </c>
      <c r="AN32" t="s">
        <v>62</v>
      </c>
      <c r="AO32" t="s">
        <v>62</v>
      </c>
      <c r="AP32" t="s">
        <v>62</v>
      </c>
      <c r="AQ32" t="s">
        <v>62</v>
      </c>
      <c r="AR32">
        <v>10517</v>
      </c>
      <c r="AS32" t="s">
        <v>759</v>
      </c>
      <c r="AT32" t="str">
        <f>HYPERLINK("http://dx.doi.org/10.3390/app142210517","http://dx.doi.org/10.3390/app142210517")</f>
        <v>http://dx.doi.org/10.3390/app142210517</v>
      </c>
      <c r="AU32" t="s">
        <v>62</v>
      </c>
      <c r="AV32" t="s">
        <v>62</v>
      </c>
      <c r="AW32">
        <v>20</v>
      </c>
      <c r="AX32" t="s">
        <v>276</v>
      </c>
      <c r="AY32" t="s">
        <v>91</v>
      </c>
      <c r="AZ32" t="s">
        <v>277</v>
      </c>
      <c r="BA32" t="s">
        <v>760</v>
      </c>
      <c r="BB32" t="s">
        <v>62</v>
      </c>
      <c r="BC32" t="s">
        <v>94</v>
      </c>
      <c r="BD32" t="s">
        <v>62</v>
      </c>
      <c r="BE32" t="s">
        <v>62</v>
      </c>
      <c r="BF32" t="s">
        <v>95</v>
      </c>
      <c r="BG32" t="s">
        <v>761</v>
      </c>
      <c r="BH32" t="str">
        <f>HYPERLINK("https%3A%2F%2Fwww.webofscience.com%2Fwos%2Fwoscc%2Ffull-record%2FWOS:001366741300001","View Full Record in Web of Science")</f>
        <v>View Full Record in Web of Science</v>
      </c>
    </row>
    <row r="33" spans="1:60" x14ac:dyDescent="0.15">
      <c r="A33" t="s">
        <v>60</v>
      </c>
      <c r="B33" t="s">
        <v>762</v>
      </c>
      <c r="C33" t="s">
        <v>763</v>
      </c>
      <c r="D33" t="s">
        <v>764</v>
      </c>
      <c r="E33" t="s">
        <v>765</v>
      </c>
      <c r="F33" t="s">
        <v>66</v>
      </c>
      <c r="G33" t="s">
        <v>67</v>
      </c>
      <c r="H33" t="s">
        <v>766</v>
      </c>
      <c r="I33" t="s">
        <v>767</v>
      </c>
      <c r="J33" t="s">
        <v>768</v>
      </c>
      <c r="K33" t="s">
        <v>769</v>
      </c>
      <c r="L33" t="s">
        <v>770</v>
      </c>
      <c r="M33" t="s">
        <v>771</v>
      </c>
      <c r="N33" t="s">
        <v>772</v>
      </c>
      <c r="O33" t="s">
        <v>773</v>
      </c>
      <c r="P33" t="s">
        <v>774</v>
      </c>
      <c r="Q33" t="s">
        <v>775</v>
      </c>
      <c r="R33" t="s">
        <v>776</v>
      </c>
      <c r="S33" t="s">
        <v>777</v>
      </c>
      <c r="T33" t="s">
        <v>62</v>
      </c>
      <c r="U33">
        <v>85</v>
      </c>
      <c r="V33">
        <v>5</v>
      </c>
      <c r="W33">
        <v>5</v>
      </c>
      <c r="X33">
        <v>29</v>
      </c>
      <c r="Y33">
        <v>43</v>
      </c>
      <c r="Z33" t="s">
        <v>156</v>
      </c>
      <c r="AA33" t="s">
        <v>157</v>
      </c>
      <c r="AB33" t="s">
        <v>158</v>
      </c>
      <c r="AC33" t="s">
        <v>62</v>
      </c>
      <c r="AD33" t="s">
        <v>778</v>
      </c>
      <c r="AE33" t="s">
        <v>62</v>
      </c>
      <c r="AF33" t="s">
        <v>779</v>
      </c>
      <c r="AG33" t="s">
        <v>780</v>
      </c>
      <c r="AH33" t="s">
        <v>165</v>
      </c>
      <c r="AI33">
        <v>2024</v>
      </c>
      <c r="AJ33">
        <v>7</v>
      </c>
      <c r="AK33">
        <v>5</v>
      </c>
      <c r="AL33" t="s">
        <v>62</v>
      </c>
      <c r="AM33" t="s">
        <v>62</v>
      </c>
      <c r="AN33" t="s">
        <v>62</v>
      </c>
      <c r="AO33" t="s">
        <v>62</v>
      </c>
      <c r="AP33">
        <v>2392</v>
      </c>
      <c r="AQ33">
        <v>2421</v>
      </c>
      <c r="AR33" t="s">
        <v>62</v>
      </c>
      <c r="AS33" t="s">
        <v>781</v>
      </c>
      <c r="AT33" t="str">
        <f>HYPERLINK("http://dx.doi.org/10.3390/smartcities7050094","http://dx.doi.org/10.3390/smartcities7050094")</f>
        <v>http://dx.doi.org/10.3390/smartcities7050094</v>
      </c>
      <c r="AU33" t="s">
        <v>62</v>
      </c>
      <c r="AV33" t="s">
        <v>62</v>
      </c>
      <c r="AW33">
        <v>30</v>
      </c>
      <c r="AX33" t="s">
        <v>782</v>
      </c>
      <c r="AY33" t="s">
        <v>115</v>
      </c>
      <c r="AZ33" t="s">
        <v>783</v>
      </c>
      <c r="BA33" t="s">
        <v>784</v>
      </c>
      <c r="BB33" t="s">
        <v>62</v>
      </c>
      <c r="BC33" t="s">
        <v>785</v>
      </c>
      <c r="BD33" t="s">
        <v>62</v>
      </c>
      <c r="BE33" t="s">
        <v>62</v>
      </c>
      <c r="BF33" t="s">
        <v>95</v>
      </c>
      <c r="BG33" t="s">
        <v>786</v>
      </c>
      <c r="BH33" t="str">
        <f>HYPERLINK("https%3A%2F%2Fwww.webofscience.com%2Fwos%2Fwoscc%2Ffull-record%2FWOS:001340938000001","View Full Record in Web of Science")</f>
        <v>View Full Record in Web of Science</v>
      </c>
    </row>
    <row r="34" spans="1:60" x14ac:dyDescent="0.15">
      <c r="A34" t="s">
        <v>60</v>
      </c>
      <c r="B34" t="s">
        <v>787</v>
      </c>
      <c r="C34" t="s">
        <v>788</v>
      </c>
      <c r="D34" t="s">
        <v>789</v>
      </c>
      <c r="E34" t="s">
        <v>478</v>
      </c>
      <c r="F34" t="s">
        <v>66</v>
      </c>
      <c r="G34" t="s">
        <v>67</v>
      </c>
      <c r="H34" t="s">
        <v>62</v>
      </c>
      <c r="I34" t="s">
        <v>62</v>
      </c>
      <c r="J34" t="s">
        <v>790</v>
      </c>
      <c r="K34" t="s">
        <v>791</v>
      </c>
      <c r="L34" t="s">
        <v>792</v>
      </c>
      <c r="M34" t="s">
        <v>793</v>
      </c>
      <c r="N34" t="s">
        <v>794</v>
      </c>
      <c r="O34" t="s">
        <v>62</v>
      </c>
      <c r="P34" t="s">
        <v>795</v>
      </c>
      <c r="Q34" t="s">
        <v>796</v>
      </c>
      <c r="R34" t="s">
        <v>796</v>
      </c>
      <c r="S34" t="s">
        <v>797</v>
      </c>
      <c r="T34" t="s">
        <v>62</v>
      </c>
      <c r="U34">
        <v>55</v>
      </c>
      <c r="V34">
        <v>2</v>
      </c>
      <c r="W34">
        <v>2</v>
      </c>
      <c r="X34">
        <v>4</v>
      </c>
      <c r="Y34">
        <v>32</v>
      </c>
      <c r="Z34" t="s">
        <v>169</v>
      </c>
      <c r="AA34" t="s">
        <v>170</v>
      </c>
      <c r="AB34" t="s">
        <v>171</v>
      </c>
      <c r="AC34" t="s">
        <v>490</v>
      </c>
      <c r="AD34" t="s">
        <v>491</v>
      </c>
      <c r="AE34" t="s">
        <v>62</v>
      </c>
      <c r="AF34" t="s">
        <v>492</v>
      </c>
      <c r="AG34" t="s">
        <v>493</v>
      </c>
      <c r="AH34" t="s">
        <v>798</v>
      </c>
      <c r="AI34">
        <v>2024</v>
      </c>
      <c r="AJ34">
        <v>38</v>
      </c>
      <c r="AK34">
        <v>4</v>
      </c>
      <c r="AL34" t="s">
        <v>62</v>
      </c>
      <c r="AM34" t="s">
        <v>62</v>
      </c>
      <c r="AN34" t="s">
        <v>62</v>
      </c>
      <c r="AO34" t="s">
        <v>62</v>
      </c>
      <c r="AP34" t="s">
        <v>62</v>
      </c>
      <c r="AQ34" t="s">
        <v>62</v>
      </c>
      <c r="AR34">
        <v>4024022</v>
      </c>
      <c r="AS34" t="s">
        <v>799</v>
      </c>
      <c r="AT34" t="str">
        <f>HYPERLINK("http://dx.doi.org/10.1061/JCCEE5.CPENG-5744","http://dx.doi.org/10.1061/JCCEE5.CPENG-5744")</f>
        <v>http://dx.doi.org/10.1061/JCCEE5.CPENG-5744</v>
      </c>
      <c r="AU34" t="s">
        <v>62</v>
      </c>
      <c r="AV34" t="s">
        <v>62</v>
      </c>
      <c r="AW34">
        <v>13</v>
      </c>
      <c r="AX34" t="s">
        <v>496</v>
      </c>
      <c r="AY34" t="s">
        <v>91</v>
      </c>
      <c r="AZ34" t="s">
        <v>230</v>
      </c>
      <c r="BA34" t="s">
        <v>800</v>
      </c>
      <c r="BB34" t="s">
        <v>62</v>
      </c>
      <c r="BC34" t="s">
        <v>62</v>
      </c>
      <c r="BD34" t="s">
        <v>62</v>
      </c>
      <c r="BE34" t="s">
        <v>62</v>
      </c>
      <c r="BF34" t="s">
        <v>95</v>
      </c>
      <c r="BG34" t="s">
        <v>801</v>
      </c>
      <c r="BH34" t="str">
        <f>HYPERLINK("https%3A%2F%2Fwww.webofscience.com%2Fwos%2Fwoscc%2Ffull-record%2FWOS:001223437500004","View Full Record in Web of Science")</f>
        <v>View Full Record in Web of Science</v>
      </c>
    </row>
    <row r="35" spans="1:60" x14ac:dyDescent="0.15">
      <c r="A35" t="s">
        <v>60</v>
      </c>
      <c r="B35" t="s">
        <v>805</v>
      </c>
      <c r="C35" t="s">
        <v>806</v>
      </c>
      <c r="D35" t="s">
        <v>807</v>
      </c>
      <c r="E35" t="s">
        <v>208</v>
      </c>
      <c r="F35" t="s">
        <v>66</v>
      </c>
      <c r="G35" t="s">
        <v>67</v>
      </c>
      <c r="H35" t="s">
        <v>808</v>
      </c>
      <c r="I35" t="s">
        <v>809</v>
      </c>
      <c r="J35" t="s">
        <v>810</v>
      </c>
      <c r="K35" t="s">
        <v>811</v>
      </c>
      <c r="L35" t="s">
        <v>812</v>
      </c>
      <c r="M35" t="s">
        <v>813</v>
      </c>
      <c r="N35" t="s">
        <v>814</v>
      </c>
      <c r="O35" t="s">
        <v>815</v>
      </c>
      <c r="P35" t="s">
        <v>816</v>
      </c>
      <c r="Q35" t="s">
        <v>817</v>
      </c>
      <c r="R35" t="s">
        <v>818</v>
      </c>
      <c r="S35" t="s">
        <v>819</v>
      </c>
      <c r="T35" t="s">
        <v>62</v>
      </c>
      <c r="U35">
        <v>48</v>
      </c>
      <c r="V35">
        <v>3</v>
      </c>
      <c r="W35">
        <v>3</v>
      </c>
      <c r="X35">
        <v>128</v>
      </c>
      <c r="Y35">
        <v>128</v>
      </c>
      <c r="Z35" t="s">
        <v>221</v>
      </c>
      <c r="AA35" t="s">
        <v>222</v>
      </c>
      <c r="AB35" t="s">
        <v>223</v>
      </c>
      <c r="AC35" t="s">
        <v>224</v>
      </c>
      <c r="AD35" t="s">
        <v>225</v>
      </c>
      <c r="AE35" t="s">
        <v>62</v>
      </c>
      <c r="AF35" t="s">
        <v>226</v>
      </c>
      <c r="AG35" t="s">
        <v>227</v>
      </c>
      <c r="AH35" t="s">
        <v>474</v>
      </c>
      <c r="AI35">
        <v>2025</v>
      </c>
      <c r="AJ35">
        <v>65</v>
      </c>
      <c r="AK35" t="s">
        <v>62</v>
      </c>
      <c r="AL35" t="s">
        <v>820</v>
      </c>
      <c r="AM35" t="s">
        <v>62</v>
      </c>
      <c r="AN35" t="s">
        <v>62</v>
      </c>
      <c r="AO35" t="s">
        <v>62</v>
      </c>
      <c r="AP35" t="s">
        <v>62</v>
      </c>
      <c r="AQ35" t="s">
        <v>62</v>
      </c>
      <c r="AR35">
        <v>103134</v>
      </c>
      <c r="AS35" t="s">
        <v>821</v>
      </c>
      <c r="AT35" t="str">
        <f>HYPERLINK("http://dx.doi.org/10.1016/j.aei.2025.103134","http://dx.doi.org/10.1016/j.aei.2025.103134")</f>
        <v>http://dx.doi.org/10.1016/j.aei.2025.103134</v>
      </c>
      <c r="AU35" t="s">
        <v>62</v>
      </c>
      <c r="AV35" t="s">
        <v>89</v>
      </c>
      <c r="AW35">
        <v>14</v>
      </c>
      <c r="AX35" t="s">
        <v>229</v>
      </c>
      <c r="AY35" t="s">
        <v>91</v>
      </c>
      <c r="AZ35" t="s">
        <v>230</v>
      </c>
      <c r="BA35" t="s">
        <v>822</v>
      </c>
      <c r="BB35" t="s">
        <v>62</v>
      </c>
      <c r="BC35" t="s">
        <v>62</v>
      </c>
      <c r="BD35" t="s">
        <v>62</v>
      </c>
      <c r="BE35" t="s">
        <v>62</v>
      </c>
      <c r="BF35" t="s">
        <v>95</v>
      </c>
      <c r="BG35" t="s">
        <v>823</v>
      </c>
      <c r="BH35" t="str">
        <f>HYPERLINK("https%3A%2F%2Fwww.webofscience.com%2Fwos%2Fwoscc%2Ffull-record%2FWOS:001409695000001","View Full Record in Web of Science")</f>
        <v>View Full Record in Web of Science</v>
      </c>
    </row>
    <row r="36" spans="1:60" x14ac:dyDescent="0.15">
      <c r="A36" t="s">
        <v>60</v>
      </c>
      <c r="B36" t="s">
        <v>824</v>
      </c>
      <c r="C36" t="s">
        <v>825</v>
      </c>
      <c r="D36" t="s">
        <v>826</v>
      </c>
      <c r="E36" t="s">
        <v>827</v>
      </c>
      <c r="F36" t="s">
        <v>66</v>
      </c>
      <c r="G36" t="s">
        <v>67</v>
      </c>
      <c r="H36" t="s">
        <v>828</v>
      </c>
      <c r="I36" t="s">
        <v>62</v>
      </c>
      <c r="J36" t="s">
        <v>829</v>
      </c>
      <c r="K36" t="s">
        <v>830</v>
      </c>
      <c r="L36" t="s">
        <v>831</v>
      </c>
      <c r="M36" t="s">
        <v>832</v>
      </c>
      <c r="N36" t="s">
        <v>833</v>
      </c>
      <c r="O36" t="s">
        <v>834</v>
      </c>
      <c r="P36" t="s">
        <v>62</v>
      </c>
      <c r="Q36" t="s">
        <v>62</v>
      </c>
      <c r="R36" t="s">
        <v>62</v>
      </c>
      <c r="S36" t="s">
        <v>62</v>
      </c>
      <c r="T36" t="s">
        <v>62</v>
      </c>
      <c r="U36">
        <v>13</v>
      </c>
      <c r="V36">
        <v>0</v>
      </c>
      <c r="W36">
        <v>0</v>
      </c>
      <c r="X36">
        <v>8</v>
      </c>
      <c r="Y36">
        <v>11</v>
      </c>
      <c r="Z36" t="s">
        <v>835</v>
      </c>
      <c r="AA36" t="s">
        <v>836</v>
      </c>
      <c r="AB36" t="s">
        <v>837</v>
      </c>
      <c r="AC36" t="s">
        <v>838</v>
      </c>
      <c r="AD36" t="s">
        <v>839</v>
      </c>
      <c r="AE36" t="s">
        <v>62</v>
      </c>
      <c r="AF36" t="s">
        <v>840</v>
      </c>
      <c r="AG36" t="s">
        <v>841</v>
      </c>
      <c r="AH36" t="s">
        <v>842</v>
      </c>
      <c r="AI36">
        <v>2024</v>
      </c>
      <c r="AJ36">
        <v>33</v>
      </c>
      <c r="AK36">
        <v>69</v>
      </c>
      <c r="AL36" t="s">
        <v>62</v>
      </c>
      <c r="AM36" t="s">
        <v>62</v>
      </c>
      <c r="AN36" t="s">
        <v>62</v>
      </c>
      <c r="AO36" t="s">
        <v>62</v>
      </c>
      <c r="AP36" t="s">
        <v>62</v>
      </c>
      <c r="AQ36" t="s">
        <v>62</v>
      </c>
      <c r="AR36" t="s">
        <v>843</v>
      </c>
      <c r="AS36" t="s">
        <v>844</v>
      </c>
      <c r="AT36" t="str">
        <f>HYPERLINK("http://dx.doi.org/10.19503/01211129.v33.n69.2024.18076","http://dx.doi.org/10.19503/01211129.v33.n69.2024.18076")</f>
        <v>http://dx.doi.org/10.19503/01211129.v33.n69.2024.18076</v>
      </c>
      <c r="AU36" t="s">
        <v>62</v>
      </c>
      <c r="AV36" t="s">
        <v>62</v>
      </c>
      <c r="AW36">
        <v>14</v>
      </c>
      <c r="AX36" t="s">
        <v>90</v>
      </c>
      <c r="AY36" t="s">
        <v>115</v>
      </c>
      <c r="AZ36" t="s">
        <v>92</v>
      </c>
      <c r="BA36" t="s">
        <v>845</v>
      </c>
      <c r="BB36" t="s">
        <v>62</v>
      </c>
      <c r="BC36" t="s">
        <v>62</v>
      </c>
      <c r="BD36" t="s">
        <v>62</v>
      </c>
      <c r="BE36" t="s">
        <v>62</v>
      </c>
      <c r="BF36" t="s">
        <v>95</v>
      </c>
      <c r="BG36" t="s">
        <v>846</v>
      </c>
      <c r="BH36" t="str">
        <f>HYPERLINK("https%3A%2F%2Fwww.webofscience.com%2Fwos%2Fwoscc%2Ffull-record%2FWOS:001354054500001","View Full Record in Web of Science")</f>
        <v>View Full Record in Web of Science</v>
      </c>
    </row>
    <row r="37" spans="1:60" x14ac:dyDescent="0.15">
      <c r="A37" t="s">
        <v>60</v>
      </c>
      <c r="B37" t="s">
        <v>847</v>
      </c>
      <c r="C37" t="s">
        <v>848</v>
      </c>
      <c r="D37" t="s">
        <v>849</v>
      </c>
      <c r="E37" t="s">
        <v>208</v>
      </c>
      <c r="F37" t="s">
        <v>66</v>
      </c>
      <c r="G37" t="s">
        <v>67</v>
      </c>
      <c r="H37" t="s">
        <v>850</v>
      </c>
      <c r="I37" t="s">
        <v>473</v>
      </c>
      <c r="J37" t="s">
        <v>851</v>
      </c>
      <c r="K37" t="s">
        <v>852</v>
      </c>
      <c r="L37" t="s">
        <v>853</v>
      </c>
      <c r="M37" t="s">
        <v>854</v>
      </c>
      <c r="N37" t="s">
        <v>855</v>
      </c>
      <c r="O37" t="s">
        <v>856</v>
      </c>
      <c r="P37" t="s">
        <v>62</v>
      </c>
      <c r="Q37" t="s">
        <v>857</v>
      </c>
      <c r="R37" t="s">
        <v>858</v>
      </c>
      <c r="S37" t="s">
        <v>859</v>
      </c>
      <c r="T37" t="s">
        <v>62</v>
      </c>
      <c r="U37">
        <v>53</v>
      </c>
      <c r="V37">
        <v>3</v>
      </c>
      <c r="W37">
        <v>3</v>
      </c>
      <c r="X37">
        <v>54</v>
      </c>
      <c r="Y37">
        <v>54</v>
      </c>
      <c r="Z37" t="s">
        <v>221</v>
      </c>
      <c r="AA37" t="s">
        <v>222</v>
      </c>
      <c r="AB37" t="s">
        <v>223</v>
      </c>
      <c r="AC37" t="s">
        <v>224</v>
      </c>
      <c r="AD37" t="s">
        <v>225</v>
      </c>
      <c r="AE37" t="s">
        <v>62</v>
      </c>
      <c r="AF37" t="s">
        <v>226</v>
      </c>
      <c r="AG37" t="s">
        <v>227</v>
      </c>
      <c r="AH37" t="s">
        <v>474</v>
      </c>
      <c r="AI37">
        <v>2025</v>
      </c>
      <c r="AJ37">
        <v>65</v>
      </c>
      <c r="AK37" t="s">
        <v>62</v>
      </c>
      <c r="AL37" t="s">
        <v>820</v>
      </c>
      <c r="AM37" t="s">
        <v>62</v>
      </c>
      <c r="AN37" t="s">
        <v>62</v>
      </c>
      <c r="AO37" t="s">
        <v>62</v>
      </c>
      <c r="AP37" t="s">
        <v>62</v>
      </c>
      <c r="AQ37" t="s">
        <v>62</v>
      </c>
      <c r="AR37">
        <v>103158</v>
      </c>
      <c r="AS37" t="s">
        <v>860</v>
      </c>
      <c r="AT37" t="str">
        <f>HYPERLINK("http://dx.doi.org/10.1016/j.aei.2025.103158","http://dx.doi.org/10.1016/j.aei.2025.103158")</f>
        <v>http://dx.doi.org/10.1016/j.aei.2025.103158</v>
      </c>
      <c r="AU37" t="s">
        <v>62</v>
      </c>
      <c r="AV37" t="s">
        <v>448</v>
      </c>
      <c r="AW37">
        <v>18</v>
      </c>
      <c r="AX37" t="s">
        <v>229</v>
      </c>
      <c r="AY37" t="s">
        <v>91</v>
      </c>
      <c r="AZ37" t="s">
        <v>230</v>
      </c>
      <c r="BA37" t="s">
        <v>861</v>
      </c>
      <c r="BB37" t="s">
        <v>62</v>
      </c>
      <c r="BC37" t="s">
        <v>62</v>
      </c>
      <c r="BD37" t="s">
        <v>62</v>
      </c>
      <c r="BE37" t="s">
        <v>62</v>
      </c>
      <c r="BF37" t="s">
        <v>95</v>
      </c>
      <c r="BG37" t="s">
        <v>862</v>
      </c>
      <c r="BH37" t="str">
        <f>HYPERLINK("https%3A%2F%2Fwww.webofscience.com%2Fwos%2Fwoscc%2Ffull-record%2FWOS:001423950000001","View Full Record in Web of Science")</f>
        <v>View Full Record in Web of Science</v>
      </c>
    </row>
    <row r="38" spans="1:60" x14ac:dyDescent="0.15">
      <c r="A38" t="s">
        <v>60</v>
      </c>
      <c r="B38" t="s">
        <v>864</v>
      </c>
      <c r="C38" t="s">
        <v>865</v>
      </c>
      <c r="D38" t="s">
        <v>866</v>
      </c>
      <c r="E38" t="s">
        <v>867</v>
      </c>
      <c r="F38" t="s">
        <v>66</v>
      </c>
      <c r="G38" t="s">
        <v>67</v>
      </c>
      <c r="H38" t="s">
        <v>868</v>
      </c>
      <c r="I38" t="s">
        <v>869</v>
      </c>
      <c r="J38" t="s">
        <v>870</v>
      </c>
      <c r="K38" t="s">
        <v>871</v>
      </c>
      <c r="L38" t="s">
        <v>872</v>
      </c>
      <c r="M38" t="s">
        <v>873</v>
      </c>
      <c r="N38" t="s">
        <v>874</v>
      </c>
      <c r="O38" t="s">
        <v>875</v>
      </c>
      <c r="P38" t="s">
        <v>876</v>
      </c>
      <c r="Q38" t="s">
        <v>62</v>
      </c>
      <c r="R38" t="s">
        <v>62</v>
      </c>
      <c r="S38" t="s">
        <v>62</v>
      </c>
      <c r="T38" t="s">
        <v>62</v>
      </c>
      <c r="U38">
        <v>91</v>
      </c>
      <c r="V38">
        <v>2</v>
      </c>
      <c r="W38">
        <v>2</v>
      </c>
      <c r="X38">
        <v>52</v>
      </c>
      <c r="Y38">
        <v>52</v>
      </c>
      <c r="Z38" t="s">
        <v>169</v>
      </c>
      <c r="AA38" t="s">
        <v>170</v>
      </c>
      <c r="AB38" t="s">
        <v>171</v>
      </c>
      <c r="AC38" t="s">
        <v>877</v>
      </c>
      <c r="AD38" t="s">
        <v>878</v>
      </c>
      <c r="AE38" t="s">
        <v>62</v>
      </c>
      <c r="AF38" t="s">
        <v>879</v>
      </c>
      <c r="AG38" t="s">
        <v>880</v>
      </c>
      <c r="AH38" t="s">
        <v>881</v>
      </c>
      <c r="AI38">
        <v>2025</v>
      </c>
      <c r="AJ38">
        <v>41</v>
      </c>
      <c r="AK38">
        <v>3</v>
      </c>
      <c r="AL38" t="s">
        <v>62</v>
      </c>
      <c r="AM38" t="s">
        <v>62</v>
      </c>
      <c r="AN38" t="s">
        <v>62</v>
      </c>
      <c r="AO38" t="s">
        <v>62</v>
      </c>
      <c r="AP38" t="s">
        <v>62</v>
      </c>
      <c r="AQ38" t="s">
        <v>62</v>
      </c>
      <c r="AR38">
        <v>4025001</v>
      </c>
      <c r="AS38" t="s">
        <v>882</v>
      </c>
      <c r="AT38" t="str">
        <f>HYPERLINK("http://dx.doi.org/10.1061/JMENEA.MEENG-6444","http://dx.doi.org/10.1061/JMENEA.MEENG-6444")</f>
        <v>http://dx.doi.org/10.1061/JMENEA.MEENG-6444</v>
      </c>
      <c r="AU38" t="s">
        <v>62</v>
      </c>
      <c r="AV38" t="s">
        <v>62</v>
      </c>
      <c r="AW38">
        <v>15</v>
      </c>
      <c r="AX38" t="s">
        <v>883</v>
      </c>
      <c r="AY38" t="s">
        <v>91</v>
      </c>
      <c r="AZ38" t="s">
        <v>92</v>
      </c>
      <c r="BA38" t="s">
        <v>884</v>
      </c>
      <c r="BB38" t="s">
        <v>62</v>
      </c>
      <c r="BC38" t="s">
        <v>62</v>
      </c>
      <c r="BD38" t="s">
        <v>62</v>
      </c>
      <c r="BE38" t="s">
        <v>62</v>
      </c>
      <c r="BF38" t="s">
        <v>95</v>
      </c>
      <c r="BG38" t="s">
        <v>885</v>
      </c>
      <c r="BH38" t="str">
        <f>HYPERLINK("https%3A%2F%2Fwww.webofscience.com%2Fwos%2Fwoscc%2Ffull-record%2FWOS:001446364600008","View Full Record in Web of Science")</f>
        <v>View Full Record in Web of Science</v>
      </c>
    </row>
    <row r="39" spans="1:60" x14ac:dyDescent="0.15">
      <c r="A39" t="s">
        <v>60</v>
      </c>
      <c r="B39" t="s">
        <v>886</v>
      </c>
      <c r="C39" t="s">
        <v>887</v>
      </c>
      <c r="D39" t="s">
        <v>888</v>
      </c>
      <c r="E39" t="s">
        <v>208</v>
      </c>
      <c r="F39" t="s">
        <v>66</v>
      </c>
      <c r="G39" t="s">
        <v>67</v>
      </c>
      <c r="H39" t="s">
        <v>889</v>
      </c>
      <c r="I39" t="s">
        <v>890</v>
      </c>
      <c r="J39" t="s">
        <v>891</v>
      </c>
      <c r="K39" t="s">
        <v>892</v>
      </c>
      <c r="L39" t="s">
        <v>893</v>
      </c>
      <c r="M39" t="s">
        <v>894</v>
      </c>
      <c r="N39" t="s">
        <v>895</v>
      </c>
      <c r="O39" t="s">
        <v>896</v>
      </c>
      <c r="P39" t="s">
        <v>897</v>
      </c>
      <c r="Q39" t="s">
        <v>62</v>
      </c>
      <c r="R39" t="s">
        <v>62</v>
      </c>
      <c r="S39" t="s">
        <v>62</v>
      </c>
      <c r="T39" t="s">
        <v>62</v>
      </c>
      <c r="U39">
        <v>87</v>
      </c>
      <c r="V39">
        <v>1</v>
      </c>
      <c r="W39">
        <v>1</v>
      </c>
      <c r="X39">
        <v>21</v>
      </c>
      <c r="Y39">
        <v>22</v>
      </c>
      <c r="Z39" t="s">
        <v>221</v>
      </c>
      <c r="AA39" t="s">
        <v>222</v>
      </c>
      <c r="AB39" t="s">
        <v>223</v>
      </c>
      <c r="AC39" t="s">
        <v>224</v>
      </c>
      <c r="AD39" t="s">
        <v>225</v>
      </c>
      <c r="AE39" t="s">
        <v>62</v>
      </c>
      <c r="AF39" t="s">
        <v>226</v>
      </c>
      <c r="AG39" t="s">
        <v>227</v>
      </c>
      <c r="AH39" t="s">
        <v>87</v>
      </c>
      <c r="AI39">
        <v>2025</v>
      </c>
      <c r="AJ39">
        <v>64</v>
      </c>
      <c r="AK39" t="s">
        <v>62</v>
      </c>
      <c r="AL39" t="s">
        <v>62</v>
      </c>
      <c r="AM39" t="s">
        <v>62</v>
      </c>
      <c r="AN39" t="s">
        <v>62</v>
      </c>
      <c r="AO39" t="s">
        <v>62</v>
      </c>
      <c r="AP39" t="s">
        <v>62</v>
      </c>
      <c r="AQ39" t="s">
        <v>62</v>
      </c>
      <c r="AR39">
        <v>103068</v>
      </c>
      <c r="AS39" t="s">
        <v>898</v>
      </c>
      <c r="AT39" t="str">
        <f>HYPERLINK("http://dx.doi.org/10.1016/j.aei.2024.103068","http://dx.doi.org/10.1016/j.aei.2024.103068")</f>
        <v>http://dx.doi.org/10.1016/j.aei.2024.103068</v>
      </c>
      <c r="AU39" t="s">
        <v>62</v>
      </c>
      <c r="AV39" t="s">
        <v>899</v>
      </c>
      <c r="AW39">
        <v>17</v>
      </c>
      <c r="AX39" t="s">
        <v>229</v>
      </c>
      <c r="AY39" t="s">
        <v>91</v>
      </c>
      <c r="AZ39" t="s">
        <v>230</v>
      </c>
      <c r="BA39" t="s">
        <v>900</v>
      </c>
      <c r="BB39" t="s">
        <v>62</v>
      </c>
      <c r="BC39" t="s">
        <v>62</v>
      </c>
      <c r="BD39" t="s">
        <v>62</v>
      </c>
      <c r="BE39" t="s">
        <v>62</v>
      </c>
      <c r="BF39" t="s">
        <v>95</v>
      </c>
      <c r="BG39" t="s">
        <v>901</v>
      </c>
      <c r="BH39" t="str">
        <f>HYPERLINK("https%3A%2F%2Fwww.webofscience.com%2Fwos%2Fwoscc%2Ffull-record%2FWOS:001394893400001","View Full Record in Web of Science")</f>
        <v>View Full Record in Web of Science</v>
      </c>
    </row>
    <row r="40" spans="1:60" x14ac:dyDescent="0.15">
      <c r="A40" t="s">
        <v>60</v>
      </c>
      <c r="B40" t="s">
        <v>903</v>
      </c>
      <c r="C40" t="s">
        <v>904</v>
      </c>
      <c r="D40" t="s">
        <v>905</v>
      </c>
      <c r="E40" t="s">
        <v>260</v>
      </c>
      <c r="F40" t="s">
        <v>66</v>
      </c>
      <c r="G40" t="s">
        <v>67</v>
      </c>
      <c r="H40" t="s">
        <v>906</v>
      </c>
      <c r="I40" t="s">
        <v>907</v>
      </c>
      <c r="J40" t="s">
        <v>908</v>
      </c>
      <c r="K40" t="s">
        <v>909</v>
      </c>
      <c r="L40" t="s">
        <v>910</v>
      </c>
      <c r="M40" t="s">
        <v>911</v>
      </c>
      <c r="N40" t="s">
        <v>912</v>
      </c>
      <c r="O40" t="s">
        <v>913</v>
      </c>
      <c r="P40" t="s">
        <v>914</v>
      </c>
      <c r="Q40" t="s">
        <v>915</v>
      </c>
      <c r="R40" t="s">
        <v>916</v>
      </c>
      <c r="S40" t="s">
        <v>402</v>
      </c>
      <c r="T40" t="s">
        <v>62</v>
      </c>
      <c r="U40">
        <v>58</v>
      </c>
      <c r="V40">
        <v>5</v>
      </c>
      <c r="W40">
        <v>5</v>
      </c>
      <c r="X40">
        <v>10</v>
      </c>
      <c r="Y40">
        <v>45</v>
      </c>
      <c r="Z40" t="s">
        <v>156</v>
      </c>
      <c r="AA40" t="s">
        <v>157</v>
      </c>
      <c r="AB40" t="s">
        <v>158</v>
      </c>
      <c r="AC40" t="s">
        <v>62</v>
      </c>
      <c r="AD40" t="s">
        <v>271</v>
      </c>
      <c r="AE40" t="s">
        <v>62</v>
      </c>
      <c r="AF40" t="s">
        <v>272</v>
      </c>
      <c r="AG40" t="s">
        <v>273</v>
      </c>
      <c r="AH40" t="s">
        <v>161</v>
      </c>
      <c r="AI40">
        <v>2024</v>
      </c>
      <c r="AJ40">
        <v>14</v>
      </c>
      <c r="AK40">
        <v>2</v>
      </c>
      <c r="AL40" t="s">
        <v>62</v>
      </c>
      <c r="AM40" t="s">
        <v>62</v>
      </c>
      <c r="AN40" t="s">
        <v>62</v>
      </c>
      <c r="AO40" t="s">
        <v>62</v>
      </c>
      <c r="AP40" t="s">
        <v>62</v>
      </c>
      <c r="AQ40" t="s">
        <v>62</v>
      </c>
      <c r="AR40">
        <v>664</v>
      </c>
      <c r="AS40" t="s">
        <v>917</v>
      </c>
      <c r="AT40" t="str">
        <f>HYPERLINK("http://dx.doi.org/10.3390/app14020664","http://dx.doi.org/10.3390/app14020664")</f>
        <v>http://dx.doi.org/10.3390/app14020664</v>
      </c>
      <c r="AU40" t="s">
        <v>62</v>
      </c>
      <c r="AV40" t="s">
        <v>62</v>
      </c>
      <c r="AW40">
        <v>16</v>
      </c>
      <c r="AX40" t="s">
        <v>276</v>
      </c>
      <c r="AY40" t="s">
        <v>91</v>
      </c>
      <c r="AZ40" t="s">
        <v>277</v>
      </c>
      <c r="BA40" t="s">
        <v>918</v>
      </c>
      <c r="BB40" t="s">
        <v>62</v>
      </c>
      <c r="BC40" t="s">
        <v>94</v>
      </c>
      <c r="BD40" t="s">
        <v>62</v>
      </c>
      <c r="BE40" t="s">
        <v>62</v>
      </c>
      <c r="BF40" t="s">
        <v>95</v>
      </c>
      <c r="BG40" t="s">
        <v>919</v>
      </c>
      <c r="BH40" t="str">
        <f>HYPERLINK("https%3A%2F%2Fwww.webofscience.com%2Fwos%2Fwoscc%2Ffull-record%2FWOS:001148878900001","View Full Record in Web of Science")</f>
        <v>View Full Record in Web of Science</v>
      </c>
    </row>
    <row r="41" spans="1:60" x14ac:dyDescent="0.15">
      <c r="A41" t="s">
        <v>60</v>
      </c>
      <c r="B41" t="s">
        <v>920</v>
      </c>
      <c r="C41" t="s">
        <v>921</v>
      </c>
      <c r="D41" t="s">
        <v>922</v>
      </c>
      <c r="E41" t="s">
        <v>236</v>
      </c>
      <c r="F41" t="s">
        <v>66</v>
      </c>
      <c r="G41" t="s">
        <v>67</v>
      </c>
      <c r="H41" t="s">
        <v>923</v>
      </c>
      <c r="I41" t="s">
        <v>924</v>
      </c>
      <c r="J41" t="s">
        <v>925</v>
      </c>
      <c r="K41" t="s">
        <v>926</v>
      </c>
      <c r="L41" t="s">
        <v>927</v>
      </c>
      <c r="M41" t="s">
        <v>928</v>
      </c>
      <c r="N41" t="s">
        <v>929</v>
      </c>
      <c r="O41" t="s">
        <v>930</v>
      </c>
      <c r="P41" t="s">
        <v>62</v>
      </c>
      <c r="Q41" t="s">
        <v>931</v>
      </c>
      <c r="R41" t="s">
        <v>932</v>
      </c>
      <c r="S41" t="s">
        <v>933</v>
      </c>
      <c r="T41" t="s">
        <v>62</v>
      </c>
      <c r="U41">
        <v>50</v>
      </c>
      <c r="V41">
        <v>0</v>
      </c>
      <c r="W41">
        <v>0</v>
      </c>
      <c r="X41">
        <v>16</v>
      </c>
      <c r="Y41">
        <v>22</v>
      </c>
      <c r="Z41" t="s">
        <v>80</v>
      </c>
      <c r="AA41" t="s">
        <v>81</v>
      </c>
      <c r="AB41" t="s">
        <v>82</v>
      </c>
      <c r="AC41" t="s">
        <v>247</v>
      </c>
      <c r="AD41" t="s">
        <v>248</v>
      </c>
      <c r="AE41" t="s">
        <v>62</v>
      </c>
      <c r="AF41" t="s">
        <v>249</v>
      </c>
      <c r="AG41" t="s">
        <v>250</v>
      </c>
      <c r="AH41" t="s">
        <v>251</v>
      </c>
      <c r="AI41">
        <v>2024</v>
      </c>
      <c r="AJ41">
        <v>168</v>
      </c>
      <c r="AK41" t="s">
        <v>62</v>
      </c>
      <c r="AL41" t="s">
        <v>252</v>
      </c>
      <c r="AM41" t="s">
        <v>62</v>
      </c>
      <c r="AN41" t="s">
        <v>62</v>
      </c>
      <c r="AO41" t="s">
        <v>62</v>
      </c>
      <c r="AP41" t="s">
        <v>62</v>
      </c>
      <c r="AQ41" t="s">
        <v>62</v>
      </c>
      <c r="AR41">
        <v>105880</v>
      </c>
      <c r="AS41" t="s">
        <v>934</v>
      </c>
      <c r="AT41" t="str">
        <f>HYPERLINK("http://dx.doi.org/10.1016/j.autcon.2024.105880","http://dx.doi.org/10.1016/j.autcon.2024.105880")</f>
        <v>http://dx.doi.org/10.1016/j.autcon.2024.105880</v>
      </c>
      <c r="AU41" t="s">
        <v>62</v>
      </c>
      <c r="AV41" t="s">
        <v>254</v>
      </c>
      <c r="AW41">
        <v>12</v>
      </c>
      <c r="AX41" t="s">
        <v>138</v>
      </c>
      <c r="AY41" t="s">
        <v>91</v>
      </c>
      <c r="AZ41" t="s">
        <v>139</v>
      </c>
      <c r="BA41" t="s">
        <v>935</v>
      </c>
      <c r="BB41" t="s">
        <v>62</v>
      </c>
      <c r="BC41" t="s">
        <v>62</v>
      </c>
      <c r="BD41" t="s">
        <v>62</v>
      </c>
      <c r="BE41" t="s">
        <v>62</v>
      </c>
      <c r="BF41" t="s">
        <v>95</v>
      </c>
      <c r="BG41" t="s">
        <v>936</v>
      </c>
      <c r="BH41" t="str">
        <f>HYPERLINK("https%3A%2F%2Fwww.webofscience.com%2Fwos%2Fwoscc%2Ffull-record%2FWOS:001363649500001","View Full Record in Web of Science")</f>
        <v>View Full Record in Web of Science</v>
      </c>
    </row>
    <row r="42" spans="1:60" x14ac:dyDescent="0.15">
      <c r="A42" t="s">
        <v>60</v>
      </c>
      <c r="B42" t="s">
        <v>937</v>
      </c>
      <c r="C42" t="s">
        <v>938</v>
      </c>
      <c r="D42" t="s">
        <v>939</v>
      </c>
      <c r="E42" t="s">
        <v>940</v>
      </c>
      <c r="F42" t="s">
        <v>66</v>
      </c>
      <c r="G42" t="s">
        <v>67</v>
      </c>
      <c r="H42" t="s">
        <v>941</v>
      </c>
      <c r="I42" t="s">
        <v>942</v>
      </c>
      <c r="J42" t="s">
        <v>943</v>
      </c>
      <c r="K42" t="s">
        <v>944</v>
      </c>
      <c r="L42" t="s">
        <v>945</v>
      </c>
      <c r="M42" t="s">
        <v>946</v>
      </c>
      <c r="N42" t="s">
        <v>947</v>
      </c>
      <c r="O42" t="s">
        <v>948</v>
      </c>
      <c r="P42" t="s">
        <v>949</v>
      </c>
      <c r="Q42" t="s">
        <v>950</v>
      </c>
      <c r="R42" t="s">
        <v>951</v>
      </c>
      <c r="S42" t="s">
        <v>952</v>
      </c>
      <c r="T42" t="s">
        <v>62</v>
      </c>
      <c r="U42">
        <v>90</v>
      </c>
      <c r="V42">
        <v>7</v>
      </c>
      <c r="W42">
        <v>7</v>
      </c>
      <c r="X42">
        <v>17</v>
      </c>
      <c r="Y42">
        <v>42</v>
      </c>
      <c r="Z42" t="s">
        <v>953</v>
      </c>
      <c r="AA42" t="s">
        <v>341</v>
      </c>
      <c r="AB42" t="s">
        <v>954</v>
      </c>
      <c r="AC42" t="s">
        <v>62</v>
      </c>
      <c r="AD42" t="s">
        <v>955</v>
      </c>
      <c r="AE42" t="s">
        <v>62</v>
      </c>
      <c r="AF42" t="s">
        <v>956</v>
      </c>
      <c r="AG42" t="s">
        <v>957</v>
      </c>
      <c r="AH42" t="s">
        <v>958</v>
      </c>
      <c r="AI42">
        <v>2024</v>
      </c>
      <c r="AJ42">
        <v>11</v>
      </c>
      <c r="AK42">
        <v>5</v>
      </c>
      <c r="AL42" t="s">
        <v>62</v>
      </c>
      <c r="AM42" t="s">
        <v>62</v>
      </c>
      <c r="AN42" t="s">
        <v>62</v>
      </c>
      <c r="AO42" t="s">
        <v>62</v>
      </c>
      <c r="AP42">
        <v>40</v>
      </c>
      <c r="AQ42">
        <v>59</v>
      </c>
      <c r="AR42" t="s">
        <v>62</v>
      </c>
      <c r="AS42" t="s">
        <v>959</v>
      </c>
      <c r="AT42" t="str">
        <f>HYPERLINK("http://dx.doi.org/10.1093/jcde/qwae065","http://dx.doi.org/10.1093/jcde/qwae065")</f>
        <v>http://dx.doi.org/10.1093/jcde/qwae065</v>
      </c>
      <c r="AU42" t="s">
        <v>62</v>
      </c>
      <c r="AV42" t="s">
        <v>62</v>
      </c>
      <c r="AW42">
        <v>20</v>
      </c>
      <c r="AX42" t="s">
        <v>960</v>
      </c>
      <c r="AY42" t="s">
        <v>91</v>
      </c>
      <c r="AZ42" t="s">
        <v>230</v>
      </c>
      <c r="BA42" t="s">
        <v>961</v>
      </c>
      <c r="BB42" t="s">
        <v>62</v>
      </c>
      <c r="BC42" t="s">
        <v>94</v>
      </c>
      <c r="BD42" t="s">
        <v>62</v>
      </c>
      <c r="BE42" t="s">
        <v>62</v>
      </c>
      <c r="BF42" t="s">
        <v>95</v>
      </c>
      <c r="BG42" t="s">
        <v>962</v>
      </c>
      <c r="BH42" t="str">
        <f>HYPERLINK("https%3A%2F%2Fwww.webofscience.com%2Fwos%2Fwoscc%2Ffull-record%2FWOS:001304048900002","View Full Record in Web of Science")</f>
        <v>View Full Record in Web of Science</v>
      </c>
    </row>
    <row r="43" spans="1:60" x14ac:dyDescent="0.15">
      <c r="A43" t="s">
        <v>60</v>
      </c>
      <c r="B43" t="s">
        <v>964</v>
      </c>
      <c r="C43" t="s">
        <v>965</v>
      </c>
      <c r="D43" t="s">
        <v>966</v>
      </c>
      <c r="E43" t="s">
        <v>236</v>
      </c>
      <c r="F43" t="s">
        <v>66</v>
      </c>
      <c r="G43" t="s">
        <v>67</v>
      </c>
      <c r="H43" t="s">
        <v>967</v>
      </c>
      <c r="I43" t="s">
        <v>62</v>
      </c>
      <c r="J43" t="s">
        <v>968</v>
      </c>
      <c r="K43" t="s">
        <v>969</v>
      </c>
      <c r="L43" t="s">
        <v>970</v>
      </c>
      <c r="M43" t="s">
        <v>971</v>
      </c>
      <c r="N43" t="s">
        <v>972</v>
      </c>
      <c r="O43" t="s">
        <v>973</v>
      </c>
      <c r="P43" t="s">
        <v>62</v>
      </c>
      <c r="Q43" t="s">
        <v>974</v>
      </c>
      <c r="R43" t="s">
        <v>975</v>
      </c>
      <c r="S43" t="s">
        <v>976</v>
      </c>
      <c r="T43" t="s">
        <v>62</v>
      </c>
      <c r="U43">
        <v>71</v>
      </c>
      <c r="V43">
        <v>5</v>
      </c>
      <c r="W43">
        <v>5</v>
      </c>
      <c r="X43">
        <v>67</v>
      </c>
      <c r="Y43">
        <v>70</v>
      </c>
      <c r="Z43" t="s">
        <v>80</v>
      </c>
      <c r="AA43" t="s">
        <v>81</v>
      </c>
      <c r="AB43" t="s">
        <v>82</v>
      </c>
      <c r="AC43" t="s">
        <v>247</v>
      </c>
      <c r="AD43" t="s">
        <v>248</v>
      </c>
      <c r="AE43" t="s">
        <v>62</v>
      </c>
      <c r="AF43" t="s">
        <v>249</v>
      </c>
      <c r="AG43" t="s">
        <v>250</v>
      </c>
      <c r="AH43" t="s">
        <v>274</v>
      </c>
      <c r="AI43">
        <v>2025</v>
      </c>
      <c r="AJ43">
        <v>170</v>
      </c>
      <c r="AK43" t="s">
        <v>62</v>
      </c>
      <c r="AL43" t="s">
        <v>62</v>
      </c>
      <c r="AM43" t="s">
        <v>62</v>
      </c>
      <c r="AN43" t="s">
        <v>62</v>
      </c>
      <c r="AO43" t="s">
        <v>62</v>
      </c>
      <c r="AP43" t="s">
        <v>62</v>
      </c>
      <c r="AQ43" t="s">
        <v>62</v>
      </c>
      <c r="AR43">
        <v>105926</v>
      </c>
      <c r="AS43" t="s">
        <v>977</v>
      </c>
      <c r="AT43" t="str">
        <f>HYPERLINK("http://dx.doi.org/10.1016/j.autcon.2024.105926","http://dx.doi.org/10.1016/j.autcon.2024.105926")</f>
        <v>http://dx.doi.org/10.1016/j.autcon.2024.105926</v>
      </c>
      <c r="AU43" t="s">
        <v>62</v>
      </c>
      <c r="AV43" t="s">
        <v>899</v>
      </c>
      <c r="AW43">
        <v>25</v>
      </c>
      <c r="AX43" t="s">
        <v>138</v>
      </c>
      <c r="AY43" t="s">
        <v>91</v>
      </c>
      <c r="AZ43" t="s">
        <v>139</v>
      </c>
      <c r="BA43" t="s">
        <v>978</v>
      </c>
      <c r="BB43" t="s">
        <v>62</v>
      </c>
      <c r="BC43" t="s">
        <v>62</v>
      </c>
      <c r="BD43" t="s">
        <v>62</v>
      </c>
      <c r="BE43" t="s">
        <v>62</v>
      </c>
      <c r="BF43" t="s">
        <v>95</v>
      </c>
      <c r="BG43" t="s">
        <v>979</v>
      </c>
      <c r="BH43" t="str">
        <f>HYPERLINK("https%3A%2F%2Fwww.webofscience.com%2Fwos%2Fwoscc%2Ffull-record%2FWOS:001388564900001","View Full Record in Web of Science")</f>
        <v>View Full Record in Web of Science</v>
      </c>
    </row>
    <row r="44" spans="1:60" x14ac:dyDescent="0.15">
      <c r="A44" t="s">
        <v>60</v>
      </c>
      <c r="B44" t="s">
        <v>980</v>
      </c>
      <c r="C44" t="s">
        <v>981</v>
      </c>
      <c r="D44" t="s">
        <v>982</v>
      </c>
      <c r="E44" t="s">
        <v>983</v>
      </c>
      <c r="F44" t="s">
        <v>66</v>
      </c>
      <c r="G44" t="s">
        <v>728</v>
      </c>
      <c r="H44" t="s">
        <v>984</v>
      </c>
      <c r="I44" t="s">
        <v>985</v>
      </c>
      <c r="J44" t="s">
        <v>986</v>
      </c>
      <c r="K44" t="s">
        <v>987</v>
      </c>
      <c r="L44" t="s">
        <v>988</v>
      </c>
      <c r="M44" t="s">
        <v>989</v>
      </c>
      <c r="N44" t="s">
        <v>990</v>
      </c>
      <c r="O44" t="s">
        <v>991</v>
      </c>
      <c r="P44" t="s">
        <v>62</v>
      </c>
      <c r="Q44" t="s">
        <v>992</v>
      </c>
      <c r="R44" t="s">
        <v>993</v>
      </c>
      <c r="S44" t="s">
        <v>994</v>
      </c>
      <c r="T44" t="s">
        <v>62</v>
      </c>
      <c r="U44">
        <v>79</v>
      </c>
      <c r="V44">
        <v>1</v>
      </c>
      <c r="W44">
        <v>1</v>
      </c>
      <c r="X44">
        <v>24</v>
      </c>
      <c r="Y44">
        <v>24</v>
      </c>
      <c r="Z44" t="s">
        <v>995</v>
      </c>
      <c r="AA44" t="s">
        <v>996</v>
      </c>
      <c r="AB44" t="s">
        <v>997</v>
      </c>
      <c r="AC44" t="s">
        <v>998</v>
      </c>
      <c r="AD44" t="s">
        <v>999</v>
      </c>
      <c r="AE44" t="s">
        <v>62</v>
      </c>
      <c r="AF44" t="s">
        <v>1000</v>
      </c>
      <c r="AG44" t="s">
        <v>1001</v>
      </c>
      <c r="AH44" t="s">
        <v>1002</v>
      </c>
      <c r="AI44">
        <v>2025</v>
      </c>
      <c r="AJ44" t="s">
        <v>62</v>
      </c>
      <c r="AK44" t="s">
        <v>62</v>
      </c>
      <c r="AL44" t="s">
        <v>62</v>
      </c>
      <c r="AM44" t="s">
        <v>62</v>
      </c>
      <c r="AN44" t="s">
        <v>62</v>
      </c>
      <c r="AO44" t="s">
        <v>62</v>
      </c>
      <c r="AP44" t="s">
        <v>62</v>
      </c>
      <c r="AQ44" t="s">
        <v>62</v>
      </c>
      <c r="AR44" t="s">
        <v>62</v>
      </c>
      <c r="AS44" t="s">
        <v>1003</v>
      </c>
      <c r="AT44" t="str">
        <f>HYPERLINK("http://dx.doi.org/10.1080/10447318.2025.2453003","http://dx.doi.org/10.1080/10447318.2025.2453003")</f>
        <v>http://dx.doi.org/10.1080/10447318.2025.2453003</v>
      </c>
      <c r="AU44" t="s">
        <v>62</v>
      </c>
      <c r="AV44" t="s">
        <v>448</v>
      </c>
      <c r="AW44">
        <v>21</v>
      </c>
      <c r="AX44" t="s">
        <v>1004</v>
      </c>
      <c r="AY44" t="s">
        <v>200</v>
      </c>
      <c r="AZ44" t="s">
        <v>230</v>
      </c>
      <c r="BA44" t="s">
        <v>1005</v>
      </c>
      <c r="BB44" t="s">
        <v>62</v>
      </c>
      <c r="BC44" t="s">
        <v>322</v>
      </c>
      <c r="BD44" t="s">
        <v>62</v>
      </c>
      <c r="BE44" t="s">
        <v>62</v>
      </c>
      <c r="BF44" t="s">
        <v>95</v>
      </c>
      <c r="BG44" t="s">
        <v>1006</v>
      </c>
      <c r="BH44" t="str">
        <f>HYPERLINK("https%3A%2F%2Fwww.webofscience.com%2Fwos%2Fwoscc%2Ffull-record%2FWOS:001417138100001","View Full Record in Web of Science")</f>
        <v>View Full Record in Web of Science</v>
      </c>
    </row>
    <row r="45" spans="1:60" x14ac:dyDescent="0.15">
      <c r="A45" t="s">
        <v>60</v>
      </c>
      <c r="B45" t="s">
        <v>1007</v>
      </c>
      <c r="C45" t="s">
        <v>1008</v>
      </c>
      <c r="D45" t="s">
        <v>1009</v>
      </c>
      <c r="E45" t="s">
        <v>327</v>
      </c>
      <c r="F45" t="s">
        <v>66</v>
      </c>
      <c r="G45" t="s">
        <v>67</v>
      </c>
      <c r="H45" t="s">
        <v>1010</v>
      </c>
      <c r="I45" t="s">
        <v>1011</v>
      </c>
      <c r="J45" t="s">
        <v>1012</v>
      </c>
      <c r="K45" t="s">
        <v>1013</v>
      </c>
      <c r="L45" t="s">
        <v>1014</v>
      </c>
      <c r="M45" t="s">
        <v>1015</v>
      </c>
      <c r="N45" t="s">
        <v>1016</v>
      </c>
      <c r="O45" t="s">
        <v>1017</v>
      </c>
      <c r="P45" t="s">
        <v>1018</v>
      </c>
      <c r="Q45" t="s">
        <v>1019</v>
      </c>
      <c r="R45" t="s">
        <v>1020</v>
      </c>
      <c r="S45" t="s">
        <v>1021</v>
      </c>
      <c r="T45" t="s">
        <v>62</v>
      </c>
      <c r="U45">
        <v>67</v>
      </c>
      <c r="V45">
        <v>1</v>
      </c>
      <c r="W45">
        <v>1</v>
      </c>
      <c r="X45">
        <v>12</v>
      </c>
      <c r="Y45">
        <v>20</v>
      </c>
      <c r="Z45" t="s">
        <v>340</v>
      </c>
      <c r="AA45" t="s">
        <v>341</v>
      </c>
      <c r="AB45" t="s">
        <v>342</v>
      </c>
      <c r="AC45" t="s">
        <v>343</v>
      </c>
      <c r="AD45" t="s">
        <v>344</v>
      </c>
      <c r="AE45" t="s">
        <v>62</v>
      </c>
      <c r="AF45" t="s">
        <v>345</v>
      </c>
      <c r="AG45" t="s">
        <v>346</v>
      </c>
      <c r="AH45" t="s">
        <v>167</v>
      </c>
      <c r="AI45">
        <v>2025</v>
      </c>
      <c r="AJ45">
        <v>265</v>
      </c>
      <c r="AK45" t="s">
        <v>62</v>
      </c>
      <c r="AL45" t="s">
        <v>62</v>
      </c>
      <c r="AM45" t="s">
        <v>62</v>
      </c>
      <c r="AN45" t="s">
        <v>62</v>
      </c>
      <c r="AO45" t="s">
        <v>62</v>
      </c>
      <c r="AP45" t="s">
        <v>62</v>
      </c>
      <c r="AQ45" t="s">
        <v>62</v>
      </c>
      <c r="AR45">
        <v>125769</v>
      </c>
      <c r="AS45" t="s">
        <v>1022</v>
      </c>
      <c r="AT45" t="str">
        <f>HYPERLINK("http://dx.doi.org/10.1016/j.eswa.2024.125769","http://dx.doi.org/10.1016/j.eswa.2024.125769")</f>
        <v>http://dx.doi.org/10.1016/j.eswa.2024.125769</v>
      </c>
      <c r="AU45" t="s">
        <v>62</v>
      </c>
      <c r="AV45" t="s">
        <v>899</v>
      </c>
      <c r="AW45">
        <v>15</v>
      </c>
      <c r="AX45" t="s">
        <v>350</v>
      </c>
      <c r="AY45" t="s">
        <v>91</v>
      </c>
      <c r="AZ45" t="s">
        <v>351</v>
      </c>
      <c r="BA45" t="s">
        <v>1023</v>
      </c>
      <c r="BB45" t="s">
        <v>62</v>
      </c>
      <c r="BC45" t="s">
        <v>322</v>
      </c>
      <c r="BD45" t="s">
        <v>62</v>
      </c>
      <c r="BE45" t="s">
        <v>62</v>
      </c>
      <c r="BF45" t="s">
        <v>95</v>
      </c>
      <c r="BG45" t="s">
        <v>1024</v>
      </c>
      <c r="BH45" t="str">
        <f>HYPERLINK("https%3A%2F%2Fwww.webofscience.com%2Fwos%2Fwoscc%2Ffull-record%2FWOS:001373685700001","View Full Record in Web of Science")</f>
        <v>View Full Record in Web of Science</v>
      </c>
    </row>
    <row r="46" spans="1:60" x14ac:dyDescent="0.15">
      <c r="A46" t="s">
        <v>60</v>
      </c>
      <c r="B46" t="s">
        <v>1028</v>
      </c>
      <c r="C46" t="s">
        <v>1029</v>
      </c>
      <c r="D46" t="s">
        <v>1030</v>
      </c>
      <c r="E46" t="s">
        <v>180</v>
      </c>
      <c r="F46" t="s">
        <v>66</v>
      </c>
      <c r="G46" t="s">
        <v>728</v>
      </c>
      <c r="H46" t="s">
        <v>1031</v>
      </c>
      <c r="I46" t="s">
        <v>1032</v>
      </c>
      <c r="J46" t="s">
        <v>1033</v>
      </c>
      <c r="K46" t="s">
        <v>1034</v>
      </c>
      <c r="L46" t="s">
        <v>1035</v>
      </c>
      <c r="M46" t="s">
        <v>1036</v>
      </c>
      <c r="N46" t="s">
        <v>1037</v>
      </c>
      <c r="O46" t="s">
        <v>1038</v>
      </c>
      <c r="P46" t="s">
        <v>1039</v>
      </c>
      <c r="Q46" t="s">
        <v>62</v>
      </c>
      <c r="R46" t="s">
        <v>62</v>
      </c>
      <c r="S46" t="s">
        <v>62</v>
      </c>
      <c r="T46" t="s">
        <v>62</v>
      </c>
      <c r="U46">
        <v>105</v>
      </c>
      <c r="V46">
        <v>3</v>
      </c>
      <c r="W46">
        <v>3</v>
      </c>
      <c r="X46">
        <v>10</v>
      </c>
      <c r="Y46">
        <v>21</v>
      </c>
      <c r="Z46" t="s">
        <v>189</v>
      </c>
      <c r="AA46" t="s">
        <v>190</v>
      </c>
      <c r="AB46" t="s">
        <v>191</v>
      </c>
      <c r="AC46" t="s">
        <v>192</v>
      </c>
      <c r="AD46" t="s">
        <v>193</v>
      </c>
      <c r="AE46" t="s">
        <v>62</v>
      </c>
      <c r="AF46" t="s">
        <v>194</v>
      </c>
      <c r="AG46" t="s">
        <v>195</v>
      </c>
      <c r="AH46" t="s">
        <v>1040</v>
      </c>
      <c r="AI46">
        <v>2024</v>
      </c>
      <c r="AJ46" t="s">
        <v>62</v>
      </c>
      <c r="AK46" t="s">
        <v>62</v>
      </c>
      <c r="AL46" t="s">
        <v>62</v>
      </c>
      <c r="AM46" t="s">
        <v>62</v>
      </c>
      <c r="AN46" t="s">
        <v>62</v>
      </c>
      <c r="AO46" t="s">
        <v>62</v>
      </c>
      <c r="AP46" t="s">
        <v>62</v>
      </c>
      <c r="AQ46" t="s">
        <v>62</v>
      </c>
      <c r="AR46" t="s">
        <v>62</v>
      </c>
      <c r="AS46" t="s">
        <v>1041</v>
      </c>
      <c r="AT46" t="str">
        <f>HYPERLINK("http://dx.doi.org/10.1108/ECAM-03-2024-0314","http://dx.doi.org/10.1108/ECAM-03-2024-0314")</f>
        <v>http://dx.doi.org/10.1108/ECAM-03-2024-0314</v>
      </c>
      <c r="AU46" t="s">
        <v>62</v>
      </c>
      <c r="AV46" t="s">
        <v>1042</v>
      </c>
      <c r="AW46">
        <v>25</v>
      </c>
      <c r="AX46" t="s">
        <v>199</v>
      </c>
      <c r="AY46" t="s">
        <v>200</v>
      </c>
      <c r="AZ46" t="s">
        <v>201</v>
      </c>
      <c r="BA46" t="s">
        <v>1043</v>
      </c>
      <c r="BB46" t="s">
        <v>62</v>
      </c>
      <c r="BC46" t="s">
        <v>62</v>
      </c>
      <c r="BD46" t="s">
        <v>62</v>
      </c>
      <c r="BE46" t="s">
        <v>62</v>
      </c>
      <c r="BF46" t="s">
        <v>95</v>
      </c>
      <c r="BG46" t="s">
        <v>1044</v>
      </c>
      <c r="BH46" t="str">
        <f>HYPERLINK("https%3A%2F%2Fwww.webofscience.com%2Fwos%2Fwoscc%2Ffull-record%2FWOS:001334671300001","View Full Record in Web of Science")</f>
        <v>View Full Record in Web of Science</v>
      </c>
    </row>
    <row r="47" spans="1:60" x14ac:dyDescent="0.15">
      <c r="A47" t="s">
        <v>60</v>
      </c>
      <c r="B47" t="s">
        <v>1045</v>
      </c>
      <c r="C47" t="s">
        <v>1046</v>
      </c>
      <c r="D47" t="s">
        <v>1047</v>
      </c>
      <c r="E47" t="s">
        <v>327</v>
      </c>
      <c r="F47" t="s">
        <v>66</v>
      </c>
      <c r="G47" t="s">
        <v>67</v>
      </c>
      <c r="H47" t="s">
        <v>1048</v>
      </c>
      <c r="I47" t="s">
        <v>1049</v>
      </c>
      <c r="J47" t="s">
        <v>1050</v>
      </c>
      <c r="K47" t="s">
        <v>1051</v>
      </c>
      <c r="L47" t="s">
        <v>1052</v>
      </c>
      <c r="M47" t="s">
        <v>1053</v>
      </c>
      <c r="N47" t="s">
        <v>1054</v>
      </c>
      <c r="O47" t="s">
        <v>1055</v>
      </c>
      <c r="P47" t="s">
        <v>1056</v>
      </c>
      <c r="Q47" t="s">
        <v>1057</v>
      </c>
      <c r="R47" t="s">
        <v>1058</v>
      </c>
      <c r="S47" t="s">
        <v>1059</v>
      </c>
      <c r="T47" t="s">
        <v>62</v>
      </c>
      <c r="U47">
        <v>42</v>
      </c>
      <c r="V47">
        <v>3</v>
      </c>
      <c r="W47">
        <v>3</v>
      </c>
      <c r="X47">
        <v>9</v>
      </c>
      <c r="Y47">
        <v>20</v>
      </c>
      <c r="Z47" t="s">
        <v>340</v>
      </c>
      <c r="AA47" t="s">
        <v>341</v>
      </c>
      <c r="AB47" t="s">
        <v>342</v>
      </c>
      <c r="AC47" t="s">
        <v>343</v>
      </c>
      <c r="AD47" t="s">
        <v>344</v>
      </c>
      <c r="AE47" t="s">
        <v>62</v>
      </c>
      <c r="AF47" t="s">
        <v>345</v>
      </c>
      <c r="AG47" t="s">
        <v>346</v>
      </c>
      <c r="AH47" t="s">
        <v>347</v>
      </c>
      <c r="AI47">
        <v>2024</v>
      </c>
      <c r="AJ47">
        <v>255</v>
      </c>
      <c r="AK47" t="s">
        <v>62</v>
      </c>
      <c r="AL47" t="s">
        <v>1025</v>
      </c>
      <c r="AM47" t="s">
        <v>62</v>
      </c>
      <c r="AN47" t="s">
        <v>62</v>
      </c>
      <c r="AO47" t="s">
        <v>62</v>
      </c>
      <c r="AP47" t="s">
        <v>62</v>
      </c>
      <c r="AQ47" t="s">
        <v>62</v>
      </c>
      <c r="AR47">
        <v>124867</v>
      </c>
      <c r="AS47" t="s">
        <v>1060</v>
      </c>
      <c r="AT47" t="str">
        <f>HYPERLINK("http://dx.doi.org/10.1016/j.eswa.2024.124867","http://dx.doi.org/10.1016/j.eswa.2024.124867")</f>
        <v>http://dx.doi.org/10.1016/j.eswa.2024.124867</v>
      </c>
      <c r="AU47" t="s">
        <v>62</v>
      </c>
      <c r="AV47" t="s">
        <v>349</v>
      </c>
      <c r="AW47">
        <v>10</v>
      </c>
      <c r="AX47" t="s">
        <v>350</v>
      </c>
      <c r="AY47" t="s">
        <v>91</v>
      </c>
      <c r="AZ47" t="s">
        <v>351</v>
      </c>
      <c r="BA47" t="s">
        <v>1061</v>
      </c>
      <c r="BB47" t="s">
        <v>62</v>
      </c>
      <c r="BC47" t="s">
        <v>62</v>
      </c>
      <c r="BD47" t="s">
        <v>62</v>
      </c>
      <c r="BE47" t="s">
        <v>62</v>
      </c>
      <c r="BF47" t="s">
        <v>95</v>
      </c>
      <c r="BG47" t="s">
        <v>1062</v>
      </c>
      <c r="BH47" t="str">
        <f>HYPERLINK("https%3A%2F%2Fwww.webofscience.com%2Fwos%2Fwoscc%2Ffull-record%2FWOS:001284410700001","View Full Record in Web of Science")</f>
        <v>View Full Record in Web of Science</v>
      </c>
    </row>
    <row r="48" spans="1:60" x14ac:dyDescent="0.15">
      <c r="A48" t="s">
        <v>60</v>
      </c>
      <c r="B48" t="s">
        <v>1063</v>
      </c>
      <c r="C48" t="s">
        <v>1064</v>
      </c>
      <c r="D48" t="s">
        <v>1065</v>
      </c>
      <c r="E48" t="s">
        <v>168</v>
      </c>
      <c r="F48" t="s">
        <v>66</v>
      </c>
      <c r="G48" t="s">
        <v>67</v>
      </c>
      <c r="H48" t="s">
        <v>1066</v>
      </c>
      <c r="I48" t="s">
        <v>62</v>
      </c>
      <c r="J48" t="s">
        <v>1067</v>
      </c>
      <c r="K48" t="s">
        <v>1068</v>
      </c>
      <c r="L48" t="s">
        <v>1069</v>
      </c>
      <c r="M48" t="s">
        <v>1070</v>
      </c>
      <c r="N48" t="s">
        <v>1071</v>
      </c>
      <c r="O48" t="s">
        <v>62</v>
      </c>
      <c r="P48" t="s">
        <v>1072</v>
      </c>
      <c r="Q48" t="s">
        <v>1073</v>
      </c>
      <c r="R48" t="s">
        <v>1074</v>
      </c>
      <c r="S48" t="s">
        <v>1075</v>
      </c>
      <c r="T48" t="s">
        <v>62</v>
      </c>
      <c r="U48">
        <v>63</v>
      </c>
      <c r="V48">
        <v>2</v>
      </c>
      <c r="W48">
        <v>2</v>
      </c>
      <c r="X48">
        <v>69</v>
      </c>
      <c r="Y48">
        <v>89</v>
      </c>
      <c r="Z48" t="s">
        <v>169</v>
      </c>
      <c r="AA48" t="s">
        <v>170</v>
      </c>
      <c r="AB48" t="s">
        <v>171</v>
      </c>
      <c r="AC48" t="s">
        <v>172</v>
      </c>
      <c r="AD48" t="s">
        <v>173</v>
      </c>
      <c r="AE48" t="s">
        <v>62</v>
      </c>
      <c r="AF48" t="s">
        <v>174</v>
      </c>
      <c r="AG48" t="s">
        <v>175</v>
      </c>
      <c r="AH48" t="s">
        <v>494</v>
      </c>
      <c r="AI48">
        <v>2025</v>
      </c>
      <c r="AJ48">
        <v>151</v>
      </c>
      <c r="AK48">
        <v>1</v>
      </c>
      <c r="AL48" t="s">
        <v>62</v>
      </c>
      <c r="AM48" t="s">
        <v>62</v>
      </c>
      <c r="AN48" t="s">
        <v>62</v>
      </c>
      <c r="AO48" t="s">
        <v>62</v>
      </c>
      <c r="AP48" t="s">
        <v>62</v>
      </c>
      <c r="AQ48" t="s">
        <v>62</v>
      </c>
      <c r="AR48">
        <v>4024193</v>
      </c>
      <c r="AS48" t="s">
        <v>1076</v>
      </c>
      <c r="AT48" t="str">
        <f>HYPERLINK("http://dx.doi.org/10.1061/JCEMD4.COENG-15230","http://dx.doi.org/10.1061/JCEMD4.COENG-15230")</f>
        <v>http://dx.doi.org/10.1061/JCEMD4.COENG-15230</v>
      </c>
      <c r="AU48" t="s">
        <v>62</v>
      </c>
      <c r="AV48" t="s">
        <v>62</v>
      </c>
      <c r="AW48">
        <v>11</v>
      </c>
      <c r="AX48" t="s">
        <v>176</v>
      </c>
      <c r="AY48" t="s">
        <v>91</v>
      </c>
      <c r="AZ48" t="s">
        <v>139</v>
      </c>
      <c r="BA48" t="s">
        <v>1077</v>
      </c>
      <c r="BB48" t="s">
        <v>62</v>
      </c>
      <c r="BC48" t="s">
        <v>62</v>
      </c>
      <c r="BD48" t="s">
        <v>62</v>
      </c>
      <c r="BE48" t="s">
        <v>62</v>
      </c>
      <c r="BF48" t="s">
        <v>95</v>
      </c>
      <c r="BG48" t="s">
        <v>1078</v>
      </c>
      <c r="BH48" t="str">
        <f>HYPERLINK("https%3A%2F%2Fwww.webofscience.com%2Fwos%2Fwoscc%2Ffull-record%2FWOS:001364585800004","View Full Record in Web of Science")</f>
        <v>View Full Record in Web of Science</v>
      </c>
    </row>
    <row r="49" spans="1:60" x14ac:dyDescent="0.15">
      <c r="A49" t="s">
        <v>60</v>
      </c>
      <c r="B49" t="s">
        <v>1079</v>
      </c>
      <c r="C49" t="s">
        <v>1080</v>
      </c>
      <c r="D49" t="s">
        <v>1081</v>
      </c>
      <c r="E49" t="s">
        <v>1082</v>
      </c>
      <c r="F49" t="s">
        <v>66</v>
      </c>
      <c r="G49" t="s">
        <v>67</v>
      </c>
      <c r="H49" t="s">
        <v>1083</v>
      </c>
      <c r="I49" t="s">
        <v>1084</v>
      </c>
      <c r="J49" t="s">
        <v>1085</v>
      </c>
      <c r="K49" t="s">
        <v>1086</v>
      </c>
      <c r="L49" t="s">
        <v>1087</v>
      </c>
      <c r="M49" t="s">
        <v>1088</v>
      </c>
      <c r="N49" t="s">
        <v>1089</v>
      </c>
      <c r="O49" t="s">
        <v>1090</v>
      </c>
      <c r="P49" t="s">
        <v>1091</v>
      </c>
      <c r="Q49" t="s">
        <v>1092</v>
      </c>
      <c r="R49" t="s">
        <v>1093</v>
      </c>
      <c r="S49" t="s">
        <v>1094</v>
      </c>
      <c r="T49" t="s">
        <v>62</v>
      </c>
      <c r="U49">
        <v>31</v>
      </c>
      <c r="V49">
        <v>3</v>
      </c>
      <c r="W49">
        <v>3</v>
      </c>
      <c r="X49">
        <v>3</v>
      </c>
      <c r="Y49">
        <v>3</v>
      </c>
      <c r="Z49" t="s">
        <v>578</v>
      </c>
      <c r="AA49" t="s">
        <v>579</v>
      </c>
      <c r="AB49" t="s">
        <v>580</v>
      </c>
      <c r="AC49" t="s">
        <v>62</v>
      </c>
      <c r="AD49" t="s">
        <v>1095</v>
      </c>
      <c r="AE49" t="s">
        <v>62</v>
      </c>
      <c r="AF49" t="s">
        <v>1096</v>
      </c>
      <c r="AG49" t="s">
        <v>1097</v>
      </c>
      <c r="AH49" t="s">
        <v>62</v>
      </c>
      <c r="AI49">
        <v>2025</v>
      </c>
      <c r="AJ49">
        <v>3</v>
      </c>
      <c r="AK49" t="s">
        <v>62</v>
      </c>
      <c r="AL49" t="s">
        <v>62</v>
      </c>
      <c r="AM49" t="s">
        <v>62</v>
      </c>
      <c r="AN49" t="s">
        <v>62</v>
      </c>
      <c r="AO49" t="s">
        <v>62</v>
      </c>
      <c r="AP49">
        <v>139</v>
      </c>
      <c r="AQ49">
        <v>149</v>
      </c>
      <c r="AR49" t="s">
        <v>62</v>
      </c>
      <c r="AS49" t="s">
        <v>1098</v>
      </c>
      <c r="AT49" t="str">
        <f>HYPERLINK("http://dx.doi.org/10.1109/TICPS.2024.3524483","http://dx.doi.org/10.1109/TICPS.2024.3524483")</f>
        <v>http://dx.doi.org/10.1109/TICPS.2024.3524483</v>
      </c>
      <c r="AU49" t="s">
        <v>62</v>
      </c>
      <c r="AV49" t="s">
        <v>62</v>
      </c>
      <c r="AW49">
        <v>11</v>
      </c>
      <c r="AX49" t="s">
        <v>1099</v>
      </c>
      <c r="AY49" t="s">
        <v>115</v>
      </c>
      <c r="AZ49" t="s">
        <v>230</v>
      </c>
      <c r="BA49" t="s">
        <v>1100</v>
      </c>
      <c r="BB49" t="s">
        <v>62</v>
      </c>
      <c r="BC49" t="s">
        <v>322</v>
      </c>
      <c r="BD49" t="s">
        <v>62</v>
      </c>
      <c r="BE49" t="s">
        <v>62</v>
      </c>
      <c r="BF49" t="s">
        <v>95</v>
      </c>
      <c r="BG49" t="s">
        <v>1101</v>
      </c>
      <c r="BH49" t="str">
        <f>HYPERLINK("https%3A%2F%2Fwww.webofscience.com%2Fwos%2Fwoscc%2Ffull-record%2FWOS:001503182600001","View Full Record in Web of Science")</f>
        <v>View Full Record in Web of Science</v>
      </c>
    </row>
    <row r="50" spans="1:60" x14ac:dyDescent="0.15">
      <c r="A50" t="s">
        <v>60</v>
      </c>
      <c r="B50" t="s">
        <v>1102</v>
      </c>
      <c r="C50" t="s">
        <v>1103</v>
      </c>
      <c r="D50" t="s">
        <v>1104</v>
      </c>
      <c r="E50" t="s">
        <v>1105</v>
      </c>
      <c r="F50" t="s">
        <v>66</v>
      </c>
      <c r="G50" t="s">
        <v>67</v>
      </c>
      <c r="H50" t="s">
        <v>1106</v>
      </c>
      <c r="I50" t="s">
        <v>62</v>
      </c>
      <c r="J50" t="s">
        <v>1107</v>
      </c>
      <c r="K50" t="s">
        <v>1108</v>
      </c>
      <c r="L50" t="s">
        <v>1109</v>
      </c>
      <c r="M50" t="s">
        <v>1110</v>
      </c>
      <c r="N50" t="s">
        <v>1111</v>
      </c>
      <c r="O50" t="s">
        <v>62</v>
      </c>
      <c r="P50" t="s">
        <v>62</v>
      </c>
      <c r="Q50" t="s">
        <v>1112</v>
      </c>
      <c r="R50" t="s">
        <v>1113</v>
      </c>
      <c r="S50" t="s">
        <v>1114</v>
      </c>
      <c r="T50" t="s">
        <v>62</v>
      </c>
      <c r="U50">
        <v>37</v>
      </c>
      <c r="V50">
        <v>0</v>
      </c>
      <c r="W50">
        <v>0</v>
      </c>
      <c r="X50">
        <v>26</v>
      </c>
      <c r="Y50">
        <v>26</v>
      </c>
      <c r="Z50" t="s">
        <v>1115</v>
      </c>
      <c r="AA50" t="s">
        <v>1116</v>
      </c>
      <c r="AB50" t="s">
        <v>1117</v>
      </c>
      <c r="AC50" t="s">
        <v>1118</v>
      </c>
      <c r="AD50" t="s">
        <v>1119</v>
      </c>
      <c r="AE50" t="s">
        <v>62</v>
      </c>
      <c r="AF50" t="s">
        <v>1120</v>
      </c>
      <c r="AG50" t="s">
        <v>1121</v>
      </c>
      <c r="AH50" t="s">
        <v>1122</v>
      </c>
      <c r="AI50">
        <v>2025</v>
      </c>
      <c r="AJ50">
        <v>25</v>
      </c>
      <c r="AK50">
        <v>2</v>
      </c>
      <c r="AL50" t="s">
        <v>62</v>
      </c>
      <c r="AM50" t="s">
        <v>62</v>
      </c>
      <c r="AN50" t="s">
        <v>62</v>
      </c>
      <c r="AO50" t="s">
        <v>62</v>
      </c>
      <c r="AP50" t="s">
        <v>62</v>
      </c>
      <c r="AQ50" t="s">
        <v>62</v>
      </c>
      <c r="AR50">
        <v>21010</v>
      </c>
      <c r="AS50" t="s">
        <v>1123</v>
      </c>
      <c r="AT50" t="str">
        <f>HYPERLINK("http://dx.doi.org/10.1115/1.4067389","http://dx.doi.org/10.1115/1.4067389")</f>
        <v>http://dx.doi.org/10.1115/1.4067389</v>
      </c>
      <c r="AU50" t="s">
        <v>62</v>
      </c>
      <c r="AV50" t="s">
        <v>62</v>
      </c>
      <c r="AW50">
        <v>12</v>
      </c>
      <c r="AX50" t="s">
        <v>1124</v>
      </c>
      <c r="AY50" t="s">
        <v>91</v>
      </c>
      <c r="AZ50" t="s">
        <v>230</v>
      </c>
      <c r="BA50" t="s">
        <v>1125</v>
      </c>
      <c r="BB50" t="s">
        <v>62</v>
      </c>
      <c r="BC50" t="s">
        <v>62</v>
      </c>
      <c r="BD50" t="s">
        <v>62</v>
      </c>
      <c r="BE50" t="s">
        <v>62</v>
      </c>
      <c r="BF50" t="s">
        <v>95</v>
      </c>
      <c r="BG50" t="s">
        <v>1126</v>
      </c>
      <c r="BH50" t="str">
        <f>HYPERLINK("https%3A%2F%2Fwww.webofscience.com%2Fwos%2Fwoscc%2Ffull-record%2FWOS:001403467800001","View Full Record in Web of Science")</f>
        <v>View Full Record in Web of Science</v>
      </c>
    </row>
    <row r="51" spans="1:60" x14ac:dyDescent="0.15">
      <c r="A51" t="s">
        <v>60</v>
      </c>
      <c r="B51" t="s">
        <v>1128</v>
      </c>
      <c r="C51" t="s">
        <v>1129</v>
      </c>
      <c r="D51" t="s">
        <v>1130</v>
      </c>
      <c r="E51" t="s">
        <v>1131</v>
      </c>
      <c r="F51" t="s">
        <v>66</v>
      </c>
      <c r="G51" t="s">
        <v>67</v>
      </c>
      <c r="H51" t="s">
        <v>1132</v>
      </c>
      <c r="I51" t="s">
        <v>62</v>
      </c>
      <c r="J51" t="s">
        <v>1133</v>
      </c>
      <c r="K51" t="s">
        <v>1134</v>
      </c>
      <c r="L51" t="s">
        <v>1135</v>
      </c>
      <c r="M51" t="s">
        <v>1136</v>
      </c>
      <c r="N51" t="s">
        <v>1137</v>
      </c>
      <c r="O51" t="s">
        <v>1138</v>
      </c>
      <c r="P51" t="s">
        <v>62</v>
      </c>
      <c r="Q51" t="s">
        <v>1139</v>
      </c>
      <c r="R51" t="s">
        <v>1140</v>
      </c>
      <c r="S51" t="s">
        <v>1141</v>
      </c>
      <c r="T51" t="s">
        <v>62</v>
      </c>
      <c r="U51">
        <v>81</v>
      </c>
      <c r="V51">
        <v>0</v>
      </c>
      <c r="W51">
        <v>0</v>
      </c>
      <c r="X51">
        <v>5</v>
      </c>
      <c r="Y51">
        <v>6</v>
      </c>
      <c r="Z51" t="s">
        <v>1142</v>
      </c>
      <c r="AA51" t="s">
        <v>695</v>
      </c>
      <c r="AB51" t="s">
        <v>1143</v>
      </c>
      <c r="AC51" t="s">
        <v>1144</v>
      </c>
      <c r="AD51" t="s">
        <v>1145</v>
      </c>
      <c r="AE51" t="s">
        <v>62</v>
      </c>
      <c r="AF51" t="s">
        <v>1146</v>
      </c>
      <c r="AG51" t="s">
        <v>1147</v>
      </c>
      <c r="AH51" t="s">
        <v>366</v>
      </c>
      <c r="AI51">
        <v>2024</v>
      </c>
      <c r="AJ51">
        <v>67</v>
      </c>
      <c r="AK51">
        <v>12</v>
      </c>
      <c r="AL51" t="s">
        <v>62</v>
      </c>
      <c r="AM51" t="s">
        <v>62</v>
      </c>
      <c r="AN51" t="s">
        <v>656</v>
      </c>
      <c r="AO51" t="s">
        <v>62</v>
      </c>
      <c r="AP51" t="s">
        <v>62</v>
      </c>
      <c r="AQ51" t="s">
        <v>62</v>
      </c>
      <c r="AR51">
        <v>220103</v>
      </c>
      <c r="AS51" t="s">
        <v>1148</v>
      </c>
      <c r="AT51" t="str">
        <f>HYPERLINK("http://dx.doi.org/10.1007/s11432-024-4187-3","http://dx.doi.org/10.1007/s11432-024-4187-3")</f>
        <v>http://dx.doi.org/10.1007/s11432-024-4187-3</v>
      </c>
      <c r="AU51" t="s">
        <v>62</v>
      </c>
      <c r="AV51" t="s">
        <v>62</v>
      </c>
      <c r="AW51">
        <v>16</v>
      </c>
      <c r="AX51" t="s">
        <v>1149</v>
      </c>
      <c r="AY51" t="s">
        <v>91</v>
      </c>
      <c r="AZ51" t="s">
        <v>230</v>
      </c>
      <c r="BA51" t="s">
        <v>1150</v>
      </c>
      <c r="BB51" t="s">
        <v>62</v>
      </c>
      <c r="BC51" t="s">
        <v>62</v>
      </c>
      <c r="BD51" t="s">
        <v>62</v>
      </c>
      <c r="BE51" t="s">
        <v>62</v>
      </c>
      <c r="BF51" t="s">
        <v>95</v>
      </c>
      <c r="BG51" t="s">
        <v>1151</v>
      </c>
      <c r="BH51" t="str">
        <f>HYPERLINK("https%3A%2F%2Fwww.webofscience.com%2Fwos%2Fwoscc%2Ffull-record%2FWOS:001378124700002","View Full Record in Web of Science")</f>
        <v>View Full Record in Web of Science</v>
      </c>
    </row>
    <row r="52" spans="1:60" x14ac:dyDescent="0.15">
      <c r="A52" t="s">
        <v>60</v>
      </c>
      <c r="B52" t="s">
        <v>1152</v>
      </c>
      <c r="C52" t="s">
        <v>1153</v>
      </c>
      <c r="D52" t="s">
        <v>1154</v>
      </c>
      <c r="E52" t="s">
        <v>499</v>
      </c>
      <c r="F52" t="s">
        <v>66</v>
      </c>
      <c r="G52" t="s">
        <v>67</v>
      </c>
      <c r="H52" t="s">
        <v>1155</v>
      </c>
      <c r="I52" t="s">
        <v>62</v>
      </c>
      <c r="J52" t="s">
        <v>1156</v>
      </c>
      <c r="K52" t="s">
        <v>1157</v>
      </c>
      <c r="L52" t="s">
        <v>1158</v>
      </c>
      <c r="M52" t="s">
        <v>1159</v>
      </c>
      <c r="N52" t="s">
        <v>1160</v>
      </c>
      <c r="O52" t="s">
        <v>1161</v>
      </c>
      <c r="P52" t="s">
        <v>62</v>
      </c>
      <c r="Q52" t="s">
        <v>1162</v>
      </c>
      <c r="R52" t="s">
        <v>1027</v>
      </c>
      <c r="S52" t="s">
        <v>1163</v>
      </c>
      <c r="T52" t="s">
        <v>62</v>
      </c>
      <c r="U52">
        <v>42</v>
      </c>
      <c r="V52">
        <v>4</v>
      </c>
      <c r="W52">
        <v>4</v>
      </c>
      <c r="X52">
        <v>57</v>
      </c>
      <c r="Y52">
        <v>106</v>
      </c>
      <c r="Z52" t="s">
        <v>156</v>
      </c>
      <c r="AA52" t="s">
        <v>157</v>
      </c>
      <c r="AB52" t="s">
        <v>158</v>
      </c>
      <c r="AC52" t="s">
        <v>62</v>
      </c>
      <c r="AD52" t="s">
        <v>500</v>
      </c>
      <c r="AE52" t="s">
        <v>62</v>
      </c>
      <c r="AF52" t="s">
        <v>501</v>
      </c>
      <c r="AG52" t="s">
        <v>502</v>
      </c>
      <c r="AH52" t="s">
        <v>165</v>
      </c>
      <c r="AI52">
        <v>2024</v>
      </c>
      <c r="AJ52">
        <v>13</v>
      </c>
      <c r="AK52">
        <v>19</v>
      </c>
      <c r="AL52" t="s">
        <v>62</v>
      </c>
      <c r="AM52" t="s">
        <v>62</v>
      </c>
      <c r="AN52" t="s">
        <v>62</v>
      </c>
      <c r="AO52" t="s">
        <v>62</v>
      </c>
      <c r="AP52" t="s">
        <v>62</v>
      </c>
      <c r="AQ52" t="s">
        <v>62</v>
      </c>
      <c r="AR52">
        <v>3936</v>
      </c>
      <c r="AS52" t="s">
        <v>1164</v>
      </c>
      <c r="AT52" t="str">
        <f>HYPERLINK("http://dx.doi.org/10.3390/electronics13193936","http://dx.doi.org/10.3390/electronics13193936")</f>
        <v>http://dx.doi.org/10.3390/electronics13193936</v>
      </c>
      <c r="AU52" t="s">
        <v>62</v>
      </c>
      <c r="AV52" t="s">
        <v>62</v>
      </c>
      <c r="AW52">
        <v>21</v>
      </c>
      <c r="AX52" t="s">
        <v>503</v>
      </c>
      <c r="AY52" t="s">
        <v>91</v>
      </c>
      <c r="AZ52" t="s">
        <v>504</v>
      </c>
      <c r="BA52" t="s">
        <v>1165</v>
      </c>
      <c r="BB52" t="s">
        <v>62</v>
      </c>
      <c r="BC52" t="s">
        <v>94</v>
      </c>
      <c r="BD52" t="s">
        <v>62</v>
      </c>
      <c r="BE52" t="s">
        <v>62</v>
      </c>
      <c r="BF52" t="s">
        <v>95</v>
      </c>
      <c r="BG52" t="s">
        <v>1166</v>
      </c>
      <c r="BH52" t="str">
        <f>HYPERLINK("https%3A%2F%2Fwww.webofscience.com%2Fwos%2Fwoscc%2Ffull-record%2FWOS:001334218600001","View Full Record in Web of Science")</f>
        <v>View Full Record in Web of Science</v>
      </c>
    </row>
    <row r="53" spans="1:60" x14ac:dyDescent="0.15">
      <c r="A53" t="s">
        <v>60</v>
      </c>
      <c r="B53" t="s">
        <v>1167</v>
      </c>
      <c r="C53" t="s">
        <v>1168</v>
      </c>
      <c r="D53" t="s">
        <v>1169</v>
      </c>
      <c r="E53" t="s">
        <v>1170</v>
      </c>
      <c r="F53" t="s">
        <v>66</v>
      </c>
      <c r="G53" t="s">
        <v>728</v>
      </c>
      <c r="H53" t="s">
        <v>1171</v>
      </c>
      <c r="I53" t="s">
        <v>1172</v>
      </c>
      <c r="J53" t="s">
        <v>1173</v>
      </c>
      <c r="K53" t="s">
        <v>1174</v>
      </c>
      <c r="L53" t="s">
        <v>62</v>
      </c>
      <c r="M53" t="s">
        <v>1175</v>
      </c>
      <c r="N53" t="s">
        <v>1176</v>
      </c>
      <c r="O53" t="s">
        <v>1177</v>
      </c>
      <c r="P53" t="s">
        <v>1178</v>
      </c>
      <c r="Q53" t="s">
        <v>62</v>
      </c>
      <c r="R53" t="s">
        <v>62</v>
      </c>
      <c r="S53" t="s">
        <v>62</v>
      </c>
      <c r="T53" t="s">
        <v>62</v>
      </c>
      <c r="U53">
        <v>22</v>
      </c>
      <c r="V53">
        <v>0</v>
      </c>
      <c r="W53">
        <v>0</v>
      </c>
      <c r="X53">
        <v>1</v>
      </c>
      <c r="Y53">
        <v>1</v>
      </c>
      <c r="Z53" t="s">
        <v>518</v>
      </c>
      <c r="AA53" t="s">
        <v>519</v>
      </c>
      <c r="AB53" t="s">
        <v>520</v>
      </c>
      <c r="AC53" t="s">
        <v>1179</v>
      </c>
      <c r="AD53" t="s">
        <v>1180</v>
      </c>
      <c r="AE53" t="s">
        <v>62</v>
      </c>
      <c r="AF53" t="s">
        <v>1181</v>
      </c>
      <c r="AG53" t="s">
        <v>1182</v>
      </c>
      <c r="AH53" t="s">
        <v>1183</v>
      </c>
      <c r="AI53">
        <v>2025</v>
      </c>
      <c r="AJ53" t="s">
        <v>62</v>
      </c>
      <c r="AK53" t="s">
        <v>62</v>
      </c>
      <c r="AL53" t="s">
        <v>62</v>
      </c>
      <c r="AM53" t="s">
        <v>62</v>
      </c>
      <c r="AN53" t="s">
        <v>62</v>
      </c>
      <c r="AO53" t="s">
        <v>62</v>
      </c>
      <c r="AP53" t="s">
        <v>62</v>
      </c>
      <c r="AQ53" t="s">
        <v>62</v>
      </c>
      <c r="AR53" t="s">
        <v>62</v>
      </c>
      <c r="AS53" t="s">
        <v>1184</v>
      </c>
      <c r="AT53" t="str">
        <f>HYPERLINK("http://dx.doi.org/10.1080/24751839.2025.2460282","http://dx.doi.org/10.1080/24751839.2025.2460282")</f>
        <v>http://dx.doi.org/10.1080/24751839.2025.2460282</v>
      </c>
      <c r="AU53" t="s">
        <v>62</v>
      </c>
      <c r="AV53" t="s">
        <v>448</v>
      </c>
      <c r="AW53">
        <v>10</v>
      </c>
      <c r="AX53" t="s">
        <v>605</v>
      </c>
      <c r="AY53" t="s">
        <v>115</v>
      </c>
      <c r="AZ53" t="s">
        <v>586</v>
      </c>
      <c r="BA53" t="s">
        <v>1185</v>
      </c>
      <c r="BB53" t="s">
        <v>62</v>
      </c>
      <c r="BC53" t="s">
        <v>94</v>
      </c>
      <c r="BD53" t="s">
        <v>62</v>
      </c>
      <c r="BE53" t="s">
        <v>62</v>
      </c>
      <c r="BF53" t="s">
        <v>95</v>
      </c>
      <c r="BG53" t="s">
        <v>1186</v>
      </c>
      <c r="BH53" t="str">
        <f>HYPERLINK("https%3A%2F%2Fwww.webofscience.com%2Fwos%2Fwoscc%2Ffull-record%2FWOS:001412919000001","View Full Record in Web of Science")</f>
        <v>View Full Record in Web of Science</v>
      </c>
    </row>
    <row r="54" spans="1:60" x14ac:dyDescent="0.15">
      <c r="A54" t="s">
        <v>60</v>
      </c>
      <c r="B54" t="s">
        <v>1187</v>
      </c>
      <c r="C54" t="s">
        <v>1188</v>
      </c>
      <c r="D54" t="s">
        <v>1189</v>
      </c>
      <c r="E54" t="s">
        <v>1190</v>
      </c>
      <c r="F54" t="s">
        <v>66</v>
      </c>
      <c r="G54" t="s">
        <v>67</v>
      </c>
      <c r="H54" t="s">
        <v>1191</v>
      </c>
      <c r="I54" t="s">
        <v>62</v>
      </c>
      <c r="J54" t="s">
        <v>1192</v>
      </c>
      <c r="K54" t="s">
        <v>1193</v>
      </c>
      <c r="L54" t="s">
        <v>1194</v>
      </c>
      <c r="M54" t="s">
        <v>1195</v>
      </c>
      <c r="N54" t="s">
        <v>1196</v>
      </c>
      <c r="O54" t="s">
        <v>1197</v>
      </c>
      <c r="P54" t="s">
        <v>62</v>
      </c>
      <c r="Q54" t="s">
        <v>1198</v>
      </c>
      <c r="R54" t="s">
        <v>1199</v>
      </c>
      <c r="S54" t="s">
        <v>1200</v>
      </c>
      <c r="T54" t="s">
        <v>62</v>
      </c>
      <c r="U54">
        <v>23</v>
      </c>
      <c r="V54">
        <v>2</v>
      </c>
      <c r="W54">
        <v>2</v>
      </c>
      <c r="X54">
        <v>1</v>
      </c>
      <c r="Y54">
        <v>15</v>
      </c>
      <c r="Z54" t="s">
        <v>1201</v>
      </c>
      <c r="AA54" t="s">
        <v>1202</v>
      </c>
      <c r="AB54" t="s">
        <v>1203</v>
      </c>
      <c r="AC54" t="s">
        <v>1204</v>
      </c>
      <c r="AD54" t="s">
        <v>62</v>
      </c>
      <c r="AE54" t="s">
        <v>62</v>
      </c>
      <c r="AF54" t="s">
        <v>1205</v>
      </c>
      <c r="AG54" t="s">
        <v>1206</v>
      </c>
      <c r="AH54" t="s">
        <v>62</v>
      </c>
      <c r="AI54">
        <v>2024</v>
      </c>
      <c r="AJ54">
        <v>13</v>
      </c>
      <c r="AK54">
        <v>2</v>
      </c>
      <c r="AL54" t="s">
        <v>62</v>
      </c>
      <c r="AM54" t="s">
        <v>62</v>
      </c>
      <c r="AN54" t="s">
        <v>656</v>
      </c>
      <c r="AO54" t="s">
        <v>62</v>
      </c>
      <c r="AP54" t="s">
        <v>62</v>
      </c>
      <c r="AQ54" t="s">
        <v>62</v>
      </c>
      <c r="AR54" t="s">
        <v>62</v>
      </c>
      <c r="AS54" t="s">
        <v>1207</v>
      </c>
      <c r="AT54" t="str">
        <f>HYPERLINK("http://dx.doi.org/10.1561/116.00000250","http://dx.doi.org/10.1561/116.00000250")</f>
        <v>http://dx.doi.org/10.1561/116.00000250</v>
      </c>
      <c r="AU54" t="s">
        <v>62</v>
      </c>
      <c r="AV54" t="s">
        <v>62</v>
      </c>
      <c r="AW54">
        <v>19</v>
      </c>
      <c r="AX54" t="s">
        <v>963</v>
      </c>
      <c r="AY54" t="s">
        <v>115</v>
      </c>
      <c r="AZ54" t="s">
        <v>92</v>
      </c>
      <c r="BA54" t="s">
        <v>1208</v>
      </c>
      <c r="BB54" t="s">
        <v>62</v>
      </c>
      <c r="BC54" t="s">
        <v>297</v>
      </c>
      <c r="BD54" t="s">
        <v>62</v>
      </c>
      <c r="BE54" t="s">
        <v>62</v>
      </c>
      <c r="BF54" t="s">
        <v>95</v>
      </c>
      <c r="BG54" t="s">
        <v>1209</v>
      </c>
      <c r="BH54" t="str">
        <f>HYPERLINK("https%3A%2F%2Fwww.webofscience.com%2Fwos%2Fwoscc%2Ffull-record%2FWOS:001191837900001","View Full Record in Web of Science")</f>
        <v>View Full Record in Web of Science</v>
      </c>
    </row>
    <row r="55" spans="1:60" x14ac:dyDescent="0.15">
      <c r="A55" t="s">
        <v>60</v>
      </c>
      <c r="B55" t="s">
        <v>1210</v>
      </c>
      <c r="C55" t="s">
        <v>1211</v>
      </c>
      <c r="D55" t="s">
        <v>1212</v>
      </c>
      <c r="E55" t="s">
        <v>983</v>
      </c>
      <c r="F55" t="s">
        <v>66</v>
      </c>
      <c r="G55" t="s">
        <v>67</v>
      </c>
      <c r="H55" t="s">
        <v>1213</v>
      </c>
      <c r="I55" t="s">
        <v>1214</v>
      </c>
      <c r="J55" t="s">
        <v>1215</v>
      </c>
      <c r="K55" t="s">
        <v>1216</v>
      </c>
      <c r="L55" t="s">
        <v>1217</v>
      </c>
      <c r="M55" t="s">
        <v>1218</v>
      </c>
      <c r="N55" t="s">
        <v>1219</v>
      </c>
      <c r="O55" t="s">
        <v>62</v>
      </c>
      <c r="P55" t="s">
        <v>1220</v>
      </c>
      <c r="Q55" t="s">
        <v>62</v>
      </c>
      <c r="R55" t="s">
        <v>62</v>
      </c>
      <c r="S55" t="s">
        <v>1221</v>
      </c>
      <c r="T55" t="s">
        <v>62</v>
      </c>
      <c r="U55">
        <v>76</v>
      </c>
      <c r="V55">
        <v>3</v>
      </c>
      <c r="W55">
        <v>3</v>
      </c>
      <c r="X55">
        <v>11</v>
      </c>
      <c r="Y55">
        <v>29</v>
      </c>
      <c r="Z55" t="s">
        <v>995</v>
      </c>
      <c r="AA55" t="s">
        <v>996</v>
      </c>
      <c r="AB55" t="s">
        <v>997</v>
      </c>
      <c r="AC55" t="s">
        <v>998</v>
      </c>
      <c r="AD55" t="s">
        <v>999</v>
      </c>
      <c r="AE55" t="s">
        <v>62</v>
      </c>
      <c r="AF55" t="s">
        <v>1000</v>
      </c>
      <c r="AG55" t="s">
        <v>1001</v>
      </c>
      <c r="AH55" t="s">
        <v>1222</v>
      </c>
      <c r="AI55">
        <v>2025</v>
      </c>
      <c r="AJ55">
        <v>41</v>
      </c>
      <c r="AK55">
        <v>13</v>
      </c>
      <c r="AL55" t="s">
        <v>62</v>
      </c>
      <c r="AM55" t="s">
        <v>62</v>
      </c>
      <c r="AN55" t="s">
        <v>62</v>
      </c>
      <c r="AO55" t="s">
        <v>62</v>
      </c>
      <c r="AP55">
        <v>8265</v>
      </c>
      <c r="AQ55">
        <v>8279</v>
      </c>
      <c r="AR55" t="s">
        <v>62</v>
      </c>
      <c r="AS55" t="s">
        <v>1223</v>
      </c>
      <c r="AT55" t="str">
        <f>HYPERLINK("http://dx.doi.org/10.1080/10447318.2024.2406966","http://dx.doi.org/10.1080/10447318.2024.2406966")</f>
        <v>http://dx.doi.org/10.1080/10447318.2024.2406966</v>
      </c>
      <c r="AU55" t="s">
        <v>62</v>
      </c>
      <c r="AV55" t="s">
        <v>427</v>
      </c>
      <c r="AW55">
        <v>15</v>
      </c>
      <c r="AX55" t="s">
        <v>1004</v>
      </c>
      <c r="AY55" t="s">
        <v>200</v>
      </c>
      <c r="AZ55" t="s">
        <v>230</v>
      </c>
      <c r="BA55" t="s">
        <v>1224</v>
      </c>
      <c r="BB55" t="s">
        <v>62</v>
      </c>
      <c r="BC55" t="s">
        <v>62</v>
      </c>
      <c r="BD55" t="s">
        <v>62</v>
      </c>
      <c r="BE55" t="s">
        <v>62</v>
      </c>
      <c r="BF55" t="s">
        <v>95</v>
      </c>
      <c r="BG55" t="s">
        <v>1225</v>
      </c>
      <c r="BH55" t="str">
        <f>HYPERLINK("https%3A%2F%2Fwww.webofscience.com%2Fwos%2Fwoscc%2Ffull-record%2FWOS:001319982800001","View Full Record in Web of Science")</f>
        <v>View Full Record in Web of Science</v>
      </c>
    </row>
    <row r="56" spans="1:60" x14ac:dyDescent="0.15">
      <c r="A56" t="s">
        <v>60</v>
      </c>
      <c r="B56" t="s">
        <v>1226</v>
      </c>
      <c r="C56" t="s">
        <v>1227</v>
      </c>
      <c r="D56" t="s">
        <v>1228</v>
      </c>
      <c r="E56" t="s">
        <v>409</v>
      </c>
      <c r="F56" t="s">
        <v>66</v>
      </c>
      <c r="G56" t="s">
        <v>67</v>
      </c>
      <c r="H56" t="s">
        <v>1229</v>
      </c>
      <c r="I56" t="s">
        <v>62</v>
      </c>
      <c r="J56" t="s">
        <v>1230</v>
      </c>
      <c r="K56" t="s">
        <v>1231</v>
      </c>
      <c r="L56" t="s">
        <v>1232</v>
      </c>
      <c r="M56" t="s">
        <v>1233</v>
      </c>
      <c r="N56" t="s">
        <v>1234</v>
      </c>
      <c r="O56" t="s">
        <v>1235</v>
      </c>
      <c r="P56" t="s">
        <v>1236</v>
      </c>
      <c r="Q56" t="s">
        <v>62</v>
      </c>
      <c r="R56" t="s">
        <v>62</v>
      </c>
      <c r="S56" t="s">
        <v>62</v>
      </c>
      <c r="T56" t="s">
        <v>62</v>
      </c>
      <c r="U56">
        <v>71</v>
      </c>
      <c r="V56">
        <v>10</v>
      </c>
      <c r="W56">
        <v>10</v>
      </c>
      <c r="X56">
        <v>28</v>
      </c>
      <c r="Y56">
        <v>100</v>
      </c>
      <c r="Z56" t="s">
        <v>418</v>
      </c>
      <c r="AA56" t="s">
        <v>419</v>
      </c>
      <c r="AB56" t="s">
        <v>420</v>
      </c>
      <c r="AC56" t="s">
        <v>421</v>
      </c>
      <c r="AD56" t="s">
        <v>422</v>
      </c>
      <c r="AE56" t="s">
        <v>62</v>
      </c>
      <c r="AF56" t="s">
        <v>423</v>
      </c>
      <c r="AG56" t="s">
        <v>424</v>
      </c>
      <c r="AH56" t="s">
        <v>386</v>
      </c>
      <c r="AI56">
        <v>2024</v>
      </c>
      <c r="AJ56">
        <v>32</v>
      </c>
      <c r="AK56">
        <v>4</v>
      </c>
      <c r="AL56" t="s">
        <v>62</v>
      </c>
      <c r="AM56" t="s">
        <v>62</v>
      </c>
      <c r="AN56" t="s">
        <v>62</v>
      </c>
      <c r="AO56" t="s">
        <v>62</v>
      </c>
      <c r="AP56" t="s">
        <v>62</v>
      </c>
      <c r="AQ56" t="s">
        <v>62</v>
      </c>
      <c r="AR56" t="s">
        <v>62</v>
      </c>
      <c r="AS56" t="s">
        <v>1237</v>
      </c>
      <c r="AT56" t="str">
        <f>HYPERLINK("http://dx.doi.org/10.1002/cae.22747","http://dx.doi.org/10.1002/cae.22747")</f>
        <v>http://dx.doi.org/10.1002/cae.22747</v>
      </c>
      <c r="AU56" t="s">
        <v>62</v>
      </c>
      <c r="AV56" t="s">
        <v>1238</v>
      </c>
      <c r="AW56">
        <v>18</v>
      </c>
      <c r="AX56" t="s">
        <v>428</v>
      </c>
      <c r="AY56" t="s">
        <v>91</v>
      </c>
      <c r="AZ56" t="s">
        <v>429</v>
      </c>
      <c r="BA56" t="s">
        <v>1239</v>
      </c>
      <c r="BB56" t="s">
        <v>62</v>
      </c>
      <c r="BC56" t="s">
        <v>203</v>
      </c>
      <c r="BD56" t="s">
        <v>62</v>
      </c>
      <c r="BE56" t="s">
        <v>62</v>
      </c>
      <c r="BF56" t="s">
        <v>95</v>
      </c>
      <c r="BG56" t="s">
        <v>1240</v>
      </c>
      <c r="BH56" t="str">
        <f>HYPERLINK("https%3A%2F%2Fwww.webofscience.com%2Fwos%2Fwoscc%2Ffull-record%2FWOS:001206520000001","View Full Record in Web of Science")</f>
        <v>View Full Record in Web of Science</v>
      </c>
    </row>
    <row r="57" spans="1:60" x14ac:dyDescent="0.15">
      <c r="A57" t="s">
        <v>60</v>
      </c>
      <c r="B57" t="s">
        <v>1241</v>
      </c>
      <c r="C57" t="s">
        <v>1242</v>
      </c>
      <c r="D57" t="s">
        <v>1243</v>
      </c>
      <c r="E57" t="s">
        <v>146</v>
      </c>
      <c r="F57" t="s">
        <v>66</v>
      </c>
      <c r="G57" t="s">
        <v>67</v>
      </c>
      <c r="H57" t="s">
        <v>1244</v>
      </c>
      <c r="I57" t="s">
        <v>1245</v>
      </c>
      <c r="J57" t="s">
        <v>1246</v>
      </c>
      <c r="K57" t="s">
        <v>1247</v>
      </c>
      <c r="L57" t="s">
        <v>1248</v>
      </c>
      <c r="M57" t="s">
        <v>1249</v>
      </c>
      <c r="N57" t="s">
        <v>1250</v>
      </c>
      <c r="O57" t="s">
        <v>62</v>
      </c>
      <c r="P57" t="s">
        <v>62</v>
      </c>
      <c r="Q57" t="s">
        <v>1251</v>
      </c>
      <c r="R57" t="s">
        <v>1252</v>
      </c>
      <c r="S57" t="s">
        <v>1253</v>
      </c>
      <c r="T57" t="s">
        <v>62</v>
      </c>
      <c r="U57">
        <v>32</v>
      </c>
      <c r="V57">
        <v>1</v>
      </c>
      <c r="W57">
        <v>1</v>
      </c>
      <c r="X57">
        <v>8</v>
      </c>
      <c r="Y57">
        <v>8</v>
      </c>
      <c r="Z57" t="s">
        <v>156</v>
      </c>
      <c r="AA57" t="s">
        <v>157</v>
      </c>
      <c r="AB57" t="s">
        <v>166</v>
      </c>
      <c r="AC57" t="s">
        <v>62</v>
      </c>
      <c r="AD57" t="s">
        <v>159</v>
      </c>
      <c r="AE57" t="s">
        <v>62</v>
      </c>
      <c r="AF57" t="s">
        <v>160</v>
      </c>
      <c r="AG57" t="s">
        <v>160</v>
      </c>
      <c r="AH57" t="s">
        <v>274</v>
      </c>
      <c r="AI57">
        <v>2025</v>
      </c>
      <c r="AJ57">
        <v>15</v>
      </c>
      <c r="AK57">
        <v>4</v>
      </c>
      <c r="AL57" t="s">
        <v>62</v>
      </c>
      <c r="AM57" t="s">
        <v>62</v>
      </c>
      <c r="AN57" t="s">
        <v>62</v>
      </c>
      <c r="AO57" t="s">
        <v>62</v>
      </c>
      <c r="AP57" t="s">
        <v>62</v>
      </c>
      <c r="AQ57" t="s">
        <v>62</v>
      </c>
      <c r="AR57">
        <v>527</v>
      </c>
      <c r="AS57" t="s">
        <v>1254</v>
      </c>
      <c r="AT57" t="str">
        <f>HYPERLINK("http://dx.doi.org/10.3390/buildings15040527","http://dx.doi.org/10.3390/buildings15040527")</f>
        <v>http://dx.doi.org/10.3390/buildings15040527</v>
      </c>
      <c r="AU57" t="s">
        <v>62</v>
      </c>
      <c r="AV57" t="s">
        <v>62</v>
      </c>
      <c r="AW57">
        <v>14</v>
      </c>
      <c r="AX57" t="s">
        <v>138</v>
      </c>
      <c r="AY57" t="s">
        <v>91</v>
      </c>
      <c r="AZ57" t="s">
        <v>139</v>
      </c>
      <c r="BA57" t="s">
        <v>1255</v>
      </c>
      <c r="BB57" t="s">
        <v>62</v>
      </c>
      <c r="BC57" t="s">
        <v>94</v>
      </c>
      <c r="BD57" t="s">
        <v>62</v>
      </c>
      <c r="BE57" t="s">
        <v>62</v>
      </c>
      <c r="BF57" t="s">
        <v>95</v>
      </c>
      <c r="BG57" t="s">
        <v>1256</v>
      </c>
      <c r="BH57" t="str">
        <f>HYPERLINK("https%3A%2F%2Fwww.webofscience.com%2Fwos%2Fwoscc%2Ffull-record%2FWOS:001430618000001","View Full Record in Web of Science")</f>
        <v>View Full Record in Web of Science</v>
      </c>
    </row>
    <row r="58" spans="1:60" x14ac:dyDescent="0.15">
      <c r="A58" t="s">
        <v>60</v>
      </c>
      <c r="B58" t="s">
        <v>1257</v>
      </c>
      <c r="C58" t="s">
        <v>1258</v>
      </c>
      <c r="D58" t="s">
        <v>1259</v>
      </c>
      <c r="E58" t="s">
        <v>706</v>
      </c>
      <c r="F58" t="s">
        <v>66</v>
      </c>
      <c r="G58" t="s">
        <v>67</v>
      </c>
      <c r="H58" t="s">
        <v>1260</v>
      </c>
      <c r="I58" t="s">
        <v>1261</v>
      </c>
      <c r="J58" t="s">
        <v>1262</v>
      </c>
      <c r="K58" t="s">
        <v>1263</v>
      </c>
      <c r="L58" t="s">
        <v>1264</v>
      </c>
      <c r="M58" t="s">
        <v>1265</v>
      </c>
      <c r="N58" t="s">
        <v>1266</v>
      </c>
      <c r="O58" t="s">
        <v>1267</v>
      </c>
      <c r="P58" t="s">
        <v>1268</v>
      </c>
      <c r="Q58" t="s">
        <v>1269</v>
      </c>
      <c r="R58" t="s">
        <v>1270</v>
      </c>
      <c r="S58" t="s">
        <v>1271</v>
      </c>
      <c r="T58" t="s">
        <v>62</v>
      </c>
      <c r="U58">
        <v>41</v>
      </c>
      <c r="V58">
        <v>2</v>
      </c>
      <c r="W58">
        <v>2</v>
      </c>
      <c r="X58">
        <v>10</v>
      </c>
      <c r="Y58">
        <v>15</v>
      </c>
      <c r="Z58" t="s">
        <v>80</v>
      </c>
      <c r="AA58" t="s">
        <v>81</v>
      </c>
      <c r="AB58" t="s">
        <v>82</v>
      </c>
      <c r="AC58" t="s">
        <v>62</v>
      </c>
      <c r="AD58" t="s">
        <v>707</v>
      </c>
      <c r="AE58" t="s">
        <v>62</v>
      </c>
      <c r="AF58" t="s">
        <v>708</v>
      </c>
      <c r="AG58" t="s">
        <v>709</v>
      </c>
      <c r="AH58" t="s">
        <v>1272</v>
      </c>
      <c r="AI58">
        <v>2024</v>
      </c>
      <c r="AJ58">
        <v>96</v>
      </c>
      <c r="AK58" t="s">
        <v>62</v>
      </c>
      <c r="AL58" t="s">
        <v>62</v>
      </c>
      <c r="AM58" t="s">
        <v>62</v>
      </c>
      <c r="AN58" t="s">
        <v>62</v>
      </c>
      <c r="AO58" t="s">
        <v>62</v>
      </c>
      <c r="AP58" t="s">
        <v>62</v>
      </c>
      <c r="AQ58" t="s">
        <v>62</v>
      </c>
      <c r="AR58">
        <v>110618</v>
      </c>
      <c r="AS58" t="s">
        <v>1273</v>
      </c>
      <c r="AT58" t="str">
        <f>HYPERLINK("http://dx.doi.org/10.1016/j.jobe.2024.110618","http://dx.doi.org/10.1016/j.jobe.2024.110618")</f>
        <v>http://dx.doi.org/10.1016/j.jobe.2024.110618</v>
      </c>
      <c r="AU58" t="s">
        <v>62</v>
      </c>
      <c r="AV58" t="s">
        <v>62</v>
      </c>
      <c r="AW58">
        <v>13</v>
      </c>
      <c r="AX58" t="s">
        <v>138</v>
      </c>
      <c r="AY58" t="s">
        <v>91</v>
      </c>
      <c r="AZ58" t="s">
        <v>139</v>
      </c>
      <c r="BA58" t="s">
        <v>1274</v>
      </c>
      <c r="BB58" t="s">
        <v>62</v>
      </c>
      <c r="BC58" t="s">
        <v>62</v>
      </c>
      <c r="BD58" t="s">
        <v>62</v>
      </c>
      <c r="BE58" t="s">
        <v>62</v>
      </c>
      <c r="BF58" t="s">
        <v>95</v>
      </c>
      <c r="BG58" t="s">
        <v>1275</v>
      </c>
      <c r="BH58" t="str">
        <f>HYPERLINK("https%3A%2F%2Fwww.webofscience.com%2Fwos%2Fwoscc%2Ffull-record%2FWOS:001312341000001","View Full Record in Web of Science")</f>
        <v>View Full Record in Web of Science</v>
      </c>
    </row>
    <row r="59" spans="1:60" x14ac:dyDescent="0.15">
      <c r="A59" t="s">
        <v>60</v>
      </c>
      <c r="B59" t="s">
        <v>1276</v>
      </c>
      <c r="C59" t="s">
        <v>1277</v>
      </c>
      <c r="D59" t="s">
        <v>1278</v>
      </c>
      <c r="E59" t="s">
        <v>121</v>
      </c>
      <c r="F59" t="s">
        <v>66</v>
      </c>
      <c r="G59" t="s">
        <v>67</v>
      </c>
      <c r="H59" t="s">
        <v>1279</v>
      </c>
      <c r="I59" t="s">
        <v>62</v>
      </c>
      <c r="J59" t="s">
        <v>1280</v>
      </c>
      <c r="K59" t="s">
        <v>1281</v>
      </c>
      <c r="L59" t="s">
        <v>1282</v>
      </c>
      <c r="M59" t="s">
        <v>1283</v>
      </c>
      <c r="N59" t="s">
        <v>1284</v>
      </c>
      <c r="O59" t="s">
        <v>1285</v>
      </c>
      <c r="P59" t="s">
        <v>1286</v>
      </c>
      <c r="Q59" t="s">
        <v>1287</v>
      </c>
      <c r="R59" t="s">
        <v>1288</v>
      </c>
      <c r="S59" t="s">
        <v>1289</v>
      </c>
      <c r="T59" t="s">
        <v>62</v>
      </c>
      <c r="U59">
        <v>41</v>
      </c>
      <c r="V59">
        <v>2</v>
      </c>
      <c r="W59">
        <v>2</v>
      </c>
      <c r="X59">
        <v>25</v>
      </c>
      <c r="Y59">
        <v>46</v>
      </c>
      <c r="Z59" t="s">
        <v>80</v>
      </c>
      <c r="AA59" t="s">
        <v>81</v>
      </c>
      <c r="AB59" t="s">
        <v>82</v>
      </c>
      <c r="AC59" t="s">
        <v>62</v>
      </c>
      <c r="AD59" t="s">
        <v>133</v>
      </c>
      <c r="AE59" t="s">
        <v>62</v>
      </c>
      <c r="AF59" t="s">
        <v>134</v>
      </c>
      <c r="AG59" t="s">
        <v>135</v>
      </c>
      <c r="AH59" t="s">
        <v>366</v>
      </c>
      <c r="AI59">
        <v>2024</v>
      </c>
      <c r="AJ59">
        <v>20</v>
      </c>
      <c r="AK59" t="s">
        <v>62</v>
      </c>
      <c r="AL59" t="s">
        <v>62</v>
      </c>
      <c r="AM59" t="s">
        <v>62</v>
      </c>
      <c r="AN59" t="s">
        <v>62</v>
      </c>
      <c r="AO59" t="s">
        <v>62</v>
      </c>
      <c r="AP59" t="s">
        <v>62</v>
      </c>
      <c r="AQ59" t="s">
        <v>62</v>
      </c>
      <c r="AR59">
        <v>100549</v>
      </c>
      <c r="AS59" t="s">
        <v>1290</v>
      </c>
      <c r="AT59" t="str">
        <f>HYPERLINK("http://dx.doi.org/10.1016/j.dibe.2024.100549","http://dx.doi.org/10.1016/j.dibe.2024.100549")</f>
        <v>http://dx.doi.org/10.1016/j.dibe.2024.100549</v>
      </c>
      <c r="AU59" t="s">
        <v>62</v>
      </c>
      <c r="AV59" t="s">
        <v>62</v>
      </c>
      <c r="AW59">
        <v>16</v>
      </c>
      <c r="AX59" t="s">
        <v>138</v>
      </c>
      <c r="AY59" t="s">
        <v>91</v>
      </c>
      <c r="AZ59" t="s">
        <v>139</v>
      </c>
      <c r="BA59" t="s">
        <v>1291</v>
      </c>
      <c r="BB59" t="s">
        <v>62</v>
      </c>
      <c r="BC59" t="s">
        <v>94</v>
      </c>
      <c r="BD59" t="s">
        <v>62</v>
      </c>
      <c r="BE59" t="s">
        <v>62</v>
      </c>
      <c r="BF59" t="s">
        <v>95</v>
      </c>
      <c r="BG59" t="s">
        <v>1292</v>
      </c>
      <c r="BH59" t="str">
        <f>HYPERLINK("https%3A%2F%2Fwww.webofscience.com%2Fwos%2Fwoscc%2Ffull-record%2FWOS:001331098900001","View Full Record in Web of Science")</f>
        <v>View Full Record in Web of Science</v>
      </c>
    </row>
    <row r="60" spans="1:60" x14ac:dyDescent="0.15">
      <c r="A60" t="s">
        <v>60</v>
      </c>
      <c r="B60" t="s">
        <v>1293</v>
      </c>
      <c r="C60" t="s">
        <v>1294</v>
      </c>
      <c r="D60" t="s">
        <v>1295</v>
      </c>
      <c r="E60" t="s">
        <v>592</v>
      </c>
      <c r="F60" t="s">
        <v>66</v>
      </c>
      <c r="G60" t="s">
        <v>67</v>
      </c>
      <c r="H60" t="s">
        <v>1296</v>
      </c>
      <c r="I60" t="s">
        <v>1297</v>
      </c>
      <c r="J60" t="s">
        <v>1298</v>
      </c>
      <c r="K60" t="s">
        <v>1299</v>
      </c>
      <c r="L60" t="s">
        <v>1300</v>
      </c>
      <c r="M60" t="s">
        <v>1301</v>
      </c>
      <c r="N60" t="s">
        <v>1302</v>
      </c>
      <c r="O60" t="s">
        <v>62</v>
      </c>
      <c r="P60" t="s">
        <v>62</v>
      </c>
      <c r="Q60" t="s">
        <v>62</v>
      </c>
      <c r="R60" t="s">
        <v>62</v>
      </c>
      <c r="S60" t="s">
        <v>62</v>
      </c>
      <c r="T60" t="s">
        <v>62</v>
      </c>
      <c r="U60">
        <v>176</v>
      </c>
      <c r="V60">
        <v>5</v>
      </c>
      <c r="W60">
        <v>5</v>
      </c>
      <c r="X60">
        <v>5</v>
      </c>
      <c r="Y60">
        <v>11</v>
      </c>
      <c r="Z60" t="s">
        <v>578</v>
      </c>
      <c r="AA60" t="s">
        <v>579</v>
      </c>
      <c r="AB60" t="s">
        <v>580</v>
      </c>
      <c r="AC60" t="s">
        <v>602</v>
      </c>
      <c r="AD60" t="s">
        <v>62</v>
      </c>
      <c r="AE60" t="s">
        <v>62</v>
      </c>
      <c r="AF60" t="s">
        <v>592</v>
      </c>
      <c r="AG60" t="s">
        <v>603</v>
      </c>
      <c r="AH60" t="s">
        <v>62</v>
      </c>
      <c r="AI60">
        <v>2024</v>
      </c>
      <c r="AJ60">
        <v>12</v>
      </c>
      <c r="AK60" t="s">
        <v>62</v>
      </c>
      <c r="AL60" t="s">
        <v>62</v>
      </c>
      <c r="AM60" t="s">
        <v>62</v>
      </c>
      <c r="AN60" t="s">
        <v>62</v>
      </c>
      <c r="AO60" t="s">
        <v>62</v>
      </c>
      <c r="AP60">
        <v>82354</v>
      </c>
      <c r="AQ60">
        <v>82383</v>
      </c>
      <c r="AR60" t="s">
        <v>62</v>
      </c>
      <c r="AS60" t="s">
        <v>1303</v>
      </c>
      <c r="AT60" t="str">
        <f>HYPERLINK("http://dx.doi.org/10.1109/ACCESS.2024.3406426","http://dx.doi.org/10.1109/ACCESS.2024.3406426")</f>
        <v>http://dx.doi.org/10.1109/ACCESS.2024.3406426</v>
      </c>
      <c r="AU60" t="s">
        <v>62</v>
      </c>
      <c r="AV60" t="s">
        <v>62</v>
      </c>
      <c r="AW60">
        <v>30</v>
      </c>
      <c r="AX60" t="s">
        <v>605</v>
      </c>
      <c r="AY60" t="s">
        <v>91</v>
      </c>
      <c r="AZ60" t="s">
        <v>586</v>
      </c>
      <c r="BA60" t="s">
        <v>1304</v>
      </c>
      <c r="BB60" t="s">
        <v>62</v>
      </c>
      <c r="BC60" t="s">
        <v>94</v>
      </c>
      <c r="BD60" t="s">
        <v>62</v>
      </c>
      <c r="BE60" t="s">
        <v>62</v>
      </c>
      <c r="BF60" t="s">
        <v>95</v>
      </c>
      <c r="BG60" t="s">
        <v>1305</v>
      </c>
      <c r="BH60" t="str">
        <f>HYPERLINK("https%3A%2F%2Fwww.webofscience.com%2Fwos%2Fwoscc%2Ffull-record%2FWOS:001248161400001","View Full Record in Web of Science")</f>
        <v>View Full Record in Web of Science</v>
      </c>
    </row>
    <row r="61" spans="1:60" x14ac:dyDescent="0.15">
      <c r="A61" t="s">
        <v>60</v>
      </c>
      <c r="B61" t="s">
        <v>1306</v>
      </c>
      <c r="C61" t="s">
        <v>1307</v>
      </c>
      <c r="D61" t="s">
        <v>1308</v>
      </c>
      <c r="E61" t="s">
        <v>1309</v>
      </c>
      <c r="F61" t="s">
        <v>66</v>
      </c>
      <c r="G61" t="s">
        <v>728</v>
      </c>
      <c r="H61" t="s">
        <v>1310</v>
      </c>
      <c r="I61" t="s">
        <v>1311</v>
      </c>
      <c r="J61" t="s">
        <v>1312</v>
      </c>
      <c r="K61" t="s">
        <v>1313</v>
      </c>
      <c r="L61" t="s">
        <v>1314</v>
      </c>
      <c r="M61" t="s">
        <v>1315</v>
      </c>
      <c r="N61" t="s">
        <v>1316</v>
      </c>
      <c r="O61" t="s">
        <v>1317</v>
      </c>
      <c r="P61" t="s">
        <v>1318</v>
      </c>
      <c r="Q61" t="s">
        <v>1319</v>
      </c>
      <c r="R61" t="s">
        <v>1320</v>
      </c>
      <c r="S61" t="s">
        <v>1321</v>
      </c>
      <c r="T61" t="s">
        <v>62</v>
      </c>
      <c r="U61">
        <v>51</v>
      </c>
      <c r="V61">
        <v>3</v>
      </c>
      <c r="W61">
        <v>3</v>
      </c>
      <c r="X61">
        <v>26</v>
      </c>
      <c r="Y61">
        <v>26</v>
      </c>
      <c r="Z61" t="s">
        <v>518</v>
      </c>
      <c r="AA61" t="s">
        <v>519</v>
      </c>
      <c r="AB61" t="s">
        <v>520</v>
      </c>
      <c r="AC61" t="s">
        <v>1322</v>
      </c>
      <c r="AD61" t="s">
        <v>1323</v>
      </c>
      <c r="AE61" t="s">
        <v>62</v>
      </c>
      <c r="AF61" t="s">
        <v>1324</v>
      </c>
      <c r="AG61" t="s">
        <v>1325</v>
      </c>
      <c r="AH61" t="s">
        <v>1326</v>
      </c>
      <c r="AI61">
        <v>2025</v>
      </c>
      <c r="AJ61" t="s">
        <v>62</v>
      </c>
      <c r="AK61" t="s">
        <v>62</v>
      </c>
      <c r="AL61" t="s">
        <v>62</v>
      </c>
      <c r="AM61" t="s">
        <v>62</v>
      </c>
      <c r="AN61" t="s">
        <v>62</v>
      </c>
      <c r="AO61" t="s">
        <v>62</v>
      </c>
      <c r="AP61" t="s">
        <v>62</v>
      </c>
      <c r="AQ61" t="s">
        <v>62</v>
      </c>
      <c r="AR61" t="s">
        <v>62</v>
      </c>
      <c r="AS61" t="s">
        <v>1327</v>
      </c>
      <c r="AT61" t="str">
        <f>HYPERLINK("http://dx.doi.org/10.1080/17452007.2025.2456768","http://dx.doi.org/10.1080/17452007.2025.2456768")</f>
        <v>http://dx.doi.org/10.1080/17452007.2025.2456768</v>
      </c>
      <c r="AU61" t="s">
        <v>62</v>
      </c>
      <c r="AV61" t="s">
        <v>89</v>
      </c>
      <c r="AW61">
        <v>18</v>
      </c>
      <c r="AX61" t="s">
        <v>138</v>
      </c>
      <c r="AY61" t="s">
        <v>91</v>
      </c>
      <c r="AZ61" t="s">
        <v>139</v>
      </c>
      <c r="BA61" t="s">
        <v>1328</v>
      </c>
      <c r="BB61" t="s">
        <v>62</v>
      </c>
      <c r="BC61" t="s">
        <v>62</v>
      </c>
      <c r="BD61" t="s">
        <v>62</v>
      </c>
      <c r="BE61" t="s">
        <v>62</v>
      </c>
      <c r="BF61" t="s">
        <v>95</v>
      </c>
      <c r="BG61" t="s">
        <v>1329</v>
      </c>
      <c r="BH61" t="str">
        <f>HYPERLINK("https%3A%2F%2Fwww.webofscience.com%2Fwos%2Fwoscc%2Ffull-record%2FWOS:001407036400001","View Full Record in Web of Science")</f>
        <v>View Full Record in Web of Science</v>
      </c>
    </row>
    <row r="62" spans="1:60" x14ac:dyDescent="0.15">
      <c r="A62" t="s">
        <v>60</v>
      </c>
      <c r="B62" t="s">
        <v>1330</v>
      </c>
      <c r="C62" t="s">
        <v>1331</v>
      </c>
      <c r="D62" t="s">
        <v>1332</v>
      </c>
      <c r="E62" t="s">
        <v>592</v>
      </c>
      <c r="F62" t="s">
        <v>66</v>
      </c>
      <c r="G62" t="s">
        <v>67</v>
      </c>
      <c r="H62" t="s">
        <v>1333</v>
      </c>
      <c r="I62" t="s">
        <v>1334</v>
      </c>
      <c r="J62" t="s">
        <v>1335</v>
      </c>
      <c r="K62" t="s">
        <v>1336</v>
      </c>
      <c r="L62" t="s">
        <v>1337</v>
      </c>
      <c r="M62" t="s">
        <v>1338</v>
      </c>
      <c r="N62" t="s">
        <v>1339</v>
      </c>
      <c r="O62" t="s">
        <v>1340</v>
      </c>
      <c r="P62" t="s">
        <v>62</v>
      </c>
      <c r="Q62" t="s">
        <v>1341</v>
      </c>
      <c r="R62" t="s">
        <v>1341</v>
      </c>
      <c r="S62" t="s">
        <v>402</v>
      </c>
      <c r="T62" t="s">
        <v>62</v>
      </c>
      <c r="U62">
        <v>189</v>
      </c>
      <c r="V62">
        <v>13</v>
      </c>
      <c r="W62">
        <v>13</v>
      </c>
      <c r="X62">
        <v>24</v>
      </c>
      <c r="Y62">
        <v>98</v>
      </c>
      <c r="Z62" t="s">
        <v>578</v>
      </c>
      <c r="AA62" t="s">
        <v>579</v>
      </c>
      <c r="AB62" t="s">
        <v>580</v>
      </c>
      <c r="AC62" t="s">
        <v>602</v>
      </c>
      <c r="AD62" t="s">
        <v>62</v>
      </c>
      <c r="AE62" t="s">
        <v>62</v>
      </c>
      <c r="AF62" t="s">
        <v>592</v>
      </c>
      <c r="AG62" t="s">
        <v>603</v>
      </c>
      <c r="AH62" t="s">
        <v>62</v>
      </c>
      <c r="AI62">
        <v>2024</v>
      </c>
      <c r="AJ62">
        <v>12</v>
      </c>
      <c r="AK62" t="s">
        <v>62</v>
      </c>
      <c r="AL62" t="s">
        <v>62</v>
      </c>
      <c r="AM62" t="s">
        <v>62</v>
      </c>
      <c r="AN62" t="s">
        <v>62</v>
      </c>
      <c r="AO62" t="s">
        <v>62</v>
      </c>
      <c r="AP62">
        <v>7134</v>
      </c>
      <c r="AQ62">
        <v>7155</v>
      </c>
      <c r="AR62" t="s">
        <v>62</v>
      </c>
      <c r="AS62" t="s">
        <v>1342</v>
      </c>
      <c r="AT62" t="str">
        <f>HYPERLINK("http://dx.doi.org/10.1109/ACCESS.2024.3350773","http://dx.doi.org/10.1109/ACCESS.2024.3350773")</f>
        <v>http://dx.doi.org/10.1109/ACCESS.2024.3350773</v>
      </c>
      <c r="AU62" t="s">
        <v>62</v>
      </c>
      <c r="AV62" t="s">
        <v>62</v>
      </c>
      <c r="AW62">
        <v>22</v>
      </c>
      <c r="AX62" t="s">
        <v>605</v>
      </c>
      <c r="AY62" t="s">
        <v>91</v>
      </c>
      <c r="AZ62" t="s">
        <v>586</v>
      </c>
      <c r="BA62" t="s">
        <v>1343</v>
      </c>
      <c r="BB62" t="s">
        <v>62</v>
      </c>
      <c r="BC62" t="s">
        <v>94</v>
      </c>
      <c r="BD62" t="s">
        <v>62</v>
      </c>
      <c r="BE62" t="s">
        <v>62</v>
      </c>
      <c r="BF62" t="s">
        <v>95</v>
      </c>
      <c r="BG62" t="s">
        <v>1344</v>
      </c>
      <c r="BH62" t="str">
        <f>HYPERLINK("https%3A%2F%2Fwww.webofscience.com%2Fwos%2Fwoscc%2Ffull-record%2FWOS:001143544200001","View Full Record in Web of Science")</f>
        <v>View Full Record in Web of Science</v>
      </c>
    </row>
    <row r="63" spans="1:60" x14ac:dyDescent="0.15">
      <c r="A63" t="s">
        <v>60</v>
      </c>
      <c r="B63" t="s">
        <v>1345</v>
      </c>
      <c r="C63" t="s">
        <v>1346</v>
      </c>
      <c r="D63" t="s">
        <v>1347</v>
      </c>
      <c r="E63" t="s">
        <v>566</v>
      </c>
      <c r="F63" t="s">
        <v>66</v>
      </c>
      <c r="G63" t="s">
        <v>67</v>
      </c>
      <c r="H63" t="s">
        <v>1348</v>
      </c>
      <c r="I63" t="s">
        <v>1349</v>
      </c>
      <c r="J63" t="s">
        <v>1350</v>
      </c>
      <c r="K63" t="s">
        <v>1351</v>
      </c>
      <c r="L63" t="s">
        <v>863</v>
      </c>
      <c r="M63" t="s">
        <v>1352</v>
      </c>
      <c r="N63" t="s">
        <v>1353</v>
      </c>
      <c r="O63" t="s">
        <v>1354</v>
      </c>
      <c r="P63" t="s">
        <v>1355</v>
      </c>
      <c r="Q63" t="s">
        <v>1356</v>
      </c>
      <c r="R63" t="s">
        <v>1357</v>
      </c>
      <c r="S63" t="s">
        <v>1358</v>
      </c>
      <c r="T63" t="s">
        <v>62</v>
      </c>
      <c r="U63">
        <v>14</v>
      </c>
      <c r="V63">
        <v>9</v>
      </c>
      <c r="W63">
        <v>9</v>
      </c>
      <c r="X63">
        <v>13</v>
      </c>
      <c r="Y63">
        <v>16</v>
      </c>
      <c r="Z63" t="s">
        <v>578</v>
      </c>
      <c r="AA63" t="s">
        <v>579</v>
      </c>
      <c r="AB63" t="s">
        <v>580</v>
      </c>
      <c r="AC63" t="s">
        <v>581</v>
      </c>
      <c r="AD63" t="s">
        <v>582</v>
      </c>
      <c r="AE63" t="s">
        <v>62</v>
      </c>
      <c r="AF63" t="s">
        <v>566</v>
      </c>
      <c r="AG63" t="s">
        <v>583</v>
      </c>
      <c r="AH63" t="s">
        <v>433</v>
      </c>
      <c r="AI63">
        <v>2024</v>
      </c>
      <c r="AJ63">
        <v>38</v>
      </c>
      <c r="AK63">
        <v>5</v>
      </c>
      <c r="AL63" t="s">
        <v>62</v>
      </c>
      <c r="AM63" t="s">
        <v>62</v>
      </c>
      <c r="AN63" t="s">
        <v>62</v>
      </c>
      <c r="AO63" t="s">
        <v>62</v>
      </c>
      <c r="AP63">
        <v>84</v>
      </c>
      <c r="AQ63">
        <v>92</v>
      </c>
      <c r="AR63" t="s">
        <v>62</v>
      </c>
      <c r="AS63" t="s">
        <v>1359</v>
      </c>
      <c r="AT63" t="str">
        <f>HYPERLINK("http://dx.doi.org/10.1109/MNET.2024.3420702","http://dx.doi.org/10.1109/MNET.2024.3420702")</f>
        <v>http://dx.doi.org/10.1109/MNET.2024.3420702</v>
      </c>
      <c r="AU63" t="s">
        <v>62</v>
      </c>
      <c r="AV63" t="s">
        <v>62</v>
      </c>
      <c r="AW63">
        <v>9</v>
      </c>
      <c r="AX63" t="s">
        <v>585</v>
      </c>
      <c r="AY63" t="s">
        <v>91</v>
      </c>
      <c r="AZ63" t="s">
        <v>586</v>
      </c>
      <c r="BA63" t="s">
        <v>1360</v>
      </c>
      <c r="BB63" t="s">
        <v>62</v>
      </c>
      <c r="BC63" t="s">
        <v>62</v>
      </c>
      <c r="BD63" t="s">
        <v>62</v>
      </c>
      <c r="BE63" t="s">
        <v>62</v>
      </c>
      <c r="BF63" t="s">
        <v>95</v>
      </c>
      <c r="BG63" t="s">
        <v>1361</v>
      </c>
      <c r="BH63" t="str">
        <f>HYPERLINK("https%3A%2F%2Fwww.webofscience.com%2Fwos%2Fwoscc%2Ffull-record%2FWOS:001322517900023","View Full Record in Web of Science")</f>
        <v>View Full Record in Web of Science</v>
      </c>
    </row>
    <row r="64" spans="1:60" x14ac:dyDescent="0.15">
      <c r="A64" t="s">
        <v>60</v>
      </c>
      <c r="B64" t="s">
        <v>1363</v>
      </c>
      <c r="C64" t="s">
        <v>1364</v>
      </c>
      <c r="D64" t="s">
        <v>1365</v>
      </c>
      <c r="E64" t="s">
        <v>592</v>
      </c>
      <c r="F64" t="s">
        <v>66</v>
      </c>
      <c r="G64" t="s">
        <v>67</v>
      </c>
      <c r="H64" t="s">
        <v>1366</v>
      </c>
      <c r="I64" t="s">
        <v>62</v>
      </c>
      <c r="J64" t="s">
        <v>1367</v>
      </c>
      <c r="K64" t="s">
        <v>1368</v>
      </c>
      <c r="L64" t="s">
        <v>1369</v>
      </c>
      <c r="M64" t="s">
        <v>1370</v>
      </c>
      <c r="N64" t="s">
        <v>1371</v>
      </c>
      <c r="O64" t="s">
        <v>62</v>
      </c>
      <c r="P64" t="s">
        <v>62</v>
      </c>
      <c r="Q64" t="s">
        <v>1372</v>
      </c>
      <c r="R64" t="s">
        <v>1373</v>
      </c>
      <c r="S64" t="s">
        <v>1374</v>
      </c>
      <c r="T64" t="s">
        <v>62</v>
      </c>
      <c r="U64">
        <v>107</v>
      </c>
      <c r="V64">
        <v>0</v>
      </c>
      <c r="W64">
        <v>0</v>
      </c>
      <c r="X64">
        <v>8</v>
      </c>
      <c r="Y64">
        <v>8</v>
      </c>
      <c r="Z64" t="s">
        <v>578</v>
      </c>
      <c r="AA64" t="s">
        <v>579</v>
      </c>
      <c r="AB64" t="s">
        <v>580</v>
      </c>
      <c r="AC64" t="s">
        <v>602</v>
      </c>
      <c r="AD64" t="s">
        <v>62</v>
      </c>
      <c r="AE64" t="s">
        <v>62</v>
      </c>
      <c r="AF64" t="s">
        <v>592</v>
      </c>
      <c r="AG64" t="s">
        <v>603</v>
      </c>
      <c r="AH64" t="s">
        <v>62</v>
      </c>
      <c r="AI64">
        <v>2025</v>
      </c>
      <c r="AJ64">
        <v>13</v>
      </c>
      <c r="AK64" t="s">
        <v>62</v>
      </c>
      <c r="AL64" t="s">
        <v>62</v>
      </c>
      <c r="AM64" t="s">
        <v>62</v>
      </c>
      <c r="AN64" t="s">
        <v>62</v>
      </c>
      <c r="AO64" t="s">
        <v>62</v>
      </c>
      <c r="AP64">
        <v>50077</v>
      </c>
      <c r="AQ64">
        <v>50105</v>
      </c>
      <c r="AR64" t="s">
        <v>62</v>
      </c>
      <c r="AS64" t="s">
        <v>1375</v>
      </c>
      <c r="AT64" t="str">
        <f>HYPERLINK("http://dx.doi.org/10.1109/ACCESS.2025.3552122","http://dx.doi.org/10.1109/ACCESS.2025.3552122")</f>
        <v>http://dx.doi.org/10.1109/ACCESS.2025.3552122</v>
      </c>
      <c r="AU64" t="s">
        <v>62</v>
      </c>
      <c r="AV64" t="s">
        <v>62</v>
      </c>
      <c r="AW64">
        <v>29</v>
      </c>
      <c r="AX64" t="s">
        <v>605</v>
      </c>
      <c r="AY64" t="s">
        <v>91</v>
      </c>
      <c r="AZ64" t="s">
        <v>586</v>
      </c>
      <c r="BA64" t="s">
        <v>1376</v>
      </c>
      <c r="BB64" t="s">
        <v>62</v>
      </c>
      <c r="BC64" t="s">
        <v>785</v>
      </c>
      <c r="BD64" t="s">
        <v>62</v>
      </c>
      <c r="BE64" t="s">
        <v>62</v>
      </c>
      <c r="BF64" t="s">
        <v>95</v>
      </c>
      <c r="BG64" t="s">
        <v>1377</v>
      </c>
      <c r="BH64" t="str">
        <f>HYPERLINK("https%3A%2F%2Fwww.webofscience.com%2Fwos%2Fwoscc%2Ffull-record%2FWOS:001453644600011","View Full Record in Web of Science")</f>
        <v>View Full Record in Web of Science</v>
      </c>
    </row>
    <row r="65" spans="1:60" x14ac:dyDescent="0.15">
      <c r="A65" t="s">
        <v>60</v>
      </c>
      <c r="B65" t="s">
        <v>1380</v>
      </c>
      <c r="C65" t="s">
        <v>1381</v>
      </c>
      <c r="D65" t="s">
        <v>1382</v>
      </c>
      <c r="E65" t="s">
        <v>236</v>
      </c>
      <c r="F65" t="s">
        <v>66</v>
      </c>
      <c r="G65" t="s">
        <v>67</v>
      </c>
      <c r="H65" t="s">
        <v>1383</v>
      </c>
      <c r="I65" t="s">
        <v>62</v>
      </c>
      <c r="J65" t="s">
        <v>1384</v>
      </c>
      <c r="K65" t="s">
        <v>1385</v>
      </c>
      <c r="L65" t="s">
        <v>1386</v>
      </c>
      <c r="M65" t="s">
        <v>1387</v>
      </c>
      <c r="N65" t="s">
        <v>1388</v>
      </c>
      <c r="O65" t="s">
        <v>1389</v>
      </c>
      <c r="P65" t="s">
        <v>1390</v>
      </c>
      <c r="Q65" t="s">
        <v>62</v>
      </c>
      <c r="R65" t="s">
        <v>62</v>
      </c>
      <c r="S65" t="s">
        <v>1391</v>
      </c>
      <c r="T65" t="s">
        <v>62</v>
      </c>
      <c r="U65">
        <v>35</v>
      </c>
      <c r="V65">
        <v>4</v>
      </c>
      <c r="W65">
        <v>4</v>
      </c>
      <c r="X65">
        <v>12</v>
      </c>
      <c r="Y65">
        <v>43</v>
      </c>
      <c r="Z65" t="s">
        <v>80</v>
      </c>
      <c r="AA65" t="s">
        <v>81</v>
      </c>
      <c r="AB65" t="s">
        <v>82</v>
      </c>
      <c r="AC65" t="s">
        <v>247</v>
      </c>
      <c r="AD65" t="s">
        <v>248</v>
      </c>
      <c r="AE65" t="s">
        <v>62</v>
      </c>
      <c r="AF65" t="s">
        <v>249</v>
      </c>
      <c r="AG65" t="s">
        <v>250</v>
      </c>
      <c r="AH65" t="s">
        <v>433</v>
      </c>
      <c r="AI65">
        <v>2024</v>
      </c>
      <c r="AJ65">
        <v>165</v>
      </c>
      <c r="AK65" t="s">
        <v>62</v>
      </c>
      <c r="AL65" t="s">
        <v>62</v>
      </c>
      <c r="AM65" t="s">
        <v>62</v>
      </c>
      <c r="AN65" t="s">
        <v>62</v>
      </c>
      <c r="AO65" t="s">
        <v>62</v>
      </c>
      <c r="AP65" t="s">
        <v>62</v>
      </c>
      <c r="AQ65" t="s">
        <v>62</v>
      </c>
      <c r="AR65">
        <v>105542</v>
      </c>
      <c r="AS65" t="s">
        <v>1392</v>
      </c>
      <c r="AT65" t="str">
        <f>HYPERLINK("http://dx.doi.org/10.1016/j.autcon.2024.105542","http://dx.doi.org/10.1016/j.autcon.2024.105542")</f>
        <v>http://dx.doi.org/10.1016/j.autcon.2024.105542</v>
      </c>
      <c r="AU65" t="s">
        <v>62</v>
      </c>
      <c r="AV65" t="s">
        <v>1393</v>
      </c>
      <c r="AW65">
        <v>16</v>
      </c>
      <c r="AX65" t="s">
        <v>138</v>
      </c>
      <c r="AY65" t="s">
        <v>91</v>
      </c>
      <c r="AZ65" t="s">
        <v>139</v>
      </c>
      <c r="BA65" t="s">
        <v>1394</v>
      </c>
      <c r="BB65" t="s">
        <v>62</v>
      </c>
      <c r="BC65" t="s">
        <v>62</v>
      </c>
      <c r="BD65" t="s">
        <v>62</v>
      </c>
      <c r="BE65" t="s">
        <v>62</v>
      </c>
      <c r="BF65" t="s">
        <v>95</v>
      </c>
      <c r="BG65" t="s">
        <v>1395</v>
      </c>
      <c r="BH65" t="str">
        <f>HYPERLINK("https%3A%2F%2Fwww.webofscience.com%2Fwos%2Fwoscc%2Ffull-record%2FWOS:001259473300001","View Full Record in Web of Science")</f>
        <v>View Full Record in Web of Science</v>
      </c>
    </row>
    <row r="66" spans="1:60" x14ac:dyDescent="0.15">
      <c r="A66" t="s">
        <v>60</v>
      </c>
      <c r="B66" t="s">
        <v>1396</v>
      </c>
      <c r="C66" t="s">
        <v>1397</v>
      </c>
      <c r="D66" t="s">
        <v>1398</v>
      </c>
      <c r="E66" t="s">
        <v>260</v>
      </c>
      <c r="F66" t="s">
        <v>66</v>
      </c>
      <c r="G66" t="s">
        <v>67</v>
      </c>
      <c r="H66" t="s">
        <v>1399</v>
      </c>
      <c r="I66" t="s">
        <v>1400</v>
      </c>
      <c r="J66" t="s">
        <v>1401</v>
      </c>
      <c r="K66" t="s">
        <v>1402</v>
      </c>
      <c r="L66" t="s">
        <v>1403</v>
      </c>
      <c r="M66" t="s">
        <v>1404</v>
      </c>
      <c r="N66" t="s">
        <v>1405</v>
      </c>
      <c r="O66" t="s">
        <v>1406</v>
      </c>
      <c r="P66" t="s">
        <v>1407</v>
      </c>
      <c r="Q66" t="s">
        <v>1408</v>
      </c>
      <c r="R66" t="s">
        <v>1409</v>
      </c>
      <c r="S66" t="s">
        <v>1410</v>
      </c>
      <c r="T66" t="s">
        <v>62</v>
      </c>
      <c r="U66">
        <v>81</v>
      </c>
      <c r="V66">
        <v>0</v>
      </c>
      <c r="W66">
        <v>0</v>
      </c>
      <c r="X66">
        <v>3</v>
      </c>
      <c r="Y66">
        <v>10</v>
      </c>
      <c r="Z66" t="s">
        <v>156</v>
      </c>
      <c r="AA66" t="s">
        <v>157</v>
      </c>
      <c r="AB66" t="s">
        <v>166</v>
      </c>
      <c r="AC66" t="s">
        <v>62</v>
      </c>
      <c r="AD66" t="s">
        <v>271</v>
      </c>
      <c r="AE66" t="s">
        <v>62</v>
      </c>
      <c r="AF66" t="s">
        <v>272</v>
      </c>
      <c r="AG66" t="s">
        <v>273</v>
      </c>
      <c r="AH66" t="s">
        <v>433</v>
      </c>
      <c r="AI66">
        <v>2024</v>
      </c>
      <c r="AJ66">
        <v>14</v>
      </c>
      <c r="AK66">
        <v>18</v>
      </c>
      <c r="AL66" t="s">
        <v>62</v>
      </c>
      <c r="AM66" t="s">
        <v>62</v>
      </c>
      <c r="AN66" t="s">
        <v>62</v>
      </c>
      <c r="AO66" t="s">
        <v>62</v>
      </c>
      <c r="AP66" t="s">
        <v>62</v>
      </c>
      <c r="AQ66" t="s">
        <v>62</v>
      </c>
      <c r="AR66">
        <v>8274</v>
      </c>
      <c r="AS66" t="s">
        <v>1411</v>
      </c>
      <c r="AT66" t="str">
        <f>HYPERLINK("http://dx.doi.org/10.3390/app14188274","http://dx.doi.org/10.3390/app14188274")</f>
        <v>http://dx.doi.org/10.3390/app14188274</v>
      </c>
      <c r="AU66" t="s">
        <v>62</v>
      </c>
      <c r="AV66" t="s">
        <v>62</v>
      </c>
      <c r="AW66">
        <v>28</v>
      </c>
      <c r="AX66" t="s">
        <v>276</v>
      </c>
      <c r="AY66" t="s">
        <v>91</v>
      </c>
      <c r="AZ66" t="s">
        <v>277</v>
      </c>
      <c r="BA66" t="s">
        <v>1412</v>
      </c>
      <c r="BB66" t="s">
        <v>62</v>
      </c>
      <c r="BC66" t="s">
        <v>94</v>
      </c>
      <c r="BD66" t="s">
        <v>62</v>
      </c>
      <c r="BE66" t="s">
        <v>62</v>
      </c>
      <c r="BF66" t="s">
        <v>95</v>
      </c>
      <c r="BG66" t="s">
        <v>1413</v>
      </c>
      <c r="BH66" t="str">
        <f>HYPERLINK("https%3A%2F%2Fwww.webofscience.com%2Fwos%2Fwoscc%2Ffull-record%2FWOS:001323023700001","View Full Record in Web of Science")</f>
        <v>View Full Record in Web of Science</v>
      </c>
    </row>
    <row r="67" spans="1:60" x14ac:dyDescent="0.15">
      <c r="A67" t="s">
        <v>60</v>
      </c>
      <c r="B67" t="s">
        <v>1414</v>
      </c>
      <c r="C67" t="s">
        <v>1415</v>
      </c>
      <c r="D67" t="s">
        <v>1416</v>
      </c>
      <c r="E67" t="s">
        <v>146</v>
      </c>
      <c r="F67" t="s">
        <v>66</v>
      </c>
      <c r="G67" t="s">
        <v>67</v>
      </c>
      <c r="H67" t="s">
        <v>1417</v>
      </c>
      <c r="I67" t="s">
        <v>1418</v>
      </c>
      <c r="J67" t="s">
        <v>1419</v>
      </c>
      <c r="K67" t="s">
        <v>1420</v>
      </c>
      <c r="L67" t="s">
        <v>1421</v>
      </c>
      <c r="M67" t="s">
        <v>873</v>
      </c>
      <c r="N67" t="s">
        <v>1422</v>
      </c>
      <c r="O67" t="s">
        <v>1423</v>
      </c>
      <c r="P67" t="s">
        <v>1424</v>
      </c>
      <c r="Q67" t="s">
        <v>62</v>
      </c>
      <c r="R67" t="s">
        <v>62</v>
      </c>
      <c r="S67" t="s">
        <v>62</v>
      </c>
      <c r="T67" t="s">
        <v>62</v>
      </c>
      <c r="U67">
        <v>61</v>
      </c>
      <c r="V67">
        <v>6</v>
      </c>
      <c r="W67">
        <v>6</v>
      </c>
      <c r="X67">
        <v>10</v>
      </c>
      <c r="Y67">
        <v>20</v>
      </c>
      <c r="Z67" t="s">
        <v>156</v>
      </c>
      <c r="AA67" t="s">
        <v>157</v>
      </c>
      <c r="AB67" t="s">
        <v>166</v>
      </c>
      <c r="AC67" t="s">
        <v>62</v>
      </c>
      <c r="AD67" t="s">
        <v>159</v>
      </c>
      <c r="AE67" t="s">
        <v>62</v>
      </c>
      <c r="AF67" t="s">
        <v>160</v>
      </c>
      <c r="AG67" t="s">
        <v>160</v>
      </c>
      <c r="AH67" t="s">
        <v>432</v>
      </c>
      <c r="AI67">
        <v>2024</v>
      </c>
      <c r="AJ67">
        <v>14</v>
      </c>
      <c r="AK67">
        <v>8</v>
      </c>
      <c r="AL67" t="s">
        <v>62</v>
      </c>
      <c r="AM67" t="s">
        <v>62</v>
      </c>
      <c r="AN67" t="s">
        <v>62</v>
      </c>
      <c r="AO67" t="s">
        <v>62</v>
      </c>
      <c r="AP67" t="s">
        <v>62</v>
      </c>
      <c r="AQ67" t="s">
        <v>62</v>
      </c>
      <c r="AR67">
        <v>2511</v>
      </c>
      <c r="AS67" t="s">
        <v>1425</v>
      </c>
      <c r="AT67" t="str">
        <f>HYPERLINK("http://dx.doi.org/10.3390/buildings14082511","http://dx.doi.org/10.3390/buildings14082511")</f>
        <v>http://dx.doi.org/10.3390/buildings14082511</v>
      </c>
      <c r="AU67" t="s">
        <v>62</v>
      </c>
      <c r="AV67" t="s">
        <v>62</v>
      </c>
      <c r="AW67">
        <v>26</v>
      </c>
      <c r="AX67" t="s">
        <v>138</v>
      </c>
      <c r="AY67" t="s">
        <v>91</v>
      </c>
      <c r="AZ67" t="s">
        <v>139</v>
      </c>
      <c r="BA67" t="s">
        <v>1426</v>
      </c>
      <c r="BB67" t="s">
        <v>62</v>
      </c>
      <c r="BC67" t="s">
        <v>94</v>
      </c>
      <c r="BD67" t="s">
        <v>62</v>
      </c>
      <c r="BE67" t="s">
        <v>62</v>
      </c>
      <c r="BF67" t="s">
        <v>95</v>
      </c>
      <c r="BG67" t="s">
        <v>1427</v>
      </c>
      <c r="BH67" t="str">
        <f>HYPERLINK("https%3A%2F%2Fwww.webofscience.com%2Fwos%2Fwoscc%2Ffull-record%2FWOS:001305081200001","View Full Record in Web of Science")</f>
        <v>View Full Record in Web of Science</v>
      </c>
    </row>
    <row r="68" spans="1:60" x14ac:dyDescent="0.15">
      <c r="A68" t="s">
        <v>60</v>
      </c>
      <c r="B68" t="s">
        <v>1428</v>
      </c>
      <c r="C68" t="s">
        <v>1429</v>
      </c>
      <c r="D68" t="s">
        <v>1430</v>
      </c>
      <c r="E68" t="s">
        <v>1431</v>
      </c>
      <c r="F68" t="s">
        <v>66</v>
      </c>
      <c r="G68" t="s">
        <v>67</v>
      </c>
      <c r="H68" t="s">
        <v>1432</v>
      </c>
      <c r="I68" t="s">
        <v>1433</v>
      </c>
      <c r="J68" t="s">
        <v>1434</v>
      </c>
      <c r="K68" t="s">
        <v>1435</v>
      </c>
      <c r="L68" t="s">
        <v>1436</v>
      </c>
      <c r="M68" t="s">
        <v>1437</v>
      </c>
      <c r="N68" t="s">
        <v>1438</v>
      </c>
      <c r="O68" t="s">
        <v>1439</v>
      </c>
      <c r="P68" t="s">
        <v>1440</v>
      </c>
      <c r="Q68" t="s">
        <v>1441</v>
      </c>
      <c r="R68" t="s">
        <v>1442</v>
      </c>
      <c r="S68" t="s">
        <v>1443</v>
      </c>
      <c r="T68" t="s">
        <v>62</v>
      </c>
      <c r="U68">
        <v>48</v>
      </c>
      <c r="V68">
        <v>4</v>
      </c>
      <c r="W68">
        <v>4</v>
      </c>
      <c r="X68">
        <v>0</v>
      </c>
      <c r="Y68">
        <v>0</v>
      </c>
      <c r="Z68" t="s">
        <v>221</v>
      </c>
      <c r="AA68" t="s">
        <v>222</v>
      </c>
      <c r="AB68" t="s">
        <v>223</v>
      </c>
      <c r="AC68" t="s">
        <v>1444</v>
      </c>
      <c r="AD68" t="s">
        <v>1445</v>
      </c>
      <c r="AE68" t="s">
        <v>62</v>
      </c>
      <c r="AF68" t="s">
        <v>1446</v>
      </c>
      <c r="AG68" t="s">
        <v>1447</v>
      </c>
      <c r="AH68" t="s">
        <v>165</v>
      </c>
      <c r="AI68">
        <v>2022</v>
      </c>
      <c r="AJ68">
        <v>130</v>
      </c>
      <c r="AK68" t="s">
        <v>62</v>
      </c>
      <c r="AL68" t="s">
        <v>62</v>
      </c>
      <c r="AM68" t="s">
        <v>62</v>
      </c>
      <c r="AN68" t="s">
        <v>62</v>
      </c>
      <c r="AO68" t="s">
        <v>62</v>
      </c>
      <c r="AP68" t="s">
        <v>62</v>
      </c>
      <c r="AQ68" t="s">
        <v>62</v>
      </c>
      <c r="AR68">
        <v>108795</v>
      </c>
      <c r="AS68" t="s">
        <v>1448</v>
      </c>
      <c r="AT68" t="str">
        <f>HYPERLINK("http://dx.doi.org/10.1016/j.patcog.2022.108795","http://dx.doi.org/10.1016/j.patcog.2022.108795")</f>
        <v>http://dx.doi.org/10.1016/j.patcog.2022.108795</v>
      </c>
      <c r="AU68" t="s">
        <v>62</v>
      </c>
      <c r="AV68" t="s">
        <v>62</v>
      </c>
      <c r="AW68">
        <v>13</v>
      </c>
      <c r="AX68" t="s">
        <v>1449</v>
      </c>
      <c r="AY68" t="s">
        <v>91</v>
      </c>
      <c r="AZ68" t="s">
        <v>230</v>
      </c>
      <c r="BA68" t="s">
        <v>1450</v>
      </c>
      <c r="BB68" t="s">
        <v>62</v>
      </c>
      <c r="BC68" t="s">
        <v>1451</v>
      </c>
      <c r="BD68" t="s">
        <v>62</v>
      </c>
      <c r="BE68" t="s">
        <v>62</v>
      </c>
      <c r="BF68" t="s">
        <v>95</v>
      </c>
      <c r="BG68" t="s">
        <v>1452</v>
      </c>
      <c r="BH68" t="str">
        <f>HYPERLINK("https%3A%2F%2Fwww.webofscience.com%2Fwos%2Fwoscc%2Ffull-record%2FWOS:001027089400006","View Full Record in Web of Science")</f>
        <v>View Full Record in Web of Science</v>
      </c>
    </row>
    <row r="69" spans="1:60" x14ac:dyDescent="0.15">
      <c r="A69" t="s">
        <v>60</v>
      </c>
      <c r="B69" t="s">
        <v>1453</v>
      </c>
      <c r="C69" t="s">
        <v>1454</v>
      </c>
      <c r="D69" t="s">
        <v>1455</v>
      </c>
      <c r="E69" t="s">
        <v>983</v>
      </c>
      <c r="F69" t="s">
        <v>66</v>
      </c>
      <c r="G69" t="s">
        <v>67</v>
      </c>
      <c r="H69" t="s">
        <v>1456</v>
      </c>
      <c r="I69" t="s">
        <v>1457</v>
      </c>
      <c r="J69" t="s">
        <v>1458</v>
      </c>
      <c r="K69" t="s">
        <v>1459</v>
      </c>
      <c r="L69" t="s">
        <v>1460</v>
      </c>
      <c r="M69" t="s">
        <v>1461</v>
      </c>
      <c r="N69" t="s">
        <v>62</v>
      </c>
      <c r="O69" t="s">
        <v>1462</v>
      </c>
      <c r="P69" t="s">
        <v>62</v>
      </c>
      <c r="Q69" t="s">
        <v>1463</v>
      </c>
      <c r="R69" t="s">
        <v>1463</v>
      </c>
      <c r="S69" t="s">
        <v>402</v>
      </c>
      <c r="T69" t="s">
        <v>62</v>
      </c>
      <c r="U69">
        <v>117</v>
      </c>
      <c r="V69">
        <v>5</v>
      </c>
      <c r="W69">
        <v>5</v>
      </c>
      <c r="X69">
        <v>16</v>
      </c>
      <c r="Y69">
        <v>84</v>
      </c>
      <c r="Z69" t="s">
        <v>995</v>
      </c>
      <c r="AA69" t="s">
        <v>996</v>
      </c>
      <c r="AB69" t="s">
        <v>997</v>
      </c>
      <c r="AC69" t="s">
        <v>998</v>
      </c>
      <c r="AD69" t="s">
        <v>999</v>
      </c>
      <c r="AE69" t="s">
        <v>62</v>
      </c>
      <c r="AF69" t="s">
        <v>1000</v>
      </c>
      <c r="AG69" t="s">
        <v>1001</v>
      </c>
      <c r="AH69" t="s">
        <v>1464</v>
      </c>
      <c r="AI69">
        <v>2025</v>
      </c>
      <c r="AJ69">
        <v>41</v>
      </c>
      <c r="AK69">
        <v>5</v>
      </c>
      <c r="AL69" t="s">
        <v>62</v>
      </c>
      <c r="AM69" t="s">
        <v>62</v>
      </c>
      <c r="AN69" t="s">
        <v>62</v>
      </c>
      <c r="AO69" t="s">
        <v>62</v>
      </c>
      <c r="AP69">
        <v>3031</v>
      </c>
      <c r="AQ69">
        <v>3052</v>
      </c>
      <c r="AR69" t="s">
        <v>62</v>
      </c>
      <c r="AS69" t="s">
        <v>1465</v>
      </c>
      <c r="AT69" t="str">
        <f>HYPERLINK("http://dx.doi.org/10.1080/10447318.2024.2331855","http://dx.doi.org/10.1080/10447318.2024.2331855")</f>
        <v>http://dx.doi.org/10.1080/10447318.2024.2331855</v>
      </c>
      <c r="AU69" t="s">
        <v>62</v>
      </c>
      <c r="AV69" t="s">
        <v>1238</v>
      </c>
      <c r="AW69">
        <v>22</v>
      </c>
      <c r="AX69" t="s">
        <v>1004</v>
      </c>
      <c r="AY69" t="s">
        <v>200</v>
      </c>
      <c r="AZ69" t="s">
        <v>230</v>
      </c>
      <c r="BA69" t="s">
        <v>1466</v>
      </c>
      <c r="BB69" t="s">
        <v>62</v>
      </c>
      <c r="BC69" t="s">
        <v>62</v>
      </c>
      <c r="BD69" t="s">
        <v>62</v>
      </c>
      <c r="BE69" t="s">
        <v>62</v>
      </c>
      <c r="BF69" t="s">
        <v>95</v>
      </c>
      <c r="BG69" t="s">
        <v>1467</v>
      </c>
      <c r="BH69" t="str">
        <f>HYPERLINK("https%3A%2F%2Fwww.webofscience.com%2Fwos%2Fwoscc%2Ffull-record%2FWOS:001196772500001","View Full Record in Web of Science")</f>
        <v>View Full Record in Web of Science</v>
      </c>
    </row>
    <row r="70" spans="1:60" x14ac:dyDescent="0.15">
      <c r="A70" t="s">
        <v>60</v>
      </c>
      <c r="B70" t="s">
        <v>1468</v>
      </c>
      <c r="C70" t="s">
        <v>1469</v>
      </c>
      <c r="D70" t="s">
        <v>1470</v>
      </c>
      <c r="E70" t="s">
        <v>236</v>
      </c>
      <c r="F70" t="s">
        <v>66</v>
      </c>
      <c r="G70" t="s">
        <v>67</v>
      </c>
      <c r="H70" t="s">
        <v>1471</v>
      </c>
      <c r="I70" t="s">
        <v>62</v>
      </c>
      <c r="J70" t="s">
        <v>1472</v>
      </c>
      <c r="K70" t="s">
        <v>1473</v>
      </c>
      <c r="L70" t="s">
        <v>1474</v>
      </c>
      <c r="M70" t="s">
        <v>1475</v>
      </c>
      <c r="N70" t="s">
        <v>1476</v>
      </c>
      <c r="O70" t="s">
        <v>62</v>
      </c>
      <c r="P70" t="s">
        <v>62</v>
      </c>
      <c r="Q70" t="s">
        <v>1477</v>
      </c>
      <c r="R70" t="s">
        <v>1478</v>
      </c>
      <c r="S70" t="s">
        <v>1479</v>
      </c>
      <c r="T70" t="s">
        <v>62</v>
      </c>
      <c r="U70">
        <v>51</v>
      </c>
      <c r="V70">
        <v>0</v>
      </c>
      <c r="W70">
        <v>0</v>
      </c>
      <c r="X70">
        <v>9</v>
      </c>
      <c r="Y70">
        <v>9</v>
      </c>
      <c r="Z70" t="s">
        <v>80</v>
      </c>
      <c r="AA70" t="s">
        <v>81</v>
      </c>
      <c r="AB70" t="s">
        <v>82</v>
      </c>
      <c r="AC70" t="s">
        <v>247</v>
      </c>
      <c r="AD70" t="s">
        <v>248</v>
      </c>
      <c r="AE70" t="s">
        <v>62</v>
      </c>
      <c r="AF70" t="s">
        <v>249</v>
      </c>
      <c r="AG70" t="s">
        <v>250</v>
      </c>
      <c r="AH70" t="s">
        <v>433</v>
      </c>
      <c r="AI70">
        <v>2025</v>
      </c>
      <c r="AJ70">
        <v>177</v>
      </c>
      <c r="AK70" t="s">
        <v>62</v>
      </c>
      <c r="AL70" t="s">
        <v>62</v>
      </c>
      <c r="AM70" t="s">
        <v>62</v>
      </c>
      <c r="AN70" t="s">
        <v>62</v>
      </c>
      <c r="AO70" t="s">
        <v>62</v>
      </c>
      <c r="AP70" t="s">
        <v>62</v>
      </c>
      <c r="AQ70" t="s">
        <v>62</v>
      </c>
      <c r="AR70">
        <v>106337</v>
      </c>
      <c r="AS70" t="s">
        <v>1480</v>
      </c>
      <c r="AT70" t="str">
        <f>HYPERLINK("http://dx.doi.org/10.1016/j.autcon.2025.106337","http://dx.doi.org/10.1016/j.autcon.2025.106337")</f>
        <v>http://dx.doi.org/10.1016/j.autcon.2025.106337</v>
      </c>
      <c r="AU70" t="s">
        <v>62</v>
      </c>
      <c r="AV70" t="s">
        <v>62</v>
      </c>
      <c r="AW70">
        <v>14</v>
      </c>
      <c r="AX70" t="s">
        <v>138</v>
      </c>
      <c r="AY70" t="s">
        <v>91</v>
      </c>
      <c r="AZ70" t="s">
        <v>139</v>
      </c>
      <c r="BA70" t="s">
        <v>1481</v>
      </c>
      <c r="BB70" t="s">
        <v>62</v>
      </c>
      <c r="BC70" t="s">
        <v>62</v>
      </c>
      <c r="BD70" t="s">
        <v>62</v>
      </c>
      <c r="BE70" t="s">
        <v>62</v>
      </c>
      <c r="BF70" t="s">
        <v>95</v>
      </c>
      <c r="BG70" t="s">
        <v>1482</v>
      </c>
      <c r="BH70" t="str">
        <f>HYPERLINK("https%3A%2F%2Fwww.webofscience.com%2Fwos%2Fwoscc%2Ffull-record%2FWOS:001517289800002","View Full Record in Web of Science")</f>
        <v>View Full Record in Web of Science</v>
      </c>
    </row>
    <row r="71" spans="1:60" x14ac:dyDescent="0.15">
      <c r="A71" t="s">
        <v>60</v>
      </c>
      <c r="B71" t="s">
        <v>1483</v>
      </c>
      <c r="C71" t="s">
        <v>1484</v>
      </c>
      <c r="D71" t="s">
        <v>1485</v>
      </c>
      <c r="E71" t="s">
        <v>208</v>
      </c>
      <c r="F71" t="s">
        <v>66</v>
      </c>
      <c r="G71" t="s">
        <v>67</v>
      </c>
      <c r="H71" t="s">
        <v>1486</v>
      </c>
      <c r="I71" t="s">
        <v>1487</v>
      </c>
      <c r="J71" t="s">
        <v>1488</v>
      </c>
      <c r="K71" t="s">
        <v>1489</v>
      </c>
      <c r="L71" t="s">
        <v>1026</v>
      </c>
      <c r="M71" t="s">
        <v>1490</v>
      </c>
      <c r="N71" t="s">
        <v>1491</v>
      </c>
      <c r="O71" t="s">
        <v>62</v>
      </c>
      <c r="P71" t="s">
        <v>62</v>
      </c>
      <c r="Q71" t="s">
        <v>1492</v>
      </c>
      <c r="R71" t="s">
        <v>1493</v>
      </c>
      <c r="S71" t="s">
        <v>1494</v>
      </c>
      <c r="T71" t="s">
        <v>62</v>
      </c>
      <c r="U71">
        <v>83</v>
      </c>
      <c r="V71">
        <v>0</v>
      </c>
      <c r="W71">
        <v>0</v>
      </c>
      <c r="X71">
        <v>19</v>
      </c>
      <c r="Y71">
        <v>28</v>
      </c>
      <c r="Z71" t="s">
        <v>221</v>
      </c>
      <c r="AA71" t="s">
        <v>222</v>
      </c>
      <c r="AB71" t="s">
        <v>223</v>
      </c>
      <c r="AC71" t="s">
        <v>224</v>
      </c>
      <c r="AD71" t="s">
        <v>225</v>
      </c>
      <c r="AE71" t="s">
        <v>62</v>
      </c>
      <c r="AF71" t="s">
        <v>226</v>
      </c>
      <c r="AG71" t="s">
        <v>227</v>
      </c>
      <c r="AH71" t="s">
        <v>165</v>
      </c>
      <c r="AI71">
        <v>2025</v>
      </c>
      <c r="AJ71">
        <v>62</v>
      </c>
      <c r="AK71" t="s">
        <v>62</v>
      </c>
      <c r="AL71" t="s">
        <v>1025</v>
      </c>
      <c r="AM71" t="s">
        <v>62</v>
      </c>
      <c r="AN71" t="s">
        <v>62</v>
      </c>
      <c r="AO71" t="s">
        <v>62</v>
      </c>
      <c r="AP71" t="s">
        <v>62</v>
      </c>
      <c r="AQ71" t="s">
        <v>62</v>
      </c>
      <c r="AR71">
        <v>102885</v>
      </c>
      <c r="AS71" t="s">
        <v>1495</v>
      </c>
      <c r="AT71" t="str">
        <f>HYPERLINK("http://dx.doi.org/10.1016/j.aei.2024.102885","http://dx.doi.org/10.1016/j.aei.2024.102885")</f>
        <v>http://dx.doi.org/10.1016/j.aei.2024.102885</v>
      </c>
      <c r="AU71" t="s">
        <v>62</v>
      </c>
      <c r="AV71" t="s">
        <v>1042</v>
      </c>
      <c r="AW71">
        <v>19</v>
      </c>
      <c r="AX71" t="s">
        <v>229</v>
      </c>
      <c r="AY71" t="s">
        <v>91</v>
      </c>
      <c r="AZ71" t="s">
        <v>230</v>
      </c>
      <c r="BA71" t="s">
        <v>1496</v>
      </c>
      <c r="BB71" t="s">
        <v>62</v>
      </c>
      <c r="BC71" t="s">
        <v>62</v>
      </c>
      <c r="BD71" t="s">
        <v>62</v>
      </c>
      <c r="BE71" t="s">
        <v>62</v>
      </c>
      <c r="BF71" t="s">
        <v>95</v>
      </c>
      <c r="BG71" t="s">
        <v>1497</v>
      </c>
      <c r="BH71" t="str">
        <f>HYPERLINK("https%3A%2F%2Fwww.webofscience.com%2Fwos%2Fwoscc%2Ffull-record%2FWOS:001344546200001","View Full Record in Web of Science")</f>
        <v>View Full Record in Web of Science</v>
      </c>
    </row>
    <row r="72" spans="1:60" x14ac:dyDescent="0.15">
      <c r="A72" t="s">
        <v>60</v>
      </c>
      <c r="B72" t="s">
        <v>1498</v>
      </c>
      <c r="C72" t="s">
        <v>1499</v>
      </c>
      <c r="D72" t="s">
        <v>1500</v>
      </c>
      <c r="E72" t="s">
        <v>1501</v>
      </c>
      <c r="F72" t="s">
        <v>66</v>
      </c>
      <c r="G72" t="s">
        <v>67</v>
      </c>
      <c r="H72" t="s">
        <v>1502</v>
      </c>
      <c r="I72" t="s">
        <v>62</v>
      </c>
      <c r="J72" t="s">
        <v>1503</v>
      </c>
      <c r="K72" t="s">
        <v>1504</v>
      </c>
      <c r="L72" t="s">
        <v>1505</v>
      </c>
      <c r="M72" t="s">
        <v>1506</v>
      </c>
      <c r="N72" t="s">
        <v>1507</v>
      </c>
      <c r="O72" t="s">
        <v>1508</v>
      </c>
      <c r="P72" t="s">
        <v>1509</v>
      </c>
      <c r="Q72" t="s">
        <v>1510</v>
      </c>
      <c r="R72" t="s">
        <v>1511</v>
      </c>
      <c r="S72" t="s">
        <v>1512</v>
      </c>
      <c r="T72" t="s">
        <v>62</v>
      </c>
      <c r="U72">
        <v>57</v>
      </c>
      <c r="V72">
        <v>2</v>
      </c>
      <c r="W72">
        <v>2</v>
      </c>
      <c r="X72">
        <v>37</v>
      </c>
      <c r="Y72">
        <v>37</v>
      </c>
      <c r="Z72" t="s">
        <v>340</v>
      </c>
      <c r="AA72" t="s">
        <v>341</v>
      </c>
      <c r="AB72" t="s">
        <v>342</v>
      </c>
      <c r="AC72" t="s">
        <v>1513</v>
      </c>
      <c r="AD72" t="s">
        <v>1514</v>
      </c>
      <c r="AE72" t="s">
        <v>62</v>
      </c>
      <c r="AF72" t="s">
        <v>1515</v>
      </c>
      <c r="AG72" t="s">
        <v>1516</v>
      </c>
      <c r="AH72" t="s">
        <v>167</v>
      </c>
      <c r="AI72">
        <v>2025</v>
      </c>
      <c r="AJ72">
        <v>272</v>
      </c>
      <c r="AK72" t="s">
        <v>62</v>
      </c>
      <c r="AL72" t="s">
        <v>62</v>
      </c>
      <c r="AM72" t="s">
        <v>62</v>
      </c>
      <c r="AN72" t="s">
        <v>62</v>
      </c>
      <c r="AO72" t="s">
        <v>62</v>
      </c>
      <c r="AP72" t="s">
        <v>62</v>
      </c>
      <c r="AQ72" t="s">
        <v>62</v>
      </c>
      <c r="AR72">
        <v>112694</v>
      </c>
      <c r="AS72" t="s">
        <v>1517</v>
      </c>
      <c r="AT72" t="str">
        <f>HYPERLINK("http://dx.doi.org/10.1016/j.buildenv.2025.112694","http://dx.doi.org/10.1016/j.buildenv.2025.112694")</f>
        <v>http://dx.doi.org/10.1016/j.buildenv.2025.112694</v>
      </c>
      <c r="AU72" t="s">
        <v>62</v>
      </c>
      <c r="AV72" t="s">
        <v>448</v>
      </c>
      <c r="AW72">
        <v>15</v>
      </c>
      <c r="AX72" t="s">
        <v>1518</v>
      </c>
      <c r="AY72" t="s">
        <v>91</v>
      </c>
      <c r="AZ72" t="s">
        <v>139</v>
      </c>
      <c r="BA72" t="s">
        <v>1519</v>
      </c>
      <c r="BB72" t="s">
        <v>62</v>
      </c>
      <c r="BC72" t="s">
        <v>62</v>
      </c>
      <c r="BD72" t="s">
        <v>62</v>
      </c>
      <c r="BE72" t="s">
        <v>62</v>
      </c>
      <c r="BF72" t="s">
        <v>95</v>
      </c>
      <c r="BG72" t="s">
        <v>1520</v>
      </c>
      <c r="BH72" t="str">
        <f>HYPERLINK("https%3A%2F%2Fwww.webofscience.com%2Fwos%2Fwoscc%2Ffull-record%2FWOS:001427052900001","View Full Record in Web of Science")</f>
        <v>View Full Record in Web of Science</v>
      </c>
    </row>
    <row r="73" spans="1:60" x14ac:dyDescent="0.15">
      <c r="A73" t="s">
        <v>60</v>
      </c>
      <c r="B73" t="s">
        <v>1521</v>
      </c>
      <c r="C73" t="s">
        <v>1522</v>
      </c>
      <c r="D73" t="s">
        <v>1523</v>
      </c>
      <c r="E73" t="s">
        <v>1524</v>
      </c>
      <c r="F73" t="s">
        <v>66</v>
      </c>
      <c r="G73" t="s">
        <v>67</v>
      </c>
      <c r="H73" t="s">
        <v>1525</v>
      </c>
      <c r="I73" t="s">
        <v>62</v>
      </c>
      <c r="J73" t="s">
        <v>1526</v>
      </c>
      <c r="K73" t="s">
        <v>1527</v>
      </c>
      <c r="L73" t="s">
        <v>1528</v>
      </c>
      <c r="M73" t="s">
        <v>1529</v>
      </c>
      <c r="N73" t="s">
        <v>1530</v>
      </c>
      <c r="O73" t="s">
        <v>1531</v>
      </c>
      <c r="P73" t="s">
        <v>1532</v>
      </c>
      <c r="Q73" t="s">
        <v>1533</v>
      </c>
      <c r="R73" t="s">
        <v>1534</v>
      </c>
      <c r="S73" t="s">
        <v>1535</v>
      </c>
      <c r="T73" t="s">
        <v>62</v>
      </c>
      <c r="U73">
        <v>39</v>
      </c>
      <c r="V73">
        <v>6</v>
      </c>
      <c r="W73">
        <v>6</v>
      </c>
      <c r="X73">
        <v>4</v>
      </c>
      <c r="Y73">
        <v>38</v>
      </c>
      <c r="Z73" t="s">
        <v>169</v>
      </c>
      <c r="AA73" t="s">
        <v>170</v>
      </c>
      <c r="AB73" t="s">
        <v>171</v>
      </c>
      <c r="AC73" t="s">
        <v>1536</v>
      </c>
      <c r="AD73" t="s">
        <v>1537</v>
      </c>
      <c r="AE73" t="s">
        <v>62</v>
      </c>
      <c r="AF73" t="s">
        <v>1538</v>
      </c>
      <c r="AG73" t="s">
        <v>1539</v>
      </c>
      <c r="AH73" t="s">
        <v>1127</v>
      </c>
      <c r="AI73">
        <v>2020</v>
      </c>
      <c r="AJ73">
        <v>146</v>
      </c>
      <c r="AK73">
        <v>3</v>
      </c>
      <c r="AL73" t="s">
        <v>62</v>
      </c>
      <c r="AM73" t="s">
        <v>62</v>
      </c>
      <c r="AN73" t="s">
        <v>62</v>
      </c>
      <c r="AO73" t="s">
        <v>62</v>
      </c>
      <c r="AP73" t="s">
        <v>62</v>
      </c>
      <c r="AQ73" t="s">
        <v>62</v>
      </c>
      <c r="AR73">
        <v>4020013</v>
      </c>
      <c r="AS73" t="s">
        <v>1540</v>
      </c>
      <c r="AT73" t="str">
        <f>HYPERLINK("http://dx.doi.org/10.1061/(ASCE)SU.1943-5428.0000320","http://dx.doi.org/10.1061/(ASCE)SU.1943-5428.0000320")</f>
        <v>http://dx.doi.org/10.1061/(ASCE)SU.1943-5428.0000320</v>
      </c>
      <c r="AU73" t="s">
        <v>62</v>
      </c>
      <c r="AV73" t="s">
        <v>62</v>
      </c>
      <c r="AW73">
        <v>11</v>
      </c>
      <c r="AX73" t="s">
        <v>368</v>
      </c>
      <c r="AY73" t="s">
        <v>91</v>
      </c>
      <c r="AZ73" t="s">
        <v>92</v>
      </c>
      <c r="BA73" t="s">
        <v>1541</v>
      </c>
      <c r="BB73" t="s">
        <v>62</v>
      </c>
      <c r="BC73" t="s">
        <v>62</v>
      </c>
      <c r="BD73" t="s">
        <v>62</v>
      </c>
      <c r="BE73" t="s">
        <v>62</v>
      </c>
      <c r="BF73" t="s">
        <v>95</v>
      </c>
      <c r="BG73" t="s">
        <v>1542</v>
      </c>
      <c r="BH73" t="str">
        <f>HYPERLINK("https%3A%2F%2Fwww.webofscience.com%2Fwos%2Fwoscc%2Ffull-record%2FWOS:000542667700005","View Full Record in Web of Science")</f>
        <v>View Full Record in Web of Science</v>
      </c>
    </row>
    <row r="74" spans="1:60" x14ac:dyDescent="0.15">
      <c r="A74" t="s">
        <v>60</v>
      </c>
      <c r="B74" t="s">
        <v>1543</v>
      </c>
      <c r="C74" t="s">
        <v>1544</v>
      </c>
      <c r="D74" t="s">
        <v>1545</v>
      </c>
      <c r="E74" t="s">
        <v>674</v>
      </c>
      <c r="F74" t="s">
        <v>66</v>
      </c>
      <c r="G74" t="s">
        <v>67</v>
      </c>
      <c r="H74" t="s">
        <v>1546</v>
      </c>
      <c r="I74" t="s">
        <v>62</v>
      </c>
      <c r="J74" t="s">
        <v>1547</v>
      </c>
      <c r="K74" t="s">
        <v>1548</v>
      </c>
      <c r="L74" t="s">
        <v>1549</v>
      </c>
      <c r="M74" t="s">
        <v>1550</v>
      </c>
      <c r="N74" t="s">
        <v>1551</v>
      </c>
      <c r="O74" t="s">
        <v>1552</v>
      </c>
      <c r="P74" t="s">
        <v>1553</v>
      </c>
      <c r="Q74" t="s">
        <v>1554</v>
      </c>
      <c r="R74" t="s">
        <v>1555</v>
      </c>
      <c r="S74" t="s">
        <v>1556</v>
      </c>
      <c r="T74" t="s">
        <v>62</v>
      </c>
      <c r="U74">
        <v>27</v>
      </c>
      <c r="V74">
        <v>4</v>
      </c>
      <c r="W74">
        <v>5</v>
      </c>
      <c r="X74">
        <v>4</v>
      </c>
      <c r="Y74">
        <v>24</v>
      </c>
      <c r="Z74" t="s">
        <v>156</v>
      </c>
      <c r="AA74" t="s">
        <v>157</v>
      </c>
      <c r="AB74" t="s">
        <v>1557</v>
      </c>
      <c r="AC74" t="s">
        <v>62</v>
      </c>
      <c r="AD74" t="s">
        <v>675</v>
      </c>
      <c r="AE74" t="s">
        <v>62</v>
      </c>
      <c r="AF74" t="s">
        <v>676</v>
      </c>
      <c r="AG74" t="s">
        <v>677</v>
      </c>
      <c r="AH74" t="s">
        <v>432</v>
      </c>
      <c r="AI74">
        <v>2023</v>
      </c>
      <c r="AJ74">
        <v>10</v>
      </c>
      <c r="AK74">
        <v>8</v>
      </c>
      <c r="AL74" t="s">
        <v>62</v>
      </c>
      <c r="AM74" t="s">
        <v>62</v>
      </c>
      <c r="AN74" t="s">
        <v>62</v>
      </c>
      <c r="AO74" t="s">
        <v>62</v>
      </c>
      <c r="AP74" t="s">
        <v>62</v>
      </c>
      <c r="AQ74" t="s">
        <v>62</v>
      </c>
      <c r="AR74">
        <v>677</v>
      </c>
      <c r="AS74" t="s">
        <v>1558</v>
      </c>
      <c r="AT74" t="str">
        <f>HYPERLINK("http://dx.doi.org/10.3390/aerospace10080677","http://dx.doi.org/10.3390/aerospace10080677")</f>
        <v>http://dx.doi.org/10.3390/aerospace10080677</v>
      </c>
      <c r="AU74" t="s">
        <v>62</v>
      </c>
      <c r="AV74" t="s">
        <v>62</v>
      </c>
      <c r="AW74">
        <v>23</v>
      </c>
      <c r="AX74" t="s">
        <v>678</v>
      </c>
      <c r="AY74" t="s">
        <v>91</v>
      </c>
      <c r="AZ74" t="s">
        <v>92</v>
      </c>
      <c r="BA74" t="s">
        <v>1559</v>
      </c>
      <c r="BB74" t="s">
        <v>62</v>
      </c>
      <c r="BC74" t="s">
        <v>297</v>
      </c>
      <c r="BD74" t="s">
        <v>62</v>
      </c>
      <c r="BE74" t="s">
        <v>62</v>
      </c>
      <c r="BF74" t="s">
        <v>95</v>
      </c>
      <c r="BG74" t="s">
        <v>1560</v>
      </c>
      <c r="BH74" t="str">
        <f>HYPERLINK("https%3A%2F%2Fwww.webofscience.com%2Fwos%2Fwoscc%2Ffull-record%2FWOS:001055844000001","View Full Record in Web of Science")</f>
        <v>View Full Record in Web of Science</v>
      </c>
    </row>
    <row r="75" spans="1:60" x14ac:dyDescent="0.15">
      <c r="A75" t="s">
        <v>60</v>
      </c>
      <c r="B75" t="s">
        <v>1562</v>
      </c>
      <c r="C75" t="s">
        <v>1563</v>
      </c>
      <c r="D75" t="s">
        <v>1564</v>
      </c>
      <c r="E75" t="s">
        <v>499</v>
      </c>
      <c r="F75" t="s">
        <v>66</v>
      </c>
      <c r="G75" t="s">
        <v>67</v>
      </c>
      <c r="H75" t="s">
        <v>1565</v>
      </c>
      <c r="I75" t="s">
        <v>1566</v>
      </c>
      <c r="J75" t="s">
        <v>1567</v>
      </c>
      <c r="K75" t="s">
        <v>1568</v>
      </c>
      <c r="L75" t="s">
        <v>1569</v>
      </c>
      <c r="M75" t="s">
        <v>1570</v>
      </c>
      <c r="N75" t="s">
        <v>1571</v>
      </c>
      <c r="O75" t="s">
        <v>1572</v>
      </c>
      <c r="P75" t="s">
        <v>1573</v>
      </c>
      <c r="Q75" t="s">
        <v>1574</v>
      </c>
      <c r="R75" t="s">
        <v>1574</v>
      </c>
      <c r="S75" t="s">
        <v>1575</v>
      </c>
      <c r="T75" t="s">
        <v>62</v>
      </c>
      <c r="U75">
        <v>42</v>
      </c>
      <c r="V75">
        <v>2</v>
      </c>
      <c r="W75">
        <v>2</v>
      </c>
      <c r="X75">
        <v>0</v>
      </c>
      <c r="Y75">
        <v>15</v>
      </c>
      <c r="Z75" t="s">
        <v>156</v>
      </c>
      <c r="AA75" t="s">
        <v>157</v>
      </c>
      <c r="AB75" t="s">
        <v>158</v>
      </c>
      <c r="AC75" t="s">
        <v>62</v>
      </c>
      <c r="AD75" t="s">
        <v>500</v>
      </c>
      <c r="AE75" t="s">
        <v>62</v>
      </c>
      <c r="AF75" t="s">
        <v>501</v>
      </c>
      <c r="AG75" t="s">
        <v>502</v>
      </c>
      <c r="AH75" t="s">
        <v>165</v>
      </c>
      <c r="AI75">
        <v>2023</v>
      </c>
      <c r="AJ75">
        <v>12</v>
      </c>
      <c r="AK75">
        <v>19</v>
      </c>
      <c r="AL75" t="s">
        <v>62</v>
      </c>
      <c r="AM75" t="s">
        <v>62</v>
      </c>
      <c r="AN75" t="s">
        <v>62</v>
      </c>
      <c r="AO75" t="s">
        <v>62</v>
      </c>
      <c r="AP75" t="s">
        <v>62</v>
      </c>
      <c r="AQ75" t="s">
        <v>62</v>
      </c>
      <c r="AR75">
        <v>4088</v>
      </c>
      <c r="AS75" t="s">
        <v>1576</v>
      </c>
      <c r="AT75" t="str">
        <f>HYPERLINK("http://dx.doi.org/10.3390/electronics12194088","http://dx.doi.org/10.3390/electronics12194088")</f>
        <v>http://dx.doi.org/10.3390/electronics12194088</v>
      </c>
      <c r="AU75" t="s">
        <v>62</v>
      </c>
      <c r="AV75" t="s">
        <v>62</v>
      </c>
      <c r="AW75">
        <v>19</v>
      </c>
      <c r="AX75" t="s">
        <v>503</v>
      </c>
      <c r="AY75" t="s">
        <v>91</v>
      </c>
      <c r="AZ75" t="s">
        <v>504</v>
      </c>
      <c r="BA75" t="s">
        <v>1577</v>
      </c>
      <c r="BB75" t="s">
        <v>62</v>
      </c>
      <c r="BC75" t="s">
        <v>94</v>
      </c>
      <c r="BD75" t="s">
        <v>62</v>
      </c>
      <c r="BE75" t="s">
        <v>62</v>
      </c>
      <c r="BF75" t="s">
        <v>95</v>
      </c>
      <c r="BG75" t="s">
        <v>1578</v>
      </c>
      <c r="BH75" t="str">
        <f>HYPERLINK("https%3A%2F%2Fwww.webofscience.com%2Fwos%2Fwoscc%2Ffull-record%2FWOS:001084708400001","View Full Record in Web of Science")</f>
        <v>View Full Record in Web of Science</v>
      </c>
    </row>
    <row r="76" spans="1:60" x14ac:dyDescent="0.15">
      <c r="A76" t="s">
        <v>60</v>
      </c>
      <c r="B76" t="s">
        <v>1579</v>
      </c>
      <c r="C76" t="s">
        <v>1580</v>
      </c>
      <c r="D76" t="s">
        <v>1581</v>
      </c>
      <c r="E76" t="s">
        <v>592</v>
      </c>
      <c r="F76" t="s">
        <v>66</v>
      </c>
      <c r="G76" t="s">
        <v>67</v>
      </c>
      <c r="H76" t="s">
        <v>1582</v>
      </c>
      <c r="I76" t="s">
        <v>62</v>
      </c>
      <c r="J76" t="s">
        <v>1583</v>
      </c>
      <c r="K76" t="s">
        <v>1584</v>
      </c>
      <c r="L76" t="s">
        <v>1585</v>
      </c>
      <c r="M76" t="s">
        <v>1586</v>
      </c>
      <c r="N76" t="s">
        <v>1587</v>
      </c>
      <c r="O76" t="s">
        <v>1588</v>
      </c>
      <c r="P76" t="s">
        <v>1589</v>
      </c>
      <c r="Q76" t="s">
        <v>1590</v>
      </c>
      <c r="R76" t="s">
        <v>1591</v>
      </c>
      <c r="S76" t="s">
        <v>1592</v>
      </c>
      <c r="T76" t="s">
        <v>62</v>
      </c>
      <c r="U76">
        <v>24</v>
      </c>
      <c r="V76">
        <v>0</v>
      </c>
      <c r="W76">
        <v>0</v>
      </c>
      <c r="X76">
        <v>3</v>
      </c>
      <c r="Y76">
        <v>4</v>
      </c>
      <c r="Z76" t="s">
        <v>578</v>
      </c>
      <c r="AA76" t="s">
        <v>579</v>
      </c>
      <c r="AB76" t="s">
        <v>580</v>
      </c>
      <c r="AC76" t="s">
        <v>602</v>
      </c>
      <c r="AD76" t="s">
        <v>62</v>
      </c>
      <c r="AE76" t="s">
        <v>62</v>
      </c>
      <c r="AF76" t="s">
        <v>592</v>
      </c>
      <c r="AG76" t="s">
        <v>603</v>
      </c>
      <c r="AH76" t="s">
        <v>62</v>
      </c>
      <c r="AI76">
        <v>2024</v>
      </c>
      <c r="AJ76">
        <v>12</v>
      </c>
      <c r="AK76" t="s">
        <v>62</v>
      </c>
      <c r="AL76" t="s">
        <v>62</v>
      </c>
      <c r="AM76" t="s">
        <v>62</v>
      </c>
      <c r="AN76" t="s">
        <v>62</v>
      </c>
      <c r="AO76" t="s">
        <v>62</v>
      </c>
      <c r="AP76">
        <v>184776</v>
      </c>
      <c r="AQ76">
        <v>184787</v>
      </c>
      <c r="AR76" t="s">
        <v>62</v>
      </c>
      <c r="AS76" t="s">
        <v>1593</v>
      </c>
      <c r="AT76" t="str">
        <f>HYPERLINK("http://dx.doi.org/10.1109/ACCESS.2024.3512553","http://dx.doi.org/10.1109/ACCESS.2024.3512553")</f>
        <v>http://dx.doi.org/10.1109/ACCESS.2024.3512553</v>
      </c>
      <c r="AU76" t="s">
        <v>62</v>
      </c>
      <c r="AV76" t="s">
        <v>62</v>
      </c>
      <c r="AW76">
        <v>12</v>
      </c>
      <c r="AX76" t="s">
        <v>605</v>
      </c>
      <c r="AY76" t="s">
        <v>91</v>
      </c>
      <c r="AZ76" t="s">
        <v>586</v>
      </c>
      <c r="BA76" t="s">
        <v>1594</v>
      </c>
      <c r="BB76" t="s">
        <v>62</v>
      </c>
      <c r="BC76" t="s">
        <v>94</v>
      </c>
      <c r="BD76" t="s">
        <v>62</v>
      </c>
      <c r="BE76" t="s">
        <v>62</v>
      </c>
      <c r="BF76" t="s">
        <v>95</v>
      </c>
      <c r="BG76" t="s">
        <v>1595</v>
      </c>
      <c r="BH76" t="str">
        <f>HYPERLINK("https%3A%2F%2Fwww.webofscience.com%2Fwos%2Fwoscc%2Ffull-record%2FWOS:001377296900012","View Full Record in Web of Science")</f>
        <v>View Full Record in Web of Science</v>
      </c>
    </row>
    <row r="77" spans="1:60" x14ac:dyDescent="0.15">
      <c r="A77" t="s">
        <v>60</v>
      </c>
      <c r="B77" t="s">
        <v>1596</v>
      </c>
      <c r="C77" t="s">
        <v>1597</v>
      </c>
      <c r="D77" t="s">
        <v>1598</v>
      </c>
      <c r="E77" t="s">
        <v>1599</v>
      </c>
      <c r="F77" t="s">
        <v>66</v>
      </c>
      <c r="G77" t="s">
        <v>67</v>
      </c>
      <c r="H77" t="s">
        <v>1600</v>
      </c>
      <c r="I77" t="s">
        <v>1601</v>
      </c>
      <c r="J77" t="s">
        <v>1602</v>
      </c>
      <c r="K77" t="s">
        <v>1603</v>
      </c>
      <c r="L77" t="s">
        <v>1604</v>
      </c>
      <c r="M77" t="s">
        <v>1605</v>
      </c>
      <c r="N77" t="s">
        <v>1606</v>
      </c>
      <c r="O77" t="s">
        <v>1607</v>
      </c>
      <c r="P77" t="s">
        <v>1608</v>
      </c>
      <c r="Q77" t="s">
        <v>1609</v>
      </c>
      <c r="R77" t="s">
        <v>1610</v>
      </c>
      <c r="S77" t="s">
        <v>1611</v>
      </c>
      <c r="T77" t="s">
        <v>62</v>
      </c>
      <c r="U77">
        <v>125</v>
      </c>
      <c r="V77">
        <v>20</v>
      </c>
      <c r="W77">
        <v>21</v>
      </c>
      <c r="X77">
        <v>14</v>
      </c>
      <c r="Y77">
        <v>49</v>
      </c>
      <c r="Z77" t="s">
        <v>340</v>
      </c>
      <c r="AA77" t="s">
        <v>341</v>
      </c>
      <c r="AB77" t="s">
        <v>342</v>
      </c>
      <c r="AC77" t="s">
        <v>1612</v>
      </c>
      <c r="AD77" t="s">
        <v>1613</v>
      </c>
      <c r="AE77" t="s">
        <v>62</v>
      </c>
      <c r="AF77" t="s">
        <v>1614</v>
      </c>
      <c r="AG77" t="s">
        <v>1615</v>
      </c>
      <c r="AH77" t="s">
        <v>87</v>
      </c>
      <c r="AI77">
        <v>2024</v>
      </c>
      <c r="AJ77">
        <v>129</v>
      </c>
      <c r="AK77" t="s">
        <v>62</v>
      </c>
      <c r="AL77" t="s">
        <v>62</v>
      </c>
      <c r="AM77" t="s">
        <v>62</v>
      </c>
      <c r="AN77" t="s">
        <v>62</v>
      </c>
      <c r="AO77" t="s">
        <v>62</v>
      </c>
      <c r="AP77" t="s">
        <v>62</v>
      </c>
      <c r="AQ77" t="s">
        <v>62</v>
      </c>
      <c r="AR77">
        <v>107590</v>
      </c>
      <c r="AS77" t="s">
        <v>1616</v>
      </c>
      <c r="AT77" t="str">
        <f>HYPERLINK("http://dx.doi.org/10.1016/j.engappai.2023.107590","http://dx.doi.org/10.1016/j.engappai.2023.107590")</f>
        <v>http://dx.doi.org/10.1016/j.engappai.2023.107590</v>
      </c>
      <c r="AU77" t="s">
        <v>62</v>
      </c>
      <c r="AV77" t="s">
        <v>137</v>
      </c>
      <c r="AW77">
        <v>17</v>
      </c>
      <c r="AX77" t="s">
        <v>1617</v>
      </c>
      <c r="AY77" t="s">
        <v>91</v>
      </c>
      <c r="AZ77" t="s">
        <v>1618</v>
      </c>
      <c r="BA77" t="s">
        <v>1619</v>
      </c>
      <c r="BB77" t="s">
        <v>62</v>
      </c>
      <c r="BC77" t="s">
        <v>322</v>
      </c>
      <c r="BD77" t="s">
        <v>62</v>
      </c>
      <c r="BE77" t="s">
        <v>62</v>
      </c>
      <c r="BF77" t="s">
        <v>95</v>
      </c>
      <c r="BG77" t="s">
        <v>1620</v>
      </c>
      <c r="BH77" t="str">
        <f>HYPERLINK("https%3A%2F%2Fwww.webofscience.com%2Fwos%2Fwoscc%2Ffull-record%2FWOS:001132360600001","View Full Record in Web of Science")</f>
        <v>View Full Record in Web of Science</v>
      </c>
    </row>
    <row r="78" spans="1:60" x14ac:dyDescent="0.15">
      <c r="A78" t="s">
        <v>60</v>
      </c>
      <c r="B78" t="s">
        <v>1621</v>
      </c>
      <c r="C78" t="s">
        <v>1622</v>
      </c>
      <c r="D78" t="s">
        <v>1623</v>
      </c>
      <c r="E78" t="s">
        <v>236</v>
      </c>
      <c r="F78" t="s">
        <v>66</v>
      </c>
      <c r="G78" t="s">
        <v>67</v>
      </c>
      <c r="H78" t="s">
        <v>1624</v>
      </c>
      <c r="I78" t="s">
        <v>1625</v>
      </c>
      <c r="J78" t="s">
        <v>1626</v>
      </c>
      <c r="K78" t="s">
        <v>1627</v>
      </c>
      <c r="L78" t="s">
        <v>1628</v>
      </c>
      <c r="M78" t="s">
        <v>1629</v>
      </c>
      <c r="N78" t="s">
        <v>1630</v>
      </c>
      <c r="O78" t="s">
        <v>1631</v>
      </c>
      <c r="P78" t="s">
        <v>62</v>
      </c>
      <c r="Q78" t="s">
        <v>1632</v>
      </c>
      <c r="R78" t="s">
        <v>1633</v>
      </c>
      <c r="S78" t="s">
        <v>1634</v>
      </c>
      <c r="T78" t="s">
        <v>62</v>
      </c>
      <c r="U78">
        <v>60</v>
      </c>
      <c r="V78">
        <v>10</v>
      </c>
      <c r="W78">
        <v>10</v>
      </c>
      <c r="X78">
        <v>9</v>
      </c>
      <c r="Y78">
        <v>37</v>
      </c>
      <c r="Z78" t="s">
        <v>80</v>
      </c>
      <c r="AA78" t="s">
        <v>81</v>
      </c>
      <c r="AB78" t="s">
        <v>82</v>
      </c>
      <c r="AC78" t="s">
        <v>247</v>
      </c>
      <c r="AD78" t="s">
        <v>248</v>
      </c>
      <c r="AE78" t="s">
        <v>62</v>
      </c>
      <c r="AF78" t="s">
        <v>249</v>
      </c>
      <c r="AG78" t="s">
        <v>250</v>
      </c>
      <c r="AH78" t="s">
        <v>161</v>
      </c>
      <c r="AI78">
        <v>2024</v>
      </c>
      <c r="AJ78">
        <v>157</v>
      </c>
      <c r="AK78" t="s">
        <v>62</v>
      </c>
      <c r="AL78" t="s">
        <v>62</v>
      </c>
      <c r="AM78" t="s">
        <v>62</v>
      </c>
      <c r="AN78" t="s">
        <v>62</v>
      </c>
      <c r="AO78" t="s">
        <v>62</v>
      </c>
      <c r="AP78" t="s">
        <v>62</v>
      </c>
      <c r="AQ78" t="s">
        <v>62</v>
      </c>
      <c r="AR78">
        <v>105140</v>
      </c>
      <c r="AS78" t="s">
        <v>1635</v>
      </c>
      <c r="AT78" t="str">
        <f>HYPERLINK("http://dx.doi.org/10.1016/j.autcon.2023.105140","http://dx.doi.org/10.1016/j.autcon.2023.105140")</f>
        <v>http://dx.doi.org/10.1016/j.autcon.2023.105140</v>
      </c>
      <c r="AU78" t="s">
        <v>62</v>
      </c>
      <c r="AV78" t="s">
        <v>1636</v>
      </c>
      <c r="AW78">
        <v>13</v>
      </c>
      <c r="AX78" t="s">
        <v>138</v>
      </c>
      <c r="AY78" t="s">
        <v>91</v>
      </c>
      <c r="AZ78" t="s">
        <v>139</v>
      </c>
      <c r="BA78" t="s">
        <v>1637</v>
      </c>
      <c r="BB78" t="s">
        <v>62</v>
      </c>
      <c r="BC78" t="s">
        <v>62</v>
      </c>
      <c r="BD78" t="s">
        <v>62</v>
      </c>
      <c r="BE78" t="s">
        <v>62</v>
      </c>
      <c r="BF78" t="s">
        <v>95</v>
      </c>
      <c r="BG78" t="s">
        <v>1638</v>
      </c>
      <c r="BH78" t="str">
        <f>HYPERLINK("https%3A%2F%2Fwww.webofscience.com%2Fwos%2Fwoscc%2Ffull-record%2FWOS:001102423900001","View Full Record in Web of Science")</f>
        <v>View Full Record in Web of Science</v>
      </c>
    </row>
    <row r="79" spans="1:60" x14ac:dyDescent="0.15">
      <c r="A79" t="s">
        <v>60</v>
      </c>
      <c r="B79" t="s">
        <v>1639</v>
      </c>
      <c r="C79" t="s">
        <v>1640</v>
      </c>
      <c r="D79" t="s">
        <v>1641</v>
      </c>
      <c r="E79" t="s">
        <v>327</v>
      </c>
      <c r="F79" t="s">
        <v>66</v>
      </c>
      <c r="G79" t="s">
        <v>67</v>
      </c>
      <c r="H79" t="s">
        <v>1642</v>
      </c>
      <c r="I79" t="s">
        <v>1643</v>
      </c>
      <c r="J79" t="s">
        <v>1644</v>
      </c>
      <c r="K79" t="s">
        <v>1645</v>
      </c>
      <c r="L79" t="s">
        <v>1646</v>
      </c>
      <c r="M79" t="s">
        <v>1647</v>
      </c>
      <c r="N79" t="s">
        <v>1648</v>
      </c>
      <c r="O79" t="s">
        <v>1649</v>
      </c>
      <c r="P79" t="s">
        <v>62</v>
      </c>
      <c r="Q79" t="s">
        <v>1650</v>
      </c>
      <c r="R79" t="s">
        <v>1651</v>
      </c>
      <c r="S79" t="s">
        <v>1652</v>
      </c>
      <c r="T79" t="s">
        <v>62</v>
      </c>
      <c r="U79">
        <v>23</v>
      </c>
      <c r="V79">
        <v>0</v>
      </c>
      <c r="W79">
        <v>0</v>
      </c>
      <c r="X79">
        <v>1</v>
      </c>
      <c r="Y79">
        <v>1</v>
      </c>
      <c r="Z79" t="s">
        <v>340</v>
      </c>
      <c r="AA79" t="s">
        <v>341</v>
      </c>
      <c r="AB79" t="s">
        <v>342</v>
      </c>
      <c r="AC79" t="s">
        <v>343</v>
      </c>
      <c r="AD79" t="s">
        <v>344</v>
      </c>
      <c r="AE79" t="s">
        <v>62</v>
      </c>
      <c r="AF79" t="s">
        <v>345</v>
      </c>
      <c r="AG79" t="s">
        <v>346</v>
      </c>
      <c r="AH79" t="s">
        <v>1653</v>
      </c>
      <c r="AI79">
        <v>2025</v>
      </c>
      <c r="AJ79">
        <v>284</v>
      </c>
      <c r="AK79" t="s">
        <v>62</v>
      </c>
      <c r="AL79" t="s">
        <v>62</v>
      </c>
      <c r="AM79" t="s">
        <v>62</v>
      </c>
      <c r="AN79" t="s">
        <v>62</v>
      </c>
      <c r="AO79" t="s">
        <v>62</v>
      </c>
      <c r="AP79" t="s">
        <v>62</v>
      </c>
      <c r="AQ79" t="s">
        <v>62</v>
      </c>
      <c r="AR79">
        <v>127750</v>
      </c>
      <c r="AS79" t="s">
        <v>1654</v>
      </c>
      <c r="AT79" t="str">
        <f>HYPERLINK("http://dx.doi.org/10.1016/j.eswa.2025.127750","http://dx.doi.org/10.1016/j.eswa.2025.127750")</f>
        <v>http://dx.doi.org/10.1016/j.eswa.2025.127750</v>
      </c>
      <c r="AU79" t="s">
        <v>62</v>
      </c>
      <c r="AV79" t="s">
        <v>622</v>
      </c>
      <c r="AW79">
        <v>21</v>
      </c>
      <c r="AX79" t="s">
        <v>350</v>
      </c>
      <c r="AY79" t="s">
        <v>91</v>
      </c>
      <c r="AZ79" t="s">
        <v>351</v>
      </c>
      <c r="BA79" t="s">
        <v>1655</v>
      </c>
      <c r="BB79" t="s">
        <v>62</v>
      </c>
      <c r="BC79" t="s">
        <v>62</v>
      </c>
      <c r="BD79" t="s">
        <v>62</v>
      </c>
      <c r="BE79" t="s">
        <v>62</v>
      </c>
      <c r="BF79" t="s">
        <v>95</v>
      </c>
      <c r="BG79" t="s">
        <v>1656</v>
      </c>
      <c r="BH79" t="str">
        <f>HYPERLINK("https%3A%2F%2Fwww.webofscience.com%2Fwos%2Fwoscc%2Ffull-record%2FWOS:001490732700004","View Full Record in Web of Science")</f>
        <v>View Full Record in Web of Science</v>
      </c>
    </row>
    <row r="80" spans="1:60" x14ac:dyDescent="0.15">
      <c r="A80" t="s">
        <v>60</v>
      </c>
      <c r="B80" t="s">
        <v>1657</v>
      </c>
      <c r="C80" t="s">
        <v>1658</v>
      </c>
      <c r="D80" t="s">
        <v>1659</v>
      </c>
      <c r="E80" t="s">
        <v>146</v>
      </c>
      <c r="F80" t="s">
        <v>66</v>
      </c>
      <c r="G80" t="s">
        <v>67</v>
      </c>
      <c r="H80" t="s">
        <v>1660</v>
      </c>
      <c r="I80" t="s">
        <v>62</v>
      </c>
      <c r="J80" t="s">
        <v>1661</v>
      </c>
      <c r="K80" t="s">
        <v>1662</v>
      </c>
      <c r="L80" t="s">
        <v>1663</v>
      </c>
      <c r="M80" t="s">
        <v>1664</v>
      </c>
      <c r="N80" t="s">
        <v>1665</v>
      </c>
      <c r="O80" t="s">
        <v>1666</v>
      </c>
      <c r="P80" t="s">
        <v>1667</v>
      </c>
      <c r="Q80" t="s">
        <v>1668</v>
      </c>
      <c r="R80" t="s">
        <v>1669</v>
      </c>
      <c r="S80" t="s">
        <v>1670</v>
      </c>
      <c r="T80" t="s">
        <v>62</v>
      </c>
      <c r="U80">
        <v>52</v>
      </c>
      <c r="V80">
        <v>7</v>
      </c>
      <c r="W80">
        <v>7</v>
      </c>
      <c r="X80">
        <v>27</v>
      </c>
      <c r="Y80">
        <v>49</v>
      </c>
      <c r="Z80" t="s">
        <v>156</v>
      </c>
      <c r="AA80" t="s">
        <v>157</v>
      </c>
      <c r="AB80" t="s">
        <v>158</v>
      </c>
      <c r="AC80" t="s">
        <v>62</v>
      </c>
      <c r="AD80" t="s">
        <v>159</v>
      </c>
      <c r="AE80" t="s">
        <v>62</v>
      </c>
      <c r="AF80" t="s">
        <v>160</v>
      </c>
      <c r="AG80" t="s">
        <v>160</v>
      </c>
      <c r="AH80" t="s">
        <v>432</v>
      </c>
      <c r="AI80">
        <v>2024</v>
      </c>
      <c r="AJ80">
        <v>14</v>
      </c>
      <c r="AK80">
        <v>8</v>
      </c>
      <c r="AL80" t="s">
        <v>62</v>
      </c>
      <c r="AM80" t="s">
        <v>62</v>
      </c>
      <c r="AN80" t="s">
        <v>62</v>
      </c>
      <c r="AO80" t="s">
        <v>62</v>
      </c>
      <c r="AP80" t="s">
        <v>62</v>
      </c>
      <c r="AQ80" t="s">
        <v>62</v>
      </c>
      <c r="AR80">
        <v>2499</v>
      </c>
      <c r="AS80" t="s">
        <v>1671</v>
      </c>
      <c r="AT80" t="str">
        <f>HYPERLINK("http://dx.doi.org/10.3390/buildings14082499","http://dx.doi.org/10.3390/buildings14082499")</f>
        <v>http://dx.doi.org/10.3390/buildings14082499</v>
      </c>
      <c r="AU80" t="s">
        <v>62</v>
      </c>
      <c r="AV80" t="s">
        <v>62</v>
      </c>
      <c r="AW80">
        <v>30</v>
      </c>
      <c r="AX80" t="s">
        <v>138</v>
      </c>
      <c r="AY80" t="s">
        <v>91</v>
      </c>
      <c r="AZ80" t="s">
        <v>139</v>
      </c>
      <c r="BA80" t="s">
        <v>1672</v>
      </c>
      <c r="BB80" t="s">
        <v>62</v>
      </c>
      <c r="BC80" t="s">
        <v>94</v>
      </c>
      <c r="BD80" t="s">
        <v>62</v>
      </c>
      <c r="BE80" t="s">
        <v>62</v>
      </c>
      <c r="BF80" t="s">
        <v>95</v>
      </c>
      <c r="BG80" t="s">
        <v>1673</v>
      </c>
      <c r="BH80" t="str">
        <f>HYPERLINK("https%3A%2F%2Fwww.webofscience.com%2Fwos%2Fwoscc%2Ffull-record%2FWOS:001305203200001","View Full Record in Web of Science")</f>
        <v>View Full Record in Web of Science</v>
      </c>
    </row>
    <row r="81" spans="1:60" x14ac:dyDescent="0.15">
      <c r="A81" t="s">
        <v>60</v>
      </c>
      <c r="B81" t="s">
        <v>1674</v>
      </c>
      <c r="C81" t="s">
        <v>1675</v>
      </c>
      <c r="D81" t="s">
        <v>1676</v>
      </c>
      <c r="E81" t="s">
        <v>1677</v>
      </c>
      <c r="F81" t="s">
        <v>66</v>
      </c>
      <c r="G81" t="s">
        <v>67</v>
      </c>
      <c r="H81" t="s">
        <v>1678</v>
      </c>
      <c r="I81" t="s">
        <v>1679</v>
      </c>
      <c r="J81" t="s">
        <v>1680</v>
      </c>
      <c r="K81" t="s">
        <v>1681</v>
      </c>
      <c r="L81" t="s">
        <v>1682</v>
      </c>
      <c r="M81" t="s">
        <v>1683</v>
      </c>
      <c r="N81" t="s">
        <v>1684</v>
      </c>
      <c r="O81" t="s">
        <v>1685</v>
      </c>
      <c r="P81" t="s">
        <v>1686</v>
      </c>
      <c r="Q81" t="s">
        <v>1687</v>
      </c>
      <c r="R81" t="s">
        <v>1688</v>
      </c>
      <c r="S81" t="s">
        <v>402</v>
      </c>
      <c r="T81" t="s">
        <v>62</v>
      </c>
      <c r="U81">
        <v>201</v>
      </c>
      <c r="V81">
        <v>268</v>
      </c>
      <c r="W81">
        <v>292</v>
      </c>
      <c r="X81">
        <v>312</v>
      </c>
      <c r="Y81">
        <v>595</v>
      </c>
      <c r="Z81" t="s">
        <v>1689</v>
      </c>
      <c r="AA81" t="s">
        <v>1690</v>
      </c>
      <c r="AB81" t="s">
        <v>1691</v>
      </c>
      <c r="AC81" t="s">
        <v>1692</v>
      </c>
      <c r="AD81" t="s">
        <v>1693</v>
      </c>
      <c r="AE81" t="s">
        <v>62</v>
      </c>
      <c r="AF81" t="s">
        <v>1694</v>
      </c>
      <c r="AG81" t="s">
        <v>1695</v>
      </c>
      <c r="AH81" t="s">
        <v>386</v>
      </c>
      <c r="AI81">
        <v>2024</v>
      </c>
      <c r="AJ81">
        <v>36</v>
      </c>
      <c r="AK81">
        <v>7</v>
      </c>
      <c r="AL81" t="s">
        <v>62</v>
      </c>
      <c r="AM81" t="s">
        <v>62</v>
      </c>
      <c r="AN81" t="s">
        <v>62</v>
      </c>
      <c r="AO81" t="s">
        <v>62</v>
      </c>
      <c r="AP81">
        <v>3580</v>
      </c>
      <c r="AQ81">
        <v>3599</v>
      </c>
      <c r="AR81" t="s">
        <v>62</v>
      </c>
      <c r="AS81" t="s">
        <v>1696</v>
      </c>
      <c r="AT81" t="str">
        <f>HYPERLINK("http://dx.doi.org/10.1109/TKDE.2024.3352100","http://dx.doi.org/10.1109/TKDE.2024.3352100")</f>
        <v>http://dx.doi.org/10.1109/TKDE.2024.3352100</v>
      </c>
      <c r="AU81" t="s">
        <v>62</v>
      </c>
      <c r="AV81" t="s">
        <v>62</v>
      </c>
      <c r="AW81">
        <v>20</v>
      </c>
      <c r="AX81" t="s">
        <v>1697</v>
      </c>
      <c r="AY81" t="s">
        <v>91</v>
      </c>
      <c r="AZ81" t="s">
        <v>230</v>
      </c>
      <c r="BA81" t="s">
        <v>1698</v>
      </c>
      <c r="BB81" t="s">
        <v>62</v>
      </c>
      <c r="BC81" t="s">
        <v>322</v>
      </c>
      <c r="BD81" t="s">
        <v>62</v>
      </c>
      <c r="BE81" t="s">
        <v>62</v>
      </c>
      <c r="BF81" t="s">
        <v>95</v>
      </c>
      <c r="BG81" t="s">
        <v>1699</v>
      </c>
      <c r="BH81" t="str">
        <f>HYPERLINK("https%3A%2F%2Fwww.webofscience.com%2Fwos%2Fwoscc%2Ffull-record%2FWOS:001245017200018","View Full Record in Web of Science")</f>
        <v>View Full Record in Web of Science</v>
      </c>
    </row>
    <row r="82" spans="1:60" x14ac:dyDescent="0.15">
      <c r="A82" t="s">
        <v>60</v>
      </c>
      <c r="B82" t="s">
        <v>1700</v>
      </c>
      <c r="C82" t="s">
        <v>1701</v>
      </c>
      <c r="D82" t="s">
        <v>1702</v>
      </c>
      <c r="E82" t="s">
        <v>236</v>
      </c>
      <c r="F82" t="s">
        <v>66</v>
      </c>
      <c r="G82" t="s">
        <v>67</v>
      </c>
      <c r="H82" t="s">
        <v>1703</v>
      </c>
      <c r="I82" t="s">
        <v>1704</v>
      </c>
      <c r="J82" t="s">
        <v>1705</v>
      </c>
      <c r="K82" t="s">
        <v>1706</v>
      </c>
      <c r="L82" t="s">
        <v>1707</v>
      </c>
      <c r="M82" t="s">
        <v>1708</v>
      </c>
      <c r="N82" t="s">
        <v>1709</v>
      </c>
      <c r="O82" t="s">
        <v>1710</v>
      </c>
      <c r="P82" t="s">
        <v>62</v>
      </c>
      <c r="Q82" t="s">
        <v>1711</v>
      </c>
      <c r="R82" t="s">
        <v>1712</v>
      </c>
      <c r="S82" t="s">
        <v>1713</v>
      </c>
      <c r="T82" t="s">
        <v>62</v>
      </c>
      <c r="U82">
        <v>71</v>
      </c>
      <c r="V82">
        <v>4</v>
      </c>
      <c r="W82">
        <v>4</v>
      </c>
      <c r="X82">
        <v>38</v>
      </c>
      <c r="Y82">
        <v>40</v>
      </c>
      <c r="Z82" t="s">
        <v>80</v>
      </c>
      <c r="AA82" t="s">
        <v>81</v>
      </c>
      <c r="AB82" t="s">
        <v>82</v>
      </c>
      <c r="AC82" t="s">
        <v>247</v>
      </c>
      <c r="AD82" t="s">
        <v>248</v>
      </c>
      <c r="AE82" t="s">
        <v>62</v>
      </c>
      <c r="AF82" t="s">
        <v>249</v>
      </c>
      <c r="AG82" t="s">
        <v>250</v>
      </c>
      <c r="AH82" t="s">
        <v>274</v>
      </c>
      <c r="AI82">
        <v>2025</v>
      </c>
      <c r="AJ82">
        <v>170</v>
      </c>
      <c r="AK82" t="s">
        <v>62</v>
      </c>
      <c r="AL82" t="s">
        <v>62</v>
      </c>
      <c r="AM82" t="s">
        <v>62</v>
      </c>
      <c r="AN82" t="s">
        <v>62</v>
      </c>
      <c r="AO82" t="s">
        <v>62</v>
      </c>
      <c r="AP82" t="s">
        <v>62</v>
      </c>
      <c r="AQ82" t="s">
        <v>62</v>
      </c>
      <c r="AR82">
        <v>105925</v>
      </c>
      <c r="AS82" t="s">
        <v>1714</v>
      </c>
      <c r="AT82" t="str">
        <f>HYPERLINK("http://dx.doi.org/10.1016/j.autcon.2024.105925","http://dx.doi.org/10.1016/j.autcon.2024.105925")</f>
        <v>http://dx.doi.org/10.1016/j.autcon.2024.105925</v>
      </c>
      <c r="AU82" t="s">
        <v>62</v>
      </c>
      <c r="AV82" t="s">
        <v>899</v>
      </c>
      <c r="AW82">
        <v>17</v>
      </c>
      <c r="AX82" t="s">
        <v>138</v>
      </c>
      <c r="AY82" t="s">
        <v>91</v>
      </c>
      <c r="AZ82" t="s">
        <v>139</v>
      </c>
      <c r="BA82" t="s">
        <v>1715</v>
      </c>
      <c r="BB82" t="s">
        <v>62</v>
      </c>
      <c r="BC82" t="s">
        <v>62</v>
      </c>
      <c r="BD82" t="s">
        <v>62</v>
      </c>
      <c r="BE82" t="s">
        <v>62</v>
      </c>
      <c r="BF82" t="s">
        <v>95</v>
      </c>
      <c r="BG82" t="s">
        <v>1716</v>
      </c>
      <c r="BH82" t="str">
        <f>HYPERLINK("https%3A%2F%2Fwww.webofscience.com%2Fwos%2Fwoscc%2Ffull-record%2FWOS:001390357900001","View Full Record in Web of Science")</f>
        <v>View Full Record in Web of Science</v>
      </c>
    </row>
    <row r="83" spans="1:60" x14ac:dyDescent="0.15">
      <c r="A83" t="s">
        <v>60</v>
      </c>
      <c r="B83" t="s">
        <v>1717</v>
      </c>
      <c r="C83" t="s">
        <v>1718</v>
      </c>
      <c r="D83" t="s">
        <v>1719</v>
      </c>
      <c r="E83" t="s">
        <v>1720</v>
      </c>
      <c r="F83" t="s">
        <v>66</v>
      </c>
      <c r="G83" t="s">
        <v>67</v>
      </c>
      <c r="H83" t="s">
        <v>1721</v>
      </c>
      <c r="I83" t="s">
        <v>1722</v>
      </c>
      <c r="J83" t="s">
        <v>1723</v>
      </c>
      <c r="K83" t="s">
        <v>1724</v>
      </c>
      <c r="L83" t="s">
        <v>1725</v>
      </c>
      <c r="M83" t="s">
        <v>1726</v>
      </c>
      <c r="N83" t="s">
        <v>1727</v>
      </c>
      <c r="O83" t="s">
        <v>1728</v>
      </c>
      <c r="P83" t="s">
        <v>62</v>
      </c>
      <c r="Q83" t="s">
        <v>1729</v>
      </c>
      <c r="R83" t="s">
        <v>1730</v>
      </c>
      <c r="S83" t="s">
        <v>1731</v>
      </c>
      <c r="T83" t="s">
        <v>62</v>
      </c>
      <c r="U83">
        <v>41</v>
      </c>
      <c r="V83">
        <v>0</v>
      </c>
      <c r="W83">
        <v>0</v>
      </c>
      <c r="X83">
        <v>14</v>
      </c>
      <c r="Y83">
        <v>14</v>
      </c>
      <c r="Z83" t="s">
        <v>1732</v>
      </c>
      <c r="AA83" t="s">
        <v>1733</v>
      </c>
      <c r="AB83" t="s">
        <v>1734</v>
      </c>
      <c r="AC83" t="s">
        <v>1735</v>
      </c>
      <c r="AD83" t="s">
        <v>1736</v>
      </c>
      <c r="AE83" t="s">
        <v>62</v>
      </c>
      <c r="AF83" t="s">
        <v>1737</v>
      </c>
      <c r="AG83" t="s">
        <v>1738</v>
      </c>
      <c r="AH83" t="s">
        <v>798</v>
      </c>
      <c r="AI83">
        <v>2025</v>
      </c>
      <c r="AJ83">
        <v>515</v>
      </c>
      <c r="AK83" t="s">
        <v>62</v>
      </c>
      <c r="AL83" t="s">
        <v>62</v>
      </c>
      <c r="AM83" t="s">
        <v>62</v>
      </c>
      <c r="AN83" t="s">
        <v>62</v>
      </c>
      <c r="AO83" t="s">
        <v>62</v>
      </c>
      <c r="AP83" t="s">
        <v>62</v>
      </c>
      <c r="AQ83" t="s">
        <v>62</v>
      </c>
      <c r="AR83">
        <v>163451</v>
      </c>
      <c r="AS83" t="s">
        <v>1739</v>
      </c>
      <c r="AT83" t="str">
        <f>HYPERLINK("http://dx.doi.org/10.1016/j.cej.2025.163451","http://dx.doi.org/10.1016/j.cej.2025.163451")</f>
        <v>http://dx.doi.org/10.1016/j.cej.2025.163451</v>
      </c>
      <c r="AU83" t="s">
        <v>62</v>
      </c>
      <c r="AV83" t="s">
        <v>622</v>
      </c>
      <c r="AW83">
        <v>11</v>
      </c>
      <c r="AX83" t="s">
        <v>1740</v>
      </c>
      <c r="AY83" t="s">
        <v>91</v>
      </c>
      <c r="AZ83" t="s">
        <v>92</v>
      </c>
      <c r="BA83" t="s">
        <v>1741</v>
      </c>
      <c r="BB83" t="s">
        <v>62</v>
      </c>
      <c r="BC83" t="s">
        <v>62</v>
      </c>
      <c r="BD83" t="s">
        <v>62</v>
      </c>
      <c r="BE83" t="s">
        <v>62</v>
      </c>
      <c r="BF83" t="s">
        <v>95</v>
      </c>
      <c r="BG83" t="s">
        <v>1742</v>
      </c>
      <c r="BH83" t="str">
        <f>HYPERLINK("https%3A%2F%2Fwww.webofscience.com%2Fwos%2Fwoscc%2Ffull-record%2FWOS:001490434400018","View Full Record in Web of Science")</f>
        <v>View Full Record in Web of Science</v>
      </c>
    </row>
    <row r="84" spans="1:60" x14ac:dyDescent="0.15">
      <c r="A84" t="s">
        <v>60</v>
      </c>
      <c r="B84" t="s">
        <v>1743</v>
      </c>
      <c r="C84" t="s">
        <v>1744</v>
      </c>
      <c r="D84" t="s">
        <v>1745</v>
      </c>
      <c r="E84" t="s">
        <v>236</v>
      </c>
      <c r="F84" t="s">
        <v>66</v>
      </c>
      <c r="G84" t="s">
        <v>67</v>
      </c>
      <c r="H84" t="s">
        <v>1746</v>
      </c>
      <c r="I84" t="s">
        <v>1747</v>
      </c>
      <c r="J84" t="s">
        <v>1748</v>
      </c>
      <c r="K84" t="s">
        <v>1749</v>
      </c>
      <c r="L84" t="s">
        <v>1750</v>
      </c>
      <c r="M84" t="s">
        <v>1751</v>
      </c>
      <c r="N84" t="s">
        <v>1752</v>
      </c>
      <c r="O84" t="s">
        <v>1753</v>
      </c>
      <c r="P84" t="s">
        <v>1754</v>
      </c>
      <c r="Q84" t="s">
        <v>1755</v>
      </c>
      <c r="R84" t="s">
        <v>1756</v>
      </c>
      <c r="S84" t="s">
        <v>1757</v>
      </c>
      <c r="T84" t="s">
        <v>62</v>
      </c>
      <c r="U84">
        <v>80</v>
      </c>
      <c r="V84">
        <v>28</v>
      </c>
      <c r="W84">
        <v>28</v>
      </c>
      <c r="X84">
        <v>40</v>
      </c>
      <c r="Y84">
        <v>130</v>
      </c>
      <c r="Z84" t="s">
        <v>80</v>
      </c>
      <c r="AA84" t="s">
        <v>81</v>
      </c>
      <c r="AB84" t="s">
        <v>82</v>
      </c>
      <c r="AC84" t="s">
        <v>247</v>
      </c>
      <c r="AD84" t="s">
        <v>248</v>
      </c>
      <c r="AE84" t="s">
        <v>62</v>
      </c>
      <c r="AF84" t="s">
        <v>249</v>
      </c>
      <c r="AG84" t="s">
        <v>250</v>
      </c>
      <c r="AH84" t="s">
        <v>294</v>
      </c>
      <c r="AI84">
        <v>2024</v>
      </c>
      <c r="AJ84">
        <v>160</v>
      </c>
      <c r="AK84" t="s">
        <v>62</v>
      </c>
      <c r="AL84" t="s">
        <v>62</v>
      </c>
      <c r="AM84" t="s">
        <v>62</v>
      </c>
      <c r="AN84" t="s">
        <v>62</v>
      </c>
      <c r="AO84" t="s">
        <v>62</v>
      </c>
      <c r="AP84" t="s">
        <v>62</v>
      </c>
      <c r="AQ84" t="s">
        <v>62</v>
      </c>
      <c r="AR84">
        <v>105315</v>
      </c>
      <c r="AS84" t="s">
        <v>1758</v>
      </c>
      <c r="AT84" t="str">
        <f>HYPERLINK("http://dx.doi.org/10.1016/j.autcon.2024.105315","http://dx.doi.org/10.1016/j.autcon.2024.105315")</f>
        <v>http://dx.doi.org/10.1016/j.autcon.2024.105315</v>
      </c>
      <c r="AU84" t="s">
        <v>62</v>
      </c>
      <c r="AV84" t="s">
        <v>1759</v>
      </c>
      <c r="AW84">
        <v>17</v>
      </c>
      <c r="AX84" t="s">
        <v>138</v>
      </c>
      <c r="AY84" t="s">
        <v>91</v>
      </c>
      <c r="AZ84" t="s">
        <v>139</v>
      </c>
      <c r="BA84" t="s">
        <v>1760</v>
      </c>
      <c r="BB84" t="s">
        <v>62</v>
      </c>
      <c r="BC84" t="s">
        <v>62</v>
      </c>
      <c r="BD84" t="s">
        <v>62</v>
      </c>
      <c r="BE84" t="s">
        <v>62</v>
      </c>
      <c r="BF84" t="s">
        <v>95</v>
      </c>
      <c r="BG84" t="s">
        <v>1761</v>
      </c>
      <c r="BH84" t="str">
        <f>HYPERLINK("https%3A%2F%2Fwww.webofscience.com%2Fwos%2Fwoscc%2Ffull-record%2FWOS:001183980400001","View Full Record in Web of Science")</f>
        <v>View Full Record in Web of Science</v>
      </c>
    </row>
    <row r="85" spans="1:60" x14ac:dyDescent="0.15">
      <c r="A85" t="s">
        <v>60</v>
      </c>
      <c r="B85" t="s">
        <v>1762</v>
      </c>
      <c r="C85" t="s">
        <v>1763</v>
      </c>
      <c r="D85" t="s">
        <v>1764</v>
      </c>
      <c r="E85" t="s">
        <v>146</v>
      </c>
      <c r="F85" t="s">
        <v>66</v>
      </c>
      <c r="G85" t="s">
        <v>67</v>
      </c>
      <c r="H85" t="s">
        <v>1765</v>
      </c>
      <c r="I85" t="s">
        <v>62</v>
      </c>
      <c r="J85" t="s">
        <v>1766</v>
      </c>
      <c r="K85" t="s">
        <v>1767</v>
      </c>
      <c r="L85" t="s">
        <v>1768</v>
      </c>
      <c r="M85" t="s">
        <v>1769</v>
      </c>
      <c r="N85" t="s">
        <v>1770</v>
      </c>
      <c r="O85" t="s">
        <v>62</v>
      </c>
      <c r="P85" t="s">
        <v>62</v>
      </c>
      <c r="Q85" t="s">
        <v>62</v>
      </c>
      <c r="R85" t="s">
        <v>62</v>
      </c>
      <c r="S85" t="s">
        <v>62</v>
      </c>
      <c r="T85" t="s">
        <v>62</v>
      </c>
      <c r="U85">
        <v>19</v>
      </c>
      <c r="V85">
        <v>0</v>
      </c>
      <c r="W85">
        <v>0</v>
      </c>
      <c r="X85">
        <v>8</v>
      </c>
      <c r="Y85">
        <v>10</v>
      </c>
      <c r="Z85" t="s">
        <v>156</v>
      </c>
      <c r="AA85" t="s">
        <v>157</v>
      </c>
      <c r="AB85" t="s">
        <v>166</v>
      </c>
      <c r="AC85" t="s">
        <v>62</v>
      </c>
      <c r="AD85" t="s">
        <v>159</v>
      </c>
      <c r="AE85" t="s">
        <v>62</v>
      </c>
      <c r="AF85" t="s">
        <v>160</v>
      </c>
      <c r="AG85" t="s">
        <v>160</v>
      </c>
      <c r="AH85" t="s">
        <v>366</v>
      </c>
      <c r="AI85">
        <v>2024</v>
      </c>
      <c r="AJ85">
        <v>14</v>
      </c>
      <c r="AK85">
        <v>12</v>
      </c>
      <c r="AL85" t="s">
        <v>62</v>
      </c>
      <c r="AM85" t="s">
        <v>62</v>
      </c>
      <c r="AN85" t="s">
        <v>62</v>
      </c>
      <c r="AO85" t="s">
        <v>62</v>
      </c>
      <c r="AP85" t="s">
        <v>62</v>
      </c>
      <c r="AQ85" t="s">
        <v>62</v>
      </c>
      <c r="AR85">
        <v>4076</v>
      </c>
      <c r="AS85" t="s">
        <v>1771</v>
      </c>
      <c r="AT85" t="str">
        <f>HYPERLINK("http://dx.doi.org/10.3390/buildings14124076","http://dx.doi.org/10.3390/buildings14124076")</f>
        <v>http://dx.doi.org/10.3390/buildings14124076</v>
      </c>
      <c r="AU85" t="s">
        <v>62</v>
      </c>
      <c r="AV85" t="s">
        <v>62</v>
      </c>
      <c r="AW85">
        <v>17</v>
      </c>
      <c r="AX85" t="s">
        <v>138</v>
      </c>
      <c r="AY85" t="s">
        <v>91</v>
      </c>
      <c r="AZ85" t="s">
        <v>139</v>
      </c>
      <c r="BA85" t="s">
        <v>1772</v>
      </c>
      <c r="BB85" t="s">
        <v>62</v>
      </c>
      <c r="BC85" t="s">
        <v>94</v>
      </c>
      <c r="BD85" t="s">
        <v>62</v>
      </c>
      <c r="BE85" t="s">
        <v>62</v>
      </c>
      <c r="BF85" t="s">
        <v>95</v>
      </c>
      <c r="BG85" t="s">
        <v>1773</v>
      </c>
      <c r="BH85" t="str">
        <f>HYPERLINK("https%3A%2F%2Fwww.webofscience.com%2Fwos%2Fwoscc%2Ffull-record%2FWOS:001386612500001","View Full Record in Web of Science")</f>
        <v>View Full Record in Web of Science</v>
      </c>
    </row>
    <row r="86" spans="1:60" x14ac:dyDescent="0.15">
      <c r="A86" t="s">
        <v>60</v>
      </c>
      <c r="B86" t="s">
        <v>1774</v>
      </c>
      <c r="C86" t="s">
        <v>1775</v>
      </c>
      <c r="D86" t="s">
        <v>1776</v>
      </c>
      <c r="E86" t="s">
        <v>1599</v>
      </c>
      <c r="F86" t="s">
        <v>66</v>
      </c>
      <c r="G86" t="s">
        <v>67</v>
      </c>
      <c r="H86" t="s">
        <v>1777</v>
      </c>
      <c r="I86" t="s">
        <v>62</v>
      </c>
      <c r="J86" t="s">
        <v>1778</v>
      </c>
      <c r="K86" t="s">
        <v>1779</v>
      </c>
      <c r="L86" t="s">
        <v>1780</v>
      </c>
      <c r="M86" t="s">
        <v>1781</v>
      </c>
      <c r="N86" t="s">
        <v>1782</v>
      </c>
      <c r="O86" t="s">
        <v>1783</v>
      </c>
      <c r="P86" t="s">
        <v>1784</v>
      </c>
      <c r="Q86" t="s">
        <v>1785</v>
      </c>
      <c r="R86" t="s">
        <v>1786</v>
      </c>
      <c r="S86" t="s">
        <v>1787</v>
      </c>
      <c r="T86" t="s">
        <v>62</v>
      </c>
      <c r="U86">
        <v>48</v>
      </c>
      <c r="V86">
        <v>2</v>
      </c>
      <c r="W86">
        <v>2</v>
      </c>
      <c r="X86">
        <v>38</v>
      </c>
      <c r="Y86">
        <v>67</v>
      </c>
      <c r="Z86" t="s">
        <v>340</v>
      </c>
      <c r="AA86" t="s">
        <v>341</v>
      </c>
      <c r="AB86" t="s">
        <v>342</v>
      </c>
      <c r="AC86" t="s">
        <v>1612</v>
      </c>
      <c r="AD86" t="s">
        <v>1613</v>
      </c>
      <c r="AE86" t="s">
        <v>62</v>
      </c>
      <c r="AF86" t="s">
        <v>1614</v>
      </c>
      <c r="AG86" t="s">
        <v>1615</v>
      </c>
      <c r="AH86" t="s">
        <v>366</v>
      </c>
      <c r="AI86">
        <v>2024</v>
      </c>
      <c r="AJ86">
        <v>138</v>
      </c>
      <c r="AK86" t="s">
        <v>62</v>
      </c>
      <c r="AL86" t="s">
        <v>820</v>
      </c>
      <c r="AM86" t="s">
        <v>62</v>
      </c>
      <c r="AN86" t="s">
        <v>62</v>
      </c>
      <c r="AO86" t="s">
        <v>62</v>
      </c>
      <c r="AP86" t="s">
        <v>62</v>
      </c>
      <c r="AQ86" t="s">
        <v>62</v>
      </c>
      <c r="AR86">
        <v>109361</v>
      </c>
      <c r="AS86" t="s">
        <v>1788</v>
      </c>
      <c r="AT86" t="str">
        <f>HYPERLINK("http://dx.doi.org/10.1016/j.engappai.2024.109361","http://dx.doi.org/10.1016/j.engappai.2024.109361")</f>
        <v>http://dx.doi.org/10.1016/j.engappai.2024.109361</v>
      </c>
      <c r="AU86" t="s">
        <v>62</v>
      </c>
      <c r="AV86" t="s">
        <v>427</v>
      </c>
      <c r="AW86">
        <v>10</v>
      </c>
      <c r="AX86" t="s">
        <v>1617</v>
      </c>
      <c r="AY86" t="s">
        <v>91</v>
      </c>
      <c r="AZ86" t="s">
        <v>1618</v>
      </c>
      <c r="BA86" t="s">
        <v>1789</v>
      </c>
      <c r="BB86" t="s">
        <v>62</v>
      </c>
      <c r="BC86" t="s">
        <v>62</v>
      </c>
      <c r="BD86" t="s">
        <v>62</v>
      </c>
      <c r="BE86" t="s">
        <v>62</v>
      </c>
      <c r="BF86" t="s">
        <v>95</v>
      </c>
      <c r="BG86" t="s">
        <v>1790</v>
      </c>
      <c r="BH86" t="str">
        <f>HYPERLINK("https%3A%2F%2Fwww.webofscience.com%2Fwos%2Fwoscc%2Ffull-record%2FWOS:001321509500001","View Full Record in Web of Science")</f>
        <v>View Full Record in Web of Science</v>
      </c>
    </row>
    <row r="87" spans="1:60" x14ac:dyDescent="0.15">
      <c r="A87" t="s">
        <v>60</v>
      </c>
      <c r="B87" t="s">
        <v>1791</v>
      </c>
      <c r="C87" t="s">
        <v>1792</v>
      </c>
      <c r="D87" t="s">
        <v>1793</v>
      </c>
      <c r="E87" t="s">
        <v>499</v>
      </c>
      <c r="F87" t="s">
        <v>66</v>
      </c>
      <c r="G87" t="s">
        <v>67</v>
      </c>
      <c r="H87" t="s">
        <v>1794</v>
      </c>
      <c r="I87" t="s">
        <v>62</v>
      </c>
      <c r="J87" t="s">
        <v>1795</v>
      </c>
      <c r="K87" t="s">
        <v>1796</v>
      </c>
      <c r="L87" t="s">
        <v>1797</v>
      </c>
      <c r="M87" t="s">
        <v>1798</v>
      </c>
      <c r="N87" t="s">
        <v>1799</v>
      </c>
      <c r="O87" t="s">
        <v>1800</v>
      </c>
      <c r="P87" t="s">
        <v>62</v>
      </c>
      <c r="Q87" t="s">
        <v>1801</v>
      </c>
      <c r="R87" t="s">
        <v>1802</v>
      </c>
      <c r="S87" t="s">
        <v>1803</v>
      </c>
      <c r="T87" t="s">
        <v>62</v>
      </c>
      <c r="U87">
        <v>40</v>
      </c>
      <c r="V87">
        <v>0</v>
      </c>
      <c r="W87">
        <v>0</v>
      </c>
      <c r="X87">
        <v>11</v>
      </c>
      <c r="Y87">
        <v>11</v>
      </c>
      <c r="Z87" t="s">
        <v>156</v>
      </c>
      <c r="AA87" t="s">
        <v>157</v>
      </c>
      <c r="AB87" t="s">
        <v>166</v>
      </c>
      <c r="AC87" t="s">
        <v>500</v>
      </c>
      <c r="AD87" t="s">
        <v>62</v>
      </c>
      <c r="AE87" t="s">
        <v>62</v>
      </c>
      <c r="AF87" t="s">
        <v>501</v>
      </c>
      <c r="AG87" t="s">
        <v>502</v>
      </c>
      <c r="AH87" t="s">
        <v>1804</v>
      </c>
      <c r="AI87">
        <v>2025</v>
      </c>
      <c r="AJ87">
        <v>14</v>
      </c>
      <c r="AK87">
        <v>9</v>
      </c>
      <c r="AL87" t="s">
        <v>62</v>
      </c>
      <c r="AM87" t="s">
        <v>62</v>
      </c>
      <c r="AN87" t="s">
        <v>62</v>
      </c>
      <c r="AO87" t="s">
        <v>62</v>
      </c>
      <c r="AP87" t="s">
        <v>62</v>
      </c>
      <c r="AQ87" t="s">
        <v>62</v>
      </c>
      <c r="AR87">
        <v>1804</v>
      </c>
      <c r="AS87" t="s">
        <v>1805</v>
      </c>
      <c r="AT87" t="str">
        <f>HYPERLINK("http://dx.doi.org/10.3390/electronics14091804","http://dx.doi.org/10.3390/electronics14091804")</f>
        <v>http://dx.doi.org/10.3390/electronics14091804</v>
      </c>
      <c r="AU87" t="s">
        <v>62</v>
      </c>
      <c r="AV87" t="s">
        <v>62</v>
      </c>
      <c r="AW87">
        <v>23</v>
      </c>
      <c r="AX87" t="s">
        <v>503</v>
      </c>
      <c r="AY87" t="s">
        <v>91</v>
      </c>
      <c r="AZ87" t="s">
        <v>504</v>
      </c>
      <c r="BA87" t="s">
        <v>1806</v>
      </c>
      <c r="BB87" t="s">
        <v>62</v>
      </c>
      <c r="BC87" t="s">
        <v>62</v>
      </c>
      <c r="BD87" t="s">
        <v>62</v>
      </c>
      <c r="BE87" t="s">
        <v>62</v>
      </c>
      <c r="BF87" t="s">
        <v>95</v>
      </c>
      <c r="BG87" t="s">
        <v>1807</v>
      </c>
      <c r="BH87" t="str">
        <f>HYPERLINK("https%3A%2F%2Fwww.webofscience.com%2Fwos%2Fwoscc%2Ffull-record%2FWOS:001491798100001","View Full Record in Web of Science")</f>
        <v>View Full Record in Web of Science</v>
      </c>
    </row>
    <row r="88" spans="1:60" x14ac:dyDescent="0.15">
      <c r="A88" t="s">
        <v>60</v>
      </c>
      <c r="B88" t="s">
        <v>1808</v>
      </c>
      <c r="C88" t="s">
        <v>1809</v>
      </c>
      <c r="D88" t="s">
        <v>1810</v>
      </c>
      <c r="E88" t="s">
        <v>1811</v>
      </c>
      <c r="F88" t="s">
        <v>66</v>
      </c>
      <c r="G88" t="s">
        <v>67</v>
      </c>
      <c r="H88" t="s">
        <v>1812</v>
      </c>
      <c r="I88" t="s">
        <v>1813</v>
      </c>
      <c r="J88" t="s">
        <v>1814</v>
      </c>
      <c r="K88" t="s">
        <v>1815</v>
      </c>
      <c r="L88" t="s">
        <v>1816</v>
      </c>
      <c r="M88" t="s">
        <v>1817</v>
      </c>
      <c r="N88" t="s">
        <v>1818</v>
      </c>
      <c r="O88" t="s">
        <v>1819</v>
      </c>
      <c r="P88" t="s">
        <v>1820</v>
      </c>
      <c r="Q88" t="s">
        <v>1821</v>
      </c>
      <c r="R88" t="s">
        <v>1821</v>
      </c>
      <c r="S88" t="s">
        <v>1822</v>
      </c>
      <c r="T88" t="s">
        <v>62</v>
      </c>
      <c r="U88">
        <v>68</v>
      </c>
      <c r="V88">
        <v>7</v>
      </c>
      <c r="W88">
        <v>7</v>
      </c>
      <c r="X88">
        <v>6</v>
      </c>
      <c r="Y88">
        <v>32</v>
      </c>
      <c r="Z88" t="s">
        <v>1823</v>
      </c>
      <c r="AA88" t="s">
        <v>1824</v>
      </c>
      <c r="AB88" t="s">
        <v>1825</v>
      </c>
      <c r="AC88" t="s">
        <v>1826</v>
      </c>
      <c r="AD88" t="s">
        <v>1827</v>
      </c>
      <c r="AE88" t="s">
        <v>62</v>
      </c>
      <c r="AF88" t="s">
        <v>1828</v>
      </c>
      <c r="AG88" t="s">
        <v>1829</v>
      </c>
      <c r="AH88" t="s">
        <v>1830</v>
      </c>
      <c r="AI88">
        <v>2024</v>
      </c>
      <c r="AJ88">
        <v>38</v>
      </c>
      <c r="AK88" t="s">
        <v>62</v>
      </c>
      <c r="AL88" t="s">
        <v>62</v>
      </c>
      <c r="AM88" t="s">
        <v>62</v>
      </c>
      <c r="AN88" t="s">
        <v>62</v>
      </c>
      <c r="AO88" t="s">
        <v>62</v>
      </c>
      <c r="AP88" t="s">
        <v>62</v>
      </c>
      <c r="AQ88" t="s">
        <v>62</v>
      </c>
      <c r="AR88" t="s">
        <v>1831</v>
      </c>
      <c r="AS88" t="s">
        <v>1832</v>
      </c>
      <c r="AT88" t="str">
        <f>HYPERLINK("http://dx.doi.org/10.1017/S0890060424000027","http://dx.doi.org/10.1017/S0890060424000027")</f>
        <v>http://dx.doi.org/10.1017/S0890060424000027</v>
      </c>
      <c r="AU88" t="s">
        <v>62</v>
      </c>
      <c r="AV88" t="s">
        <v>62</v>
      </c>
      <c r="AW88">
        <v>16</v>
      </c>
      <c r="AX88" t="s">
        <v>1833</v>
      </c>
      <c r="AY88" t="s">
        <v>91</v>
      </c>
      <c r="AZ88" t="s">
        <v>230</v>
      </c>
      <c r="BA88" t="s">
        <v>1834</v>
      </c>
      <c r="BB88" t="s">
        <v>62</v>
      </c>
      <c r="BC88" t="s">
        <v>203</v>
      </c>
      <c r="BD88" t="s">
        <v>62</v>
      </c>
      <c r="BE88" t="s">
        <v>62</v>
      </c>
      <c r="BF88" t="s">
        <v>95</v>
      </c>
      <c r="BG88" t="s">
        <v>1835</v>
      </c>
      <c r="BH88" t="str">
        <f>HYPERLINK("https%3A%2F%2Fwww.webofscience.com%2Fwos%2Fwoscc%2Ffull-record%2FWOS:001192365600001","View Full Record in Web of Science")</f>
        <v>View Full Record in Web of Science</v>
      </c>
    </row>
    <row r="89" spans="1:60" x14ac:dyDescent="0.15">
      <c r="A89" t="s">
        <v>60</v>
      </c>
      <c r="B89" t="s">
        <v>1836</v>
      </c>
      <c r="C89" t="s">
        <v>1837</v>
      </c>
      <c r="D89" t="s">
        <v>1838</v>
      </c>
      <c r="E89" t="s">
        <v>499</v>
      </c>
      <c r="F89" t="s">
        <v>66</v>
      </c>
      <c r="G89" t="s">
        <v>67</v>
      </c>
      <c r="H89" t="s">
        <v>1839</v>
      </c>
      <c r="I89" t="s">
        <v>62</v>
      </c>
      <c r="J89" t="s">
        <v>1840</v>
      </c>
      <c r="K89" t="s">
        <v>1841</v>
      </c>
      <c r="L89" t="s">
        <v>1842</v>
      </c>
      <c r="M89" t="s">
        <v>1843</v>
      </c>
      <c r="N89" t="s">
        <v>1844</v>
      </c>
      <c r="O89" t="s">
        <v>1845</v>
      </c>
      <c r="P89" t="s">
        <v>1846</v>
      </c>
      <c r="Q89" t="s">
        <v>62</v>
      </c>
      <c r="R89" t="s">
        <v>62</v>
      </c>
      <c r="S89" t="s">
        <v>62</v>
      </c>
      <c r="T89" t="s">
        <v>62</v>
      </c>
      <c r="U89">
        <v>37</v>
      </c>
      <c r="V89">
        <v>2</v>
      </c>
      <c r="W89">
        <v>2</v>
      </c>
      <c r="X89">
        <v>14</v>
      </c>
      <c r="Y89">
        <v>14</v>
      </c>
      <c r="Z89" t="s">
        <v>156</v>
      </c>
      <c r="AA89" t="s">
        <v>157</v>
      </c>
      <c r="AB89" t="s">
        <v>166</v>
      </c>
      <c r="AC89" t="s">
        <v>500</v>
      </c>
      <c r="AD89" t="s">
        <v>62</v>
      </c>
      <c r="AE89" t="s">
        <v>62</v>
      </c>
      <c r="AF89" t="s">
        <v>501</v>
      </c>
      <c r="AG89" t="s">
        <v>502</v>
      </c>
      <c r="AH89" t="s">
        <v>87</v>
      </c>
      <c r="AI89">
        <v>2025</v>
      </c>
      <c r="AJ89">
        <v>14</v>
      </c>
      <c r="AK89">
        <v>5</v>
      </c>
      <c r="AL89" t="s">
        <v>62</v>
      </c>
      <c r="AM89" t="s">
        <v>62</v>
      </c>
      <c r="AN89" t="s">
        <v>62</v>
      </c>
      <c r="AO89" t="s">
        <v>62</v>
      </c>
      <c r="AP89" t="s">
        <v>62</v>
      </c>
      <c r="AQ89" t="s">
        <v>62</v>
      </c>
      <c r="AR89">
        <v>888</v>
      </c>
      <c r="AS89" t="s">
        <v>1847</v>
      </c>
      <c r="AT89" t="str">
        <f>HYPERLINK("http://dx.doi.org/10.3390/electronics14050888","http://dx.doi.org/10.3390/electronics14050888")</f>
        <v>http://dx.doi.org/10.3390/electronics14050888</v>
      </c>
      <c r="AU89" t="s">
        <v>62</v>
      </c>
      <c r="AV89" t="s">
        <v>62</v>
      </c>
      <c r="AW89">
        <v>16</v>
      </c>
      <c r="AX89" t="s">
        <v>503</v>
      </c>
      <c r="AY89" t="s">
        <v>91</v>
      </c>
      <c r="AZ89" t="s">
        <v>504</v>
      </c>
      <c r="BA89" t="s">
        <v>1848</v>
      </c>
      <c r="BB89" t="s">
        <v>62</v>
      </c>
      <c r="BC89" t="s">
        <v>94</v>
      </c>
      <c r="BD89" t="s">
        <v>62</v>
      </c>
      <c r="BE89" t="s">
        <v>62</v>
      </c>
      <c r="BF89" t="s">
        <v>95</v>
      </c>
      <c r="BG89" t="s">
        <v>1849</v>
      </c>
      <c r="BH89" t="str">
        <f>HYPERLINK("https%3A%2F%2Fwww.webofscience.com%2Fwos%2Fwoscc%2Ffull-record%2FWOS:001443556900001","View Full Record in Web of Science")</f>
        <v>View Full Record in Web of Science</v>
      </c>
    </row>
    <row r="90" spans="1:60" x14ac:dyDescent="0.15">
      <c r="A90" t="s">
        <v>60</v>
      </c>
      <c r="B90" t="s">
        <v>1850</v>
      </c>
      <c r="C90" t="s">
        <v>1851</v>
      </c>
      <c r="D90" t="s">
        <v>1852</v>
      </c>
      <c r="E90" t="s">
        <v>1853</v>
      </c>
      <c r="F90" t="s">
        <v>66</v>
      </c>
      <c r="G90" t="s">
        <v>67</v>
      </c>
      <c r="H90" t="s">
        <v>1854</v>
      </c>
      <c r="I90" t="s">
        <v>1855</v>
      </c>
      <c r="J90" t="s">
        <v>1856</v>
      </c>
      <c r="K90" t="s">
        <v>1857</v>
      </c>
      <c r="L90" t="s">
        <v>1858</v>
      </c>
      <c r="M90" t="s">
        <v>1859</v>
      </c>
      <c r="N90" t="s">
        <v>1860</v>
      </c>
      <c r="O90" t="s">
        <v>1861</v>
      </c>
      <c r="P90" t="s">
        <v>1862</v>
      </c>
      <c r="Q90" t="s">
        <v>1863</v>
      </c>
      <c r="R90" t="s">
        <v>1864</v>
      </c>
      <c r="S90" t="s">
        <v>1865</v>
      </c>
      <c r="T90" t="s">
        <v>62</v>
      </c>
      <c r="U90">
        <v>54</v>
      </c>
      <c r="V90">
        <v>0</v>
      </c>
      <c r="W90">
        <v>0</v>
      </c>
      <c r="X90">
        <v>6</v>
      </c>
      <c r="Y90">
        <v>6</v>
      </c>
      <c r="Z90" t="s">
        <v>221</v>
      </c>
      <c r="AA90" t="s">
        <v>222</v>
      </c>
      <c r="AB90" t="s">
        <v>223</v>
      </c>
      <c r="AC90" t="s">
        <v>1866</v>
      </c>
      <c r="AD90" t="s">
        <v>1867</v>
      </c>
      <c r="AE90" t="s">
        <v>62</v>
      </c>
      <c r="AF90" t="s">
        <v>1868</v>
      </c>
      <c r="AG90" t="s">
        <v>1869</v>
      </c>
      <c r="AH90" t="s">
        <v>433</v>
      </c>
      <c r="AI90">
        <v>2025</v>
      </c>
      <c r="AJ90">
        <v>185</v>
      </c>
      <c r="AK90" t="s">
        <v>62</v>
      </c>
      <c r="AL90" t="s">
        <v>62</v>
      </c>
      <c r="AM90" t="s">
        <v>62</v>
      </c>
      <c r="AN90" t="s">
        <v>62</v>
      </c>
      <c r="AO90" t="s">
        <v>62</v>
      </c>
      <c r="AP90" t="s">
        <v>62</v>
      </c>
      <c r="AQ90" t="s">
        <v>62</v>
      </c>
      <c r="AR90">
        <v>107330</v>
      </c>
      <c r="AS90" t="s">
        <v>1870</v>
      </c>
      <c r="AT90" t="str">
        <f>HYPERLINK("http://dx.doi.org/10.1016/j.compgeo.2025.107330","http://dx.doi.org/10.1016/j.compgeo.2025.107330")</f>
        <v>http://dx.doi.org/10.1016/j.compgeo.2025.107330</v>
      </c>
      <c r="AU90" t="s">
        <v>62</v>
      </c>
      <c r="AV90" t="s">
        <v>62</v>
      </c>
      <c r="AW90">
        <v>20</v>
      </c>
      <c r="AX90" t="s">
        <v>1871</v>
      </c>
      <c r="AY90" t="s">
        <v>91</v>
      </c>
      <c r="AZ90" t="s">
        <v>1872</v>
      </c>
      <c r="BA90" t="s">
        <v>1873</v>
      </c>
      <c r="BB90" t="s">
        <v>62</v>
      </c>
      <c r="BC90" t="s">
        <v>62</v>
      </c>
      <c r="BD90" t="s">
        <v>62</v>
      </c>
      <c r="BE90" t="s">
        <v>62</v>
      </c>
      <c r="BF90" t="s">
        <v>95</v>
      </c>
      <c r="BG90" t="s">
        <v>1874</v>
      </c>
      <c r="BH90" t="str">
        <f>HYPERLINK("https%3A%2F%2Fwww.webofscience.com%2Fwos%2Fwoscc%2Ffull-record%2FWOS:001497057200001","View Full Record in Web of Science")</f>
        <v>View Full Record in Web of Science</v>
      </c>
    </row>
    <row r="91" spans="1:60" x14ac:dyDescent="0.15">
      <c r="A91" t="s">
        <v>60</v>
      </c>
      <c r="B91" t="s">
        <v>1875</v>
      </c>
      <c r="C91" t="s">
        <v>1876</v>
      </c>
      <c r="D91" t="s">
        <v>1877</v>
      </c>
      <c r="E91" t="s">
        <v>327</v>
      </c>
      <c r="F91" t="s">
        <v>66</v>
      </c>
      <c r="G91" t="s">
        <v>67</v>
      </c>
      <c r="H91" t="s">
        <v>1878</v>
      </c>
      <c r="I91" t="s">
        <v>62</v>
      </c>
      <c r="J91" t="s">
        <v>1879</v>
      </c>
      <c r="K91" t="s">
        <v>1880</v>
      </c>
      <c r="L91" t="s">
        <v>1881</v>
      </c>
      <c r="M91" t="s">
        <v>1882</v>
      </c>
      <c r="N91" t="s">
        <v>1883</v>
      </c>
      <c r="O91" t="s">
        <v>62</v>
      </c>
      <c r="P91" t="s">
        <v>1884</v>
      </c>
      <c r="Q91" t="s">
        <v>1885</v>
      </c>
      <c r="R91" t="s">
        <v>1886</v>
      </c>
      <c r="S91" t="s">
        <v>1887</v>
      </c>
      <c r="T91" t="s">
        <v>62</v>
      </c>
      <c r="U91">
        <v>48</v>
      </c>
      <c r="V91">
        <v>0</v>
      </c>
      <c r="W91">
        <v>0</v>
      </c>
      <c r="X91">
        <v>3</v>
      </c>
      <c r="Y91">
        <v>7</v>
      </c>
      <c r="Z91" t="s">
        <v>340</v>
      </c>
      <c r="AA91" t="s">
        <v>341</v>
      </c>
      <c r="AB91" t="s">
        <v>342</v>
      </c>
      <c r="AC91" t="s">
        <v>343</v>
      </c>
      <c r="AD91" t="s">
        <v>344</v>
      </c>
      <c r="AE91" t="s">
        <v>62</v>
      </c>
      <c r="AF91" t="s">
        <v>345</v>
      </c>
      <c r="AG91" t="s">
        <v>346</v>
      </c>
      <c r="AH91" t="s">
        <v>167</v>
      </c>
      <c r="AI91">
        <v>2025</v>
      </c>
      <c r="AJ91">
        <v>265</v>
      </c>
      <c r="AK91" t="s">
        <v>62</v>
      </c>
      <c r="AL91" t="s">
        <v>62</v>
      </c>
      <c r="AM91" t="s">
        <v>62</v>
      </c>
      <c r="AN91" t="s">
        <v>62</v>
      </c>
      <c r="AO91" t="s">
        <v>62</v>
      </c>
      <c r="AP91" t="s">
        <v>62</v>
      </c>
      <c r="AQ91" t="s">
        <v>62</v>
      </c>
      <c r="AR91">
        <v>125933</v>
      </c>
      <c r="AS91" t="s">
        <v>1888</v>
      </c>
      <c r="AT91" t="str">
        <f>HYPERLINK("http://dx.doi.org/10.1016/j.eswa.2024.125933","http://dx.doi.org/10.1016/j.eswa.2024.125933")</f>
        <v>http://dx.doi.org/10.1016/j.eswa.2024.125933</v>
      </c>
      <c r="AU91" t="s">
        <v>62</v>
      </c>
      <c r="AV91" t="s">
        <v>899</v>
      </c>
      <c r="AW91">
        <v>13</v>
      </c>
      <c r="AX91" t="s">
        <v>350</v>
      </c>
      <c r="AY91" t="s">
        <v>91</v>
      </c>
      <c r="AZ91" t="s">
        <v>351</v>
      </c>
      <c r="BA91" t="s">
        <v>1889</v>
      </c>
      <c r="BB91" t="s">
        <v>62</v>
      </c>
      <c r="BC91" t="s">
        <v>322</v>
      </c>
      <c r="BD91" t="s">
        <v>62</v>
      </c>
      <c r="BE91" t="s">
        <v>62</v>
      </c>
      <c r="BF91" t="s">
        <v>95</v>
      </c>
      <c r="BG91" t="s">
        <v>1890</v>
      </c>
      <c r="BH91" t="str">
        <f>HYPERLINK("https%3A%2F%2Fwww.webofscience.com%2Fwos%2Fwoscc%2Ffull-record%2FWOS:001374685300001","View Full Record in Web of Science")</f>
        <v>View Full Record in Web of Science</v>
      </c>
    </row>
    <row r="92" spans="1:60" x14ac:dyDescent="0.15">
      <c r="A92" t="s">
        <v>60</v>
      </c>
      <c r="B92" t="s">
        <v>1891</v>
      </c>
      <c r="C92" t="s">
        <v>1892</v>
      </c>
      <c r="D92" t="s">
        <v>1893</v>
      </c>
      <c r="E92" t="s">
        <v>236</v>
      </c>
      <c r="F92" t="s">
        <v>66</v>
      </c>
      <c r="G92" t="s">
        <v>67</v>
      </c>
      <c r="H92" t="s">
        <v>1894</v>
      </c>
      <c r="I92" t="s">
        <v>1895</v>
      </c>
      <c r="J92" t="s">
        <v>1896</v>
      </c>
      <c r="K92" t="s">
        <v>1897</v>
      </c>
      <c r="L92" t="s">
        <v>1898</v>
      </c>
      <c r="M92" t="s">
        <v>1899</v>
      </c>
      <c r="N92" t="s">
        <v>1900</v>
      </c>
      <c r="O92" t="s">
        <v>1901</v>
      </c>
      <c r="P92" t="s">
        <v>62</v>
      </c>
      <c r="Q92" t="s">
        <v>1902</v>
      </c>
      <c r="R92" t="s">
        <v>1903</v>
      </c>
      <c r="S92" t="s">
        <v>1904</v>
      </c>
      <c r="T92" t="s">
        <v>62</v>
      </c>
      <c r="U92">
        <v>88</v>
      </c>
      <c r="V92">
        <v>1</v>
      </c>
      <c r="W92">
        <v>1</v>
      </c>
      <c r="X92">
        <v>23</v>
      </c>
      <c r="Y92">
        <v>23</v>
      </c>
      <c r="Z92" t="s">
        <v>80</v>
      </c>
      <c r="AA92" t="s">
        <v>81</v>
      </c>
      <c r="AB92" t="s">
        <v>82</v>
      </c>
      <c r="AC92" t="s">
        <v>247</v>
      </c>
      <c r="AD92" t="s">
        <v>248</v>
      </c>
      <c r="AE92" t="s">
        <v>62</v>
      </c>
      <c r="AF92" t="s">
        <v>249</v>
      </c>
      <c r="AG92" t="s">
        <v>250</v>
      </c>
      <c r="AH92" t="s">
        <v>274</v>
      </c>
      <c r="AI92">
        <v>2025</v>
      </c>
      <c r="AJ92">
        <v>170</v>
      </c>
      <c r="AK92" t="s">
        <v>62</v>
      </c>
      <c r="AL92" t="s">
        <v>62</v>
      </c>
      <c r="AM92" t="s">
        <v>62</v>
      </c>
      <c r="AN92" t="s">
        <v>62</v>
      </c>
      <c r="AO92" t="s">
        <v>62</v>
      </c>
      <c r="AP92" t="s">
        <v>62</v>
      </c>
      <c r="AQ92" t="s">
        <v>62</v>
      </c>
      <c r="AR92">
        <v>105891</v>
      </c>
      <c r="AS92" t="s">
        <v>1905</v>
      </c>
      <c r="AT92" t="str">
        <f>HYPERLINK("http://dx.doi.org/10.1016/j.autcon.2024.105891","http://dx.doi.org/10.1016/j.autcon.2024.105891")</f>
        <v>http://dx.doi.org/10.1016/j.autcon.2024.105891</v>
      </c>
      <c r="AU92" t="s">
        <v>62</v>
      </c>
      <c r="AV92" t="s">
        <v>899</v>
      </c>
      <c r="AW92">
        <v>23</v>
      </c>
      <c r="AX92" t="s">
        <v>138</v>
      </c>
      <c r="AY92" t="s">
        <v>91</v>
      </c>
      <c r="AZ92" t="s">
        <v>139</v>
      </c>
      <c r="BA92" t="s">
        <v>1906</v>
      </c>
      <c r="BB92" t="s">
        <v>62</v>
      </c>
      <c r="BC92" t="s">
        <v>62</v>
      </c>
      <c r="BD92" t="s">
        <v>62</v>
      </c>
      <c r="BE92" t="s">
        <v>62</v>
      </c>
      <c r="BF92" t="s">
        <v>95</v>
      </c>
      <c r="BG92" t="s">
        <v>1907</v>
      </c>
      <c r="BH92" t="str">
        <f>HYPERLINK("https%3A%2F%2Fwww.webofscience.com%2Fwos%2Fwoscc%2Ffull-record%2FWOS:001414807600001","View Full Record in Web of Science")</f>
        <v>View Full Record in Web of Science</v>
      </c>
    </row>
    <row r="93" spans="1:60" x14ac:dyDescent="0.15">
      <c r="A93" t="s">
        <v>60</v>
      </c>
      <c r="B93" t="s">
        <v>1908</v>
      </c>
      <c r="C93" t="s">
        <v>1909</v>
      </c>
      <c r="D93" t="s">
        <v>1910</v>
      </c>
      <c r="E93" t="s">
        <v>1911</v>
      </c>
      <c r="F93" t="s">
        <v>66</v>
      </c>
      <c r="G93" t="s">
        <v>67</v>
      </c>
      <c r="H93" t="s">
        <v>1912</v>
      </c>
      <c r="I93" t="s">
        <v>1913</v>
      </c>
      <c r="J93" t="s">
        <v>1914</v>
      </c>
      <c r="K93" t="s">
        <v>1915</v>
      </c>
      <c r="L93" t="s">
        <v>1916</v>
      </c>
      <c r="M93" t="s">
        <v>1917</v>
      </c>
      <c r="N93" t="s">
        <v>1918</v>
      </c>
      <c r="O93" t="s">
        <v>1919</v>
      </c>
      <c r="P93" t="s">
        <v>62</v>
      </c>
      <c r="Q93" t="s">
        <v>62</v>
      </c>
      <c r="R93" t="s">
        <v>62</v>
      </c>
      <c r="S93" t="s">
        <v>62</v>
      </c>
      <c r="T93" t="s">
        <v>62</v>
      </c>
      <c r="U93">
        <v>49</v>
      </c>
      <c r="V93">
        <v>0</v>
      </c>
      <c r="W93">
        <v>0</v>
      </c>
      <c r="X93">
        <v>3</v>
      </c>
      <c r="Y93">
        <v>3</v>
      </c>
      <c r="Z93" t="s">
        <v>1920</v>
      </c>
      <c r="AA93" t="s">
        <v>803</v>
      </c>
      <c r="AB93" t="s">
        <v>1921</v>
      </c>
      <c r="AC93" t="s">
        <v>1922</v>
      </c>
      <c r="AD93" t="s">
        <v>1923</v>
      </c>
      <c r="AE93" t="s">
        <v>62</v>
      </c>
      <c r="AF93" t="s">
        <v>1924</v>
      </c>
      <c r="AG93" t="s">
        <v>1925</v>
      </c>
      <c r="AH93" t="s">
        <v>1926</v>
      </c>
      <c r="AI93">
        <v>2025</v>
      </c>
      <c r="AJ93">
        <v>25</v>
      </c>
      <c r="AK93">
        <v>4</v>
      </c>
      <c r="AL93" t="s">
        <v>62</v>
      </c>
      <c r="AM93" t="s">
        <v>62</v>
      </c>
      <c r="AN93" t="s">
        <v>62</v>
      </c>
      <c r="AO93" t="s">
        <v>62</v>
      </c>
      <c r="AP93" t="s">
        <v>62</v>
      </c>
      <c r="AQ93" t="s">
        <v>62</v>
      </c>
      <c r="AR93">
        <v>168</v>
      </c>
      <c r="AS93" t="s">
        <v>1927</v>
      </c>
      <c r="AT93" t="str">
        <f>HYPERLINK("http://dx.doi.org/10.1007/s43452-025-01214-6","http://dx.doi.org/10.1007/s43452-025-01214-6")</f>
        <v>http://dx.doi.org/10.1007/s43452-025-01214-6</v>
      </c>
      <c r="AU93" t="s">
        <v>62</v>
      </c>
      <c r="AV93" t="s">
        <v>62</v>
      </c>
      <c r="AW93">
        <v>20</v>
      </c>
      <c r="AX93" t="s">
        <v>1928</v>
      </c>
      <c r="AY93" t="s">
        <v>91</v>
      </c>
      <c r="AZ93" t="s">
        <v>1929</v>
      </c>
      <c r="BA93" t="s">
        <v>1930</v>
      </c>
      <c r="BB93" t="s">
        <v>62</v>
      </c>
      <c r="BC93" t="s">
        <v>62</v>
      </c>
      <c r="BD93" t="s">
        <v>62</v>
      </c>
      <c r="BE93" t="s">
        <v>62</v>
      </c>
      <c r="BF93" t="s">
        <v>95</v>
      </c>
      <c r="BG93" t="s">
        <v>1931</v>
      </c>
      <c r="BH93" t="str">
        <f>HYPERLINK("https%3A%2F%2Fwww.webofscience.com%2Fwos%2Fwoscc%2Ffull-record%2FWOS:001491747500003","View Full Record in Web of Science")</f>
        <v>View Full Record in Web of Science</v>
      </c>
    </row>
    <row r="94" spans="1:60" x14ac:dyDescent="0.15">
      <c r="A94" t="s">
        <v>60</v>
      </c>
      <c r="B94" t="s">
        <v>1932</v>
      </c>
      <c r="C94" t="s">
        <v>1933</v>
      </c>
      <c r="D94" t="s">
        <v>1934</v>
      </c>
      <c r="E94" t="s">
        <v>1935</v>
      </c>
      <c r="F94" t="s">
        <v>66</v>
      </c>
      <c r="G94" t="s">
        <v>67</v>
      </c>
      <c r="H94" t="s">
        <v>1936</v>
      </c>
      <c r="I94" t="s">
        <v>62</v>
      </c>
      <c r="J94" t="s">
        <v>1937</v>
      </c>
      <c r="K94" t="s">
        <v>1938</v>
      </c>
      <c r="L94" t="s">
        <v>1939</v>
      </c>
      <c r="M94" t="s">
        <v>1940</v>
      </c>
      <c r="N94" t="s">
        <v>1941</v>
      </c>
      <c r="O94" t="s">
        <v>1942</v>
      </c>
      <c r="P94" t="s">
        <v>1943</v>
      </c>
      <c r="Q94" t="s">
        <v>62</v>
      </c>
      <c r="R94" t="s">
        <v>62</v>
      </c>
      <c r="S94" t="s">
        <v>62</v>
      </c>
      <c r="T94" t="s">
        <v>62</v>
      </c>
      <c r="U94">
        <v>23</v>
      </c>
      <c r="V94">
        <v>20</v>
      </c>
      <c r="W94">
        <v>20</v>
      </c>
      <c r="X94">
        <v>0</v>
      </c>
      <c r="Y94">
        <v>7</v>
      </c>
      <c r="Z94" t="s">
        <v>1944</v>
      </c>
      <c r="AA94" t="s">
        <v>1945</v>
      </c>
      <c r="AB94" t="s">
        <v>1946</v>
      </c>
      <c r="AC94" t="s">
        <v>1947</v>
      </c>
      <c r="AD94" t="s">
        <v>1948</v>
      </c>
      <c r="AE94" t="s">
        <v>62</v>
      </c>
      <c r="AF94" t="s">
        <v>1949</v>
      </c>
      <c r="AG94" t="s">
        <v>1950</v>
      </c>
      <c r="AH94" t="s">
        <v>274</v>
      </c>
      <c r="AI94">
        <v>2020</v>
      </c>
      <c r="AJ94">
        <v>37</v>
      </c>
      <c r="AK94">
        <v>1</v>
      </c>
      <c r="AL94" t="s">
        <v>62</v>
      </c>
      <c r="AM94" t="s">
        <v>62</v>
      </c>
      <c r="AN94" t="s">
        <v>62</v>
      </c>
      <c r="AO94" t="s">
        <v>62</v>
      </c>
      <c r="AP94">
        <v>37</v>
      </c>
      <c r="AQ94">
        <v>44</v>
      </c>
      <c r="AR94" t="s">
        <v>62</v>
      </c>
      <c r="AS94" t="s">
        <v>1951</v>
      </c>
      <c r="AT94" t="str">
        <f>HYPERLINK("http://dx.doi.org/10.18280/ts.370105","http://dx.doi.org/10.18280/ts.370105")</f>
        <v>http://dx.doi.org/10.18280/ts.370105</v>
      </c>
      <c r="AU94" t="s">
        <v>62</v>
      </c>
      <c r="AV94" t="s">
        <v>62</v>
      </c>
      <c r="AW94">
        <v>8</v>
      </c>
      <c r="AX94" t="s">
        <v>1449</v>
      </c>
      <c r="AY94" t="s">
        <v>91</v>
      </c>
      <c r="AZ94" t="s">
        <v>230</v>
      </c>
      <c r="BA94" t="s">
        <v>1952</v>
      </c>
      <c r="BB94" t="s">
        <v>62</v>
      </c>
      <c r="BC94" t="s">
        <v>1451</v>
      </c>
      <c r="BD94" t="s">
        <v>62</v>
      </c>
      <c r="BE94" t="s">
        <v>62</v>
      </c>
      <c r="BF94" t="s">
        <v>95</v>
      </c>
      <c r="BG94" t="s">
        <v>1953</v>
      </c>
      <c r="BH94" t="str">
        <f>HYPERLINK("https%3A%2F%2Fwww.webofscience.com%2Fwos%2Fwoscc%2Ffull-record%2FWOS:000524986200005","View Full Record in Web of Science")</f>
        <v>View Full Record in Web of Science</v>
      </c>
    </row>
    <row r="95" spans="1:60" x14ac:dyDescent="0.15">
      <c r="A95" t="s">
        <v>60</v>
      </c>
      <c r="B95" t="s">
        <v>1954</v>
      </c>
      <c r="C95" t="s">
        <v>1955</v>
      </c>
      <c r="D95" t="s">
        <v>1956</v>
      </c>
      <c r="E95" t="s">
        <v>1957</v>
      </c>
      <c r="F95" t="s">
        <v>66</v>
      </c>
      <c r="G95" t="s">
        <v>67</v>
      </c>
      <c r="H95" t="s">
        <v>1958</v>
      </c>
      <c r="I95" t="s">
        <v>62</v>
      </c>
      <c r="J95" t="s">
        <v>1959</v>
      </c>
      <c r="K95" t="s">
        <v>1960</v>
      </c>
      <c r="L95" t="s">
        <v>1961</v>
      </c>
      <c r="M95" t="s">
        <v>1962</v>
      </c>
      <c r="N95" t="s">
        <v>1963</v>
      </c>
      <c r="O95" t="s">
        <v>62</v>
      </c>
      <c r="P95" t="s">
        <v>1964</v>
      </c>
      <c r="Q95" t="s">
        <v>62</v>
      </c>
      <c r="R95" t="s">
        <v>62</v>
      </c>
      <c r="S95" t="s">
        <v>62</v>
      </c>
      <c r="T95" t="s">
        <v>62</v>
      </c>
      <c r="U95">
        <v>38</v>
      </c>
      <c r="V95">
        <v>2</v>
      </c>
      <c r="W95">
        <v>2</v>
      </c>
      <c r="X95">
        <v>6</v>
      </c>
      <c r="Y95">
        <v>9</v>
      </c>
      <c r="Z95" t="s">
        <v>156</v>
      </c>
      <c r="AA95" t="s">
        <v>157</v>
      </c>
      <c r="AB95" t="s">
        <v>166</v>
      </c>
      <c r="AC95" t="s">
        <v>62</v>
      </c>
      <c r="AD95" t="s">
        <v>1965</v>
      </c>
      <c r="AE95" t="s">
        <v>62</v>
      </c>
      <c r="AF95" t="s">
        <v>1966</v>
      </c>
      <c r="AG95" t="s">
        <v>1967</v>
      </c>
      <c r="AH95" t="s">
        <v>425</v>
      </c>
      <c r="AI95">
        <v>2024</v>
      </c>
      <c r="AJ95">
        <v>9</v>
      </c>
      <c r="AK95">
        <v>11</v>
      </c>
      <c r="AL95" t="s">
        <v>62</v>
      </c>
      <c r="AM95" t="s">
        <v>62</v>
      </c>
      <c r="AN95" t="s">
        <v>62</v>
      </c>
      <c r="AO95" t="s">
        <v>62</v>
      </c>
      <c r="AP95" t="s">
        <v>62</v>
      </c>
      <c r="AQ95" t="s">
        <v>62</v>
      </c>
      <c r="AR95">
        <v>194</v>
      </c>
      <c r="AS95" t="s">
        <v>1968</v>
      </c>
      <c r="AT95" t="str">
        <f>HYPERLINK("http://dx.doi.org/10.3390/infrastructures9110194","http://dx.doi.org/10.3390/infrastructures9110194")</f>
        <v>http://dx.doi.org/10.3390/infrastructures9110194</v>
      </c>
      <c r="AU95" t="s">
        <v>62</v>
      </c>
      <c r="AV95" t="s">
        <v>62</v>
      </c>
      <c r="AW95">
        <v>14</v>
      </c>
      <c r="AX95" t="s">
        <v>1969</v>
      </c>
      <c r="AY95" t="s">
        <v>115</v>
      </c>
      <c r="AZ95" t="s">
        <v>1970</v>
      </c>
      <c r="BA95" t="s">
        <v>1971</v>
      </c>
      <c r="BB95" t="s">
        <v>62</v>
      </c>
      <c r="BC95" t="s">
        <v>94</v>
      </c>
      <c r="BD95" t="s">
        <v>62</v>
      </c>
      <c r="BE95" t="s">
        <v>62</v>
      </c>
      <c r="BF95" t="s">
        <v>95</v>
      </c>
      <c r="BG95" t="s">
        <v>1972</v>
      </c>
      <c r="BH95" t="str">
        <f>HYPERLINK("https%3A%2F%2Fwww.webofscience.com%2Fwos%2Fwoscc%2Ffull-record%2FWOS:001365482200001","View Full Record in Web of Science")</f>
        <v>View Full Record in Web of Science</v>
      </c>
    </row>
    <row r="96" spans="1:60" x14ac:dyDescent="0.15">
      <c r="A96" t="s">
        <v>60</v>
      </c>
      <c r="B96" t="s">
        <v>1973</v>
      </c>
      <c r="C96" t="s">
        <v>1974</v>
      </c>
      <c r="D96" t="s">
        <v>1975</v>
      </c>
      <c r="E96" t="s">
        <v>1976</v>
      </c>
      <c r="F96" t="s">
        <v>66</v>
      </c>
      <c r="G96" t="s">
        <v>1977</v>
      </c>
      <c r="H96" t="s">
        <v>1978</v>
      </c>
      <c r="I96" t="s">
        <v>62</v>
      </c>
      <c r="J96" t="s">
        <v>1979</v>
      </c>
      <c r="K96" t="s">
        <v>1980</v>
      </c>
      <c r="L96" t="s">
        <v>1981</v>
      </c>
      <c r="M96" t="s">
        <v>1982</v>
      </c>
      <c r="N96" t="s">
        <v>1983</v>
      </c>
      <c r="O96" t="s">
        <v>62</v>
      </c>
      <c r="P96" t="s">
        <v>62</v>
      </c>
      <c r="Q96" t="s">
        <v>62</v>
      </c>
      <c r="R96" t="s">
        <v>62</v>
      </c>
      <c r="S96" t="s">
        <v>62</v>
      </c>
      <c r="T96" t="s">
        <v>62</v>
      </c>
      <c r="U96">
        <v>75</v>
      </c>
      <c r="V96">
        <v>0</v>
      </c>
      <c r="W96">
        <v>0</v>
      </c>
      <c r="X96">
        <v>1</v>
      </c>
      <c r="Y96">
        <v>1</v>
      </c>
      <c r="Z96" t="s">
        <v>1984</v>
      </c>
      <c r="AA96" t="s">
        <v>1985</v>
      </c>
      <c r="AB96" t="s">
        <v>1986</v>
      </c>
      <c r="AC96" t="s">
        <v>1987</v>
      </c>
      <c r="AD96" t="s">
        <v>1988</v>
      </c>
      <c r="AE96" t="s">
        <v>62</v>
      </c>
      <c r="AF96" t="s">
        <v>1989</v>
      </c>
      <c r="AG96" t="s">
        <v>1990</v>
      </c>
      <c r="AH96" t="s">
        <v>1991</v>
      </c>
      <c r="AI96">
        <v>2025</v>
      </c>
      <c r="AJ96" t="s">
        <v>62</v>
      </c>
      <c r="AK96" t="s">
        <v>62</v>
      </c>
      <c r="AL96" t="s">
        <v>62</v>
      </c>
      <c r="AM96" t="s">
        <v>62</v>
      </c>
      <c r="AN96" t="s">
        <v>62</v>
      </c>
      <c r="AO96" t="s">
        <v>62</v>
      </c>
      <c r="AP96" t="s">
        <v>62</v>
      </c>
      <c r="AQ96" t="s">
        <v>62</v>
      </c>
      <c r="AR96" t="s">
        <v>62</v>
      </c>
      <c r="AS96" t="s">
        <v>1992</v>
      </c>
      <c r="AT96" t="str">
        <f>HYPERLINK("http://dx.doi.org/10.1142/S0218194025300039","http://dx.doi.org/10.1142/S0218194025300039")</f>
        <v>http://dx.doi.org/10.1142/S0218194025300039</v>
      </c>
      <c r="AU96" t="s">
        <v>62</v>
      </c>
      <c r="AV96" t="s">
        <v>902</v>
      </c>
      <c r="AW96">
        <v>19</v>
      </c>
      <c r="AX96" t="s">
        <v>1993</v>
      </c>
      <c r="AY96" t="s">
        <v>91</v>
      </c>
      <c r="AZ96" t="s">
        <v>230</v>
      </c>
      <c r="BA96" t="s">
        <v>1994</v>
      </c>
      <c r="BB96" t="s">
        <v>62</v>
      </c>
      <c r="BC96" t="s">
        <v>62</v>
      </c>
      <c r="BD96" t="s">
        <v>62</v>
      </c>
      <c r="BE96" t="s">
        <v>62</v>
      </c>
      <c r="BF96" t="s">
        <v>95</v>
      </c>
      <c r="BG96" t="s">
        <v>1995</v>
      </c>
      <c r="BH96" t="str">
        <f>HYPERLINK("https%3A%2F%2Fwww.webofscience.com%2Fwos%2Fwoscc%2Ffull-record%2FWOS:001518768000001","View Full Record in Web of Science")</f>
        <v>View Full Record in Web of Science</v>
      </c>
    </row>
    <row r="97" spans="1:60" x14ac:dyDescent="0.15">
      <c r="A97" t="s">
        <v>60</v>
      </c>
      <c r="B97" t="s">
        <v>1996</v>
      </c>
      <c r="C97" t="s">
        <v>1997</v>
      </c>
      <c r="D97" t="s">
        <v>1998</v>
      </c>
      <c r="E97" t="s">
        <v>1999</v>
      </c>
      <c r="F97" t="s">
        <v>66</v>
      </c>
      <c r="G97" t="s">
        <v>67</v>
      </c>
      <c r="H97" t="s">
        <v>2000</v>
      </c>
      <c r="I97" t="s">
        <v>2001</v>
      </c>
      <c r="J97" t="s">
        <v>2002</v>
      </c>
      <c r="K97" t="s">
        <v>2003</v>
      </c>
      <c r="L97" t="s">
        <v>2004</v>
      </c>
      <c r="M97" t="s">
        <v>2005</v>
      </c>
      <c r="N97" t="s">
        <v>2006</v>
      </c>
      <c r="O97" t="s">
        <v>2007</v>
      </c>
      <c r="P97" t="s">
        <v>2008</v>
      </c>
      <c r="Q97" t="s">
        <v>2009</v>
      </c>
      <c r="R97" t="s">
        <v>2010</v>
      </c>
      <c r="S97" t="s">
        <v>2011</v>
      </c>
      <c r="T97" t="s">
        <v>62</v>
      </c>
      <c r="U97">
        <v>41</v>
      </c>
      <c r="V97">
        <v>0</v>
      </c>
      <c r="W97">
        <v>0</v>
      </c>
      <c r="X97">
        <v>12</v>
      </c>
      <c r="Y97">
        <v>14</v>
      </c>
      <c r="Z97" t="s">
        <v>2012</v>
      </c>
      <c r="AA97" t="s">
        <v>2013</v>
      </c>
      <c r="AB97" t="s">
        <v>2014</v>
      </c>
      <c r="AC97" t="s">
        <v>2015</v>
      </c>
      <c r="AD97" t="s">
        <v>2016</v>
      </c>
      <c r="AE97" t="s">
        <v>62</v>
      </c>
      <c r="AF97" t="s">
        <v>2017</v>
      </c>
      <c r="AG97" t="s">
        <v>2018</v>
      </c>
      <c r="AH97" t="s">
        <v>87</v>
      </c>
      <c r="AI97">
        <v>2025</v>
      </c>
      <c r="AJ97">
        <v>50</v>
      </c>
      <c r="AK97">
        <v>3</v>
      </c>
      <c r="AL97" t="s">
        <v>62</v>
      </c>
      <c r="AM97" t="s">
        <v>62</v>
      </c>
      <c r="AN97" t="s">
        <v>62</v>
      </c>
      <c r="AO97" t="s">
        <v>62</v>
      </c>
      <c r="AP97" t="s">
        <v>62</v>
      </c>
      <c r="AQ97" t="s">
        <v>62</v>
      </c>
      <c r="AR97" t="s">
        <v>62</v>
      </c>
      <c r="AS97" t="s">
        <v>2019</v>
      </c>
      <c r="AT97" t="str">
        <f>HYPERLINK("http://dx.doi.org/10.1002/prep.202400177","http://dx.doi.org/10.1002/prep.202400177")</f>
        <v>http://dx.doi.org/10.1002/prep.202400177</v>
      </c>
      <c r="AU97" t="s">
        <v>62</v>
      </c>
      <c r="AV97" t="s">
        <v>899</v>
      </c>
      <c r="AW97">
        <v>10</v>
      </c>
      <c r="AX97" t="s">
        <v>2020</v>
      </c>
      <c r="AY97" t="s">
        <v>91</v>
      </c>
      <c r="AZ97" t="s">
        <v>2021</v>
      </c>
      <c r="BA97" t="s">
        <v>2022</v>
      </c>
      <c r="BB97" t="s">
        <v>62</v>
      </c>
      <c r="BC97" t="s">
        <v>62</v>
      </c>
      <c r="BD97" t="s">
        <v>62</v>
      </c>
      <c r="BE97" t="s">
        <v>62</v>
      </c>
      <c r="BF97" t="s">
        <v>95</v>
      </c>
      <c r="BG97" t="s">
        <v>2023</v>
      </c>
      <c r="BH97" t="str">
        <f>HYPERLINK("https%3A%2F%2Fwww.webofscience.com%2Fwos%2Fwoscc%2Ffull-record%2FWOS:001387463300001","View Full Record in Web of Science")</f>
        <v>View Full Record in Web of Science</v>
      </c>
    </row>
    <row r="98" spans="1:60" x14ac:dyDescent="0.15">
      <c r="A98" t="s">
        <v>60</v>
      </c>
      <c r="B98" t="s">
        <v>2024</v>
      </c>
      <c r="C98" t="s">
        <v>2025</v>
      </c>
      <c r="D98" t="s">
        <v>2026</v>
      </c>
      <c r="E98" t="s">
        <v>2027</v>
      </c>
      <c r="F98" t="s">
        <v>66</v>
      </c>
      <c r="G98" t="s">
        <v>67</v>
      </c>
      <c r="H98" t="s">
        <v>2028</v>
      </c>
      <c r="I98" t="s">
        <v>62</v>
      </c>
      <c r="J98" t="s">
        <v>2029</v>
      </c>
      <c r="K98" t="s">
        <v>2030</v>
      </c>
      <c r="L98" t="s">
        <v>2031</v>
      </c>
      <c r="M98" t="s">
        <v>2032</v>
      </c>
      <c r="N98" t="s">
        <v>2033</v>
      </c>
      <c r="O98" t="s">
        <v>2034</v>
      </c>
      <c r="P98" t="s">
        <v>2035</v>
      </c>
      <c r="Q98" t="s">
        <v>2036</v>
      </c>
      <c r="R98" t="s">
        <v>2037</v>
      </c>
      <c r="S98" t="s">
        <v>2038</v>
      </c>
      <c r="T98" t="s">
        <v>62</v>
      </c>
      <c r="U98">
        <v>57</v>
      </c>
      <c r="V98">
        <v>2</v>
      </c>
      <c r="W98">
        <v>2</v>
      </c>
      <c r="X98">
        <v>5</v>
      </c>
      <c r="Y98">
        <v>5</v>
      </c>
      <c r="Z98" t="s">
        <v>80</v>
      </c>
      <c r="AA98" t="s">
        <v>81</v>
      </c>
      <c r="AB98" t="s">
        <v>82</v>
      </c>
      <c r="AC98" t="s">
        <v>2039</v>
      </c>
      <c r="AD98" t="s">
        <v>2040</v>
      </c>
      <c r="AE98" t="s">
        <v>62</v>
      </c>
      <c r="AF98" t="s">
        <v>2041</v>
      </c>
      <c r="AG98" t="s">
        <v>2042</v>
      </c>
      <c r="AH98" t="s">
        <v>294</v>
      </c>
      <c r="AI98">
        <v>2025</v>
      </c>
      <c r="AJ98">
        <v>162</v>
      </c>
      <c r="AK98" t="s">
        <v>62</v>
      </c>
      <c r="AL98" t="s">
        <v>62</v>
      </c>
      <c r="AM98" t="s">
        <v>62</v>
      </c>
      <c r="AN98" t="s">
        <v>62</v>
      </c>
      <c r="AO98" t="s">
        <v>62</v>
      </c>
      <c r="AP98" t="s">
        <v>62</v>
      </c>
      <c r="AQ98" t="s">
        <v>62</v>
      </c>
      <c r="AR98">
        <v>103078</v>
      </c>
      <c r="AS98" t="s">
        <v>2043</v>
      </c>
      <c r="AT98" t="str">
        <f>HYPERLINK("http://dx.doi.org/10.1016/j.artmed.2025.103078","http://dx.doi.org/10.1016/j.artmed.2025.103078")</f>
        <v>http://dx.doi.org/10.1016/j.artmed.2025.103078</v>
      </c>
      <c r="AU98" t="s">
        <v>62</v>
      </c>
      <c r="AV98" t="s">
        <v>448</v>
      </c>
      <c r="AW98">
        <v>11</v>
      </c>
      <c r="AX98" t="s">
        <v>2044</v>
      </c>
      <c r="AY98" t="s">
        <v>91</v>
      </c>
      <c r="AZ98" t="s">
        <v>2045</v>
      </c>
      <c r="BA98" t="s">
        <v>2046</v>
      </c>
      <c r="BB98">
        <v>39978047</v>
      </c>
      <c r="BC98" t="s">
        <v>203</v>
      </c>
      <c r="BD98" t="s">
        <v>62</v>
      </c>
      <c r="BE98" t="s">
        <v>62</v>
      </c>
      <c r="BF98" t="s">
        <v>95</v>
      </c>
      <c r="BG98" t="s">
        <v>2047</v>
      </c>
      <c r="BH98" t="str">
        <f>HYPERLINK("https%3A%2F%2Fwww.webofscience.com%2Fwos%2Fwoscc%2Ffull-record%2FWOS:001429469000001","View Full Record in Web of Science")</f>
        <v>View Full Record in Web of Science</v>
      </c>
    </row>
    <row r="99" spans="1:60" x14ac:dyDescent="0.15">
      <c r="A99" t="s">
        <v>60</v>
      </c>
      <c r="B99" t="s">
        <v>2048</v>
      </c>
      <c r="C99" t="s">
        <v>2049</v>
      </c>
      <c r="D99" t="s">
        <v>2050</v>
      </c>
      <c r="E99" t="s">
        <v>2051</v>
      </c>
      <c r="F99" t="s">
        <v>66</v>
      </c>
      <c r="G99" t="s">
        <v>67</v>
      </c>
      <c r="H99" t="s">
        <v>2052</v>
      </c>
      <c r="I99" t="s">
        <v>2053</v>
      </c>
      <c r="J99" t="s">
        <v>2054</v>
      </c>
      <c r="K99" t="s">
        <v>2055</v>
      </c>
      <c r="L99" t="s">
        <v>2056</v>
      </c>
      <c r="M99" t="s">
        <v>2057</v>
      </c>
      <c r="N99" t="s">
        <v>2058</v>
      </c>
      <c r="O99" t="s">
        <v>2059</v>
      </c>
      <c r="P99" t="s">
        <v>62</v>
      </c>
      <c r="Q99" t="s">
        <v>62</v>
      </c>
      <c r="R99" t="s">
        <v>62</v>
      </c>
      <c r="S99" t="s">
        <v>62</v>
      </c>
      <c r="T99" t="s">
        <v>62</v>
      </c>
      <c r="U99">
        <v>117</v>
      </c>
      <c r="V99">
        <v>2</v>
      </c>
      <c r="W99">
        <v>2</v>
      </c>
      <c r="X99">
        <v>7</v>
      </c>
      <c r="Y99">
        <v>7</v>
      </c>
      <c r="Z99" t="s">
        <v>80</v>
      </c>
      <c r="AA99" t="s">
        <v>81</v>
      </c>
      <c r="AB99" t="s">
        <v>82</v>
      </c>
      <c r="AC99" t="s">
        <v>2060</v>
      </c>
      <c r="AD99" t="s">
        <v>2061</v>
      </c>
      <c r="AE99" t="s">
        <v>62</v>
      </c>
      <c r="AF99" t="s">
        <v>2062</v>
      </c>
      <c r="AG99" t="s">
        <v>2063</v>
      </c>
      <c r="AH99" t="s">
        <v>167</v>
      </c>
      <c r="AI99">
        <v>2025</v>
      </c>
      <c r="AJ99">
        <v>122</v>
      </c>
      <c r="AK99" t="s">
        <v>62</v>
      </c>
      <c r="AL99" t="s">
        <v>62</v>
      </c>
      <c r="AM99" t="s">
        <v>62</v>
      </c>
      <c r="AN99" t="s">
        <v>62</v>
      </c>
      <c r="AO99" t="s">
        <v>62</v>
      </c>
      <c r="AP99" t="s">
        <v>62</v>
      </c>
      <c r="AQ99" t="s">
        <v>62</v>
      </c>
      <c r="AR99">
        <v>106259</v>
      </c>
      <c r="AS99" t="s">
        <v>2064</v>
      </c>
      <c r="AT99" t="str">
        <f>HYPERLINK("http://dx.doi.org/10.1016/j.scs.2025.106259","http://dx.doi.org/10.1016/j.scs.2025.106259")</f>
        <v>http://dx.doi.org/10.1016/j.scs.2025.106259</v>
      </c>
      <c r="AU99" t="s">
        <v>62</v>
      </c>
      <c r="AV99" t="s">
        <v>114</v>
      </c>
      <c r="AW99">
        <v>16</v>
      </c>
      <c r="AX99" t="s">
        <v>2065</v>
      </c>
      <c r="AY99" t="s">
        <v>91</v>
      </c>
      <c r="AZ99" t="s">
        <v>2066</v>
      </c>
      <c r="BA99" t="s">
        <v>2067</v>
      </c>
      <c r="BB99" t="s">
        <v>62</v>
      </c>
      <c r="BC99" t="s">
        <v>203</v>
      </c>
      <c r="BD99" t="s">
        <v>62</v>
      </c>
      <c r="BE99" t="s">
        <v>62</v>
      </c>
      <c r="BF99" t="s">
        <v>95</v>
      </c>
      <c r="BG99" t="s">
        <v>2068</v>
      </c>
      <c r="BH99" t="str">
        <f>HYPERLINK("https%3A%2F%2Fwww.webofscience.com%2Fwos%2Fwoscc%2Ffull-record%2FWOS:001444057100001","View Full Record in Web of Science")</f>
        <v>View Full Record in Web of Science</v>
      </c>
    </row>
    <row r="100" spans="1:60" x14ac:dyDescent="0.15">
      <c r="A100" t="s">
        <v>60</v>
      </c>
      <c r="B100" t="s">
        <v>2069</v>
      </c>
      <c r="C100" t="s">
        <v>2070</v>
      </c>
      <c r="D100" t="s">
        <v>2071</v>
      </c>
      <c r="E100" t="s">
        <v>592</v>
      </c>
      <c r="F100" t="s">
        <v>66</v>
      </c>
      <c r="G100" t="s">
        <v>67</v>
      </c>
      <c r="H100" t="s">
        <v>2072</v>
      </c>
      <c r="I100" t="s">
        <v>2073</v>
      </c>
      <c r="J100" t="s">
        <v>2074</v>
      </c>
      <c r="K100" t="s">
        <v>2075</v>
      </c>
      <c r="L100" t="s">
        <v>2076</v>
      </c>
      <c r="M100" t="s">
        <v>2077</v>
      </c>
      <c r="N100" t="s">
        <v>2078</v>
      </c>
      <c r="O100" t="s">
        <v>2079</v>
      </c>
      <c r="P100" t="s">
        <v>62</v>
      </c>
      <c r="Q100" t="s">
        <v>62</v>
      </c>
      <c r="R100" t="s">
        <v>62</v>
      </c>
      <c r="S100" t="s">
        <v>62</v>
      </c>
      <c r="T100" t="s">
        <v>62</v>
      </c>
      <c r="U100">
        <v>103</v>
      </c>
      <c r="V100">
        <v>28</v>
      </c>
      <c r="W100">
        <v>28</v>
      </c>
      <c r="X100">
        <v>45</v>
      </c>
      <c r="Y100">
        <v>160</v>
      </c>
      <c r="Z100" t="s">
        <v>578</v>
      </c>
      <c r="AA100" t="s">
        <v>579</v>
      </c>
      <c r="AB100" t="s">
        <v>580</v>
      </c>
      <c r="AC100" t="s">
        <v>602</v>
      </c>
      <c r="AD100" t="s">
        <v>62</v>
      </c>
      <c r="AE100" t="s">
        <v>62</v>
      </c>
      <c r="AF100" t="s">
        <v>592</v>
      </c>
      <c r="AG100" t="s">
        <v>603</v>
      </c>
      <c r="AH100" t="s">
        <v>62</v>
      </c>
      <c r="AI100">
        <v>2023</v>
      </c>
      <c r="AJ100">
        <v>11</v>
      </c>
      <c r="AK100" t="s">
        <v>62</v>
      </c>
      <c r="AL100" t="s">
        <v>62</v>
      </c>
      <c r="AM100" t="s">
        <v>62</v>
      </c>
      <c r="AN100" t="s">
        <v>62</v>
      </c>
      <c r="AO100" t="s">
        <v>62</v>
      </c>
      <c r="AP100">
        <v>143272</v>
      </c>
      <c r="AQ100">
        <v>143284</v>
      </c>
      <c r="AR100" t="s">
        <v>62</v>
      </c>
      <c r="AS100" t="s">
        <v>2080</v>
      </c>
      <c r="AT100" t="str">
        <f>HYPERLINK("http://dx.doi.org/10.1109/ACCESS.2023.3342055","http://dx.doi.org/10.1109/ACCESS.2023.3342055")</f>
        <v>http://dx.doi.org/10.1109/ACCESS.2023.3342055</v>
      </c>
      <c r="AU100" t="s">
        <v>62</v>
      </c>
      <c r="AV100" t="s">
        <v>62</v>
      </c>
      <c r="AW100">
        <v>13</v>
      </c>
      <c r="AX100" t="s">
        <v>605</v>
      </c>
      <c r="AY100" t="s">
        <v>91</v>
      </c>
      <c r="AZ100" t="s">
        <v>586</v>
      </c>
      <c r="BA100" t="s">
        <v>2081</v>
      </c>
      <c r="BB100" t="s">
        <v>62</v>
      </c>
      <c r="BC100" t="s">
        <v>94</v>
      </c>
      <c r="BD100" t="s">
        <v>62</v>
      </c>
      <c r="BE100" t="s">
        <v>62</v>
      </c>
      <c r="BF100" t="s">
        <v>95</v>
      </c>
      <c r="BG100" t="s">
        <v>2082</v>
      </c>
      <c r="BH100" t="str">
        <f>HYPERLINK("https%3A%2F%2Fwww.webofscience.com%2Fwos%2Fwoscc%2Ffull-record%2FWOS:001128106200001","View Full Record in Web of Science")</f>
        <v>View Full Record in Web of Science</v>
      </c>
    </row>
    <row r="101" spans="1:60" x14ac:dyDescent="0.15">
      <c r="A101" t="s">
        <v>60</v>
      </c>
      <c r="B101" t="s">
        <v>2083</v>
      </c>
      <c r="C101" t="s">
        <v>2084</v>
      </c>
      <c r="D101" t="s">
        <v>2085</v>
      </c>
      <c r="E101" t="s">
        <v>592</v>
      </c>
      <c r="F101" t="s">
        <v>66</v>
      </c>
      <c r="G101" t="s">
        <v>67</v>
      </c>
      <c r="H101" t="s">
        <v>2086</v>
      </c>
      <c r="I101" t="s">
        <v>62</v>
      </c>
      <c r="J101" t="s">
        <v>2087</v>
      </c>
      <c r="K101" t="s">
        <v>2088</v>
      </c>
      <c r="L101" t="s">
        <v>2089</v>
      </c>
      <c r="M101" t="s">
        <v>2090</v>
      </c>
      <c r="N101" t="s">
        <v>2091</v>
      </c>
      <c r="O101" t="s">
        <v>2092</v>
      </c>
      <c r="P101" t="s">
        <v>2093</v>
      </c>
      <c r="Q101" t="s">
        <v>2094</v>
      </c>
      <c r="R101" t="s">
        <v>2095</v>
      </c>
      <c r="S101" t="s">
        <v>2096</v>
      </c>
      <c r="T101" t="s">
        <v>62</v>
      </c>
      <c r="U101">
        <v>67</v>
      </c>
      <c r="V101">
        <v>0</v>
      </c>
      <c r="W101">
        <v>0</v>
      </c>
      <c r="X101">
        <v>2</v>
      </c>
      <c r="Y101">
        <v>9</v>
      </c>
      <c r="Z101" t="s">
        <v>578</v>
      </c>
      <c r="AA101" t="s">
        <v>579</v>
      </c>
      <c r="AB101" t="s">
        <v>580</v>
      </c>
      <c r="AC101" t="s">
        <v>602</v>
      </c>
      <c r="AD101" t="s">
        <v>62</v>
      </c>
      <c r="AE101" t="s">
        <v>62</v>
      </c>
      <c r="AF101" t="s">
        <v>592</v>
      </c>
      <c r="AG101" t="s">
        <v>603</v>
      </c>
      <c r="AH101" t="s">
        <v>62</v>
      </c>
      <c r="AI101">
        <v>2021</v>
      </c>
      <c r="AJ101">
        <v>9</v>
      </c>
      <c r="AK101" t="s">
        <v>62</v>
      </c>
      <c r="AL101" t="s">
        <v>62</v>
      </c>
      <c r="AM101" t="s">
        <v>62</v>
      </c>
      <c r="AN101" t="s">
        <v>62</v>
      </c>
      <c r="AO101" t="s">
        <v>62</v>
      </c>
      <c r="AP101">
        <v>144699</v>
      </c>
      <c r="AQ101">
        <v>144712</v>
      </c>
      <c r="AR101" t="s">
        <v>62</v>
      </c>
      <c r="AS101" t="s">
        <v>2097</v>
      </c>
      <c r="AT101" t="str">
        <f>HYPERLINK("http://dx.doi.org/10.1109/ACCESS.2021.3122834","http://dx.doi.org/10.1109/ACCESS.2021.3122834")</f>
        <v>http://dx.doi.org/10.1109/ACCESS.2021.3122834</v>
      </c>
      <c r="AU101" t="s">
        <v>62</v>
      </c>
      <c r="AV101" t="s">
        <v>62</v>
      </c>
      <c r="AW101">
        <v>14</v>
      </c>
      <c r="AX101" t="s">
        <v>605</v>
      </c>
      <c r="AY101" t="s">
        <v>91</v>
      </c>
      <c r="AZ101" t="s">
        <v>586</v>
      </c>
      <c r="BA101" t="s">
        <v>2098</v>
      </c>
      <c r="BB101" t="s">
        <v>62</v>
      </c>
      <c r="BC101" t="s">
        <v>94</v>
      </c>
      <c r="BD101" t="s">
        <v>62</v>
      </c>
      <c r="BE101" t="s">
        <v>62</v>
      </c>
      <c r="BF101" t="s">
        <v>95</v>
      </c>
      <c r="BG101" t="s">
        <v>2099</v>
      </c>
      <c r="BH101" t="str">
        <f>HYPERLINK("https%3A%2F%2Fwww.webofscience.com%2Fwos%2Fwoscc%2Ffull-record%2FWOS:000712558600001","View Full Record in Web of Science")</f>
        <v>View Full Record in Web of Science</v>
      </c>
    </row>
    <row r="102" spans="1:60" x14ac:dyDescent="0.15">
      <c r="A102" t="s">
        <v>60</v>
      </c>
      <c r="B102" t="s">
        <v>2100</v>
      </c>
      <c r="C102" t="s">
        <v>2101</v>
      </c>
      <c r="D102" t="s">
        <v>2102</v>
      </c>
      <c r="E102" t="s">
        <v>146</v>
      </c>
      <c r="F102" t="s">
        <v>66</v>
      </c>
      <c r="G102" t="s">
        <v>67</v>
      </c>
      <c r="H102" t="s">
        <v>2103</v>
      </c>
      <c r="I102" t="s">
        <v>2104</v>
      </c>
      <c r="J102" t="s">
        <v>2105</v>
      </c>
      <c r="K102" t="s">
        <v>2106</v>
      </c>
      <c r="L102" t="s">
        <v>2107</v>
      </c>
      <c r="M102" t="s">
        <v>2108</v>
      </c>
      <c r="N102" t="s">
        <v>2109</v>
      </c>
      <c r="O102" t="s">
        <v>2110</v>
      </c>
      <c r="P102" t="s">
        <v>2111</v>
      </c>
      <c r="Q102" t="s">
        <v>2112</v>
      </c>
      <c r="R102" t="s">
        <v>2112</v>
      </c>
      <c r="S102" t="s">
        <v>2113</v>
      </c>
      <c r="T102" t="s">
        <v>62</v>
      </c>
      <c r="U102">
        <v>68</v>
      </c>
      <c r="V102">
        <v>2</v>
      </c>
      <c r="W102">
        <v>2</v>
      </c>
      <c r="X102">
        <v>33</v>
      </c>
      <c r="Y102">
        <v>51</v>
      </c>
      <c r="Z102" t="s">
        <v>156</v>
      </c>
      <c r="AA102" t="s">
        <v>157</v>
      </c>
      <c r="AB102" t="s">
        <v>158</v>
      </c>
      <c r="AC102" t="s">
        <v>62</v>
      </c>
      <c r="AD102" t="s">
        <v>159</v>
      </c>
      <c r="AE102" t="s">
        <v>62</v>
      </c>
      <c r="AF102" t="s">
        <v>160</v>
      </c>
      <c r="AG102" t="s">
        <v>160</v>
      </c>
      <c r="AH102" t="s">
        <v>425</v>
      </c>
      <c r="AI102">
        <v>2024</v>
      </c>
      <c r="AJ102">
        <v>14</v>
      </c>
      <c r="AK102">
        <v>11</v>
      </c>
      <c r="AL102" t="s">
        <v>62</v>
      </c>
      <c r="AM102" t="s">
        <v>62</v>
      </c>
      <c r="AN102" t="s">
        <v>62</v>
      </c>
      <c r="AO102" t="s">
        <v>62</v>
      </c>
      <c r="AP102" t="s">
        <v>62</v>
      </c>
      <c r="AQ102" t="s">
        <v>62</v>
      </c>
      <c r="AR102">
        <v>3642</v>
      </c>
      <c r="AS102" t="s">
        <v>2114</v>
      </c>
      <c r="AT102" t="str">
        <f>HYPERLINK("http://dx.doi.org/10.3390/buildings14113642","http://dx.doi.org/10.3390/buildings14113642")</f>
        <v>http://dx.doi.org/10.3390/buildings14113642</v>
      </c>
      <c r="AU102" t="s">
        <v>62</v>
      </c>
      <c r="AV102" t="s">
        <v>62</v>
      </c>
      <c r="AW102">
        <v>18</v>
      </c>
      <c r="AX102" t="s">
        <v>138</v>
      </c>
      <c r="AY102" t="s">
        <v>91</v>
      </c>
      <c r="AZ102" t="s">
        <v>139</v>
      </c>
      <c r="BA102" t="s">
        <v>2115</v>
      </c>
      <c r="BB102" t="s">
        <v>62</v>
      </c>
      <c r="BC102" t="s">
        <v>94</v>
      </c>
      <c r="BD102" t="s">
        <v>62</v>
      </c>
      <c r="BE102" t="s">
        <v>62</v>
      </c>
      <c r="BF102" t="s">
        <v>95</v>
      </c>
      <c r="BG102" t="s">
        <v>2116</v>
      </c>
      <c r="BH102" t="str">
        <f>HYPERLINK("https%3A%2F%2Fwww.webofscience.com%2Fwos%2Fwoscc%2Ffull-record%2FWOS:001366687900001","View Full Record in Web of Science")</f>
        <v>View Full Record in Web of Science</v>
      </c>
    </row>
    <row r="103" spans="1:60" x14ac:dyDescent="0.15">
      <c r="A103" t="s">
        <v>60</v>
      </c>
      <c r="B103" t="s">
        <v>2117</v>
      </c>
      <c r="C103" t="s">
        <v>2118</v>
      </c>
      <c r="D103" t="s">
        <v>2119</v>
      </c>
      <c r="E103" t="s">
        <v>2120</v>
      </c>
      <c r="F103" t="s">
        <v>66</v>
      </c>
      <c r="G103" t="s">
        <v>67</v>
      </c>
      <c r="H103" t="s">
        <v>2121</v>
      </c>
      <c r="I103" t="s">
        <v>2122</v>
      </c>
      <c r="J103" t="s">
        <v>2123</v>
      </c>
      <c r="K103" t="s">
        <v>2124</v>
      </c>
      <c r="L103" t="s">
        <v>2125</v>
      </c>
      <c r="M103" t="s">
        <v>2126</v>
      </c>
      <c r="N103" t="s">
        <v>2127</v>
      </c>
      <c r="O103" t="s">
        <v>2128</v>
      </c>
      <c r="P103" t="s">
        <v>62</v>
      </c>
      <c r="Q103" t="s">
        <v>2129</v>
      </c>
      <c r="R103" t="s">
        <v>2130</v>
      </c>
      <c r="S103" t="s">
        <v>2131</v>
      </c>
      <c r="T103" t="s">
        <v>62</v>
      </c>
      <c r="U103">
        <v>37</v>
      </c>
      <c r="V103">
        <v>0</v>
      </c>
      <c r="W103">
        <v>0</v>
      </c>
      <c r="X103">
        <v>5</v>
      </c>
      <c r="Y103">
        <v>33</v>
      </c>
      <c r="Z103" t="s">
        <v>80</v>
      </c>
      <c r="AA103" t="s">
        <v>81</v>
      </c>
      <c r="AB103" t="s">
        <v>82</v>
      </c>
      <c r="AC103" t="s">
        <v>2132</v>
      </c>
      <c r="AD103" t="s">
        <v>2133</v>
      </c>
      <c r="AE103" t="s">
        <v>62</v>
      </c>
      <c r="AF103" t="s">
        <v>2134</v>
      </c>
      <c r="AG103" t="s">
        <v>2135</v>
      </c>
      <c r="AH103" t="s">
        <v>2136</v>
      </c>
      <c r="AI103">
        <v>2024</v>
      </c>
      <c r="AJ103">
        <v>351</v>
      </c>
      <c r="AK103" t="s">
        <v>62</v>
      </c>
      <c r="AL103" t="s">
        <v>62</v>
      </c>
      <c r="AM103" t="s">
        <v>62</v>
      </c>
      <c r="AN103" t="s">
        <v>62</v>
      </c>
      <c r="AO103" t="s">
        <v>62</v>
      </c>
      <c r="AP103" t="s">
        <v>62</v>
      </c>
      <c r="AQ103" t="s">
        <v>62</v>
      </c>
      <c r="AR103">
        <v>128048</v>
      </c>
      <c r="AS103" t="s">
        <v>2137</v>
      </c>
      <c r="AT103" t="str">
        <f>HYPERLINK("http://dx.doi.org/10.1016/j.seppur.2024.128048","http://dx.doi.org/10.1016/j.seppur.2024.128048")</f>
        <v>http://dx.doi.org/10.1016/j.seppur.2024.128048</v>
      </c>
      <c r="AU103" t="s">
        <v>62</v>
      </c>
      <c r="AV103" t="s">
        <v>527</v>
      </c>
      <c r="AW103">
        <v>9</v>
      </c>
      <c r="AX103" t="s">
        <v>2138</v>
      </c>
      <c r="AY103" t="s">
        <v>91</v>
      </c>
      <c r="AZ103" t="s">
        <v>92</v>
      </c>
      <c r="BA103" t="s">
        <v>2139</v>
      </c>
      <c r="BB103" t="s">
        <v>62</v>
      </c>
      <c r="BC103" t="s">
        <v>62</v>
      </c>
      <c r="BD103" t="s">
        <v>62</v>
      </c>
      <c r="BE103" t="s">
        <v>62</v>
      </c>
      <c r="BF103" t="s">
        <v>95</v>
      </c>
      <c r="BG103" t="s">
        <v>2140</v>
      </c>
      <c r="BH103" t="str">
        <f>HYPERLINK("https%3A%2F%2Fwww.webofscience.com%2Fwos%2Fwoscc%2Ffull-record%2FWOS:001247517300001","View Full Record in Web of Science")</f>
        <v>View Full Record in Web of Science</v>
      </c>
    </row>
    <row r="104" spans="1:60" x14ac:dyDescent="0.15">
      <c r="A104" t="s">
        <v>60</v>
      </c>
      <c r="B104" t="s">
        <v>2141</v>
      </c>
      <c r="C104" t="s">
        <v>2142</v>
      </c>
      <c r="D104" t="s">
        <v>2143</v>
      </c>
      <c r="E104" t="s">
        <v>499</v>
      </c>
      <c r="F104" t="s">
        <v>66</v>
      </c>
      <c r="G104" t="s">
        <v>67</v>
      </c>
      <c r="H104" t="s">
        <v>2144</v>
      </c>
      <c r="I104" t="s">
        <v>62</v>
      </c>
      <c r="J104" t="s">
        <v>2145</v>
      </c>
      <c r="K104" t="s">
        <v>2146</v>
      </c>
      <c r="L104" t="s">
        <v>804</v>
      </c>
      <c r="M104" t="s">
        <v>2147</v>
      </c>
      <c r="N104" t="s">
        <v>2148</v>
      </c>
      <c r="O104" t="s">
        <v>62</v>
      </c>
      <c r="P104" t="s">
        <v>62</v>
      </c>
      <c r="Q104" t="s">
        <v>2149</v>
      </c>
      <c r="R104" t="s">
        <v>1027</v>
      </c>
      <c r="S104" t="s">
        <v>2150</v>
      </c>
      <c r="T104" t="s">
        <v>62</v>
      </c>
      <c r="U104">
        <v>69</v>
      </c>
      <c r="V104">
        <v>0</v>
      </c>
      <c r="W104">
        <v>0</v>
      </c>
      <c r="X104">
        <v>1</v>
      </c>
      <c r="Y104">
        <v>3</v>
      </c>
      <c r="Z104" t="s">
        <v>156</v>
      </c>
      <c r="AA104" t="s">
        <v>157</v>
      </c>
      <c r="AB104" t="s">
        <v>166</v>
      </c>
      <c r="AC104" t="s">
        <v>500</v>
      </c>
      <c r="AD104" t="s">
        <v>62</v>
      </c>
      <c r="AE104" t="s">
        <v>62</v>
      </c>
      <c r="AF104" t="s">
        <v>501</v>
      </c>
      <c r="AG104" t="s">
        <v>502</v>
      </c>
      <c r="AH104" t="s">
        <v>425</v>
      </c>
      <c r="AI104">
        <v>2024</v>
      </c>
      <c r="AJ104">
        <v>13</v>
      </c>
      <c r="AK104">
        <v>21</v>
      </c>
      <c r="AL104" t="s">
        <v>62</v>
      </c>
      <c r="AM104" t="s">
        <v>62</v>
      </c>
      <c r="AN104" t="s">
        <v>62</v>
      </c>
      <c r="AO104" t="s">
        <v>62</v>
      </c>
      <c r="AP104" t="s">
        <v>62</v>
      </c>
      <c r="AQ104" t="s">
        <v>62</v>
      </c>
      <c r="AR104">
        <v>4195</v>
      </c>
      <c r="AS104" t="s">
        <v>2151</v>
      </c>
      <c r="AT104" t="str">
        <f>HYPERLINK("http://dx.doi.org/10.3390/electronics13214195","http://dx.doi.org/10.3390/electronics13214195")</f>
        <v>http://dx.doi.org/10.3390/electronics13214195</v>
      </c>
      <c r="AU104" t="s">
        <v>62</v>
      </c>
      <c r="AV104" t="s">
        <v>62</v>
      </c>
      <c r="AW104">
        <v>19</v>
      </c>
      <c r="AX104" t="s">
        <v>503</v>
      </c>
      <c r="AY104" t="s">
        <v>91</v>
      </c>
      <c r="AZ104" t="s">
        <v>504</v>
      </c>
      <c r="BA104" t="s">
        <v>2152</v>
      </c>
      <c r="BB104" t="s">
        <v>62</v>
      </c>
      <c r="BC104" t="s">
        <v>94</v>
      </c>
      <c r="BD104" t="s">
        <v>62</v>
      </c>
      <c r="BE104" t="s">
        <v>62</v>
      </c>
      <c r="BF104" t="s">
        <v>95</v>
      </c>
      <c r="BG104" t="s">
        <v>2153</v>
      </c>
      <c r="BH104" t="str">
        <f>HYPERLINK("https%3A%2F%2Fwww.webofscience.com%2Fwos%2Fwoscc%2Ffull-record%2FWOS:001351356800001","View Full Record in Web of Science")</f>
        <v>View Full Record in Web of Science</v>
      </c>
    </row>
    <row r="105" spans="1:60" x14ac:dyDescent="0.15">
      <c r="A105" t="s">
        <v>60</v>
      </c>
      <c r="B105" t="s">
        <v>2154</v>
      </c>
      <c r="C105" t="s">
        <v>2155</v>
      </c>
      <c r="D105" t="s">
        <v>2156</v>
      </c>
      <c r="E105" t="s">
        <v>2157</v>
      </c>
      <c r="F105" t="s">
        <v>66</v>
      </c>
      <c r="G105" t="s">
        <v>67</v>
      </c>
      <c r="H105" t="s">
        <v>2158</v>
      </c>
      <c r="I105" t="s">
        <v>2159</v>
      </c>
      <c r="J105" t="s">
        <v>2160</v>
      </c>
      <c r="K105" t="s">
        <v>2161</v>
      </c>
      <c r="L105" t="s">
        <v>2162</v>
      </c>
      <c r="M105" t="s">
        <v>2163</v>
      </c>
      <c r="N105" t="s">
        <v>2164</v>
      </c>
      <c r="O105" t="s">
        <v>1901</v>
      </c>
      <c r="P105" t="s">
        <v>62</v>
      </c>
      <c r="Q105" t="s">
        <v>62</v>
      </c>
      <c r="R105" t="s">
        <v>62</v>
      </c>
      <c r="S105" t="s">
        <v>62</v>
      </c>
      <c r="T105" t="s">
        <v>62</v>
      </c>
      <c r="U105">
        <v>134</v>
      </c>
      <c r="V105">
        <v>0</v>
      </c>
      <c r="W105">
        <v>0</v>
      </c>
      <c r="X105">
        <v>0</v>
      </c>
      <c r="Y105">
        <v>0</v>
      </c>
      <c r="Z105" t="s">
        <v>221</v>
      </c>
      <c r="AA105" t="s">
        <v>222</v>
      </c>
      <c r="AB105" t="s">
        <v>223</v>
      </c>
      <c r="AC105" t="s">
        <v>2165</v>
      </c>
      <c r="AD105" t="s">
        <v>2166</v>
      </c>
      <c r="AE105" t="s">
        <v>62</v>
      </c>
      <c r="AF105" t="s">
        <v>2167</v>
      </c>
      <c r="AG105" t="s">
        <v>2168</v>
      </c>
      <c r="AH105" t="s">
        <v>2169</v>
      </c>
      <c r="AI105">
        <v>2025</v>
      </c>
      <c r="AJ105">
        <v>398</v>
      </c>
      <c r="AK105" t="s">
        <v>62</v>
      </c>
      <c r="AL105" t="s">
        <v>62</v>
      </c>
      <c r="AM105" t="s">
        <v>62</v>
      </c>
      <c r="AN105" t="s">
        <v>62</v>
      </c>
      <c r="AO105" t="s">
        <v>62</v>
      </c>
      <c r="AP105" t="s">
        <v>62</v>
      </c>
      <c r="AQ105" t="s">
        <v>62</v>
      </c>
      <c r="AR105">
        <v>126420</v>
      </c>
      <c r="AS105" t="s">
        <v>2170</v>
      </c>
      <c r="AT105" t="str">
        <f>HYPERLINK("http://dx.doi.org/10.1016/j.apenergy.2025.126420","http://dx.doi.org/10.1016/j.apenergy.2025.126420")</f>
        <v>http://dx.doi.org/10.1016/j.apenergy.2025.126420</v>
      </c>
      <c r="AU105" t="s">
        <v>62</v>
      </c>
      <c r="AV105" t="s">
        <v>62</v>
      </c>
      <c r="AW105">
        <v>22</v>
      </c>
      <c r="AX105" t="s">
        <v>2171</v>
      </c>
      <c r="AY105" t="s">
        <v>91</v>
      </c>
      <c r="AZ105" t="s">
        <v>2172</v>
      </c>
      <c r="BA105" t="s">
        <v>2173</v>
      </c>
      <c r="BB105" t="s">
        <v>62</v>
      </c>
      <c r="BC105" t="s">
        <v>62</v>
      </c>
      <c r="BD105" t="s">
        <v>62</v>
      </c>
      <c r="BE105" t="s">
        <v>62</v>
      </c>
      <c r="BF105" t="s">
        <v>95</v>
      </c>
      <c r="BG105" t="s">
        <v>2174</v>
      </c>
      <c r="BH105" t="str">
        <f>HYPERLINK("https%3A%2F%2Fwww.webofscience.com%2Fwos%2Fwoscc%2Ffull-record%2FWOS:001529403400001","View Full Record in Web of Science")</f>
        <v>View Full Record in Web of Science</v>
      </c>
    </row>
    <row r="106" spans="1:60" x14ac:dyDescent="0.15">
      <c r="A106" t="s">
        <v>60</v>
      </c>
      <c r="B106" t="s">
        <v>2175</v>
      </c>
      <c r="C106" t="s">
        <v>2176</v>
      </c>
      <c r="D106" t="s">
        <v>2177</v>
      </c>
      <c r="E106" t="s">
        <v>260</v>
      </c>
      <c r="F106" t="s">
        <v>66</v>
      </c>
      <c r="G106" t="s">
        <v>67</v>
      </c>
      <c r="H106" t="s">
        <v>2178</v>
      </c>
      <c r="I106" t="s">
        <v>62</v>
      </c>
      <c r="J106" t="s">
        <v>2179</v>
      </c>
      <c r="K106" t="s">
        <v>2180</v>
      </c>
      <c r="L106" t="s">
        <v>2181</v>
      </c>
      <c r="M106" t="s">
        <v>2182</v>
      </c>
      <c r="N106" t="s">
        <v>2183</v>
      </c>
      <c r="O106" t="s">
        <v>2184</v>
      </c>
      <c r="P106" t="s">
        <v>62</v>
      </c>
      <c r="Q106" t="s">
        <v>2185</v>
      </c>
      <c r="R106" t="s">
        <v>2186</v>
      </c>
      <c r="S106" t="s">
        <v>2187</v>
      </c>
      <c r="T106" t="s">
        <v>62</v>
      </c>
      <c r="U106">
        <v>36</v>
      </c>
      <c r="V106">
        <v>1</v>
      </c>
      <c r="W106">
        <v>1</v>
      </c>
      <c r="X106">
        <v>0</v>
      </c>
      <c r="Y106">
        <v>4</v>
      </c>
      <c r="Z106" t="s">
        <v>156</v>
      </c>
      <c r="AA106" t="s">
        <v>157</v>
      </c>
      <c r="AB106" t="s">
        <v>166</v>
      </c>
      <c r="AC106" t="s">
        <v>62</v>
      </c>
      <c r="AD106" t="s">
        <v>271</v>
      </c>
      <c r="AE106" t="s">
        <v>62</v>
      </c>
      <c r="AF106" t="s">
        <v>272</v>
      </c>
      <c r="AG106" t="s">
        <v>273</v>
      </c>
      <c r="AH106" t="s">
        <v>294</v>
      </c>
      <c r="AI106">
        <v>2022</v>
      </c>
      <c r="AJ106">
        <v>12</v>
      </c>
      <c r="AK106">
        <v>8</v>
      </c>
      <c r="AL106" t="s">
        <v>62</v>
      </c>
      <c r="AM106" t="s">
        <v>62</v>
      </c>
      <c r="AN106" t="s">
        <v>62</v>
      </c>
      <c r="AO106" t="s">
        <v>62</v>
      </c>
      <c r="AP106" t="s">
        <v>62</v>
      </c>
      <c r="AQ106" t="s">
        <v>62</v>
      </c>
      <c r="AR106">
        <v>3910</v>
      </c>
      <c r="AS106" t="s">
        <v>2188</v>
      </c>
      <c r="AT106" t="str">
        <f>HYPERLINK("http://dx.doi.org/10.3390/app12083910","http://dx.doi.org/10.3390/app12083910")</f>
        <v>http://dx.doi.org/10.3390/app12083910</v>
      </c>
      <c r="AU106" t="s">
        <v>62</v>
      </c>
      <c r="AV106" t="s">
        <v>62</v>
      </c>
      <c r="AW106">
        <v>14</v>
      </c>
      <c r="AX106" t="s">
        <v>276</v>
      </c>
      <c r="AY106" t="s">
        <v>91</v>
      </c>
      <c r="AZ106" t="s">
        <v>277</v>
      </c>
      <c r="BA106" t="s">
        <v>2189</v>
      </c>
      <c r="BB106" t="s">
        <v>62</v>
      </c>
      <c r="BC106" t="s">
        <v>94</v>
      </c>
      <c r="BD106" t="s">
        <v>62</v>
      </c>
      <c r="BE106" t="s">
        <v>62</v>
      </c>
      <c r="BF106" t="s">
        <v>95</v>
      </c>
      <c r="BG106" t="s">
        <v>2190</v>
      </c>
      <c r="BH106" t="str">
        <f>HYPERLINK("https%3A%2F%2Fwww.webofscience.com%2Fwos%2Fwoscc%2Ffull-record%2FWOS:000786724200001","View Full Record in Web of Science")</f>
        <v>View Full Record in Web of Science</v>
      </c>
    </row>
    <row r="107" spans="1:60" x14ac:dyDescent="0.15">
      <c r="A107" t="s">
        <v>60</v>
      </c>
      <c r="B107" t="s">
        <v>2191</v>
      </c>
      <c r="C107" t="s">
        <v>2192</v>
      </c>
      <c r="D107" t="s">
        <v>2193</v>
      </c>
      <c r="E107" t="s">
        <v>2194</v>
      </c>
      <c r="F107" t="s">
        <v>66</v>
      </c>
      <c r="G107" t="s">
        <v>67</v>
      </c>
      <c r="H107" t="s">
        <v>2195</v>
      </c>
      <c r="I107" t="s">
        <v>62</v>
      </c>
      <c r="J107" t="s">
        <v>2196</v>
      </c>
      <c r="K107" t="s">
        <v>2197</v>
      </c>
      <c r="L107" t="s">
        <v>2198</v>
      </c>
      <c r="M107" t="s">
        <v>2199</v>
      </c>
      <c r="N107" t="s">
        <v>2200</v>
      </c>
      <c r="O107" t="s">
        <v>62</v>
      </c>
      <c r="P107" t="s">
        <v>62</v>
      </c>
      <c r="Q107" t="s">
        <v>2201</v>
      </c>
      <c r="R107" t="s">
        <v>2202</v>
      </c>
      <c r="S107" t="s">
        <v>2203</v>
      </c>
      <c r="T107" t="s">
        <v>62</v>
      </c>
      <c r="U107">
        <v>68</v>
      </c>
      <c r="V107">
        <v>0</v>
      </c>
      <c r="W107">
        <v>0</v>
      </c>
      <c r="X107">
        <v>1</v>
      </c>
      <c r="Y107">
        <v>1</v>
      </c>
      <c r="Z107" t="s">
        <v>578</v>
      </c>
      <c r="AA107" t="s">
        <v>579</v>
      </c>
      <c r="AB107" t="s">
        <v>580</v>
      </c>
      <c r="AC107" t="s">
        <v>2204</v>
      </c>
      <c r="AD107" t="s">
        <v>62</v>
      </c>
      <c r="AE107" t="s">
        <v>62</v>
      </c>
      <c r="AF107" t="s">
        <v>2205</v>
      </c>
      <c r="AG107" t="s">
        <v>2206</v>
      </c>
      <c r="AH107" t="s">
        <v>881</v>
      </c>
      <c r="AI107">
        <v>2025</v>
      </c>
      <c r="AJ107">
        <v>12</v>
      </c>
      <c r="AK107">
        <v>9</v>
      </c>
      <c r="AL107" t="s">
        <v>62</v>
      </c>
      <c r="AM107" t="s">
        <v>62</v>
      </c>
      <c r="AN107" t="s">
        <v>62</v>
      </c>
      <c r="AO107" t="s">
        <v>62</v>
      </c>
      <c r="AP107">
        <v>13021</v>
      </c>
      <c r="AQ107">
        <v>13032</v>
      </c>
      <c r="AR107" t="s">
        <v>62</v>
      </c>
      <c r="AS107" t="s">
        <v>2207</v>
      </c>
      <c r="AT107" t="str">
        <f>HYPERLINK("http://dx.doi.org/10.1109/JIOT.2024.3523382","http://dx.doi.org/10.1109/JIOT.2024.3523382")</f>
        <v>http://dx.doi.org/10.1109/JIOT.2024.3523382</v>
      </c>
      <c r="AU107" t="s">
        <v>62</v>
      </c>
      <c r="AV107" t="s">
        <v>62</v>
      </c>
      <c r="AW107">
        <v>12</v>
      </c>
      <c r="AX107" t="s">
        <v>605</v>
      </c>
      <c r="AY107" t="s">
        <v>91</v>
      </c>
      <c r="AZ107" t="s">
        <v>586</v>
      </c>
      <c r="BA107" t="s">
        <v>2208</v>
      </c>
      <c r="BB107" t="s">
        <v>62</v>
      </c>
      <c r="BC107" t="s">
        <v>322</v>
      </c>
      <c r="BD107" t="s">
        <v>62</v>
      </c>
      <c r="BE107" t="s">
        <v>62</v>
      </c>
      <c r="BF107" t="s">
        <v>95</v>
      </c>
      <c r="BG107" t="s">
        <v>2209</v>
      </c>
      <c r="BH107" t="str">
        <f>HYPERLINK("https%3A%2F%2Fwww.webofscience.com%2Fwos%2Fwoscc%2Ffull-record%2FWOS:001477382800016","View Full Record in Web of Science")</f>
        <v>View Full Record in Web of Science</v>
      </c>
    </row>
    <row r="108" spans="1:60" x14ac:dyDescent="0.15">
      <c r="A108" t="s">
        <v>60</v>
      </c>
      <c r="B108" t="s">
        <v>2210</v>
      </c>
      <c r="C108" t="s">
        <v>2211</v>
      </c>
      <c r="D108" t="s">
        <v>2212</v>
      </c>
      <c r="E108" t="s">
        <v>706</v>
      </c>
      <c r="F108" t="s">
        <v>66</v>
      </c>
      <c r="G108" t="s">
        <v>67</v>
      </c>
      <c r="H108" t="s">
        <v>2213</v>
      </c>
      <c r="I108" t="s">
        <v>2214</v>
      </c>
      <c r="J108" t="s">
        <v>2215</v>
      </c>
      <c r="K108" t="s">
        <v>2216</v>
      </c>
      <c r="L108" t="s">
        <v>2217</v>
      </c>
      <c r="M108" t="s">
        <v>2218</v>
      </c>
      <c r="N108" t="s">
        <v>2219</v>
      </c>
      <c r="O108" t="s">
        <v>62</v>
      </c>
      <c r="P108" t="s">
        <v>62</v>
      </c>
      <c r="Q108" t="s">
        <v>2220</v>
      </c>
      <c r="R108" t="s">
        <v>2221</v>
      </c>
      <c r="S108" t="s">
        <v>2222</v>
      </c>
      <c r="T108" t="s">
        <v>62</v>
      </c>
      <c r="U108">
        <v>50</v>
      </c>
      <c r="V108">
        <v>0</v>
      </c>
      <c r="W108">
        <v>0</v>
      </c>
      <c r="X108">
        <v>0</v>
      </c>
      <c r="Y108">
        <v>0</v>
      </c>
      <c r="Z108" t="s">
        <v>80</v>
      </c>
      <c r="AA108" t="s">
        <v>81</v>
      </c>
      <c r="AB108" t="s">
        <v>82</v>
      </c>
      <c r="AC108" t="s">
        <v>62</v>
      </c>
      <c r="AD108" t="s">
        <v>707</v>
      </c>
      <c r="AE108" t="s">
        <v>62</v>
      </c>
      <c r="AF108" t="s">
        <v>708</v>
      </c>
      <c r="AG108" t="s">
        <v>709</v>
      </c>
      <c r="AH108" t="s">
        <v>2223</v>
      </c>
      <c r="AI108">
        <v>2025</v>
      </c>
      <c r="AJ108">
        <v>111</v>
      </c>
      <c r="AK108" t="s">
        <v>62</v>
      </c>
      <c r="AL108" t="s">
        <v>62</v>
      </c>
      <c r="AM108" t="s">
        <v>62</v>
      </c>
      <c r="AN108" t="s">
        <v>62</v>
      </c>
      <c r="AO108" t="s">
        <v>62</v>
      </c>
      <c r="AP108" t="s">
        <v>62</v>
      </c>
      <c r="AQ108" t="s">
        <v>62</v>
      </c>
      <c r="AR108">
        <v>113326</v>
      </c>
      <c r="AS108" t="s">
        <v>2224</v>
      </c>
      <c r="AT108" t="str">
        <f>HYPERLINK("http://dx.doi.org/10.1016/j.jobe.2025.113326","http://dx.doi.org/10.1016/j.jobe.2025.113326")</f>
        <v>http://dx.doi.org/10.1016/j.jobe.2025.113326</v>
      </c>
      <c r="AU108" t="s">
        <v>62</v>
      </c>
      <c r="AV108" t="s">
        <v>902</v>
      </c>
      <c r="AW108">
        <v>20</v>
      </c>
      <c r="AX108" t="s">
        <v>138</v>
      </c>
      <c r="AY108" t="s">
        <v>91</v>
      </c>
      <c r="AZ108" t="s">
        <v>139</v>
      </c>
      <c r="BA108" t="s">
        <v>2225</v>
      </c>
      <c r="BB108" t="s">
        <v>62</v>
      </c>
      <c r="BC108" t="s">
        <v>62</v>
      </c>
      <c r="BD108" t="s">
        <v>62</v>
      </c>
      <c r="BE108" t="s">
        <v>62</v>
      </c>
      <c r="BF108" t="s">
        <v>95</v>
      </c>
      <c r="BG108" t="s">
        <v>2226</v>
      </c>
      <c r="BH108" t="str">
        <f>HYPERLINK("https%3A%2F%2Fwww.webofscience.com%2Fwos%2Fwoscc%2Ffull-record%2FWOS:001530665400001","View Full Record in Web of Science")</f>
        <v>View Full Record in Web of Science</v>
      </c>
    </row>
    <row r="109" spans="1:60" x14ac:dyDescent="0.15">
      <c r="A109" t="s">
        <v>60</v>
      </c>
      <c r="B109" t="s">
        <v>2227</v>
      </c>
      <c r="C109" t="s">
        <v>2228</v>
      </c>
      <c r="D109" t="s">
        <v>2229</v>
      </c>
      <c r="E109" t="s">
        <v>592</v>
      </c>
      <c r="F109" t="s">
        <v>66</v>
      </c>
      <c r="G109" t="s">
        <v>67</v>
      </c>
      <c r="H109" t="s">
        <v>2230</v>
      </c>
      <c r="I109" t="s">
        <v>2231</v>
      </c>
      <c r="J109" t="s">
        <v>2232</v>
      </c>
      <c r="K109" t="s">
        <v>2233</v>
      </c>
      <c r="L109" t="s">
        <v>2234</v>
      </c>
      <c r="M109" t="s">
        <v>2235</v>
      </c>
      <c r="N109" t="s">
        <v>2236</v>
      </c>
      <c r="O109" t="s">
        <v>2237</v>
      </c>
      <c r="P109" t="s">
        <v>62</v>
      </c>
      <c r="Q109" t="s">
        <v>2238</v>
      </c>
      <c r="R109" t="s">
        <v>2239</v>
      </c>
      <c r="S109" t="s">
        <v>2240</v>
      </c>
      <c r="T109" t="s">
        <v>62</v>
      </c>
      <c r="U109">
        <v>52</v>
      </c>
      <c r="V109">
        <v>0</v>
      </c>
      <c r="W109">
        <v>0</v>
      </c>
      <c r="X109">
        <v>0</v>
      </c>
      <c r="Y109">
        <v>0</v>
      </c>
      <c r="Z109" t="s">
        <v>578</v>
      </c>
      <c r="AA109" t="s">
        <v>579</v>
      </c>
      <c r="AB109" t="s">
        <v>580</v>
      </c>
      <c r="AC109" t="s">
        <v>602</v>
      </c>
      <c r="AD109" t="s">
        <v>62</v>
      </c>
      <c r="AE109" t="s">
        <v>62</v>
      </c>
      <c r="AF109" t="s">
        <v>592</v>
      </c>
      <c r="AG109" t="s">
        <v>603</v>
      </c>
      <c r="AH109" t="s">
        <v>62</v>
      </c>
      <c r="AI109">
        <v>2025</v>
      </c>
      <c r="AJ109">
        <v>13</v>
      </c>
      <c r="AK109" t="s">
        <v>62</v>
      </c>
      <c r="AL109" t="s">
        <v>62</v>
      </c>
      <c r="AM109" t="s">
        <v>62</v>
      </c>
      <c r="AN109" t="s">
        <v>62</v>
      </c>
      <c r="AO109" t="s">
        <v>62</v>
      </c>
      <c r="AP109">
        <v>86892</v>
      </c>
      <c r="AQ109">
        <v>86911</v>
      </c>
      <c r="AR109" t="s">
        <v>62</v>
      </c>
      <c r="AS109" t="s">
        <v>2241</v>
      </c>
      <c r="AT109" t="str">
        <f>HYPERLINK("http://dx.doi.org/10.1109/ACCESS.2025.3567244","http://dx.doi.org/10.1109/ACCESS.2025.3567244")</f>
        <v>http://dx.doi.org/10.1109/ACCESS.2025.3567244</v>
      </c>
      <c r="AU109" t="s">
        <v>62</v>
      </c>
      <c r="AV109" t="s">
        <v>62</v>
      </c>
      <c r="AW109">
        <v>20</v>
      </c>
      <c r="AX109" t="s">
        <v>605</v>
      </c>
      <c r="AY109" t="s">
        <v>91</v>
      </c>
      <c r="AZ109" t="s">
        <v>586</v>
      </c>
      <c r="BA109" t="s">
        <v>2242</v>
      </c>
      <c r="BB109" t="s">
        <v>62</v>
      </c>
      <c r="BC109" t="s">
        <v>94</v>
      </c>
      <c r="BD109" t="s">
        <v>62</v>
      </c>
      <c r="BE109" t="s">
        <v>62</v>
      </c>
      <c r="BF109" t="s">
        <v>95</v>
      </c>
      <c r="BG109" t="s">
        <v>2243</v>
      </c>
      <c r="BH109" t="str">
        <f>HYPERLINK("https%3A%2F%2Fwww.webofscience.com%2Fwos%2Fwoscc%2Ffull-record%2FWOS:001494122600040","View Full Record in Web of Science")</f>
        <v>View Full Record in Web of Science</v>
      </c>
    </row>
    <row r="110" spans="1:60" x14ac:dyDescent="0.15">
      <c r="A110" t="s">
        <v>60</v>
      </c>
      <c r="B110" t="s">
        <v>2244</v>
      </c>
      <c r="C110" t="s">
        <v>2245</v>
      </c>
      <c r="D110" t="s">
        <v>2246</v>
      </c>
      <c r="E110" t="s">
        <v>2247</v>
      </c>
      <c r="F110" t="s">
        <v>66</v>
      </c>
      <c r="G110" t="s">
        <v>67</v>
      </c>
      <c r="H110" t="s">
        <v>2248</v>
      </c>
      <c r="I110" t="s">
        <v>62</v>
      </c>
      <c r="J110" t="s">
        <v>2249</v>
      </c>
      <c r="K110" t="s">
        <v>2250</v>
      </c>
      <c r="L110" t="s">
        <v>2251</v>
      </c>
      <c r="M110" t="s">
        <v>2252</v>
      </c>
      <c r="N110" t="s">
        <v>2253</v>
      </c>
      <c r="O110" t="s">
        <v>2254</v>
      </c>
      <c r="P110" t="s">
        <v>2255</v>
      </c>
      <c r="Q110" t="s">
        <v>2256</v>
      </c>
      <c r="R110" t="s">
        <v>2257</v>
      </c>
      <c r="S110" t="s">
        <v>2258</v>
      </c>
      <c r="T110" t="s">
        <v>62</v>
      </c>
      <c r="U110">
        <v>51</v>
      </c>
      <c r="V110">
        <v>2</v>
      </c>
      <c r="W110">
        <v>2</v>
      </c>
      <c r="X110">
        <v>6</v>
      </c>
      <c r="Y110">
        <v>24</v>
      </c>
      <c r="Z110" t="s">
        <v>1689</v>
      </c>
      <c r="AA110" t="s">
        <v>1690</v>
      </c>
      <c r="AB110" t="s">
        <v>1691</v>
      </c>
      <c r="AC110" t="s">
        <v>2259</v>
      </c>
      <c r="AD110" t="s">
        <v>2260</v>
      </c>
      <c r="AE110" t="s">
        <v>62</v>
      </c>
      <c r="AF110" t="s">
        <v>2261</v>
      </c>
      <c r="AG110" t="s">
        <v>2262</v>
      </c>
      <c r="AH110" t="s">
        <v>366</v>
      </c>
      <c r="AI110">
        <v>2024</v>
      </c>
      <c r="AJ110">
        <v>46</v>
      </c>
      <c r="AK110">
        <v>12</v>
      </c>
      <c r="AL110" t="s">
        <v>62</v>
      </c>
      <c r="AM110" t="s">
        <v>62</v>
      </c>
      <c r="AN110" t="s">
        <v>62</v>
      </c>
      <c r="AO110" t="s">
        <v>62</v>
      </c>
      <c r="AP110">
        <v>7813</v>
      </c>
      <c r="AQ110">
        <v>7824</v>
      </c>
      <c r="AR110" t="s">
        <v>62</v>
      </c>
      <c r="AS110" t="s">
        <v>2263</v>
      </c>
      <c r="AT110" t="str">
        <f>HYPERLINK("http://dx.doi.org/10.1109/TPAMI.2024.3393364","http://dx.doi.org/10.1109/TPAMI.2024.3393364")</f>
        <v>http://dx.doi.org/10.1109/TPAMI.2024.3393364</v>
      </c>
      <c r="AU110" t="s">
        <v>62</v>
      </c>
      <c r="AV110" t="s">
        <v>62</v>
      </c>
      <c r="AW110">
        <v>12</v>
      </c>
      <c r="AX110" t="s">
        <v>1449</v>
      </c>
      <c r="AY110" t="s">
        <v>91</v>
      </c>
      <c r="AZ110" t="s">
        <v>230</v>
      </c>
      <c r="BA110" t="s">
        <v>2264</v>
      </c>
      <c r="BB110">
        <v>38656858</v>
      </c>
      <c r="BC110" t="s">
        <v>62</v>
      </c>
      <c r="BD110" t="s">
        <v>62</v>
      </c>
      <c r="BE110" t="s">
        <v>62</v>
      </c>
      <c r="BF110" t="s">
        <v>95</v>
      </c>
      <c r="BG110" t="s">
        <v>2265</v>
      </c>
      <c r="BH110" t="str">
        <f>HYPERLINK("https%3A%2F%2Fwww.webofscience.com%2Fwos%2Fwoscc%2Ffull-record%2FWOS:001364431200023","View Full Record in Web of Science")</f>
        <v>View Full Record in Web of Science</v>
      </c>
    </row>
    <row r="111" spans="1:60" x14ac:dyDescent="0.15">
      <c r="A111" t="s">
        <v>60</v>
      </c>
      <c r="B111" t="s">
        <v>2266</v>
      </c>
      <c r="C111" t="s">
        <v>2267</v>
      </c>
      <c r="D111" t="s">
        <v>2268</v>
      </c>
      <c r="E111" t="s">
        <v>260</v>
      </c>
      <c r="F111" t="s">
        <v>66</v>
      </c>
      <c r="G111" t="s">
        <v>67</v>
      </c>
      <c r="H111" t="s">
        <v>2269</v>
      </c>
      <c r="I111" t="s">
        <v>62</v>
      </c>
      <c r="J111" t="s">
        <v>2270</v>
      </c>
      <c r="K111" t="s">
        <v>2271</v>
      </c>
      <c r="L111" t="s">
        <v>2272</v>
      </c>
      <c r="M111" t="s">
        <v>2273</v>
      </c>
      <c r="N111" t="s">
        <v>2274</v>
      </c>
      <c r="O111" t="s">
        <v>2275</v>
      </c>
      <c r="P111" t="s">
        <v>62</v>
      </c>
      <c r="Q111" t="s">
        <v>2276</v>
      </c>
      <c r="R111" t="s">
        <v>1027</v>
      </c>
      <c r="S111" t="s">
        <v>2277</v>
      </c>
      <c r="T111" t="s">
        <v>62</v>
      </c>
      <c r="U111">
        <v>46</v>
      </c>
      <c r="V111">
        <v>0</v>
      </c>
      <c r="W111">
        <v>0</v>
      </c>
      <c r="X111">
        <v>11</v>
      </c>
      <c r="Y111">
        <v>11</v>
      </c>
      <c r="Z111" t="s">
        <v>156</v>
      </c>
      <c r="AA111" t="s">
        <v>157</v>
      </c>
      <c r="AB111" t="s">
        <v>166</v>
      </c>
      <c r="AC111" t="s">
        <v>62</v>
      </c>
      <c r="AD111" t="s">
        <v>271</v>
      </c>
      <c r="AE111" t="s">
        <v>62</v>
      </c>
      <c r="AF111" t="s">
        <v>272</v>
      </c>
      <c r="AG111" t="s">
        <v>273</v>
      </c>
      <c r="AH111" t="s">
        <v>2278</v>
      </c>
      <c r="AI111">
        <v>2025</v>
      </c>
      <c r="AJ111">
        <v>15</v>
      </c>
      <c r="AK111">
        <v>7</v>
      </c>
      <c r="AL111" t="s">
        <v>62</v>
      </c>
      <c r="AM111" t="s">
        <v>62</v>
      </c>
      <c r="AN111" t="s">
        <v>62</v>
      </c>
      <c r="AO111" t="s">
        <v>62</v>
      </c>
      <c r="AP111" t="s">
        <v>62</v>
      </c>
      <c r="AQ111" t="s">
        <v>62</v>
      </c>
      <c r="AR111">
        <v>3666</v>
      </c>
      <c r="AS111" t="s">
        <v>2279</v>
      </c>
      <c r="AT111" t="str">
        <f>HYPERLINK("http://dx.doi.org/10.3390/app15073666","http://dx.doi.org/10.3390/app15073666")</f>
        <v>http://dx.doi.org/10.3390/app15073666</v>
      </c>
      <c r="AU111" t="s">
        <v>62</v>
      </c>
      <c r="AV111" t="s">
        <v>62</v>
      </c>
      <c r="AW111">
        <v>19</v>
      </c>
      <c r="AX111" t="s">
        <v>276</v>
      </c>
      <c r="AY111" t="s">
        <v>91</v>
      </c>
      <c r="AZ111" t="s">
        <v>277</v>
      </c>
      <c r="BA111" t="s">
        <v>2280</v>
      </c>
      <c r="BB111" t="s">
        <v>62</v>
      </c>
      <c r="BC111" t="s">
        <v>62</v>
      </c>
      <c r="BD111" t="s">
        <v>62</v>
      </c>
      <c r="BE111" t="s">
        <v>62</v>
      </c>
      <c r="BF111" t="s">
        <v>95</v>
      </c>
      <c r="BG111" t="s">
        <v>2281</v>
      </c>
      <c r="BH111" t="str">
        <f>HYPERLINK("https%3A%2F%2Fwww.webofscience.com%2Fwos%2Fwoscc%2Ffull-record%2FWOS:001463681600001","View Full Record in Web of Science")</f>
        <v>View Full Record in Web of Science</v>
      </c>
    </row>
    <row r="112" spans="1:60" x14ac:dyDescent="0.15">
      <c r="A112" t="s">
        <v>60</v>
      </c>
      <c r="B112" t="s">
        <v>2282</v>
      </c>
      <c r="C112" t="s">
        <v>2283</v>
      </c>
      <c r="D112" t="s">
        <v>2284</v>
      </c>
      <c r="E112" t="s">
        <v>2194</v>
      </c>
      <c r="F112" t="s">
        <v>66</v>
      </c>
      <c r="G112" t="s">
        <v>67</v>
      </c>
      <c r="H112" t="s">
        <v>2285</v>
      </c>
      <c r="I112" t="s">
        <v>1561</v>
      </c>
      <c r="J112" t="s">
        <v>2286</v>
      </c>
      <c r="K112" t="s">
        <v>2287</v>
      </c>
      <c r="L112" t="s">
        <v>2288</v>
      </c>
      <c r="M112" t="s">
        <v>2289</v>
      </c>
      <c r="N112" t="s">
        <v>2290</v>
      </c>
      <c r="O112" t="s">
        <v>2291</v>
      </c>
      <c r="P112" t="s">
        <v>2292</v>
      </c>
      <c r="Q112" t="s">
        <v>2293</v>
      </c>
      <c r="R112" t="s">
        <v>2294</v>
      </c>
      <c r="S112" t="s">
        <v>2295</v>
      </c>
      <c r="T112" t="s">
        <v>62</v>
      </c>
      <c r="U112">
        <v>55</v>
      </c>
      <c r="V112">
        <v>21</v>
      </c>
      <c r="W112">
        <v>21</v>
      </c>
      <c r="X112">
        <v>8</v>
      </c>
      <c r="Y112">
        <v>33</v>
      </c>
      <c r="Z112" t="s">
        <v>578</v>
      </c>
      <c r="AA112" t="s">
        <v>579</v>
      </c>
      <c r="AB112" t="s">
        <v>580</v>
      </c>
      <c r="AC112" t="s">
        <v>2204</v>
      </c>
      <c r="AD112" t="s">
        <v>62</v>
      </c>
      <c r="AE112" t="s">
        <v>62</v>
      </c>
      <c r="AF112" t="s">
        <v>2205</v>
      </c>
      <c r="AG112" t="s">
        <v>2206</v>
      </c>
      <c r="AH112" t="s">
        <v>2296</v>
      </c>
      <c r="AI112">
        <v>2024</v>
      </c>
      <c r="AJ112">
        <v>11</v>
      </c>
      <c r="AK112">
        <v>5</v>
      </c>
      <c r="AL112" t="s">
        <v>62</v>
      </c>
      <c r="AM112" t="s">
        <v>62</v>
      </c>
      <c r="AN112" t="s">
        <v>62</v>
      </c>
      <c r="AO112" t="s">
        <v>62</v>
      </c>
      <c r="AP112">
        <v>7664</v>
      </c>
      <c r="AQ112">
        <v>7678</v>
      </c>
      <c r="AR112" t="s">
        <v>62</v>
      </c>
      <c r="AS112" t="s">
        <v>2297</v>
      </c>
      <c r="AT112" t="str">
        <f>HYPERLINK("http://dx.doi.org/10.1109/JIOT.2023.3317629","http://dx.doi.org/10.1109/JIOT.2023.3317629")</f>
        <v>http://dx.doi.org/10.1109/JIOT.2023.3317629</v>
      </c>
      <c r="AU112" t="s">
        <v>62</v>
      </c>
      <c r="AV112" t="s">
        <v>62</v>
      </c>
      <c r="AW112">
        <v>15</v>
      </c>
      <c r="AX112" t="s">
        <v>605</v>
      </c>
      <c r="AY112" t="s">
        <v>91</v>
      </c>
      <c r="AZ112" t="s">
        <v>586</v>
      </c>
      <c r="BA112" t="s">
        <v>2298</v>
      </c>
      <c r="BB112" t="s">
        <v>62</v>
      </c>
      <c r="BC112" t="s">
        <v>322</v>
      </c>
      <c r="BD112" t="s">
        <v>62</v>
      </c>
      <c r="BE112" t="s">
        <v>62</v>
      </c>
      <c r="BF112" t="s">
        <v>95</v>
      </c>
      <c r="BG112" t="s">
        <v>2299</v>
      </c>
      <c r="BH112" t="str">
        <f>HYPERLINK("https%3A%2F%2Fwww.webofscience.com%2Fwos%2Fwoscc%2Ffull-record%2FWOS:001203463700021","View Full Record in Web of Science")</f>
        <v>View Full Record in Web of Science</v>
      </c>
    </row>
    <row r="113" spans="1:60" x14ac:dyDescent="0.15">
      <c r="A113" t="s">
        <v>60</v>
      </c>
      <c r="B113" t="s">
        <v>2300</v>
      </c>
      <c r="C113" t="s">
        <v>2301</v>
      </c>
      <c r="D113" t="s">
        <v>2302</v>
      </c>
      <c r="E113" t="s">
        <v>236</v>
      </c>
      <c r="F113" t="s">
        <v>66</v>
      </c>
      <c r="G113" t="s">
        <v>67</v>
      </c>
      <c r="H113" t="s">
        <v>2303</v>
      </c>
      <c r="I113" t="s">
        <v>62</v>
      </c>
      <c r="J113" t="s">
        <v>2304</v>
      </c>
      <c r="K113" t="s">
        <v>2305</v>
      </c>
      <c r="L113" t="s">
        <v>2306</v>
      </c>
      <c r="M113" t="s">
        <v>2307</v>
      </c>
      <c r="N113" t="s">
        <v>2308</v>
      </c>
      <c r="O113" t="s">
        <v>2309</v>
      </c>
      <c r="P113" t="s">
        <v>62</v>
      </c>
      <c r="Q113" t="s">
        <v>62</v>
      </c>
      <c r="R113" t="s">
        <v>62</v>
      </c>
      <c r="S113" t="s">
        <v>62</v>
      </c>
      <c r="T113" t="s">
        <v>62</v>
      </c>
      <c r="U113">
        <v>74</v>
      </c>
      <c r="V113">
        <v>5</v>
      </c>
      <c r="W113">
        <v>5</v>
      </c>
      <c r="X113">
        <v>23</v>
      </c>
      <c r="Y113">
        <v>48</v>
      </c>
      <c r="Z113" t="s">
        <v>80</v>
      </c>
      <c r="AA113" t="s">
        <v>81</v>
      </c>
      <c r="AB113" t="s">
        <v>82</v>
      </c>
      <c r="AC113" t="s">
        <v>247</v>
      </c>
      <c r="AD113" t="s">
        <v>248</v>
      </c>
      <c r="AE113" t="s">
        <v>62</v>
      </c>
      <c r="AF113" t="s">
        <v>249</v>
      </c>
      <c r="AG113" t="s">
        <v>250</v>
      </c>
      <c r="AH113" t="s">
        <v>347</v>
      </c>
      <c r="AI113">
        <v>2024</v>
      </c>
      <c r="AJ113">
        <v>168</v>
      </c>
      <c r="AK113" t="s">
        <v>62</v>
      </c>
      <c r="AL113" t="s">
        <v>820</v>
      </c>
      <c r="AM113" t="s">
        <v>62</v>
      </c>
      <c r="AN113" t="s">
        <v>62</v>
      </c>
      <c r="AO113" t="s">
        <v>62</v>
      </c>
      <c r="AP113" t="s">
        <v>62</v>
      </c>
      <c r="AQ113" t="s">
        <v>62</v>
      </c>
      <c r="AR113">
        <v>105747</v>
      </c>
      <c r="AS113" t="s">
        <v>2310</v>
      </c>
      <c r="AT113" t="str">
        <f>HYPERLINK("http://dx.doi.org/10.1016/j.autcon.2024.105747","http://dx.doi.org/10.1016/j.autcon.2024.105747")</f>
        <v>http://dx.doi.org/10.1016/j.autcon.2024.105747</v>
      </c>
      <c r="AU113" t="s">
        <v>62</v>
      </c>
      <c r="AV113" t="s">
        <v>427</v>
      </c>
      <c r="AW113">
        <v>25</v>
      </c>
      <c r="AX113" t="s">
        <v>138</v>
      </c>
      <c r="AY113" t="s">
        <v>91</v>
      </c>
      <c r="AZ113" t="s">
        <v>139</v>
      </c>
      <c r="BA113" t="s">
        <v>2311</v>
      </c>
      <c r="BB113" t="s">
        <v>62</v>
      </c>
      <c r="BC113" t="s">
        <v>62</v>
      </c>
      <c r="BD113" t="s">
        <v>62</v>
      </c>
      <c r="BE113" t="s">
        <v>62</v>
      </c>
      <c r="BF113" t="s">
        <v>95</v>
      </c>
      <c r="BG113" t="s">
        <v>2312</v>
      </c>
      <c r="BH113" t="str">
        <f>HYPERLINK("https%3A%2F%2Fwww.webofscience.com%2Fwos%2Fwoscc%2Ffull-record%2FWOS:001321312500001","View Full Record in Web of Science")</f>
        <v>View Full Record in Web of Science</v>
      </c>
    </row>
    <row r="114" spans="1:60" x14ac:dyDescent="0.15">
      <c r="A114" t="s">
        <v>60</v>
      </c>
      <c r="B114" t="s">
        <v>2313</v>
      </c>
      <c r="C114" t="s">
        <v>2314</v>
      </c>
      <c r="D114" t="s">
        <v>2315</v>
      </c>
      <c r="E114" t="s">
        <v>2316</v>
      </c>
      <c r="F114" t="s">
        <v>66</v>
      </c>
      <c r="G114" t="s">
        <v>67</v>
      </c>
      <c r="H114" t="s">
        <v>2317</v>
      </c>
      <c r="I114" t="s">
        <v>62</v>
      </c>
      <c r="J114" t="s">
        <v>2318</v>
      </c>
      <c r="K114" t="s">
        <v>2319</v>
      </c>
      <c r="L114" t="s">
        <v>2320</v>
      </c>
      <c r="M114" t="s">
        <v>2321</v>
      </c>
      <c r="N114" t="s">
        <v>2322</v>
      </c>
      <c r="O114" t="s">
        <v>2323</v>
      </c>
      <c r="P114" t="s">
        <v>62</v>
      </c>
      <c r="Q114" t="s">
        <v>2324</v>
      </c>
      <c r="R114" t="s">
        <v>2325</v>
      </c>
      <c r="S114" t="s">
        <v>2326</v>
      </c>
      <c r="T114" t="s">
        <v>62</v>
      </c>
      <c r="U114">
        <v>38</v>
      </c>
      <c r="V114">
        <v>1</v>
      </c>
      <c r="W114">
        <v>1</v>
      </c>
      <c r="X114">
        <v>19</v>
      </c>
      <c r="Y114">
        <v>19</v>
      </c>
      <c r="Z114" t="s">
        <v>221</v>
      </c>
      <c r="AA114" t="s">
        <v>222</v>
      </c>
      <c r="AB114" t="s">
        <v>223</v>
      </c>
      <c r="AC114" t="s">
        <v>2327</v>
      </c>
      <c r="AD114" t="s">
        <v>2328</v>
      </c>
      <c r="AE114" t="s">
        <v>62</v>
      </c>
      <c r="AF114" t="s">
        <v>2329</v>
      </c>
      <c r="AG114" t="s">
        <v>2330</v>
      </c>
      <c r="AH114" t="s">
        <v>2331</v>
      </c>
      <c r="AI114">
        <v>2025</v>
      </c>
      <c r="AJ114">
        <v>325</v>
      </c>
      <c r="AK114" t="s">
        <v>62</v>
      </c>
      <c r="AL114" t="s">
        <v>62</v>
      </c>
      <c r="AM114" t="s">
        <v>62</v>
      </c>
      <c r="AN114" t="s">
        <v>62</v>
      </c>
      <c r="AO114" t="s">
        <v>62</v>
      </c>
      <c r="AP114" t="s">
        <v>62</v>
      </c>
      <c r="AQ114" t="s">
        <v>62</v>
      </c>
      <c r="AR114">
        <v>119472</v>
      </c>
      <c r="AS114" t="s">
        <v>2332</v>
      </c>
      <c r="AT114" t="str">
        <f>HYPERLINK("http://dx.doi.org/10.1016/j.engstruct.2024.119472","http://dx.doi.org/10.1016/j.engstruct.2024.119472")</f>
        <v>http://dx.doi.org/10.1016/j.engstruct.2024.119472</v>
      </c>
      <c r="AU114" t="s">
        <v>62</v>
      </c>
      <c r="AV114" t="s">
        <v>899</v>
      </c>
      <c r="AW114">
        <v>14</v>
      </c>
      <c r="AX114" t="s">
        <v>368</v>
      </c>
      <c r="AY114" t="s">
        <v>91</v>
      </c>
      <c r="AZ114" t="s">
        <v>92</v>
      </c>
      <c r="BA114" t="s">
        <v>2333</v>
      </c>
      <c r="BB114" t="s">
        <v>62</v>
      </c>
      <c r="BC114" t="s">
        <v>62</v>
      </c>
      <c r="BD114" t="s">
        <v>62</v>
      </c>
      <c r="BE114" t="s">
        <v>62</v>
      </c>
      <c r="BF114" t="s">
        <v>95</v>
      </c>
      <c r="BG114" t="s">
        <v>2334</v>
      </c>
      <c r="BH114" t="str">
        <f>HYPERLINK("https%3A%2F%2Fwww.webofscience.com%2Fwos%2Fwoscc%2Ffull-record%2FWOS:001389555800001","View Full Record in Web of Science")</f>
        <v>View Full Record in Web of Science</v>
      </c>
    </row>
    <row r="115" spans="1:60" x14ac:dyDescent="0.15">
      <c r="A115" t="s">
        <v>60</v>
      </c>
      <c r="B115" t="s">
        <v>2335</v>
      </c>
      <c r="C115" t="s">
        <v>2336</v>
      </c>
      <c r="D115" t="s">
        <v>2337</v>
      </c>
      <c r="E115" t="s">
        <v>260</v>
      </c>
      <c r="F115" t="s">
        <v>66</v>
      </c>
      <c r="G115" t="s">
        <v>67</v>
      </c>
      <c r="H115" t="s">
        <v>2338</v>
      </c>
      <c r="I115" t="s">
        <v>62</v>
      </c>
      <c r="J115" t="s">
        <v>2339</v>
      </c>
      <c r="K115" t="s">
        <v>2340</v>
      </c>
      <c r="L115" t="s">
        <v>2341</v>
      </c>
      <c r="M115" t="s">
        <v>2342</v>
      </c>
      <c r="N115" t="s">
        <v>2343</v>
      </c>
      <c r="O115" t="s">
        <v>2344</v>
      </c>
      <c r="P115" t="s">
        <v>2345</v>
      </c>
      <c r="Q115" t="s">
        <v>2346</v>
      </c>
      <c r="R115" t="s">
        <v>2347</v>
      </c>
      <c r="S115" t="s">
        <v>2348</v>
      </c>
      <c r="T115" t="s">
        <v>62</v>
      </c>
      <c r="U115">
        <v>33</v>
      </c>
      <c r="V115">
        <v>0</v>
      </c>
      <c r="W115">
        <v>0</v>
      </c>
      <c r="X115">
        <v>12</v>
      </c>
      <c r="Y115">
        <v>12</v>
      </c>
      <c r="Z115" t="s">
        <v>156</v>
      </c>
      <c r="AA115" t="s">
        <v>157</v>
      </c>
      <c r="AB115" t="s">
        <v>166</v>
      </c>
      <c r="AC115" t="s">
        <v>62</v>
      </c>
      <c r="AD115" t="s">
        <v>271</v>
      </c>
      <c r="AE115" t="s">
        <v>62</v>
      </c>
      <c r="AF115" t="s">
        <v>272</v>
      </c>
      <c r="AG115" t="s">
        <v>273</v>
      </c>
      <c r="AH115" t="s">
        <v>161</v>
      </c>
      <c r="AI115">
        <v>2025</v>
      </c>
      <c r="AJ115">
        <v>15</v>
      </c>
      <c r="AK115">
        <v>1</v>
      </c>
      <c r="AL115" t="s">
        <v>62</v>
      </c>
      <c r="AM115" t="s">
        <v>62</v>
      </c>
      <c r="AN115" t="s">
        <v>62</v>
      </c>
      <c r="AO115" t="s">
        <v>62</v>
      </c>
      <c r="AP115" t="s">
        <v>62</v>
      </c>
      <c r="AQ115" t="s">
        <v>62</v>
      </c>
      <c r="AR115">
        <v>154</v>
      </c>
      <c r="AS115" t="s">
        <v>2349</v>
      </c>
      <c r="AT115" t="str">
        <f>HYPERLINK("http://dx.doi.org/10.3390/app15010154","http://dx.doi.org/10.3390/app15010154")</f>
        <v>http://dx.doi.org/10.3390/app15010154</v>
      </c>
      <c r="AU115" t="s">
        <v>62</v>
      </c>
      <c r="AV115" t="s">
        <v>62</v>
      </c>
      <c r="AW115">
        <v>16</v>
      </c>
      <c r="AX115" t="s">
        <v>276</v>
      </c>
      <c r="AY115" t="s">
        <v>91</v>
      </c>
      <c r="AZ115" t="s">
        <v>277</v>
      </c>
      <c r="BA115" t="s">
        <v>2350</v>
      </c>
      <c r="BB115" t="s">
        <v>62</v>
      </c>
      <c r="BC115" t="s">
        <v>94</v>
      </c>
      <c r="BD115" t="s">
        <v>62</v>
      </c>
      <c r="BE115" t="s">
        <v>62</v>
      </c>
      <c r="BF115" t="s">
        <v>95</v>
      </c>
      <c r="BG115" t="s">
        <v>2351</v>
      </c>
      <c r="BH115" t="str">
        <f>HYPERLINK("https%3A%2F%2Fwww.webofscience.com%2Fwos%2Fwoscc%2Ffull-record%2FWOS:001393492900001","View Full Record in Web of Science")</f>
        <v>View Full Record in Web of Science</v>
      </c>
    </row>
    <row r="116" spans="1:60" x14ac:dyDescent="0.15">
      <c r="A116" t="s">
        <v>60</v>
      </c>
      <c r="B116" t="s">
        <v>2352</v>
      </c>
      <c r="C116" t="s">
        <v>2353</v>
      </c>
      <c r="D116" t="s">
        <v>2354</v>
      </c>
      <c r="E116" t="s">
        <v>2355</v>
      </c>
      <c r="F116" t="s">
        <v>66</v>
      </c>
      <c r="G116" t="s">
        <v>67</v>
      </c>
      <c r="H116" t="s">
        <v>2356</v>
      </c>
      <c r="I116" t="s">
        <v>2357</v>
      </c>
      <c r="J116" t="s">
        <v>2358</v>
      </c>
      <c r="K116" t="s">
        <v>2359</v>
      </c>
      <c r="L116" t="s">
        <v>2360</v>
      </c>
      <c r="M116" t="s">
        <v>2361</v>
      </c>
      <c r="N116" t="s">
        <v>2362</v>
      </c>
      <c r="O116" t="s">
        <v>2363</v>
      </c>
      <c r="P116" t="s">
        <v>2364</v>
      </c>
      <c r="Q116" t="s">
        <v>2365</v>
      </c>
      <c r="R116" t="s">
        <v>2366</v>
      </c>
      <c r="S116" t="s">
        <v>2367</v>
      </c>
      <c r="T116" t="s">
        <v>62</v>
      </c>
      <c r="U116">
        <v>253</v>
      </c>
      <c r="V116">
        <v>4</v>
      </c>
      <c r="W116">
        <v>4</v>
      </c>
      <c r="X116">
        <v>18</v>
      </c>
      <c r="Y116">
        <v>38</v>
      </c>
      <c r="Z116" t="s">
        <v>1689</v>
      </c>
      <c r="AA116" t="s">
        <v>1690</v>
      </c>
      <c r="AB116" t="s">
        <v>1691</v>
      </c>
      <c r="AC116" t="s">
        <v>2368</v>
      </c>
      <c r="AD116" t="s">
        <v>2369</v>
      </c>
      <c r="AE116" t="s">
        <v>62</v>
      </c>
      <c r="AF116" t="s">
        <v>2370</v>
      </c>
      <c r="AG116" t="s">
        <v>2371</v>
      </c>
      <c r="AH116" t="s">
        <v>386</v>
      </c>
      <c r="AI116">
        <v>2024</v>
      </c>
      <c r="AJ116">
        <v>50</v>
      </c>
      <c r="AK116">
        <v>7</v>
      </c>
      <c r="AL116" t="s">
        <v>62</v>
      </c>
      <c r="AM116" t="s">
        <v>62</v>
      </c>
      <c r="AN116" t="s">
        <v>62</v>
      </c>
      <c r="AO116" t="s">
        <v>62</v>
      </c>
      <c r="AP116">
        <v>1921</v>
      </c>
      <c r="AQ116">
        <v>1948</v>
      </c>
      <c r="AR116" t="s">
        <v>62</v>
      </c>
      <c r="AS116" t="s">
        <v>2372</v>
      </c>
      <c r="AT116" t="str">
        <f>HYPERLINK("http://dx.doi.org/10.1109/TSE.2024.3411928","http://dx.doi.org/10.1109/TSE.2024.3411928")</f>
        <v>http://dx.doi.org/10.1109/TSE.2024.3411928</v>
      </c>
      <c r="AU116" t="s">
        <v>62</v>
      </c>
      <c r="AV116" t="s">
        <v>62</v>
      </c>
      <c r="AW116">
        <v>28</v>
      </c>
      <c r="AX116" t="s">
        <v>2373</v>
      </c>
      <c r="AY116" t="s">
        <v>91</v>
      </c>
      <c r="AZ116" t="s">
        <v>230</v>
      </c>
      <c r="BA116" t="s">
        <v>2374</v>
      </c>
      <c r="BB116" t="s">
        <v>62</v>
      </c>
      <c r="BC116" t="s">
        <v>322</v>
      </c>
      <c r="BD116" t="s">
        <v>62</v>
      </c>
      <c r="BE116" t="s">
        <v>62</v>
      </c>
      <c r="BF116" t="s">
        <v>95</v>
      </c>
      <c r="BG116" t="s">
        <v>2375</v>
      </c>
      <c r="BH116" t="str">
        <f>HYPERLINK("https%3A%2F%2Fwww.webofscience.com%2Fwos%2Fwoscc%2Ffull-record%2FWOS:001272193600014","View Full Record in Web of Science")</f>
        <v>View Full Record in Web of Science</v>
      </c>
    </row>
    <row r="117" spans="1:60" x14ac:dyDescent="0.15">
      <c r="A117" t="s">
        <v>60</v>
      </c>
      <c r="B117" t="s">
        <v>2376</v>
      </c>
      <c r="C117" t="s">
        <v>2377</v>
      </c>
      <c r="D117" t="s">
        <v>2378</v>
      </c>
      <c r="E117" t="s">
        <v>260</v>
      </c>
      <c r="F117" t="s">
        <v>66</v>
      </c>
      <c r="G117" t="s">
        <v>67</v>
      </c>
      <c r="H117" t="s">
        <v>2379</v>
      </c>
      <c r="I117" t="s">
        <v>2380</v>
      </c>
      <c r="J117" t="s">
        <v>2381</v>
      </c>
      <c r="K117" t="s">
        <v>2382</v>
      </c>
      <c r="L117" t="s">
        <v>2383</v>
      </c>
      <c r="M117" t="s">
        <v>2384</v>
      </c>
      <c r="N117" t="s">
        <v>2385</v>
      </c>
      <c r="O117" t="s">
        <v>2386</v>
      </c>
      <c r="P117" t="s">
        <v>62</v>
      </c>
      <c r="Q117" t="s">
        <v>62</v>
      </c>
      <c r="R117" t="s">
        <v>62</v>
      </c>
      <c r="S117" t="s">
        <v>62</v>
      </c>
      <c r="T117" t="s">
        <v>62</v>
      </c>
      <c r="U117">
        <v>49</v>
      </c>
      <c r="V117">
        <v>0</v>
      </c>
      <c r="W117">
        <v>0</v>
      </c>
      <c r="X117">
        <v>20</v>
      </c>
      <c r="Y117">
        <v>20</v>
      </c>
      <c r="Z117" t="s">
        <v>156</v>
      </c>
      <c r="AA117" t="s">
        <v>157</v>
      </c>
      <c r="AB117" t="s">
        <v>166</v>
      </c>
      <c r="AC117" t="s">
        <v>62</v>
      </c>
      <c r="AD117" t="s">
        <v>271</v>
      </c>
      <c r="AE117" t="s">
        <v>62</v>
      </c>
      <c r="AF117" t="s">
        <v>272</v>
      </c>
      <c r="AG117" t="s">
        <v>273</v>
      </c>
      <c r="AH117" t="s">
        <v>2387</v>
      </c>
      <c r="AI117">
        <v>2025</v>
      </c>
      <c r="AJ117">
        <v>15</v>
      </c>
      <c r="AK117">
        <v>7</v>
      </c>
      <c r="AL117" t="s">
        <v>62</v>
      </c>
      <c r="AM117" t="s">
        <v>62</v>
      </c>
      <c r="AN117" t="s">
        <v>62</v>
      </c>
      <c r="AO117" t="s">
        <v>62</v>
      </c>
      <c r="AP117" t="s">
        <v>62</v>
      </c>
      <c r="AQ117" t="s">
        <v>62</v>
      </c>
      <c r="AR117">
        <v>4034</v>
      </c>
      <c r="AS117" t="s">
        <v>2388</v>
      </c>
      <c r="AT117" t="str">
        <f>HYPERLINK("http://dx.doi.org/10.3390/app15074034","http://dx.doi.org/10.3390/app15074034")</f>
        <v>http://dx.doi.org/10.3390/app15074034</v>
      </c>
      <c r="AU117" t="s">
        <v>62</v>
      </c>
      <c r="AV117" t="s">
        <v>62</v>
      </c>
      <c r="AW117">
        <v>31</v>
      </c>
      <c r="AX117" t="s">
        <v>276</v>
      </c>
      <c r="AY117" t="s">
        <v>91</v>
      </c>
      <c r="AZ117" t="s">
        <v>277</v>
      </c>
      <c r="BA117" t="s">
        <v>2389</v>
      </c>
      <c r="BB117" t="s">
        <v>62</v>
      </c>
      <c r="BC117" t="s">
        <v>62</v>
      </c>
      <c r="BD117" t="s">
        <v>62</v>
      </c>
      <c r="BE117" t="s">
        <v>62</v>
      </c>
      <c r="BF117" t="s">
        <v>95</v>
      </c>
      <c r="BG117" t="s">
        <v>2390</v>
      </c>
      <c r="BH117" t="str">
        <f>HYPERLINK("https%3A%2F%2Fwww.webofscience.com%2Fwos%2Fwoscc%2Ffull-record%2FWOS:001467049800001","View Full Record in Web of Science")</f>
        <v>View Full Record in Web of Science</v>
      </c>
    </row>
    <row r="118" spans="1:60" x14ac:dyDescent="0.15">
      <c r="A118" t="s">
        <v>60</v>
      </c>
      <c r="B118" t="s">
        <v>2391</v>
      </c>
      <c r="C118" t="s">
        <v>2392</v>
      </c>
      <c r="D118" t="s">
        <v>2393</v>
      </c>
      <c r="E118" t="s">
        <v>2394</v>
      </c>
      <c r="F118" t="s">
        <v>66</v>
      </c>
      <c r="G118" t="s">
        <v>67</v>
      </c>
      <c r="H118" t="s">
        <v>2395</v>
      </c>
      <c r="I118" t="s">
        <v>62</v>
      </c>
      <c r="J118" t="s">
        <v>2396</v>
      </c>
      <c r="K118" t="s">
        <v>2397</v>
      </c>
      <c r="L118" t="s">
        <v>2398</v>
      </c>
      <c r="M118" t="s">
        <v>2399</v>
      </c>
      <c r="N118" t="s">
        <v>2400</v>
      </c>
      <c r="O118" t="s">
        <v>62</v>
      </c>
      <c r="P118" t="s">
        <v>62</v>
      </c>
      <c r="Q118" t="s">
        <v>2401</v>
      </c>
      <c r="R118" t="s">
        <v>2402</v>
      </c>
      <c r="S118" t="s">
        <v>2403</v>
      </c>
      <c r="T118" t="s">
        <v>62</v>
      </c>
      <c r="U118">
        <v>70</v>
      </c>
      <c r="V118">
        <v>5</v>
      </c>
      <c r="W118">
        <v>5</v>
      </c>
      <c r="X118">
        <v>31</v>
      </c>
      <c r="Y118">
        <v>64</v>
      </c>
      <c r="Z118" t="s">
        <v>340</v>
      </c>
      <c r="AA118" t="s">
        <v>341</v>
      </c>
      <c r="AB118" t="s">
        <v>342</v>
      </c>
      <c r="AC118" t="s">
        <v>2404</v>
      </c>
      <c r="AD118" t="s">
        <v>2405</v>
      </c>
      <c r="AE118" t="s">
        <v>62</v>
      </c>
      <c r="AF118" t="s">
        <v>2406</v>
      </c>
      <c r="AG118" t="s">
        <v>2407</v>
      </c>
      <c r="AH118" t="s">
        <v>2169</v>
      </c>
      <c r="AI118">
        <v>2024</v>
      </c>
      <c r="AJ118">
        <v>312</v>
      </c>
      <c r="AK118" t="s">
        <v>62</v>
      </c>
      <c r="AL118">
        <v>3</v>
      </c>
      <c r="AM118" t="s">
        <v>62</v>
      </c>
      <c r="AN118" t="s">
        <v>62</v>
      </c>
      <c r="AO118" t="s">
        <v>62</v>
      </c>
      <c r="AP118" t="s">
        <v>62</v>
      </c>
      <c r="AQ118" t="s">
        <v>62</v>
      </c>
      <c r="AR118">
        <v>119280</v>
      </c>
      <c r="AS118" t="s">
        <v>2408</v>
      </c>
      <c r="AT118" t="str">
        <f>HYPERLINK("http://dx.doi.org/10.1016/j.oceaneng.2024.119280","http://dx.doi.org/10.1016/j.oceaneng.2024.119280")</f>
        <v>http://dx.doi.org/10.1016/j.oceaneng.2024.119280</v>
      </c>
      <c r="AU118" t="s">
        <v>62</v>
      </c>
      <c r="AV118" t="s">
        <v>427</v>
      </c>
      <c r="AW118">
        <v>14</v>
      </c>
      <c r="AX118" t="s">
        <v>2409</v>
      </c>
      <c r="AY118" t="s">
        <v>91</v>
      </c>
      <c r="AZ118" t="s">
        <v>2410</v>
      </c>
      <c r="BA118" t="s">
        <v>2411</v>
      </c>
      <c r="BB118" t="s">
        <v>62</v>
      </c>
      <c r="BC118" t="s">
        <v>203</v>
      </c>
      <c r="BD118" t="s">
        <v>62</v>
      </c>
      <c r="BE118" t="s">
        <v>62</v>
      </c>
      <c r="BF118" t="s">
        <v>95</v>
      </c>
      <c r="BG118" t="s">
        <v>2412</v>
      </c>
      <c r="BH118" t="str">
        <f>HYPERLINK("https%3A%2F%2Fwww.webofscience.com%2Fwos%2Fwoscc%2Ffull-record%2FWOS:001318392700001","View Full Record in Web of Science")</f>
        <v>View Full Record in Web of Science</v>
      </c>
    </row>
    <row r="119" spans="1:60" x14ac:dyDescent="0.15">
      <c r="A119" t="s">
        <v>60</v>
      </c>
      <c r="B119" t="s">
        <v>2413</v>
      </c>
      <c r="C119" t="s">
        <v>2414</v>
      </c>
      <c r="D119" t="s">
        <v>2415</v>
      </c>
      <c r="E119" t="s">
        <v>2416</v>
      </c>
      <c r="F119" t="s">
        <v>66</v>
      </c>
      <c r="G119" t="s">
        <v>67</v>
      </c>
      <c r="H119" t="s">
        <v>2417</v>
      </c>
      <c r="I119" t="s">
        <v>2418</v>
      </c>
      <c r="J119" t="s">
        <v>2419</v>
      </c>
      <c r="K119" t="s">
        <v>2420</v>
      </c>
      <c r="L119" t="s">
        <v>2421</v>
      </c>
      <c r="M119" t="s">
        <v>2422</v>
      </c>
      <c r="N119" t="s">
        <v>2423</v>
      </c>
      <c r="O119" t="s">
        <v>2424</v>
      </c>
      <c r="P119" t="s">
        <v>2425</v>
      </c>
      <c r="Q119" t="s">
        <v>2426</v>
      </c>
      <c r="R119" t="s">
        <v>2427</v>
      </c>
      <c r="S119" t="s">
        <v>402</v>
      </c>
      <c r="T119" t="s">
        <v>62</v>
      </c>
      <c r="U119">
        <v>60</v>
      </c>
      <c r="V119">
        <v>7</v>
      </c>
      <c r="W119">
        <v>7</v>
      </c>
      <c r="X119">
        <v>3</v>
      </c>
      <c r="Y119">
        <v>25</v>
      </c>
      <c r="Z119" t="s">
        <v>578</v>
      </c>
      <c r="AA119" t="s">
        <v>579</v>
      </c>
      <c r="AB119" t="s">
        <v>580</v>
      </c>
      <c r="AC119" t="s">
        <v>2428</v>
      </c>
      <c r="AD119" t="s">
        <v>2429</v>
      </c>
      <c r="AE119" t="s">
        <v>62</v>
      </c>
      <c r="AF119" t="s">
        <v>2430</v>
      </c>
      <c r="AG119" t="s">
        <v>2431</v>
      </c>
      <c r="AH119" t="s">
        <v>62</v>
      </c>
      <c r="AI119">
        <v>2024</v>
      </c>
      <c r="AJ119">
        <v>19</v>
      </c>
      <c r="AK119" t="s">
        <v>62</v>
      </c>
      <c r="AL119" t="s">
        <v>62</v>
      </c>
      <c r="AM119" t="s">
        <v>62</v>
      </c>
      <c r="AN119" t="s">
        <v>62</v>
      </c>
      <c r="AO119" t="s">
        <v>62</v>
      </c>
      <c r="AP119">
        <v>3148</v>
      </c>
      <c r="AQ119">
        <v>3163</v>
      </c>
      <c r="AR119" t="s">
        <v>62</v>
      </c>
      <c r="AS119" t="s">
        <v>2432</v>
      </c>
      <c r="AT119" t="str">
        <f>HYPERLINK("http://dx.doi.org/10.1109/TIFS.2024.3361219","http://dx.doi.org/10.1109/TIFS.2024.3361219")</f>
        <v>http://dx.doi.org/10.1109/TIFS.2024.3361219</v>
      </c>
      <c r="AU119" t="s">
        <v>62</v>
      </c>
      <c r="AV119" t="s">
        <v>62</v>
      </c>
      <c r="AW119">
        <v>16</v>
      </c>
      <c r="AX119" t="s">
        <v>2433</v>
      </c>
      <c r="AY119" t="s">
        <v>91</v>
      </c>
      <c r="AZ119" t="s">
        <v>230</v>
      </c>
      <c r="BA119" t="s">
        <v>2434</v>
      </c>
      <c r="BB119" t="s">
        <v>62</v>
      </c>
      <c r="BC119" t="s">
        <v>62</v>
      </c>
      <c r="BD119" t="s">
        <v>62</v>
      </c>
      <c r="BE119" t="s">
        <v>62</v>
      </c>
      <c r="BF119" t="s">
        <v>95</v>
      </c>
      <c r="BG119" t="s">
        <v>2435</v>
      </c>
      <c r="BH119" t="str">
        <f>HYPERLINK("https%3A%2F%2Fwww.webofscience.com%2Fwos%2Fwoscc%2Ffull-record%2FWOS:001174295900005","View Full Record in Web of Science")</f>
        <v>View Full Record in Web of Science</v>
      </c>
    </row>
    <row r="120" spans="1:60" x14ac:dyDescent="0.15">
      <c r="A120" t="s">
        <v>60</v>
      </c>
      <c r="B120" t="s">
        <v>2436</v>
      </c>
      <c r="C120" t="s">
        <v>2437</v>
      </c>
      <c r="D120" t="s">
        <v>2438</v>
      </c>
      <c r="E120" t="s">
        <v>1082</v>
      </c>
      <c r="F120" t="s">
        <v>66</v>
      </c>
      <c r="G120" t="s">
        <v>67</v>
      </c>
      <c r="H120" t="s">
        <v>2439</v>
      </c>
      <c r="I120" t="s">
        <v>2440</v>
      </c>
      <c r="J120" t="s">
        <v>2441</v>
      </c>
      <c r="K120" t="s">
        <v>2442</v>
      </c>
      <c r="L120" t="s">
        <v>2443</v>
      </c>
      <c r="M120" t="s">
        <v>2444</v>
      </c>
      <c r="N120" t="s">
        <v>2445</v>
      </c>
      <c r="O120" t="s">
        <v>2446</v>
      </c>
      <c r="P120" t="s">
        <v>2447</v>
      </c>
      <c r="Q120" t="s">
        <v>2448</v>
      </c>
      <c r="R120" t="s">
        <v>2449</v>
      </c>
      <c r="S120" t="s">
        <v>2450</v>
      </c>
      <c r="T120" t="s">
        <v>62</v>
      </c>
      <c r="U120">
        <v>124</v>
      </c>
      <c r="V120">
        <v>4</v>
      </c>
      <c r="W120">
        <v>4</v>
      </c>
      <c r="X120">
        <v>2</v>
      </c>
      <c r="Y120">
        <v>3</v>
      </c>
      <c r="Z120" t="s">
        <v>578</v>
      </c>
      <c r="AA120" t="s">
        <v>579</v>
      </c>
      <c r="AB120" t="s">
        <v>580</v>
      </c>
      <c r="AC120" t="s">
        <v>62</v>
      </c>
      <c r="AD120" t="s">
        <v>1095</v>
      </c>
      <c r="AE120" t="s">
        <v>62</v>
      </c>
      <c r="AF120" t="s">
        <v>1096</v>
      </c>
      <c r="AG120" t="s">
        <v>1097</v>
      </c>
      <c r="AH120" t="s">
        <v>62</v>
      </c>
      <c r="AI120">
        <v>2024</v>
      </c>
      <c r="AJ120">
        <v>2</v>
      </c>
      <c r="AK120" t="s">
        <v>62</v>
      </c>
      <c r="AL120" t="s">
        <v>62</v>
      </c>
      <c r="AM120" t="s">
        <v>62</v>
      </c>
      <c r="AN120" t="s">
        <v>62</v>
      </c>
      <c r="AO120" t="s">
        <v>62</v>
      </c>
      <c r="AP120">
        <v>264</v>
      </c>
      <c r="AQ120">
        <v>280</v>
      </c>
      <c r="AR120" t="s">
        <v>62</v>
      </c>
      <c r="AS120" t="s">
        <v>2451</v>
      </c>
      <c r="AT120" t="str">
        <f>HYPERLINK("http://dx.doi.org/10.1109/TICPS.2024.3425326","http://dx.doi.org/10.1109/TICPS.2024.3425326")</f>
        <v>http://dx.doi.org/10.1109/TICPS.2024.3425326</v>
      </c>
      <c r="AU120" t="s">
        <v>62</v>
      </c>
      <c r="AV120" t="s">
        <v>62</v>
      </c>
      <c r="AW120">
        <v>17</v>
      </c>
      <c r="AX120" t="s">
        <v>1099</v>
      </c>
      <c r="AY120" t="s">
        <v>115</v>
      </c>
      <c r="AZ120" t="s">
        <v>230</v>
      </c>
      <c r="BA120" t="s">
        <v>2452</v>
      </c>
      <c r="BB120" t="s">
        <v>62</v>
      </c>
      <c r="BC120" t="s">
        <v>322</v>
      </c>
      <c r="BD120" t="s">
        <v>62</v>
      </c>
      <c r="BE120" t="s">
        <v>62</v>
      </c>
      <c r="BF120" t="s">
        <v>95</v>
      </c>
      <c r="BG120" t="s">
        <v>2453</v>
      </c>
      <c r="BH120" t="str">
        <f>HYPERLINK("https%3A%2F%2Fwww.webofscience.com%2Fwos%2Fwoscc%2Ffull-record%2FWOS:001503177000001","View Full Record in Web of Science")</f>
        <v>View Full Record in Web of Science</v>
      </c>
    </row>
    <row r="121" spans="1:60" x14ac:dyDescent="0.15">
      <c r="A121" t="s">
        <v>60</v>
      </c>
      <c r="B121" t="s">
        <v>2454</v>
      </c>
      <c r="C121" t="s">
        <v>2455</v>
      </c>
      <c r="D121" t="s">
        <v>2456</v>
      </c>
      <c r="E121" t="s">
        <v>2457</v>
      </c>
      <c r="F121" t="s">
        <v>66</v>
      </c>
      <c r="G121" t="s">
        <v>67</v>
      </c>
      <c r="H121" t="s">
        <v>2458</v>
      </c>
      <c r="I121" t="s">
        <v>2459</v>
      </c>
      <c r="J121" t="s">
        <v>2460</v>
      </c>
      <c r="K121" t="s">
        <v>2461</v>
      </c>
      <c r="L121" t="s">
        <v>2462</v>
      </c>
      <c r="M121" t="s">
        <v>2463</v>
      </c>
      <c r="N121" t="s">
        <v>2464</v>
      </c>
      <c r="O121" t="s">
        <v>2465</v>
      </c>
      <c r="P121" t="s">
        <v>2466</v>
      </c>
      <c r="Q121" t="s">
        <v>2467</v>
      </c>
      <c r="R121" t="s">
        <v>2468</v>
      </c>
      <c r="S121" t="s">
        <v>2469</v>
      </c>
      <c r="T121" t="s">
        <v>62</v>
      </c>
      <c r="U121">
        <v>74</v>
      </c>
      <c r="V121">
        <v>4</v>
      </c>
      <c r="W121">
        <v>4</v>
      </c>
      <c r="X121">
        <v>2</v>
      </c>
      <c r="Y121">
        <v>5</v>
      </c>
      <c r="Z121" t="s">
        <v>1378</v>
      </c>
      <c r="AA121" t="s">
        <v>1116</v>
      </c>
      <c r="AB121" t="s">
        <v>1379</v>
      </c>
      <c r="AC121" t="s">
        <v>2470</v>
      </c>
      <c r="AD121" t="s">
        <v>2471</v>
      </c>
      <c r="AE121" t="s">
        <v>62</v>
      </c>
      <c r="AF121" t="s">
        <v>2472</v>
      </c>
      <c r="AG121" t="s">
        <v>2473</v>
      </c>
      <c r="AH121" t="s">
        <v>274</v>
      </c>
      <c r="AI121">
        <v>2025</v>
      </c>
      <c r="AJ121">
        <v>41</v>
      </c>
      <c r="AK121">
        <v>1</v>
      </c>
      <c r="AL121" t="s">
        <v>62</v>
      </c>
      <c r="AM121" t="s">
        <v>62</v>
      </c>
      <c r="AN121" t="s">
        <v>62</v>
      </c>
      <c r="AO121" t="s">
        <v>62</v>
      </c>
      <c r="AP121">
        <v>51</v>
      </c>
      <c r="AQ121">
        <v>69</v>
      </c>
      <c r="AR121" t="s">
        <v>62</v>
      </c>
      <c r="AS121" t="s">
        <v>2474</v>
      </c>
      <c r="AT121" t="str">
        <f>HYPERLINK("http://dx.doi.org/10.1007/s00366-024-01984-2","http://dx.doi.org/10.1007/s00366-024-01984-2")</f>
        <v>http://dx.doi.org/10.1007/s00366-024-01984-2</v>
      </c>
      <c r="AU121" t="s">
        <v>62</v>
      </c>
      <c r="AV121" t="s">
        <v>527</v>
      </c>
      <c r="AW121">
        <v>19</v>
      </c>
      <c r="AX121" t="s">
        <v>2475</v>
      </c>
      <c r="AY121" t="s">
        <v>91</v>
      </c>
      <c r="AZ121" t="s">
        <v>230</v>
      </c>
      <c r="BA121" t="s">
        <v>2476</v>
      </c>
      <c r="BB121">
        <v>40330696</v>
      </c>
      <c r="BC121" t="s">
        <v>62</v>
      </c>
      <c r="BD121" t="s">
        <v>62</v>
      </c>
      <c r="BE121" t="s">
        <v>62</v>
      </c>
      <c r="BF121" t="s">
        <v>95</v>
      </c>
      <c r="BG121" t="s">
        <v>2477</v>
      </c>
      <c r="BH121" t="str">
        <f>HYPERLINK("https%3A%2F%2Fwww.webofscience.com%2Fwos%2Fwoscc%2Ffull-record%2FWOS:001226809000001","View Full Record in Web of Science")</f>
        <v>View Full Record in Web of Science</v>
      </c>
    </row>
    <row r="122" spans="1:60" x14ac:dyDescent="0.15">
      <c r="A122" t="s">
        <v>60</v>
      </c>
      <c r="B122" t="s">
        <v>2478</v>
      </c>
      <c r="C122" t="s">
        <v>2479</v>
      </c>
      <c r="D122" t="s">
        <v>2480</v>
      </c>
      <c r="E122" t="s">
        <v>2481</v>
      </c>
      <c r="F122" t="s">
        <v>66</v>
      </c>
      <c r="G122" t="s">
        <v>67</v>
      </c>
      <c r="H122" t="s">
        <v>2482</v>
      </c>
      <c r="I122" t="s">
        <v>62</v>
      </c>
      <c r="J122" t="s">
        <v>2483</v>
      </c>
      <c r="K122" t="s">
        <v>2484</v>
      </c>
      <c r="L122" t="s">
        <v>2485</v>
      </c>
      <c r="M122" t="s">
        <v>2486</v>
      </c>
      <c r="N122" t="s">
        <v>2487</v>
      </c>
      <c r="O122" t="s">
        <v>2488</v>
      </c>
      <c r="P122" t="s">
        <v>62</v>
      </c>
      <c r="Q122" t="s">
        <v>2489</v>
      </c>
      <c r="R122" t="s">
        <v>2490</v>
      </c>
      <c r="S122" t="s">
        <v>2491</v>
      </c>
      <c r="T122" t="s">
        <v>62</v>
      </c>
      <c r="U122">
        <v>40</v>
      </c>
      <c r="V122">
        <v>0</v>
      </c>
      <c r="W122">
        <v>0</v>
      </c>
      <c r="X122">
        <v>13</v>
      </c>
      <c r="Y122">
        <v>13</v>
      </c>
      <c r="Z122" t="s">
        <v>156</v>
      </c>
      <c r="AA122" t="s">
        <v>157</v>
      </c>
      <c r="AB122" t="s">
        <v>166</v>
      </c>
      <c r="AC122" t="s">
        <v>62</v>
      </c>
      <c r="AD122" t="s">
        <v>2492</v>
      </c>
      <c r="AE122" t="s">
        <v>62</v>
      </c>
      <c r="AF122" t="s">
        <v>2493</v>
      </c>
      <c r="AG122" t="s">
        <v>2494</v>
      </c>
      <c r="AH122" t="s">
        <v>2495</v>
      </c>
      <c r="AI122">
        <v>2025</v>
      </c>
      <c r="AJ122">
        <v>13</v>
      </c>
      <c r="AK122">
        <v>3</v>
      </c>
      <c r="AL122" t="s">
        <v>62</v>
      </c>
      <c r="AM122" t="s">
        <v>62</v>
      </c>
      <c r="AN122" t="s">
        <v>62</v>
      </c>
      <c r="AO122" t="s">
        <v>62</v>
      </c>
      <c r="AP122" t="s">
        <v>62</v>
      </c>
      <c r="AQ122" t="s">
        <v>62</v>
      </c>
      <c r="AR122">
        <v>400</v>
      </c>
      <c r="AS122" t="s">
        <v>2496</v>
      </c>
      <c r="AT122" t="str">
        <f>HYPERLINK("http://dx.doi.org/10.3390/jmse13030400","http://dx.doi.org/10.3390/jmse13030400")</f>
        <v>http://dx.doi.org/10.3390/jmse13030400</v>
      </c>
      <c r="AU122" t="s">
        <v>62</v>
      </c>
      <c r="AV122" t="s">
        <v>62</v>
      </c>
      <c r="AW122">
        <v>20</v>
      </c>
      <c r="AX122" t="s">
        <v>2497</v>
      </c>
      <c r="AY122" t="s">
        <v>91</v>
      </c>
      <c r="AZ122" t="s">
        <v>2410</v>
      </c>
      <c r="BA122" t="s">
        <v>2498</v>
      </c>
      <c r="BB122" t="s">
        <v>62</v>
      </c>
      <c r="BC122" t="s">
        <v>94</v>
      </c>
      <c r="BD122" t="s">
        <v>62</v>
      </c>
      <c r="BE122" t="s">
        <v>62</v>
      </c>
      <c r="BF122" t="s">
        <v>95</v>
      </c>
      <c r="BG122" t="s">
        <v>2499</v>
      </c>
      <c r="BH122" t="str">
        <f>HYPERLINK("https%3A%2F%2Fwww.webofscience.com%2Fwos%2Fwoscc%2Ffull-record%2FWOS:001453229200001","View Full Record in Web of Science")</f>
        <v>View Full Record in Web of Science</v>
      </c>
    </row>
    <row r="123" spans="1:60" x14ac:dyDescent="0.15">
      <c r="A123" t="s">
        <v>60</v>
      </c>
      <c r="B123" t="s">
        <v>2500</v>
      </c>
      <c r="C123" t="s">
        <v>2501</v>
      </c>
      <c r="D123" t="s">
        <v>2502</v>
      </c>
      <c r="E123" t="s">
        <v>2503</v>
      </c>
      <c r="F123" t="s">
        <v>66</v>
      </c>
      <c r="G123" t="s">
        <v>67</v>
      </c>
      <c r="H123" t="s">
        <v>2504</v>
      </c>
      <c r="I123" t="s">
        <v>2505</v>
      </c>
      <c r="J123" t="s">
        <v>2506</v>
      </c>
      <c r="K123" t="s">
        <v>2507</v>
      </c>
      <c r="L123" t="s">
        <v>2508</v>
      </c>
      <c r="M123" t="s">
        <v>2509</v>
      </c>
      <c r="N123" t="s">
        <v>2510</v>
      </c>
      <c r="O123" t="s">
        <v>2511</v>
      </c>
      <c r="P123" t="s">
        <v>62</v>
      </c>
      <c r="Q123" t="s">
        <v>2512</v>
      </c>
      <c r="R123" t="s">
        <v>2513</v>
      </c>
      <c r="S123" t="s">
        <v>2514</v>
      </c>
      <c r="T123" t="s">
        <v>62</v>
      </c>
      <c r="U123">
        <v>48</v>
      </c>
      <c r="V123">
        <v>11</v>
      </c>
      <c r="W123">
        <v>12</v>
      </c>
      <c r="X123">
        <v>2</v>
      </c>
      <c r="Y123">
        <v>27</v>
      </c>
      <c r="Z123" t="s">
        <v>578</v>
      </c>
      <c r="AA123" t="s">
        <v>579</v>
      </c>
      <c r="AB123" t="s">
        <v>580</v>
      </c>
      <c r="AC123" t="s">
        <v>2515</v>
      </c>
      <c r="AD123" t="s">
        <v>2516</v>
      </c>
      <c r="AE123" t="s">
        <v>62</v>
      </c>
      <c r="AF123" t="s">
        <v>2517</v>
      </c>
      <c r="AG123" t="s">
        <v>2518</v>
      </c>
      <c r="AH123" t="s">
        <v>635</v>
      </c>
      <c r="AI123">
        <v>2023</v>
      </c>
      <c r="AJ123">
        <v>8</v>
      </c>
      <c r="AK123">
        <v>6</v>
      </c>
      <c r="AL123" t="s">
        <v>62</v>
      </c>
      <c r="AM123" t="s">
        <v>62</v>
      </c>
      <c r="AN123" t="s">
        <v>62</v>
      </c>
      <c r="AO123" t="s">
        <v>62</v>
      </c>
      <c r="AP123">
        <v>3541</v>
      </c>
      <c r="AQ123">
        <v>3546</v>
      </c>
      <c r="AR123" t="s">
        <v>62</v>
      </c>
      <c r="AS123" t="s">
        <v>2519</v>
      </c>
      <c r="AT123" t="str">
        <f>HYPERLINK("http://dx.doi.org/10.1109/TIV.2023.3284046","http://dx.doi.org/10.1109/TIV.2023.3284046")</f>
        <v>http://dx.doi.org/10.1109/TIV.2023.3284046</v>
      </c>
      <c r="AU123" t="s">
        <v>62</v>
      </c>
      <c r="AV123" t="s">
        <v>62</v>
      </c>
      <c r="AW123">
        <v>6</v>
      </c>
      <c r="AX123" t="s">
        <v>2520</v>
      </c>
      <c r="AY123" t="s">
        <v>91</v>
      </c>
      <c r="AZ123" t="s">
        <v>2521</v>
      </c>
      <c r="BA123" t="s">
        <v>2522</v>
      </c>
      <c r="BB123" t="s">
        <v>62</v>
      </c>
      <c r="BC123" t="s">
        <v>62</v>
      </c>
      <c r="BD123" t="s">
        <v>62</v>
      </c>
      <c r="BE123" t="s">
        <v>62</v>
      </c>
      <c r="BF123" t="s">
        <v>95</v>
      </c>
      <c r="BG123" t="s">
        <v>2523</v>
      </c>
      <c r="BH123" t="str">
        <f>HYPERLINK("https%3A%2F%2Fwww.webofscience.com%2Fwos%2Fwoscc%2Ffull-record%2FWOS:001033547600005","View Full Record in Web of Science")</f>
        <v>View Full Record in Web of Science</v>
      </c>
    </row>
    <row r="124" spans="1:60" x14ac:dyDescent="0.15">
      <c r="A124" t="s">
        <v>60</v>
      </c>
      <c r="B124" t="s">
        <v>2524</v>
      </c>
      <c r="C124" t="s">
        <v>2525</v>
      </c>
      <c r="D124" t="s">
        <v>2526</v>
      </c>
      <c r="E124" t="s">
        <v>682</v>
      </c>
      <c r="F124" t="s">
        <v>66</v>
      </c>
      <c r="G124" t="s">
        <v>67</v>
      </c>
      <c r="H124" t="s">
        <v>2527</v>
      </c>
      <c r="I124" t="s">
        <v>62</v>
      </c>
      <c r="J124" t="s">
        <v>2528</v>
      </c>
      <c r="K124" t="s">
        <v>2529</v>
      </c>
      <c r="L124" t="s">
        <v>2530</v>
      </c>
      <c r="M124" t="s">
        <v>2531</v>
      </c>
      <c r="N124" t="s">
        <v>2532</v>
      </c>
      <c r="O124" t="s">
        <v>2533</v>
      </c>
      <c r="P124" t="s">
        <v>62</v>
      </c>
      <c r="Q124" t="s">
        <v>2534</v>
      </c>
      <c r="R124" t="s">
        <v>2535</v>
      </c>
      <c r="S124" t="s">
        <v>2536</v>
      </c>
      <c r="T124" t="s">
        <v>62</v>
      </c>
      <c r="U124">
        <v>88</v>
      </c>
      <c r="V124">
        <v>9</v>
      </c>
      <c r="W124">
        <v>9</v>
      </c>
      <c r="X124">
        <v>59</v>
      </c>
      <c r="Y124">
        <v>130</v>
      </c>
      <c r="Z124" t="s">
        <v>694</v>
      </c>
      <c r="AA124" t="s">
        <v>695</v>
      </c>
      <c r="AB124" t="s">
        <v>696</v>
      </c>
      <c r="AC124" t="s">
        <v>697</v>
      </c>
      <c r="AD124" t="s">
        <v>698</v>
      </c>
      <c r="AE124" t="s">
        <v>62</v>
      </c>
      <c r="AF124" t="s">
        <v>699</v>
      </c>
      <c r="AG124" t="s">
        <v>700</v>
      </c>
      <c r="AH124" t="s">
        <v>432</v>
      </c>
      <c r="AI124">
        <v>2024</v>
      </c>
      <c r="AJ124">
        <v>51</v>
      </c>
      <c r="AK124">
        <v>4</v>
      </c>
      <c r="AL124" t="s">
        <v>62</v>
      </c>
      <c r="AM124" t="s">
        <v>62</v>
      </c>
      <c r="AN124" t="s">
        <v>62</v>
      </c>
      <c r="AO124" t="s">
        <v>62</v>
      </c>
      <c r="AP124">
        <v>1049</v>
      </c>
      <c r="AQ124">
        <v>1065</v>
      </c>
      <c r="AR124" t="s">
        <v>62</v>
      </c>
      <c r="AS124" t="s">
        <v>2537</v>
      </c>
      <c r="AT124" t="str">
        <f>HYPERLINK("http://dx.doi.org/10.1016/S1876-3804(24)60524-0","http://dx.doi.org/10.1016/S1876-3804(24)60524-0")</f>
        <v>http://dx.doi.org/10.1016/S1876-3804(24)60524-0</v>
      </c>
      <c r="AU124" t="s">
        <v>62</v>
      </c>
      <c r="AV124" t="s">
        <v>62</v>
      </c>
      <c r="AW124">
        <v>17</v>
      </c>
      <c r="AX124" t="s">
        <v>702</v>
      </c>
      <c r="AY124" t="s">
        <v>91</v>
      </c>
      <c r="AZ124" t="s">
        <v>703</v>
      </c>
      <c r="BA124" t="s">
        <v>2538</v>
      </c>
      <c r="BB124" t="s">
        <v>62</v>
      </c>
      <c r="BC124" t="s">
        <v>94</v>
      </c>
      <c r="BD124" t="s">
        <v>62</v>
      </c>
      <c r="BE124" t="s">
        <v>62</v>
      </c>
      <c r="BF124" t="s">
        <v>95</v>
      </c>
      <c r="BG124" t="s">
        <v>2539</v>
      </c>
      <c r="BH124" t="str">
        <f>HYPERLINK("https%3A%2F%2Fwww.webofscience.com%2Fwos%2Fwoscc%2Ffull-record%2FWOS:001318251700001","View Full Record in Web of Science")</f>
        <v>View Full Record in Web of Science</v>
      </c>
    </row>
    <row r="125" spans="1:60" x14ac:dyDescent="0.15">
      <c r="A125" t="s">
        <v>60</v>
      </c>
      <c r="B125" t="s">
        <v>2540</v>
      </c>
      <c r="C125" t="s">
        <v>2541</v>
      </c>
      <c r="D125" t="s">
        <v>2542</v>
      </c>
      <c r="E125" t="s">
        <v>168</v>
      </c>
      <c r="F125" t="s">
        <v>66</v>
      </c>
      <c r="G125" t="s">
        <v>67</v>
      </c>
      <c r="H125" t="s">
        <v>2543</v>
      </c>
      <c r="I125" t="s">
        <v>62</v>
      </c>
      <c r="J125" t="s">
        <v>2544</v>
      </c>
      <c r="K125" t="s">
        <v>2545</v>
      </c>
      <c r="L125" t="s">
        <v>2546</v>
      </c>
      <c r="M125" t="s">
        <v>2547</v>
      </c>
      <c r="N125" t="s">
        <v>2548</v>
      </c>
      <c r="O125" t="s">
        <v>62</v>
      </c>
      <c r="P125" t="s">
        <v>62</v>
      </c>
      <c r="Q125" t="s">
        <v>62</v>
      </c>
      <c r="R125" t="s">
        <v>62</v>
      </c>
      <c r="S125" t="s">
        <v>62</v>
      </c>
      <c r="T125" t="s">
        <v>62</v>
      </c>
      <c r="U125">
        <v>35</v>
      </c>
      <c r="V125">
        <v>0</v>
      </c>
      <c r="W125">
        <v>0</v>
      </c>
      <c r="X125">
        <v>30</v>
      </c>
      <c r="Y125">
        <v>30</v>
      </c>
      <c r="Z125" t="s">
        <v>169</v>
      </c>
      <c r="AA125" t="s">
        <v>170</v>
      </c>
      <c r="AB125" t="s">
        <v>171</v>
      </c>
      <c r="AC125" t="s">
        <v>172</v>
      </c>
      <c r="AD125" t="s">
        <v>173</v>
      </c>
      <c r="AE125" t="s">
        <v>62</v>
      </c>
      <c r="AF125" t="s">
        <v>174</v>
      </c>
      <c r="AG125" t="s">
        <v>175</v>
      </c>
      <c r="AH125" t="s">
        <v>2549</v>
      </c>
      <c r="AI125">
        <v>2025</v>
      </c>
      <c r="AJ125">
        <v>151</v>
      </c>
      <c r="AK125">
        <v>4</v>
      </c>
      <c r="AL125" t="s">
        <v>62</v>
      </c>
      <c r="AM125" t="s">
        <v>62</v>
      </c>
      <c r="AN125" t="s">
        <v>62</v>
      </c>
      <c r="AO125" t="s">
        <v>62</v>
      </c>
      <c r="AP125" t="s">
        <v>62</v>
      </c>
      <c r="AQ125" t="s">
        <v>62</v>
      </c>
      <c r="AR125">
        <v>4025017</v>
      </c>
      <c r="AS125" t="s">
        <v>2550</v>
      </c>
      <c r="AT125" t="str">
        <f>HYPERLINK("http://dx.doi.org/10.1061/JCEMD4.COENG-15689","http://dx.doi.org/10.1061/JCEMD4.COENG-15689")</f>
        <v>http://dx.doi.org/10.1061/JCEMD4.COENG-15689</v>
      </c>
      <c r="AU125" t="s">
        <v>62</v>
      </c>
      <c r="AV125" t="s">
        <v>62</v>
      </c>
      <c r="AW125">
        <v>12</v>
      </c>
      <c r="AX125" t="s">
        <v>176</v>
      </c>
      <c r="AY125" t="s">
        <v>91</v>
      </c>
      <c r="AZ125" t="s">
        <v>139</v>
      </c>
      <c r="BA125" t="s">
        <v>2551</v>
      </c>
      <c r="BB125" t="s">
        <v>62</v>
      </c>
      <c r="BC125" t="s">
        <v>62</v>
      </c>
      <c r="BD125" t="s">
        <v>62</v>
      </c>
      <c r="BE125" t="s">
        <v>62</v>
      </c>
      <c r="BF125" t="s">
        <v>95</v>
      </c>
      <c r="BG125" t="s">
        <v>2552</v>
      </c>
      <c r="BH125" t="str">
        <f>HYPERLINK("https%3A%2F%2Fwww.webofscience.com%2Fwos%2Fwoscc%2Ffull-record%2FWOS:001420997500003","View Full Record in Web of Science")</f>
        <v>View Full Record in Web of Science</v>
      </c>
    </row>
    <row r="126" spans="1:60" x14ac:dyDescent="0.15">
      <c r="A126" t="s">
        <v>60</v>
      </c>
      <c r="B126" t="s">
        <v>2553</v>
      </c>
      <c r="C126" t="s">
        <v>2554</v>
      </c>
      <c r="D126" t="s">
        <v>2555</v>
      </c>
      <c r="E126" t="s">
        <v>2556</v>
      </c>
      <c r="F126" t="s">
        <v>66</v>
      </c>
      <c r="G126" t="s">
        <v>67</v>
      </c>
      <c r="H126" t="s">
        <v>2557</v>
      </c>
      <c r="I126" t="s">
        <v>2558</v>
      </c>
      <c r="J126" t="s">
        <v>2559</v>
      </c>
      <c r="K126" t="s">
        <v>2560</v>
      </c>
      <c r="L126" t="s">
        <v>2561</v>
      </c>
      <c r="M126" t="s">
        <v>2562</v>
      </c>
      <c r="N126" t="s">
        <v>2563</v>
      </c>
      <c r="O126" t="s">
        <v>2564</v>
      </c>
      <c r="P126" t="s">
        <v>2565</v>
      </c>
      <c r="Q126" t="s">
        <v>2566</v>
      </c>
      <c r="R126" t="s">
        <v>2567</v>
      </c>
      <c r="S126" t="s">
        <v>2568</v>
      </c>
      <c r="T126" t="s">
        <v>62</v>
      </c>
      <c r="U126">
        <v>57</v>
      </c>
      <c r="V126">
        <v>30</v>
      </c>
      <c r="W126">
        <v>30</v>
      </c>
      <c r="X126">
        <v>3</v>
      </c>
      <c r="Y126">
        <v>33</v>
      </c>
      <c r="Z126" t="s">
        <v>578</v>
      </c>
      <c r="AA126" t="s">
        <v>579</v>
      </c>
      <c r="AB126" t="s">
        <v>580</v>
      </c>
      <c r="AC126" t="s">
        <v>2569</v>
      </c>
      <c r="AD126" t="s">
        <v>2570</v>
      </c>
      <c r="AE126" t="s">
        <v>62</v>
      </c>
      <c r="AF126" t="s">
        <v>2571</v>
      </c>
      <c r="AG126" t="s">
        <v>2572</v>
      </c>
      <c r="AH126" t="s">
        <v>274</v>
      </c>
      <c r="AI126">
        <v>2023</v>
      </c>
      <c r="AJ126">
        <v>42</v>
      </c>
      <c r="AK126">
        <v>2</v>
      </c>
      <c r="AL126" t="s">
        <v>62</v>
      </c>
      <c r="AM126" t="s">
        <v>62</v>
      </c>
      <c r="AN126" t="s">
        <v>62</v>
      </c>
      <c r="AO126" t="s">
        <v>62</v>
      </c>
      <c r="AP126">
        <v>546</v>
      </c>
      <c r="AQ126">
        <v>556</v>
      </c>
      <c r="AR126" t="s">
        <v>62</v>
      </c>
      <c r="AS126" t="s">
        <v>2573</v>
      </c>
      <c r="AT126" t="str">
        <f>HYPERLINK("http://dx.doi.org/10.1109/TMI.2022.3224660","http://dx.doi.org/10.1109/TMI.2022.3224660")</f>
        <v>http://dx.doi.org/10.1109/TMI.2022.3224660</v>
      </c>
      <c r="AU126" t="s">
        <v>62</v>
      </c>
      <c r="AV126" t="s">
        <v>62</v>
      </c>
      <c r="AW126">
        <v>11</v>
      </c>
      <c r="AX126" t="s">
        <v>2574</v>
      </c>
      <c r="AY126" t="s">
        <v>91</v>
      </c>
      <c r="AZ126" t="s">
        <v>2575</v>
      </c>
      <c r="BA126" t="s">
        <v>2576</v>
      </c>
      <c r="BB126">
        <v>36423313</v>
      </c>
      <c r="BC126" t="s">
        <v>322</v>
      </c>
      <c r="BD126" t="s">
        <v>62</v>
      </c>
      <c r="BE126" t="s">
        <v>62</v>
      </c>
      <c r="BF126" t="s">
        <v>95</v>
      </c>
      <c r="BG126" t="s">
        <v>2577</v>
      </c>
      <c r="BH126" t="str">
        <f>HYPERLINK("https%3A%2F%2Fwww.webofscience.com%2Fwos%2Fwoscc%2Ffull-record%2FWOS:000934156000019","View Full Record in Web of Science")</f>
        <v>View Full Record in Web of Science</v>
      </c>
    </row>
    <row r="127" spans="1:60" x14ac:dyDescent="0.15">
      <c r="A127" t="s">
        <v>60</v>
      </c>
      <c r="B127" t="s">
        <v>2578</v>
      </c>
      <c r="C127" t="s">
        <v>2579</v>
      </c>
      <c r="D127" t="s">
        <v>2580</v>
      </c>
      <c r="E127" t="s">
        <v>2051</v>
      </c>
      <c r="F127" t="s">
        <v>66</v>
      </c>
      <c r="G127" t="s">
        <v>67</v>
      </c>
      <c r="H127" t="s">
        <v>2581</v>
      </c>
      <c r="I127" t="s">
        <v>2582</v>
      </c>
      <c r="J127" t="s">
        <v>2583</v>
      </c>
      <c r="K127" t="s">
        <v>2584</v>
      </c>
      <c r="L127" t="s">
        <v>2585</v>
      </c>
      <c r="M127" t="s">
        <v>2586</v>
      </c>
      <c r="N127" t="s">
        <v>2587</v>
      </c>
      <c r="O127" t="s">
        <v>62</v>
      </c>
      <c r="P127" t="s">
        <v>2588</v>
      </c>
      <c r="Q127" t="s">
        <v>2589</v>
      </c>
      <c r="R127" t="s">
        <v>2590</v>
      </c>
      <c r="S127" t="s">
        <v>2591</v>
      </c>
      <c r="T127" t="s">
        <v>62</v>
      </c>
      <c r="U127">
        <v>72</v>
      </c>
      <c r="V127">
        <v>14</v>
      </c>
      <c r="W127">
        <v>15</v>
      </c>
      <c r="X127">
        <v>7</v>
      </c>
      <c r="Y127">
        <v>27</v>
      </c>
      <c r="Z127" t="s">
        <v>80</v>
      </c>
      <c r="AA127" t="s">
        <v>81</v>
      </c>
      <c r="AB127" t="s">
        <v>82</v>
      </c>
      <c r="AC127" t="s">
        <v>2060</v>
      </c>
      <c r="AD127" t="s">
        <v>2061</v>
      </c>
      <c r="AE127" t="s">
        <v>62</v>
      </c>
      <c r="AF127" t="s">
        <v>2062</v>
      </c>
      <c r="AG127" t="s">
        <v>2063</v>
      </c>
      <c r="AH127" t="s">
        <v>474</v>
      </c>
      <c r="AI127">
        <v>2022</v>
      </c>
      <c r="AJ127">
        <v>80</v>
      </c>
      <c r="AK127" t="s">
        <v>62</v>
      </c>
      <c r="AL127" t="s">
        <v>62</v>
      </c>
      <c r="AM127" t="s">
        <v>62</v>
      </c>
      <c r="AN127" t="s">
        <v>62</v>
      </c>
      <c r="AO127" t="s">
        <v>62</v>
      </c>
      <c r="AP127" t="s">
        <v>62</v>
      </c>
      <c r="AQ127" t="s">
        <v>62</v>
      </c>
      <c r="AR127">
        <v>103803</v>
      </c>
      <c r="AS127" t="s">
        <v>2592</v>
      </c>
      <c r="AT127" t="str">
        <f>HYPERLINK("http://dx.doi.org/10.1016/j.scs.2022.103803","http://dx.doi.org/10.1016/j.scs.2022.103803")</f>
        <v>http://dx.doi.org/10.1016/j.scs.2022.103803</v>
      </c>
      <c r="AU127" t="s">
        <v>62</v>
      </c>
      <c r="AV127" t="s">
        <v>2593</v>
      </c>
      <c r="AW127">
        <v>16</v>
      </c>
      <c r="AX127" t="s">
        <v>2065</v>
      </c>
      <c r="AY127" t="s">
        <v>91</v>
      </c>
      <c r="AZ127" t="s">
        <v>2066</v>
      </c>
      <c r="BA127" t="s">
        <v>2594</v>
      </c>
      <c r="BB127" t="s">
        <v>62</v>
      </c>
      <c r="BC127" t="s">
        <v>62</v>
      </c>
      <c r="BD127" t="s">
        <v>62</v>
      </c>
      <c r="BE127" t="s">
        <v>62</v>
      </c>
      <c r="BF127" t="s">
        <v>95</v>
      </c>
      <c r="BG127" t="s">
        <v>2595</v>
      </c>
      <c r="BH127" t="str">
        <f>HYPERLINK("https%3A%2F%2Fwww.webofscience.com%2Fwos%2Fwoscc%2Ffull-record%2FWOS:000831802800005","View Full Record in Web of Science")</f>
        <v>View Full Record in Web of Science</v>
      </c>
    </row>
    <row r="128" spans="1:60" x14ac:dyDescent="0.15">
      <c r="A128" t="s">
        <v>60</v>
      </c>
      <c r="B128" t="s">
        <v>2596</v>
      </c>
      <c r="C128" t="s">
        <v>2597</v>
      </c>
      <c r="D128" t="s">
        <v>2598</v>
      </c>
      <c r="E128" t="s">
        <v>983</v>
      </c>
      <c r="F128" t="s">
        <v>66</v>
      </c>
      <c r="G128" t="s">
        <v>67</v>
      </c>
      <c r="H128" t="s">
        <v>2599</v>
      </c>
      <c r="I128" t="s">
        <v>2600</v>
      </c>
      <c r="J128" t="s">
        <v>2601</v>
      </c>
      <c r="K128" t="s">
        <v>2602</v>
      </c>
      <c r="L128" t="s">
        <v>2603</v>
      </c>
      <c r="M128" t="s">
        <v>2604</v>
      </c>
      <c r="N128" t="s">
        <v>2605</v>
      </c>
      <c r="O128" t="s">
        <v>2606</v>
      </c>
      <c r="P128" t="s">
        <v>2607</v>
      </c>
      <c r="Q128" t="s">
        <v>2608</v>
      </c>
      <c r="R128" t="s">
        <v>2609</v>
      </c>
      <c r="S128" t="s">
        <v>2610</v>
      </c>
      <c r="T128" t="s">
        <v>62</v>
      </c>
      <c r="U128">
        <v>124</v>
      </c>
      <c r="V128">
        <v>72</v>
      </c>
      <c r="W128">
        <v>72</v>
      </c>
      <c r="X128">
        <v>564</v>
      </c>
      <c r="Y128">
        <v>963</v>
      </c>
      <c r="Z128" t="s">
        <v>995</v>
      </c>
      <c r="AA128" t="s">
        <v>996</v>
      </c>
      <c r="AB128" t="s">
        <v>997</v>
      </c>
      <c r="AC128" t="s">
        <v>998</v>
      </c>
      <c r="AD128" t="s">
        <v>999</v>
      </c>
      <c r="AE128" t="s">
        <v>62</v>
      </c>
      <c r="AF128" t="s">
        <v>1000</v>
      </c>
      <c r="AG128" t="s">
        <v>1001</v>
      </c>
      <c r="AH128" t="s">
        <v>2611</v>
      </c>
      <c r="AI128">
        <v>2025</v>
      </c>
      <c r="AJ128">
        <v>41</v>
      </c>
      <c r="AK128">
        <v>11</v>
      </c>
      <c r="AL128" t="s">
        <v>62</v>
      </c>
      <c r="AM128" t="s">
        <v>62</v>
      </c>
      <c r="AN128" t="s">
        <v>62</v>
      </c>
      <c r="AO128" t="s">
        <v>62</v>
      </c>
      <c r="AP128">
        <v>6649</v>
      </c>
      <c r="AQ128">
        <v>6671</v>
      </c>
      <c r="AR128" t="s">
        <v>62</v>
      </c>
      <c r="AS128" t="s">
        <v>2612</v>
      </c>
      <c r="AT128" t="str">
        <f>HYPERLINK("http://dx.doi.org/10.1080/10447318.2024.2383033","http://dx.doi.org/10.1080/10447318.2024.2383033")</f>
        <v>http://dx.doi.org/10.1080/10447318.2024.2383033</v>
      </c>
      <c r="AU128" t="s">
        <v>62</v>
      </c>
      <c r="AV128" t="s">
        <v>349</v>
      </c>
      <c r="AW128">
        <v>23</v>
      </c>
      <c r="AX128" t="s">
        <v>1004</v>
      </c>
      <c r="AY128" t="s">
        <v>200</v>
      </c>
      <c r="AZ128" t="s">
        <v>230</v>
      </c>
      <c r="BA128" t="s">
        <v>2613</v>
      </c>
      <c r="BB128" t="s">
        <v>62</v>
      </c>
      <c r="BC128" t="s">
        <v>62</v>
      </c>
      <c r="BD128" t="s">
        <v>62</v>
      </c>
      <c r="BE128" t="s">
        <v>62</v>
      </c>
      <c r="BF128" t="s">
        <v>95</v>
      </c>
      <c r="BG128" t="s">
        <v>2614</v>
      </c>
      <c r="BH128" t="str">
        <f>HYPERLINK("https%3A%2F%2Fwww.webofscience.com%2Fwos%2Fwoscc%2Ffull-record%2FWOS:001279322600001","View Full Record in Web of Science")</f>
        <v>View Full Record in Web of Science</v>
      </c>
    </row>
    <row r="129" spans="1:60" x14ac:dyDescent="0.15">
      <c r="A129" t="s">
        <v>60</v>
      </c>
      <c r="B129" t="s">
        <v>2615</v>
      </c>
      <c r="C129" t="s">
        <v>2616</v>
      </c>
      <c r="D129" t="s">
        <v>2617</v>
      </c>
      <c r="E129" t="s">
        <v>327</v>
      </c>
      <c r="F129" t="s">
        <v>66</v>
      </c>
      <c r="G129" t="s">
        <v>67</v>
      </c>
      <c r="H129" t="s">
        <v>2618</v>
      </c>
      <c r="I129" t="s">
        <v>62</v>
      </c>
      <c r="J129" t="s">
        <v>2619</v>
      </c>
      <c r="K129" t="s">
        <v>2620</v>
      </c>
      <c r="L129" t="s">
        <v>2621</v>
      </c>
      <c r="M129" t="s">
        <v>2622</v>
      </c>
      <c r="N129" t="s">
        <v>2623</v>
      </c>
      <c r="O129" t="s">
        <v>2624</v>
      </c>
      <c r="P129" t="s">
        <v>2625</v>
      </c>
      <c r="Q129" t="s">
        <v>2626</v>
      </c>
      <c r="R129" t="s">
        <v>2627</v>
      </c>
      <c r="S129" t="s">
        <v>2628</v>
      </c>
      <c r="T129" t="s">
        <v>62</v>
      </c>
      <c r="U129">
        <v>52</v>
      </c>
      <c r="V129">
        <v>1</v>
      </c>
      <c r="W129">
        <v>1</v>
      </c>
      <c r="X129">
        <v>12</v>
      </c>
      <c r="Y129">
        <v>21</v>
      </c>
      <c r="Z129" t="s">
        <v>340</v>
      </c>
      <c r="AA129" t="s">
        <v>341</v>
      </c>
      <c r="AB129" t="s">
        <v>342</v>
      </c>
      <c r="AC129" t="s">
        <v>343</v>
      </c>
      <c r="AD129" t="s">
        <v>344</v>
      </c>
      <c r="AE129" t="s">
        <v>62</v>
      </c>
      <c r="AF129" t="s">
        <v>345</v>
      </c>
      <c r="AG129" t="s">
        <v>346</v>
      </c>
      <c r="AH129" t="s">
        <v>2629</v>
      </c>
      <c r="AI129">
        <v>2025</v>
      </c>
      <c r="AJ129">
        <v>263</v>
      </c>
      <c r="AK129" t="s">
        <v>62</v>
      </c>
      <c r="AL129" t="s">
        <v>62</v>
      </c>
      <c r="AM129" t="s">
        <v>62</v>
      </c>
      <c r="AN129" t="s">
        <v>62</v>
      </c>
      <c r="AO129" t="s">
        <v>62</v>
      </c>
      <c r="AP129" t="s">
        <v>62</v>
      </c>
      <c r="AQ129" t="s">
        <v>62</v>
      </c>
      <c r="AR129">
        <v>125723</v>
      </c>
      <c r="AS129" t="s">
        <v>2630</v>
      </c>
      <c r="AT129" t="str">
        <f>HYPERLINK("http://dx.doi.org/10.1016/j.eswa.2024.125723","http://dx.doi.org/10.1016/j.eswa.2024.125723")</f>
        <v>http://dx.doi.org/10.1016/j.eswa.2024.125723</v>
      </c>
      <c r="AU129" t="s">
        <v>62</v>
      </c>
      <c r="AV129" t="s">
        <v>254</v>
      </c>
      <c r="AW129">
        <v>12</v>
      </c>
      <c r="AX129" t="s">
        <v>350</v>
      </c>
      <c r="AY129" t="s">
        <v>91</v>
      </c>
      <c r="AZ129" t="s">
        <v>351</v>
      </c>
      <c r="BA129" t="s">
        <v>2631</v>
      </c>
      <c r="BB129" t="s">
        <v>62</v>
      </c>
      <c r="BC129" t="s">
        <v>62</v>
      </c>
      <c r="BD129" t="s">
        <v>62</v>
      </c>
      <c r="BE129" t="s">
        <v>62</v>
      </c>
      <c r="BF129" t="s">
        <v>95</v>
      </c>
      <c r="BG129" t="s">
        <v>2632</v>
      </c>
      <c r="BH129" t="str">
        <f>HYPERLINK("https%3A%2F%2Fwww.webofscience.com%2Fwos%2Fwoscc%2Ffull-record%2FWOS:001362896900001","View Full Record in Web of Science")</f>
        <v>View Full Record in Web of Science</v>
      </c>
    </row>
    <row r="130" spans="1:60" x14ac:dyDescent="0.15">
      <c r="A130" t="s">
        <v>60</v>
      </c>
      <c r="B130" t="s">
        <v>2633</v>
      </c>
      <c r="C130" t="s">
        <v>2634</v>
      </c>
      <c r="D130" t="s">
        <v>2635</v>
      </c>
      <c r="E130" t="s">
        <v>499</v>
      </c>
      <c r="F130" t="s">
        <v>66</v>
      </c>
      <c r="G130" t="s">
        <v>67</v>
      </c>
      <c r="H130" t="s">
        <v>2636</v>
      </c>
      <c r="I130" t="s">
        <v>2637</v>
      </c>
      <c r="J130" t="s">
        <v>2638</v>
      </c>
      <c r="K130" t="s">
        <v>2639</v>
      </c>
      <c r="L130" t="s">
        <v>2640</v>
      </c>
      <c r="M130" t="s">
        <v>2641</v>
      </c>
      <c r="N130" t="s">
        <v>2642</v>
      </c>
      <c r="O130" t="s">
        <v>62</v>
      </c>
      <c r="P130" t="s">
        <v>62</v>
      </c>
      <c r="Q130" t="s">
        <v>2643</v>
      </c>
      <c r="R130" t="s">
        <v>2644</v>
      </c>
      <c r="S130" t="s">
        <v>2645</v>
      </c>
      <c r="T130" t="s">
        <v>62</v>
      </c>
      <c r="U130">
        <v>35</v>
      </c>
      <c r="V130">
        <v>0</v>
      </c>
      <c r="W130">
        <v>0</v>
      </c>
      <c r="X130">
        <v>2</v>
      </c>
      <c r="Y130">
        <v>2</v>
      </c>
      <c r="Z130" t="s">
        <v>156</v>
      </c>
      <c r="AA130" t="s">
        <v>157</v>
      </c>
      <c r="AB130" t="s">
        <v>166</v>
      </c>
      <c r="AC130" t="s">
        <v>500</v>
      </c>
      <c r="AD130" t="s">
        <v>62</v>
      </c>
      <c r="AE130" t="s">
        <v>62</v>
      </c>
      <c r="AF130" t="s">
        <v>501</v>
      </c>
      <c r="AG130" t="s">
        <v>502</v>
      </c>
      <c r="AH130" t="s">
        <v>1362</v>
      </c>
      <c r="AI130">
        <v>2025</v>
      </c>
      <c r="AJ130">
        <v>14</v>
      </c>
      <c r="AK130">
        <v>11</v>
      </c>
      <c r="AL130" t="s">
        <v>62</v>
      </c>
      <c r="AM130" t="s">
        <v>62</v>
      </c>
      <c r="AN130" t="s">
        <v>62</v>
      </c>
      <c r="AO130" t="s">
        <v>62</v>
      </c>
      <c r="AP130" t="s">
        <v>62</v>
      </c>
      <c r="AQ130" t="s">
        <v>62</v>
      </c>
      <c r="AR130">
        <v>2164</v>
      </c>
      <c r="AS130" t="s">
        <v>2646</v>
      </c>
      <c r="AT130" t="str">
        <f>HYPERLINK("http://dx.doi.org/10.3390/electronics14112164","http://dx.doi.org/10.3390/electronics14112164")</f>
        <v>http://dx.doi.org/10.3390/electronics14112164</v>
      </c>
      <c r="AU130" t="s">
        <v>62</v>
      </c>
      <c r="AV130" t="s">
        <v>62</v>
      </c>
      <c r="AW130">
        <v>27</v>
      </c>
      <c r="AX130" t="s">
        <v>503</v>
      </c>
      <c r="AY130" t="s">
        <v>91</v>
      </c>
      <c r="AZ130" t="s">
        <v>504</v>
      </c>
      <c r="BA130" t="s">
        <v>2647</v>
      </c>
      <c r="BB130" t="s">
        <v>62</v>
      </c>
      <c r="BC130" t="s">
        <v>62</v>
      </c>
      <c r="BD130" t="s">
        <v>62</v>
      </c>
      <c r="BE130" t="s">
        <v>62</v>
      </c>
      <c r="BF130" t="s">
        <v>95</v>
      </c>
      <c r="BG130" t="s">
        <v>2648</v>
      </c>
      <c r="BH130" t="str">
        <f>HYPERLINK("https%3A%2F%2Fwww.webofscience.com%2Fwos%2Fwoscc%2Ffull-record%2FWOS:001505890500001","View Full Record in Web of Science")</f>
        <v>View Full Record in Web of Science</v>
      </c>
    </row>
    <row r="131" spans="1:60" x14ac:dyDescent="0.15">
      <c r="A131" t="s">
        <v>60</v>
      </c>
      <c r="B131" t="s">
        <v>2649</v>
      </c>
      <c r="C131" t="s">
        <v>2650</v>
      </c>
      <c r="D131" t="s">
        <v>2651</v>
      </c>
      <c r="E131" t="s">
        <v>592</v>
      </c>
      <c r="F131" t="s">
        <v>66</v>
      </c>
      <c r="G131" t="s">
        <v>67</v>
      </c>
      <c r="H131" t="s">
        <v>2652</v>
      </c>
      <c r="I131" t="s">
        <v>2653</v>
      </c>
      <c r="J131" t="s">
        <v>2654</v>
      </c>
      <c r="K131" t="s">
        <v>2655</v>
      </c>
      <c r="L131" t="s">
        <v>2656</v>
      </c>
      <c r="M131" t="s">
        <v>2657</v>
      </c>
      <c r="N131" t="s">
        <v>2658</v>
      </c>
      <c r="O131" t="s">
        <v>2659</v>
      </c>
      <c r="P131" t="s">
        <v>2660</v>
      </c>
      <c r="Q131" t="s">
        <v>2661</v>
      </c>
      <c r="R131" t="s">
        <v>2662</v>
      </c>
      <c r="S131" t="s">
        <v>2663</v>
      </c>
      <c r="T131" t="s">
        <v>62</v>
      </c>
      <c r="U131">
        <v>60</v>
      </c>
      <c r="V131">
        <v>4</v>
      </c>
      <c r="W131">
        <v>4</v>
      </c>
      <c r="X131">
        <v>0</v>
      </c>
      <c r="Y131">
        <v>12</v>
      </c>
      <c r="Z131" t="s">
        <v>578</v>
      </c>
      <c r="AA131" t="s">
        <v>579</v>
      </c>
      <c r="AB131" t="s">
        <v>580</v>
      </c>
      <c r="AC131" t="s">
        <v>602</v>
      </c>
      <c r="AD131" t="s">
        <v>62</v>
      </c>
      <c r="AE131" t="s">
        <v>62</v>
      </c>
      <c r="AF131" t="s">
        <v>592</v>
      </c>
      <c r="AG131" t="s">
        <v>603</v>
      </c>
      <c r="AH131" t="s">
        <v>62</v>
      </c>
      <c r="AI131">
        <v>2021</v>
      </c>
      <c r="AJ131">
        <v>9</v>
      </c>
      <c r="AK131" t="s">
        <v>62</v>
      </c>
      <c r="AL131" t="s">
        <v>62</v>
      </c>
      <c r="AM131" t="s">
        <v>62</v>
      </c>
      <c r="AN131" t="s">
        <v>62</v>
      </c>
      <c r="AO131" t="s">
        <v>62</v>
      </c>
      <c r="AP131">
        <v>102847</v>
      </c>
      <c r="AQ131">
        <v>102861</v>
      </c>
      <c r="AR131" t="s">
        <v>62</v>
      </c>
      <c r="AS131" t="s">
        <v>2664</v>
      </c>
      <c r="AT131" t="str">
        <f>HYPERLINK("http://dx.doi.org/10.1109/ACCESS.2021.3098121","http://dx.doi.org/10.1109/ACCESS.2021.3098121")</f>
        <v>http://dx.doi.org/10.1109/ACCESS.2021.3098121</v>
      </c>
      <c r="AU131" t="s">
        <v>62</v>
      </c>
      <c r="AV131" t="s">
        <v>62</v>
      </c>
      <c r="AW131">
        <v>15</v>
      </c>
      <c r="AX131" t="s">
        <v>605</v>
      </c>
      <c r="AY131" t="s">
        <v>91</v>
      </c>
      <c r="AZ131" t="s">
        <v>586</v>
      </c>
      <c r="BA131" t="s">
        <v>2665</v>
      </c>
      <c r="BB131" t="s">
        <v>62</v>
      </c>
      <c r="BC131" t="s">
        <v>94</v>
      </c>
      <c r="BD131" t="s">
        <v>62</v>
      </c>
      <c r="BE131" t="s">
        <v>62</v>
      </c>
      <c r="BF131" t="s">
        <v>95</v>
      </c>
      <c r="BG131" t="s">
        <v>2666</v>
      </c>
      <c r="BH131" t="str">
        <f>HYPERLINK("https%3A%2F%2Fwww.webofscience.com%2Fwos%2Fwoscc%2Ffull-record%2FWOS:000678315500001","View Full Record in Web of Science")</f>
        <v>View Full Record in Web of Science</v>
      </c>
    </row>
    <row r="132" spans="1:60" x14ac:dyDescent="0.15">
      <c r="A132" t="s">
        <v>60</v>
      </c>
      <c r="B132" t="s">
        <v>2667</v>
      </c>
      <c r="C132" t="s">
        <v>2668</v>
      </c>
      <c r="D132" t="s">
        <v>2669</v>
      </c>
      <c r="E132" t="s">
        <v>592</v>
      </c>
      <c r="F132" t="s">
        <v>66</v>
      </c>
      <c r="G132" t="s">
        <v>67</v>
      </c>
      <c r="H132" t="s">
        <v>2670</v>
      </c>
      <c r="I132" t="s">
        <v>62</v>
      </c>
      <c r="J132" t="s">
        <v>2671</v>
      </c>
      <c r="K132" t="s">
        <v>2672</v>
      </c>
      <c r="L132" t="s">
        <v>2673</v>
      </c>
      <c r="M132" t="s">
        <v>2674</v>
      </c>
      <c r="N132" t="s">
        <v>2675</v>
      </c>
      <c r="O132" t="s">
        <v>62</v>
      </c>
      <c r="P132" t="s">
        <v>62</v>
      </c>
      <c r="Q132" t="s">
        <v>2676</v>
      </c>
      <c r="R132" t="s">
        <v>2677</v>
      </c>
      <c r="S132" t="s">
        <v>2678</v>
      </c>
      <c r="T132" t="s">
        <v>62</v>
      </c>
      <c r="U132">
        <v>33</v>
      </c>
      <c r="V132">
        <v>0</v>
      </c>
      <c r="W132">
        <v>0</v>
      </c>
      <c r="X132">
        <v>0</v>
      </c>
      <c r="Y132">
        <v>5</v>
      </c>
      <c r="Z132" t="s">
        <v>578</v>
      </c>
      <c r="AA132" t="s">
        <v>579</v>
      </c>
      <c r="AB132" t="s">
        <v>580</v>
      </c>
      <c r="AC132" t="s">
        <v>602</v>
      </c>
      <c r="AD132" t="s">
        <v>62</v>
      </c>
      <c r="AE132" t="s">
        <v>62</v>
      </c>
      <c r="AF132" t="s">
        <v>592</v>
      </c>
      <c r="AG132" t="s">
        <v>603</v>
      </c>
      <c r="AH132" t="s">
        <v>62</v>
      </c>
      <c r="AI132">
        <v>2024</v>
      </c>
      <c r="AJ132">
        <v>12</v>
      </c>
      <c r="AK132" t="s">
        <v>62</v>
      </c>
      <c r="AL132" t="s">
        <v>62</v>
      </c>
      <c r="AM132" t="s">
        <v>62</v>
      </c>
      <c r="AN132" t="s">
        <v>62</v>
      </c>
      <c r="AO132" t="s">
        <v>62</v>
      </c>
      <c r="AP132">
        <v>96527</v>
      </c>
      <c r="AQ132">
        <v>96536</v>
      </c>
      <c r="AR132" t="s">
        <v>62</v>
      </c>
      <c r="AS132" t="s">
        <v>2679</v>
      </c>
      <c r="AT132" t="str">
        <f>HYPERLINK("http://dx.doi.org/10.1109/ACCESS.2024.3426652","http://dx.doi.org/10.1109/ACCESS.2024.3426652")</f>
        <v>http://dx.doi.org/10.1109/ACCESS.2024.3426652</v>
      </c>
      <c r="AU132" t="s">
        <v>62</v>
      </c>
      <c r="AV132" t="s">
        <v>62</v>
      </c>
      <c r="AW132">
        <v>10</v>
      </c>
      <c r="AX132" t="s">
        <v>605</v>
      </c>
      <c r="AY132" t="s">
        <v>91</v>
      </c>
      <c r="AZ132" t="s">
        <v>586</v>
      </c>
      <c r="BA132" t="s">
        <v>2680</v>
      </c>
      <c r="BB132" t="s">
        <v>62</v>
      </c>
      <c r="BC132" t="s">
        <v>94</v>
      </c>
      <c r="BD132" t="s">
        <v>62</v>
      </c>
      <c r="BE132" t="s">
        <v>62</v>
      </c>
      <c r="BF132" t="s">
        <v>95</v>
      </c>
      <c r="BG132" t="s">
        <v>2681</v>
      </c>
      <c r="BH132" t="str">
        <f>HYPERLINK("https%3A%2F%2Fwww.webofscience.com%2Fwos%2Fwoscc%2Ffull-record%2FWOS:001273024300001","View Full Record in Web of Science")</f>
        <v>View Full Record in Web of Science</v>
      </c>
    </row>
    <row r="133" spans="1:60" x14ac:dyDescent="0.15">
      <c r="A133" t="s">
        <v>60</v>
      </c>
      <c r="B133" t="s">
        <v>2682</v>
      </c>
      <c r="C133" t="s">
        <v>2683</v>
      </c>
      <c r="D133" t="s">
        <v>2684</v>
      </c>
      <c r="E133" t="s">
        <v>592</v>
      </c>
      <c r="F133" t="s">
        <v>66</v>
      </c>
      <c r="G133" t="s">
        <v>67</v>
      </c>
      <c r="H133" t="s">
        <v>2685</v>
      </c>
      <c r="I133" t="s">
        <v>62</v>
      </c>
      <c r="J133" t="s">
        <v>2686</v>
      </c>
      <c r="K133" t="s">
        <v>2687</v>
      </c>
      <c r="L133" t="s">
        <v>2688</v>
      </c>
      <c r="M133" t="s">
        <v>2689</v>
      </c>
      <c r="N133" t="s">
        <v>2690</v>
      </c>
      <c r="O133" t="s">
        <v>2691</v>
      </c>
      <c r="P133" t="s">
        <v>2692</v>
      </c>
      <c r="Q133" t="s">
        <v>2693</v>
      </c>
      <c r="R133" t="s">
        <v>2694</v>
      </c>
      <c r="S133" t="s">
        <v>2695</v>
      </c>
      <c r="T133" t="s">
        <v>62</v>
      </c>
      <c r="U133">
        <v>22</v>
      </c>
      <c r="V133">
        <v>2</v>
      </c>
      <c r="W133">
        <v>2</v>
      </c>
      <c r="X133">
        <v>7</v>
      </c>
      <c r="Y133">
        <v>7</v>
      </c>
      <c r="Z133" t="s">
        <v>578</v>
      </c>
      <c r="AA133" t="s">
        <v>579</v>
      </c>
      <c r="AB133" t="s">
        <v>580</v>
      </c>
      <c r="AC133" t="s">
        <v>602</v>
      </c>
      <c r="AD133" t="s">
        <v>62</v>
      </c>
      <c r="AE133" t="s">
        <v>62</v>
      </c>
      <c r="AF133" t="s">
        <v>592</v>
      </c>
      <c r="AG133" t="s">
        <v>603</v>
      </c>
      <c r="AH133" t="s">
        <v>62</v>
      </c>
      <c r="AI133">
        <v>2024</v>
      </c>
      <c r="AJ133">
        <v>12</v>
      </c>
      <c r="AK133" t="s">
        <v>62</v>
      </c>
      <c r="AL133" t="s">
        <v>62</v>
      </c>
      <c r="AM133" t="s">
        <v>62</v>
      </c>
      <c r="AN133" t="s">
        <v>62</v>
      </c>
      <c r="AO133" t="s">
        <v>62</v>
      </c>
      <c r="AP133">
        <v>185291</v>
      </c>
      <c r="AQ133">
        <v>185306</v>
      </c>
      <c r="AR133" t="s">
        <v>62</v>
      </c>
      <c r="AS133" t="s">
        <v>2696</v>
      </c>
      <c r="AT133" t="str">
        <f>HYPERLINK("http://dx.doi.org/10.1109/ACCESS.2024.3512434","http://dx.doi.org/10.1109/ACCESS.2024.3512434")</f>
        <v>http://dx.doi.org/10.1109/ACCESS.2024.3512434</v>
      </c>
      <c r="AU133" t="s">
        <v>62</v>
      </c>
      <c r="AV133" t="s">
        <v>62</v>
      </c>
      <c r="AW133">
        <v>16</v>
      </c>
      <c r="AX133" t="s">
        <v>605</v>
      </c>
      <c r="AY133" t="s">
        <v>91</v>
      </c>
      <c r="AZ133" t="s">
        <v>586</v>
      </c>
      <c r="BA133" t="s">
        <v>2697</v>
      </c>
      <c r="BB133" t="s">
        <v>62</v>
      </c>
      <c r="BC133" t="s">
        <v>94</v>
      </c>
      <c r="BD133" t="s">
        <v>62</v>
      </c>
      <c r="BE133" t="s">
        <v>62</v>
      </c>
      <c r="BF133" t="s">
        <v>95</v>
      </c>
      <c r="BG133" t="s">
        <v>2698</v>
      </c>
      <c r="BH133" t="str">
        <f>HYPERLINK("https%3A%2F%2Fwww.webofscience.com%2Fwos%2Fwoscc%2Ffull-record%2FWOS:001378949400007","View Full Record in Web of Science")</f>
        <v>View Full Record in Web of Science</v>
      </c>
    </row>
    <row r="134" spans="1:60" x14ac:dyDescent="0.15">
      <c r="A134" t="s">
        <v>60</v>
      </c>
      <c r="B134" t="s">
        <v>2699</v>
      </c>
      <c r="C134" t="s">
        <v>2700</v>
      </c>
      <c r="D134" t="s">
        <v>2701</v>
      </c>
      <c r="E134" t="s">
        <v>2702</v>
      </c>
      <c r="F134" t="s">
        <v>66</v>
      </c>
      <c r="G134" t="s">
        <v>67</v>
      </c>
      <c r="H134" t="s">
        <v>2703</v>
      </c>
      <c r="I134" t="s">
        <v>62</v>
      </c>
      <c r="J134" t="s">
        <v>2704</v>
      </c>
      <c r="K134" t="s">
        <v>2705</v>
      </c>
      <c r="L134" t="s">
        <v>2706</v>
      </c>
      <c r="M134" t="s">
        <v>2707</v>
      </c>
      <c r="N134" t="s">
        <v>2708</v>
      </c>
      <c r="O134" t="s">
        <v>2709</v>
      </c>
      <c r="P134" t="s">
        <v>2710</v>
      </c>
      <c r="Q134" t="s">
        <v>2711</v>
      </c>
      <c r="R134" t="s">
        <v>2712</v>
      </c>
      <c r="S134" t="s">
        <v>62</v>
      </c>
      <c r="T134" t="s">
        <v>62</v>
      </c>
      <c r="U134">
        <v>156</v>
      </c>
      <c r="V134">
        <v>7</v>
      </c>
      <c r="W134">
        <v>7</v>
      </c>
      <c r="X134">
        <v>7</v>
      </c>
      <c r="Y134">
        <v>35</v>
      </c>
      <c r="Z134" t="s">
        <v>518</v>
      </c>
      <c r="AA134" t="s">
        <v>519</v>
      </c>
      <c r="AB134" t="s">
        <v>520</v>
      </c>
      <c r="AC134" t="s">
        <v>2713</v>
      </c>
      <c r="AD134" t="s">
        <v>2714</v>
      </c>
      <c r="AE134" t="s">
        <v>62</v>
      </c>
      <c r="AF134" t="s">
        <v>2715</v>
      </c>
      <c r="AG134" t="s">
        <v>2716</v>
      </c>
      <c r="AH134" t="s">
        <v>2717</v>
      </c>
      <c r="AI134">
        <v>2024</v>
      </c>
      <c r="AJ134">
        <v>18</v>
      </c>
      <c r="AK134">
        <v>1</v>
      </c>
      <c r="AL134" t="s">
        <v>62</v>
      </c>
      <c r="AM134" t="s">
        <v>62</v>
      </c>
      <c r="AN134" t="s">
        <v>656</v>
      </c>
      <c r="AO134" t="s">
        <v>62</v>
      </c>
      <c r="AP134">
        <v>288</v>
      </c>
      <c r="AQ134">
        <v>303</v>
      </c>
      <c r="AR134" t="s">
        <v>62</v>
      </c>
      <c r="AS134" t="s">
        <v>2718</v>
      </c>
      <c r="AT134" t="str">
        <f>HYPERLINK("http://dx.doi.org/10.1080/17499518.2024.2316882","http://dx.doi.org/10.1080/17499518.2024.2316882")</f>
        <v>http://dx.doi.org/10.1080/17499518.2024.2316882</v>
      </c>
      <c r="AU134" t="s">
        <v>62</v>
      </c>
      <c r="AV134" t="s">
        <v>2719</v>
      </c>
      <c r="AW134">
        <v>16</v>
      </c>
      <c r="AX134" t="s">
        <v>2720</v>
      </c>
      <c r="AY134" t="s">
        <v>91</v>
      </c>
      <c r="AZ134" t="s">
        <v>2721</v>
      </c>
      <c r="BA134" t="s">
        <v>2722</v>
      </c>
      <c r="BB134" t="s">
        <v>62</v>
      </c>
      <c r="BC134" t="s">
        <v>62</v>
      </c>
      <c r="BD134" t="s">
        <v>62</v>
      </c>
      <c r="BE134" t="s">
        <v>62</v>
      </c>
      <c r="BF134" t="s">
        <v>95</v>
      </c>
      <c r="BG134" t="s">
        <v>2723</v>
      </c>
      <c r="BH134" t="str">
        <f>HYPERLINK("https%3A%2F%2Fwww.webofscience.com%2Fwos%2Fwoscc%2Ffull-record%2FWOS:001177711800001","View Full Record in Web of Science")</f>
        <v>View Full Record in Web of Science</v>
      </c>
    </row>
    <row r="135" spans="1:60" x14ac:dyDescent="0.15">
      <c r="A135" t="s">
        <v>60</v>
      </c>
      <c r="B135" t="s">
        <v>2724</v>
      </c>
      <c r="C135" t="s">
        <v>2725</v>
      </c>
      <c r="D135" t="s">
        <v>2726</v>
      </c>
      <c r="E135" t="s">
        <v>2247</v>
      </c>
      <c r="F135" t="s">
        <v>66</v>
      </c>
      <c r="G135" t="s">
        <v>67</v>
      </c>
      <c r="H135" t="s">
        <v>2727</v>
      </c>
      <c r="I135" t="s">
        <v>802</v>
      </c>
      <c r="J135" t="s">
        <v>2728</v>
      </c>
      <c r="K135" t="s">
        <v>2729</v>
      </c>
      <c r="L135" t="s">
        <v>2730</v>
      </c>
      <c r="M135" t="s">
        <v>2731</v>
      </c>
      <c r="N135" t="s">
        <v>2732</v>
      </c>
      <c r="O135" t="s">
        <v>2733</v>
      </c>
      <c r="P135" t="s">
        <v>2734</v>
      </c>
      <c r="Q135" t="s">
        <v>2735</v>
      </c>
      <c r="R135" t="s">
        <v>2736</v>
      </c>
      <c r="S135" t="s">
        <v>2737</v>
      </c>
      <c r="T135" t="s">
        <v>62</v>
      </c>
      <c r="U135">
        <v>85</v>
      </c>
      <c r="V135">
        <v>2</v>
      </c>
      <c r="W135">
        <v>2</v>
      </c>
      <c r="X135">
        <v>5</v>
      </c>
      <c r="Y135">
        <v>25</v>
      </c>
      <c r="Z135" t="s">
        <v>1689</v>
      </c>
      <c r="AA135" t="s">
        <v>1690</v>
      </c>
      <c r="AB135" t="s">
        <v>1691</v>
      </c>
      <c r="AC135" t="s">
        <v>2259</v>
      </c>
      <c r="AD135" t="s">
        <v>2260</v>
      </c>
      <c r="AE135" t="s">
        <v>62</v>
      </c>
      <c r="AF135" t="s">
        <v>2261</v>
      </c>
      <c r="AG135" t="s">
        <v>2262</v>
      </c>
      <c r="AH135" t="s">
        <v>1272</v>
      </c>
      <c r="AI135">
        <v>2023</v>
      </c>
      <c r="AJ135">
        <v>45</v>
      </c>
      <c r="AK135">
        <v>11</v>
      </c>
      <c r="AL135" t="s">
        <v>62</v>
      </c>
      <c r="AM135" t="s">
        <v>62</v>
      </c>
      <c r="AN135" t="s">
        <v>62</v>
      </c>
      <c r="AO135" t="s">
        <v>62</v>
      </c>
      <c r="AP135">
        <v>13185</v>
      </c>
      <c r="AQ135">
        <v>13202</v>
      </c>
      <c r="AR135" t="s">
        <v>62</v>
      </c>
      <c r="AS135" t="s">
        <v>2738</v>
      </c>
      <c r="AT135" t="str">
        <f>HYPERLINK("http://dx.doi.org/10.1109/TPAMI.2023.3287837","http://dx.doi.org/10.1109/TPAMI.2023.3287837")</f>
        <v>http://dx.doi.org/10.1109/TPAMI.2023.3287837</v>
      </c>
      <c r="AU135" t="s">
        <v>62</v>
      </c>
      <c r="AV135" t="s">
        <v>62</v>
      </c>
      <c r="AW135">
        <v>18</v>
      </c>
      <c r="AX135" t="s">
        <v>1449</v>
      </c>
      <c r="AY135" t="s">
        <v>91</v>
      </c>
      <c r="AZ135" t="s">
        <v>230</v>
      </c>
      <c r="BA135" t="s">
        <v>2739</v>
      </c>
      <c r="BB135">
        <v>37339033</v>
      </c>
      <c r="BC135" t="s">
        <v>203</v>
      </c>
      <c r="BD135" t="s">
        <v>62</v>
      </c>
      <c r="BE135" t="s">
        <v>62</v>
      </c>
      <c r="BF135" t="s">
        <v>95</v>
      </c>
      <c r="BG135" t="s">
        <v>2740</v>
      </c>
      <c r="BH135" t="str">
        <f>HYPERLINK("https%3A%2F%2Fwww.webofscience.com%2Fwos%2Fwoscc%2Ffull-record%2FWOS:001085050900025","View Full Record in Web of Science")</f>
        <v>View Full Record in Web of Science</v>
      </c>
    </row>
    <row r="136" spans="1:60" x14ac:dyDescent="0.15">
      <c r="A136" t="s">
        <v>60</v>
      </c>
      <c r="B136" t="s">
        <v>2741</v>
      </c>
      <c r="C136" t="s">
        <v>2742</v>
      </c>
      <c r="D136" t="s">
        <v>2743</v>
      </c>
      <c r="E136" t="s">
        <v>592</v>
      </c>
      <c r="F136" t="s">
        <v>66</v>
      </c>
      <c r="G136" t="s">
        <v>67</v>
      </c>
      <c r="H136" t="s">
        <v>2744</v>
      </c>
      <c r="I136" t="s">
        <v>2745</v>
      </c>
      <c r="J136" t="s">
        <v>2746</v>
      </c>
      <c r="K136" t="s">
        <v>2747</v>
      </c>
      <c r="L136" t="s">
        <v>2748</v>
      </c>
      <c r="M136" t="s">
        <v>2749</v>
      </c>
      <c r="N136" t="s">
        <v>2750</v>
      </c>
      <c r="O136" t="s">
        <v>2751</v>
      </c>
      <c r="P136" t="s">
        <v>2752</v>
      </c>
      <c r="Q136" t="s">
        <v>2753</v>
      </c>
      <c r="R136" t="s">
        <v>2753</v>
      </c>
      <c r="S136" t="s">
        <v>402</v>
      </c>
      <c r="T136" t="s">
        <v>62</v>
      </c>
      <c r="U136">
        <v>31</v>
      </c>
      <c r="V136">
        <v>1</v>
      </c>
      <c r="W136">
        <v>1</v>
      </c>
      <c r="X136">
        <v>4</v>
      </c>
      <c r="Y136">
        <v>13</v>
      </c>
      <c r="Z136" t="s">
        <v>578</v>
      </c>
      <c r="AA136" t="s">
        <v>579</v>
      </c>
      <c r="AB136" t="s">
        <v>580</v>
      </c>
      <c r="AC136" t="s">
        <v>602</v>
      </c>
      <c r="AD136" t="s">
        <v>62</v>
      </c>
      <c r="AE136" t="s">
        <v>62</v>
      </c>
      <c r="AF136" t="s">
        <v>592</v>
      </c>
      <c r="AG136" t="s">
        <v>603</v>
      </c>
      <c r="AH136" t="s">
        <v>62</v>
      </c>
      <c r="AI136">
        <v>2024</v>
      </c>
      <c r="AJ136">
        <v>12</v>
      </c>
      <c r="AK136" t="s">
        <v>62</v>
      </c>
      <c r="AL136" t="s">
        <v>62</v>
      </c>
      <c r="AM136" t="s">
        <v>62</v>
      </c>
      <c r="AN136" t="s">
        <v>62</v>
      </c>
      <c r="AO136" t="s">
        <v>62</v>
      </c>
      <c r="AP136">
        <v>37310</v>
      </c>
      <c r="AQ136">
        <v>37325</v>
      </c>
      <c r="AR136" t="s">
        <v>62</v>
      </c>
      <c r="AS136" t="s">
        <v>2754</v>
      </c>
      <c r="AT136" t="str">
        <f>HYPERLINK("http://dx.doi.org/10.1109/ACCESS.2024.3369234","http://dx.doi.org/10.1109/ACCESS.2024.3369234")</f>
        <v>http://dx.doi.org/10.1109/ACCESS.2024.3369234</v>
      </c>
      <c r="AU136" t="s">
        <v>62</v>
      </c>
      <c r="AV136" t="s">
        <v>62</v>
      </c>
      <c r="AW136">
        <v>16</v>
      </c>
      <c r="AX136" t="s">
        <v>605</v>
      </c>
      <c r="AY136" t="s">
        <v>91</v>
      </c>
      <c r="AZ136" t="s">
        <v>586</v>
      </c>
      <c r="BA136" t="s">
        <v>2755</v>
      </c>
      <c r="BB136" t="s">
        <v>62</v>
      </c>
      <c r="BC136" t="s">
        <v>94</v>
      </c>
      <c r="BD136" t="s">
        <v>62</v>
      </c>
      <c r="BE136" t="s">
        <v>62</v>
      </c>
      <c r="BF136" t="s">
        <v>95</v>
      </c>
      <c r="BG136" t="s">
        <v>2756</v>
      </c>
      <c r="BH136" t="str">
        <f>HYPERLINK("https%3A%2F%2Fwww.webofscience.com%2Fwos%2Fwoscc%2Ffull-record%2FWOS:001185037700001","View Full Record in Web of Science")</f>
        <v>View Full Record in Web of Science</v>
      </c>
    </row>
    <row r="137" spans="1:60" x14ac:dyDescent="0.15">
      <c r="A137" t="s">
        <v>60</v>
      </c>
      <c r="B137" t="s">
        <v>2757</v>
      </c>
      <c r="C137" t="s">
        <v>2758</v>
      </c>
      <c r="D137" t="s">
        <v>2759</v>
      </c>
      <c r="E137" t="s">
        <v>208</v>
      </c>
      <c r="F137" t="s">
        <v>66</v>
      </c>
      <c r="G137" t="s">
        <v>67</v>
      </c>
      <c r="H137" t="s">
        <v>2760</v>
      </c>
      <c r="I137" t="s">
        <v>62</v>
      </c>
      <c r="J137" t="s">
        <v>2761</v>
      </c>
      <c r="K137" t="s">
        <v>2762</v>
      </c>
      <c r="L137" t="s">
        <v>2763</v>
      </c>
      <c r="M137" t="s">
        <v>2764</v>
      </c>
      <c r="N137" t="s">
        <v>2765</v>
      </c>
      <c r="O137" t="s">
        <v>2766</v>
      </c>
      <c r="P137" t="s">
        <v>62</v>
      </c>
      <c r="Q137" t="s">
        <v>2767</v>
      </c>
      <c r="R137" t="s">
        <v>2768</v>
      </c>
      <c r="S137" t="s">
        <v>2769</v>
      </c>
      <c r="T137" t="s">
        <v>62</v>
      </c>
      <c r="U137">
        <v>51</v>
      </c>
      <c r="V137">
        <v>0</v>
      </c>
      <c r="W137">
        <v>0</v>
      </c>
      <c r="X137">
        <v>2</v>
      </c>
      <c r="Y137">
        <v>2</v>
      </c>
      <c r="Z137" t="s">
        <v>221</v>
      </c>
      <c r="AA137" t="s">
        <v>222</v>
      </c>
      <c r="AB137" t="s">
        <v>223</v>
      </c>
      <c r="AC137" t="s">
        <v>224</v>
      </c>
      <c r="AD137" t="s">
        <v>225</v>
      </c>
      <c r="AE137" t="s">
        <v>62</v>
      </c>
      <c r="AF137" t="s">
        <v>226</v>
      </c>
      <c r="AG137" t="s">
        <v>227</v>
      </c>
      <c r="AH137" t="s">
        <v>433</v>
      </c>
      <c r="AI137">
        <v>2025</v>
      </c>
      <c r="AJ137">
        <v>67</v>
      </c>
      <c r="AK137" t="s">
        <v>62</v>
      </c>
      <c r="AL137" t="s">
        <v>62</v>
      </c>
      <c r="AM137" t="s">
        <v>62</v>
      </c>
      <c r="AN137" t="s">
        <v>62</v>
      </c>
      <c r="AO137" t="s">
        <v>62</v>
      </c>
      <c r="AP137" t="s">
        <v>62</v>
      </c>
      <c r="AQ137" t="s">
        <v>62</v>
      </c>
      <c r="AR137">
        <v>103509</v>
      </c>
      <c r="AS137" t="s">
        <v>2770</v>
      </c>
      <c r="AT137" t="str">
        <f>HYPERLINK("http://dx.doi.org/10.1016/j.aei.2025.103509","http://dx.doi.org/10.1016/j.aei.2025.103509")</f>
        <v>http://dx.doi.org/10.1016/j.aei.2025.103509</v>
      </c>
      <c r="AU137" t="s">
        <v>62</v>
      </c>
      <c r="AV137" t="s">
        <v>62</v>
      </c>
      <c r="AW137">
        <v>24</v>
      </c>
      <c r="AX137" t="s">
        <v>229</v>
      </c>
      <c r="AY137" t="s">
        <v>91</v>
      </c>
      <c r="AZ137" t="s">
        <v>230</v>
      </c>
      <c r="BA137" t="s">
        <v>2771</v>
      </c>
      <c r="BB137" t="s">
        <v>62</v>
      </c>
      <c r="BC137" t="s">
        <v>62</v>
      </c>
      <c r="BD137" t="s">
        <v>62</v>
      </c>
      <c r="BE137" t="s">
        <v>62</v>
      </c>
      <c r="BF137" t="s">
        <v>95</v>
      </c>
      <c r="BG137" t="s">
        <v>2772</v>
      </c>
      <c r="BH137" t="str">
        <f>HYPERLINK("https%3A%2F%2Fwww.webofscience.com%2Fwos%2Fwoscc%2Ffull-record%2FWOS:001512771300002","View Full Record in Web of Science")</f>
        <v>View Full Record in Web of Science</v>
      </c>
    </row>
    <row r="138" spans="1:60" x14ac:dyDescent="0.15">
      <c r="A138" t="s">
        <v>60</v>
      </c>
      <c r="B138" t="s">
        <v>2773</v>
      </c>
      <c r="C138" t="s">
        <v>2774</v>
      </c>
      <c r="D138" t="s">
        <v>2775</v>
      </c>
      <c r="E138" t="s">
        <v>2247</v>
      </c>
      <c r="F138" t="s">
        <v>66</v>
      </c>
      <c r="G138" t="s">
        <v>67</v>
      </c>
      <c r="H138" t="s">
        <v>2776</v>
      </c>
      <c r="I138" t="s">
        <v>62</v>
      </c>
      <c r="J138" t="s">
        <v>2777</v>
      </c>
      <c r="K138" t="s">
        <v>2778</v>
      </c>
      <c r="L138" t="s">
        <v>2779</v>
      </c>
      <c r="M138" t="s">
        <v>2780</v>
      </c>
      <c r="N138" t="s">
        <v>2781</v>
      </c>
      <c r="O138" t="s">
        <v>2782</v>
      </c>
      <c r="P138" t="s">
        <v>2783</v>
      </c>
      <c r="Q138" t="s">
        <v>2784</v>
      </c>
      <c r="R138" t="s">
        <v>2785</v>
      </c>
      <c r="S138" t="s">
        <v>2786</v>
      </c>
      <c r="T138" t="s">
        <v>62</v>
      </c>
      <c r="U138">
        <v>72</v>
      </c>
      <c r="V138">
        <v>1</v>
      </c>
      <c r="W138">
        <v>1</v>
      </c>
      <c r="X138">
        <v>3</v>
      </c>
      <c r="Y138">
        <v>5</v>
      </c>
      <c r="Z138" t="s">
        <v>1689</v>
      </c>
      <c r="AA138" t="s">
        <v>1690</v>
      </c>
      <c r="AB138" t="s">
        <v>1691</v>
      </c>
      <c r="AC138" t="s">
        <v>2259</v>
      </c>
      <c r="AD138" t="s">
        <v>2260</v>
      </c>
      <c r="AE138" t="s">
        <v>62</v>
      </c>
      <c r="AF138" t="s">
        <v>2261</v>
      </c>
      <c r="AG138" t="s">
        <v>2262</v>
      </c>
      <c r="AH138" t="s">
        <v>366</v>
      </c>
      <c r="AI138">
        <v>2024</v>
      </c>
      <c r="AJ138">
        <v>46</v>
      </c>
      <c r="AK138">
        <v>12</v>
      </c>
      <c r="AL138" t="s">
        <v>62</v>
      </c>
      <c r="AM138" t="s">
        <v>62</v>
      </c>
      <c r="AN138" t="s">
        <v>62</v>
      </c>
      <c r="AO138" t="s">
        <v>62</v>
      </c>
      <c r="AP138">
        <v>11409</v>
      </c>
      <c r="AQ138">
        <v>11421</v>
      </c>
      <c r="AR138" t="s">
        <v>62</v>
      </c>
      <c r="AS138" t="s">
        <v>2787</v>
      </c>
      <c r="AT138" t="str">
        <f>HYPERLINK("http://dx.doi.org/10.1109/TPAMI.2024.3463799","http://dx.doi.org/10.1109/TPAMI.2024.3463799")</f>
        <v>http://dx.doi.org/10.1109/TPAMI.2024.3463799</v>
      </c>
      <c r="AU138" t="s">
        <v>62</v>
      </c>
      <c r="AV138" t="s">
        <v>62</v>
      </c>
      <c r="AW138">
        <v>13</v>
      </c>
      <c r="AX138" t="s">
        <v>1449</v>
      </c>
      <c r="AY138" t="s">
        <v>91</v>
      </c>
      <c r="AZ138" t="s">
        <v>230</v>
      </c>
      <c r="BA138" t="s">
        <v>2264</v>
      </c>
      <c r="BB138">
        <v>39302778</v>
      </c>
      <c r="BC138" t="s">
        <v>322</v>
      </c>
      <c r="BD138" t="s">
        <v>62</v>
      </c>
      <c r="BE138" t="s">
        <v>62</v>
      </c>
      <c r="BF138" t="s">
        <v>95</v>
      </c>
      <c r="BG138" t="s">
        <v>2788</v>
      </c>
      <c r="BH138" t="str">
        <f>HYPERLINK("https%3A%2F%2Fwww.webofscience.com%2Fwos%2Fwoscc%2Ffull-record%2FWOS:001364431200244","View Full Record in Web of Science")</f>
        <v>View Full Record in Web of Science</v>
      </c>
    </row>
    <row r="139" spans="1:60" x14ac:dyDescent="0.15">
      <c r="A139" t="s">
        <v>60</v>
      </c>
      <c r="B139" t="s">
        <v>2789</v>
      </c>
      <c r="C139" t="s">
        <v>2790</v>
      </c>
      <c r="D139" t="s">
        <v>2791</v>
      </c>
      <c r="E139" t="s">
        <v>2792</v>
      </c>
      <c r="F139" t="s">
        <v>66</v>
      </c>
      <c r="G139" t="s">
        <v>67</v>
      </c>
      <c r="H139" t="s">
        <v>2793</v>
      </c>
      <c r="I139" t="s">
        <v>2794</v>
      </c>
      <c r="J139" t="s">
        <v>2795</v>
      </c>
      <c r="K139" t="s">
        <v>2796</v>
      </c>
      <c r="L139" t="s">
        <v>2797</v>
      </c>
      <c r="M139" t="s">
        <v>2798</v>
      </c>
      <c r="N139" t="s">
        <v>2799</v>
      </c>
      <c r="O139" t="s">
        <v>2800</v>
      </c>
      <c r="P139" t="s">
        <v>2801</v>
      </c>
      <c r="Q139" t="s">
        <v>2802</v>
      </c>
      <c r="R139" t="s">
        <v>2803</v>
      </c>
      <c r="S139" t="s">
        <v>2804</v>
      </c>
      <c r="T139" t="s">
        <v>62</v>
      </c>
      <c r="U139">
        <v>35</v>
      </c>
      <c r="V139">
        <v>0</v>
      </c>
      <c r="W139">
        <v>0</v>
      </c>
      <c r="X139">
        <v>0</v>
      </c>
      <c r="Y139">
        <v>1</v>
      </c>
      <c r="Z139" t="s">
        <v>578</v>
      </c>
      <c r="AA139" t="s">
        <v>579</v>
      </c>
      <c r="AB139" t="s">
        <v>580</v>
      </c>
      <c r="AC139" t="s">
        <v>2805</v>
      </c>
      <c r="AD139" t="s">
        <v>2806</v>
      </c>
      <c r="AE139" t="s">
        <v>62</v>
      </c>
      <c r="AF139" t="s">
        <v>2807</v>
      </c>
      <c r="AG139" t="s">
        <v>2808</v>
      </c>
      <c r="AH139" t="s">
        <v>474</v>
      </c>
      <c r="AI139">
        <v>2022</v>
      </c>
      <c r="AJ139">
        <v>12</v>
      </c>
      <c r="AK139">
        <v>5</v>
      </c>
      <c r="AL139" t="s">
        <v>62</v>
      </c>
      <c r="AM139" t="s">
        <v>62</v>
      </c>
      <c r="AN139" t="s">
        <v>62</v>
      </c>
      <c r="AO139" t="s">
        <v>62</v>
      </c>
      <c r="AP139">
        <v>740</v>
      </c>
      <c r="AQ139">
        <v>759</v>
      </c>
      <c r="AR139" t="s">
        <v>62</v>
      </c>
      <c r="AS139" t="s">
        <v>2809</v>
      </c>
      <c r="AT139" t="str">
        <f>HYPERLINK("http://dx.doi.org/10.1109/TCPMT.2022.3167651","http://dx.doi.org/10.1109/TCPMT.2022.3167651")</f>
        <v>http://dx.doi.org/10.1109/TCPMT.2022.3167651</v>
      </c>
      <c r="AU139" t="s">
        <v>62</v>
      </c>
      <c r="AV139" t="s">
        <v>62</v>
      </c>
      <c r="AW139">
        <v>20</v>
      </c>
      <c r="AX139" t="s">
        <v>2810</v>
      </c>
      <c r="AY139" t="s">
        <v>91</v>
      </c>
      <c r="AZ139" t="s">
        <v>1929</v>
      </c>
      <c r="BA139" t="s">
        <v>2811</v>
      </c>
      <c r="BB139" t="s">
        <v>62</v>
      </c>
      <c r="BC139" t="s">
        <v>62</v>
      </c>
      <c r="BD139" t="s">
        <v>62</v>
      </c>
      <c r="BE139" t="s">
        <v>62</v>
      </c>
      <c r="BF139" t="s">
        <v>95</v>
      </c>
      <c r="BG139" t="s">
        <v>2812</v>
      </c>
      <c r="BH139" t="str">
        <f>HYPERLINK("https%3A%2F%2Fwww.webofscience.com%2Fwos%2Fwoscc%2Ffull-record%2FWOS:000800180000009","View Full Record in Web of Science")</f>
        <v>View Full Record in Web of Science</v>
      </c>
    </row>
    <row r="140" spans="1:60" x14ac:dyDescent="0.15">
      <c r="A140" t="s">
        <v>60</v>
      </c>
      <c r="B140" t="s">
        <v>2813</v>
      </c>
      <c r="C140" t="s">
        <v>2814</v>
      </c>
      <c r="D140" t="s">
        <v>2815</v>
      </c>
      <c r="E140" t="s">
        <v>2816</v>
      </c>
      <c r="F140" t="s">
        <v>66</v>
      </c>
      <c r="G140" t="s">
        <v>67</v>
      </c>
      <c r="H140" t="s">
        <v>2817</v>
      </c>
      <c r="I140" t="s">
        <v>2818</v>
      </c>
      <c r="J140" t="s">
        <v>2819</v>
      </c>
      <c r="K140" t="s">
        <v>2820</v>
      </c>
      <c r="L140" t="s">
        <v>2821</v>
      </c>
      <c r="M140" t="s">
        <v>2822</v>
      </c>
      <c r="N140" t="s">
        <v>2823</v>
      </c>
      <c r="O140" t="s">
        <v>2824</v>
      </c>
      <c r="P140" t="s">
        <v>2825</v>
      </c>
      <c r="Q140" t="s">
        <v>62</v>
      </c>
      <c r="R140" t="s">
        <v>62</v>
      </c>
      <c r="S140" t="s">
        <v>62</v>
      </c>
      <c r="T140" t="s">
        <v>62</v>
      </c>
      <c r="U140">
        <v>48</v>
      </c>
      <c r="V140">
        <v>5</v>
      </c>
      <c r="W140">
        <v>5</v>
      </c>
      <c r="X140">
        <v>0</v>
      </c>
      <c r="Y140">
        <v>6</v>
      </c>
      <c r="Z140" t="s">
        <v>2826</v>
      </c>
      <c r="AA140" t="s">
        <v>2827</v>
      </c>
      <c r="AB140" t="s">
        <v>2828</v>
      </c>
      <c r="AC140" t="s">
        <v>62</v>
      </c>
      <c r="AD140" t="s">
        <v>2829</v>
      </c>
      <c r="AE140" t="s">
        <v>62</v>
      </c>
      <c r="AF140" t="s">
        <v>2816</v>
      </c>
      <c r="AG140" t="s">
        <v>2830</v>
      </c>
      <c r="AH140" t="s">
        <v>433</v>
      </c>
      <c r="AI140">
        <v>2020</v>
      </c>
      <c r="AJ140">
        <v>7</v>
      </c>
      <c r="AK140">
        <v>3</v>
      </c>
      <c r="AL140" t="s">
        <v>62</v>
      </c>
      <c r="AM140" t="s">
        <v>62</v>
      </c>
      <c r="AN140" t="s">
        <v>62</v>
      </c>
      <c r="AO140" t="s">
        <v>62</v>
      </c>
      <c r="AP140">
        <v>155</v>
      </c>
      <c r="AQ140">
        <v>166</v>
      </c>
      <c r="AR140" t="s">
        <v>62</v>
      </c>
      <c r="AS140" t="s">
        <v>2831</v>
      </c>
      <c r="AT140" t="str">
        <f>HYPERLINK("http://dx.doi.org/10.22306/al.v7i3.165","http://dx.doi.org/10.22306/al.v7i3.165")</f>
        <v>http://dx.doi.org/10.22306/al.v7i3.165</v>
      </c>
      <c r="AU140" t="s">
        <v>62</v>
      </c>
      <c r="AV140" t="s">
        <v>62</v>
      </c>
      <c r="AW140">
        <v>12</v>
      </c>
      <c r="AX140" t="s">
        <v>2832</v>
      </c>
      <c r="AY140" t="s">
        <v>115</v>
      </c>
      <c r="AZ140" t="s">
        <v>201</v>
      </c>
      <c r="BA140" t="s">
        <v>2833</v>
      </c>
      <c r="BB140" t="s">
        <v>62</v>
      </c>
      <c r="BC140" t="s">
        <v>785</v>
      </c>
      <c r="BD140" t="s">
        <v>62</v>
      </c>
      <c r="BE140" t="s">
        <v>62</v>
      </c>
      <c r="BF140" t="s">
        <v>95</v>
      </c>
      <c r="BG140" t="s">
        <v>2834</v>
      </c>
      <c r="BH140" t="str">
        <f>HYPERLINK("https%3A%2F%2Fwww.webofscience.com%2Fwos%2Fwoscc%2Ffull-record%2FWOS:000848733000002","View Full Record in Web of Science")</f>
        <v>View Full Record in Web of Science</v>
      </c>
    </row>
    <row r="141" spans="1:60" x14ac:dyDescent="0.15">
      <c r="A141" t="s">
        <v>60</v>
      </c>
      <c r="B141" t="s">
        <v>2835</v>
      </c>
      <c r="C141" t="s">
        <v>2836</v>
      </c>
      <c r="D141" t="s">
        <v>2837</v>
      </c>
      <c r="E141" t="s">
        <v>940</v>
      </c>
      <c r="F141" t="s">
        <v>66</v>
      </c>
      <c r="G141" t="s">
        <v>67</v>
      </c>
      <c r="H141" t="s">
        <v>2838</v>
      </c>
      <c r="I141" t="s">
        <v>2839</v>
      </c>
      <c r="J141" t="s">
        <v>2840</v>
      </c>
      <c r="K141" t="s">
        <v>2841</v>
      </c>
      <c r="L141" t="s">
        <v>2842</v>
      </c>
      <c r="M141" t="s">
        <v>2843</v>
      </c>
      <c r="N141" t="s">
        <v>2844</v>
      </c>
      <c r="O141" t="s">
        <v>2845</v>
      </c>
      <c r="P141" t="s">
        <v>2846</v>
      </c>
      <c r="Q141" t="s">
        <v>2847</v>
      </c>
      <c r="R141" t="s">
        <v>2848</v>
      </c>
      <c r="S141" t="s">
        <v>2849</v>
      </c>
      <c r="T141" t="s">
        <v>62</v>
      </c>
      <c r="U141">
        <v>106</v>
      </c>
      <c r="V141">
        <v>22</v>
      </c>
      <c r="W141">
        <v>22</v>
      </c>
      <c r="X141">
        <v>45</v>
      </c>
      <c r="Y141">
        <v>137</v>
      </c>
      <c r="Z141" t="s">
        <v>953</v>
      </c>
      <c r="AA141" t="s">
        <v>341</v>
      </c>
      <c r="AB141" t="s">
        <v>954</v>
      </c>
      <c r="AC141" t="s">
        <v>62</v>
      </c>
      <c r="AD141" t="s">
        <v>955</v>
      </c>
      <c r="AE141" t="s">
        <v>62</v>
      </c>
      <c r="AF141" t="s">
        <v>956</v>
      </c>
      <c r="AG141" t="s">
        <v>957</v>
      </c>
      <c r="AH141" t="s">
        <v>2850</v>
      </c>
      <c r="AI141">
        <v>2024</v>
      </c>
      <c r="AJ141">
        <v>11</v>
      </c>
      <c r="AK141">
        <v>2</v>
      </c>
      <c r="AL141" t="s">
        <v>62</v>
      </c>
      <c r="AM141" t="s">
        <v>62</v>
      </c>
      <c r="AN141" t="s">
        <v>62</v>
      </c>
      <c r="AO141" t="s">
        <v>62</v>
      </c>
      <c r="AP141">
        <v>85</v>
      </c>
      <c r="AQ141">
        <v>105</v>
      </c>
      <c r="AR141" t="s">
        <v>62</v>
      </c>
      <c r="AS141" t="s">
        <v>2851</v>
      </c>
      <c r="AT141" t="str">
        <f>HYPERLINK("http://dx.doi.org/10.1093/jcde/qwae017","http://dx.doi.org/10.1093/jcde/qwae017")</f>
        <v>http://dx.doi.org/10.1093/jcde/qwae017</v>
      </c>
      <c r="AU141" t="s">
        <v>62</v>
      </c>
      <c r="AV141" t="s">
        <v>198</v>
      </c>
      <c r="AW141">
        <v>21</v>
      </c>
      <c r="AX141" t="s">
        <v>960</v>
      </c>
      <c r="AY141" t="s">
        <v>91</v>
      </c>
      <c r="AZ141" t="s">
        <v>230</v>
      </c>
      <c r="BA141" t="s">
        <v>2852</v>
      </c>
      <c r="BB141" t="s">
        <v>62</v>
      </c>
      <c r="BC141" t="s">
        <v>94</v>
      </c>
      <c r="BD141" t="s">
        <v>62</v>
      </c>
      <c r="BE141" t="s">
        <v>62</v>
      </c>
      <c r="BF141" t="s">
        <v>95</v>
      </c>
      <c r="BG141" t="s">
        <v>2853</v>
      </c>
      <c r="BH141" t="str">
        <f>HYPERLINK("https%3A%2F%2Fwww.webofscience.com%2Fwos%2Fwoscc%2Ffull-record%2FWOS:001184795100001","View Full Record in Web of Science")</f>
        <v>View Full Record in Web of Science</v>
      </c>
    </row>
    <row r="142" spans="1:60" x14ac:dyDescent="0.15">
      <c r="A142" t="s">
        <v>60</v>
      </c>
      <c r="B142" t="s">
        <v>2854</v>
      </c>
      <c r="C142" t="s">
        <v>2855</v>
      </c>
      <c r="D142" t="s">
        <v>2856</v>
      </c>
      <c r="E142" t="s">
        <v>2857</v>
      </c>
      <c r="F142" t="s">
        <v>66</v>
      </c>
      <c r="G142" t="s">
        <v>67</v>
      </c>
      <c r="H142" t="s">
        <v>2858</v>
      </c>
      <c r="I142" t="s">
        <v>62</v>
      </c>
      <c r="J142" t="s">
        <v>2859</v>
      </c>
      <c r="K142" t="s">
        <v>2860</v>
      </c>
      <c r="L142" t="s">
        <v>2861</v>
      </c>
      <c r="M142" t="s">
        <v>2862</v>
      </c>
      <c r="N142" t="s">
        <v>2863</v>
      </c>
      <c r="O142" t="s">
        <v>62</v>
      </c>
      <c r="P142" t="s">
        <v>2864</v>
      </c>
      <c r="Q142" t="s">
        <v>2865</v>
      </c>
      <c r="R142" t="s">
        <v>2866</v>
      </c>
      <c r="S142" t="s">
        <v>2867</v>
      </c>
      <c r="T142" t="s">
        <v>62</v>
      </c>
      <c r="U142">
        <v>49</v>
      </c>
      <c r="V142">
        <v>6</v>
      </c>
      <c r="W142">
        <v>6</v>
      </c>
      <c r="X142">
        <v>1</v>
      </c>
      <c r="Y142">
        <v>2</v>
      </c>
      <c r="Z142" t="s">
        <v>156</v>
      </c>
      <c r="AA142" t="s">
        <v>157</v>
      </c>
      <c r="AB142" t="s">
        <v>158</v>
      </c>
      <c r="AC142" t="s">
        <v>62</v>
      </c>
      <c r="AD142" t="s">
        <v>2868</v>
      </c>
      <c r="AE142" t="s">
        <v>62</v>
      </c>
      <c r="AF142" t="s">
        <v>2857</v>
      </c>
      <c r="AG142" t="s">
        <v>2869</v>
      </c>
      <c r="AH142" t="s">
        <v>87</v>
      </c>
      <c r="AI142">
        <v>2023</v>
      </c>
      <c r="AJ142">
        <v>10</v>
      </c>
      <c r="AK142">
        <v>3</v>
      </c>
      <c r="AL142" t="s">
        <v>62</v>
      </c>
      <c r="AM142" t="s">
        <v>62</v>
      </c>
      <c r="AN142" t="s">
        <v>62</v>
      </c>
      <c r="AO142" t="s">
        <v>62</v>
      </c>
      <c r="AP142" t="s">
        <v>62</v>
      </c>
      <c r="AQ142" t="s">
        <v>62</v>
      </c>
      <c r="AR142">
        <v>358</v>
      </c>
      <c r="AS142" t="s">
        <v>2870</v>
      </c>
      <c r="AT142" t="str">
        <f>HYPERLINK("http://dx.doi.org/10.3390/bioengineering10030358","http://dx.doi.org/10.3390/bioengineering10030358")</f>
        <v>http://dx.doi.org/10.3390/bioengineering10030358</v>
      </c>
      <c r="AU142" t="s">
        <v>62</v>
      </c>
      <c r="AV142" t="s">
        <v>62</v>
      </c>
      <c r="AW142">
        <v>12</v>
      </c>
      <c r="AX142" t="s">
        <v>2871</v>
      </c>
      <c r="AY142" t="s">
        <v>91</v>
      </c>
      <c r="AZ142" t="s">
        <v>2872</v>
      </c>
      <c r="BA142" t="s">
        <v>2873</v>
      </c>
      <c r="BB142">
        <v>36978749</v>
      </c>
      <c r="BC142" t="s">
        <v>2874</v>
      </c>
      <c r="BD142" t="s">
        <v>62</v>
      </c>
      <c r="BE142" t="s">
        <v>62</v>
      </c>
      <c r="BF142" t="s">
        <v>95</v>
      </c>
      <c r="BG142" t="s">
        <v>2875</v>
      </c>
      <c r="BH142" t="str">
        <f>HYPERLINK("https%3A%2F%2Fwww.webofscience.com%2Fwos%2Fwoscc%2Ffull-record%2FWOS:000954186600001","View Full Record in Web of Science")</f>
        <v>View Full Record in Web of Science</v>
      </c>
    </row>
    <row r="143" spans="1:60" x14ac:dyDescent="0.15">
      <c r="A143" t="s">
        <v>60</v>
      </c>
      <c r="B143" t="s">
        <v>2876</v>
      </c>
      <c r="C143" t="s">
        <v>2877</v>
      </c>
      <c r="D143" t="s">
        <v>2878</v>
      </c>
      <c r="E143" t="s">
        <v>499</v>
      </c>
      <c r="F143" t="s">
        <v>66</v>
      </c>
      <c r="G143" t="s">
        <v>67</v>
      </c>
      <c r="H143" t="s">
        <v>2879</v>
      </c>
      <c r="I143" t="s">
        <v>62</v>
      </c>
      <c r="J143" t="s">
        <v>2880</v>
      </c>
      <c r="K143" t="s">
        <v>2881</v>
      </c>
      <c r="L143" t="s">
        <v>2882</v>
      </c>
      <c r="M143" t="s">
        <v>2883</v>
      </c>
      <c r="N143" t="s">
        <v>2884</v>
      </c>
      <c r="O143" t="s">
        <v>2885</v>
      </c>
      <c r="P143" t="s">
        <v>62</v>
      </c>
      <c r="Q143" t="s">
        <v>62</v>
      </c>
      <c r="R143" t="s">
        <v>62</v>
      </c>
      <c r="S143" t="s">
        <v>62</v>
      </c>
      <c r="T143" t="s">
        <v>62</v>
      </c>
      <c r="U143">
        <v>39</v>
      </c>
      <c r="V143">
        <v>0</v>
      </c>
      <c r="W143">
        <v>0</v>
      </c>
      <c r="X143">
        <v>0</v>
      </c>
      <c r="Y143">
        <v>0</v>
      </c>
      <c r="Z143" t="s">
        <v>156</v>
      </c>
      <c r="AA143" t="s">
        <v>157</v>
      </c>
      <c r="AB143" t="s">
        <v>166</v>
      </c>
      <c r="AC143" t="s">
        <v>500</v>
      </c>
      <c r="AD143" t="s">
        <v>62</v>
      </c>
      <c r="AE143" t="s">
        <v>62</v>
      </c>
      <c r="AF143" t="s">
        <v>501</v>
      </c>
      <c r="AG143" t="s">
        <v>502</v>
      </c>
      <c r="AH143" t="s">
        <v>2886</v>
      </c>
      <c r="AI143">
        <v>2025</v>
      </c>
      <c r="AJ143">
        <v>14</v>
      </c>
      <c r="AK143">
        <v>13</v>
      </c>
      <c r="AL143" t="s">
        <v>62</v>
      </c>
      <c r="AM143" t="s">
        <v>62</v>
      </c>
      <c r="AN143" t="s">
        <v>62</v>
      </c>
      <c r="AO143" t="s">
        <v>62</v>
      </c>
      <c r="AP143" t="s">
        <v>62</v>
      </c>
      <c r="AQ143" t="s">
        <v>62</v>
      </c>
      <c r="AR143">
        <v>2703</v>
      </c>
      <c r="AS143" t="s">
        <v>2887</v>
      </c>
      <c r="AT143" t="str">
        <f>HYPERLINK("http://dx.doi.org/10.3390/electronics14132703","http://dx.doi.org/10.3390/electronics14132703")</f>
        <v>http://dx.doi.org/10.3390/electronics14132703</v>
      </c>
      <c r="AU143" t="s">
        <v>62</v>
      </c>
      <c r="AV143" t="s">
        <v>62</v>
      </c>
      <c r="AW143">
        <v>21</v>
      </c>
      <c r="AX143" t="s">
        <v>503</v>
      </c>
      <c r="AY143" t="s">
        <v>91</v>
      </c>
      <c r="AZ143" t="s">
        <v>504</v>
      </c>
      <c r="BA143" t="s">
        <v>2888</v>
      </c>
      <c r="BB143" t="s">
        <v>62</v>
      </c>
      <c r="BC143" t="s">
        <v>62</v>
      </c>
      <c r="BD143" t="s">
        <v>62</v>
      </c>
      <c r="BE143" t="s">
        <v>62</v>
      </c>
      <c r="BF143" t="s">
        <v>95</v>
      </c>
      <c r="BG143" t="s">
        <v>2889</v>
      </c>
      <c r="BH143" t="str">
        <f>HYPERLINK("https%3A%2F%2Fwww.webofscience.com%2Fwos%2Fwoscc%2Ffull-record%2FWOS:001527459400001","View Full Record in Web of Science")</f>
        <v>View Full Record in Web of Science</v>
      </c>
    </row>
    <row r="144" spans="1:60" x14ac:dyDescent="0.15">
      <c r="A144" t="s">
        <v>60</v>
      </c>
      <c r="B144" t="s">
        <v>2890</v>
      </c>
      <c r="C144" t="s">
        <v>2891</v>
      </c>
      <c r="D144" t="s">
        <v>2892</v>
      </c>
      <c r="E144" t="s">
        <v>2893</v>
      </c>
      <c r="F144" t="s">
        <v>66</v>
      </c>
      <c r="G144" t="s">
        <v>67</v>
      </c>
      <c r="H144" t="s">
        <v>2894</v>
      </c>
      <c r="I144" t="s">
        <v>62</v>
      </c>
      <c r="J144" t="s">
        <v>2895</v>
      </c>
      <c r="K144" t="s">
        <v>2896</v>
      </c>
      <c r="L144" t="s">
        <v>2897</v>
      </c>
      <c r="M144" t="s">
        <v>2898</v>
      </c>
      <c r="N144" t="s">
        <v>2899</v>
      </c>
      <c r="O144" t="s">
        <v>2900</v>
      </c>
      <c r="P144" t="s">
        <v>2901</v>
      </c>
      <c r="Q144" t="s">
        <v>62</v>
      </c>
      <c r="R144" t="s">
        <v>62</v>
      </c>
      <c r="S144" t="s">
        <v>62</v>
      </c>
      <c r="T144" t="s">
        <v>62</v>
      </c>
      <c r="U144">
        <v>70</v>
      </c>
      <c r="V144">
        <v>0</v>
      </c>
      <c r="W144">
        <v>0</v>
      </c>
      <c r="X144">
        <v>1</v>
      </c>
      <c r="Y144">
        <v>4</v>
      </c>
      <c r="Z144" t="s">
        <v>2902</v>
      </c>
      <c r="AA144" t="s">
        <v>2903</v>
      </c>
      <c r="AB144" t="s">
        <v>2904</v>
      </c>
      <c r="AC144" t="s">
        <v>2905</v>
      </c>
      <c r="AD144" t="s">
        <v>62</v>
      </c>
      <c r="AE144" t="s">
        <v>62</v>
      </c>
      <c r="AF144" t="s">
        <v>2906</v>
      </c>
      <c r="AG144" t="s">
        <v>2907</v>
      </c>
      <c r="AH144" t="s">
        <v>62</v>
      </c>
      <c r="AI144">
        <v>2024</v>
      </c>
      <c r="AJ144">
        <v>29</v>
      </c>
      <c r="AK144" t="s">
        <v>62</v>
      </c>
      <c r="AL144" t="s">
        <v>62</v>
      </c>
      <c r="AM144" t="s">
        <v>62</v>
      </c>
      <c r="AN144" t="s">
        <v>62</v>
      </c>
      <c r="AO144" t="s">
        <v>62</v>
      </c>
      <c r="AP144">
        <v>864</v>
      </c>
      <c r="AQ144">
        <v>893</v>
      </c>
      <c r="AR144" t="s">
        <v>62</v>
      </c>
      <c r="AS144" t="s">
        <v>2908</v>
      </c>
      <c r="AT144" t="str">
        <f>HYPERLINK("http://dx.doi.org/10.36680/j.itcon.2024.038","http://dx.doi.org/10.36680/j.itcon.2024.038")</f>
        <v>http://dx.doi.org/10.36680/j.itcon.2024.038</v>
      </c>
      <c r="AU144" t="s">
        <v>62</v>
      </c>
      <c r="AV144" t="s">
        <v>62</v>
      </c>
      <c r="AW144">
        <v>30</v>
      </c>
      <c r="AX144" t="s">
        <v>368</v>
      </c>
      <c r="AY144" t="s">
        <v>115</v>
      </c>
      <c r="AZ144" t="s">
        <v>92</v>
      </c>
      <c r="BA144" t="s">
        <v>2909</v>
      </c>
      <c r="BB144" t="s">
        <v>62</v>
      </c>
      <c r="BC144" t="s">
        <v>94</v>
      </c>
      <c r="BD144" t="s">
        <v>62</v>
      </c>
      <c r="BE144" t="s">
        <v>62</v>
      </c>
      <c r="BF144" t="s">
        <v>95</v>
      </c>
      <c r="BG144" t="s">
        <v>2910</v>
      </c>
      <c r="BH144" t="str">
        <f>HYPERLINK("https%3A%2F%2Fwww.webofscience.com%2Fwos%2Fwoscc%2Ffull-record%2FWOS:001348669200001","View Full Record in Web of Science")</f>
        <v>View Full Record in Web of Science</v>
      </c>
    </row>
    <row r="145" spans="1:60" x14ac:dyDescent="0.15">
      <c r="A145" t="s">
        <v>60</v>
      </c>
      <c r="B145" t="s">
        <v>2911</v>
      </c>
      <c r="C145" t="s">
        <v>2912</v>
      </c>
      <c r="D145" t="s">
        <v>2913</v>
      </c>
      <c r="E145" t="s">
        <v>327</v>
      </c>
      <c r="F145" t="s">
        <v>66</v>
      </c>
      <c r="G145" t="s">
        <v>67</v>
      </c>
      <c r="H145" t="s">
        <v>2914</v>
      </c>
      <c r="I145" t="s">
        <v>62</v>
      </c>
      <c r="J145" t="s">
        <v>2915</v>
      </c>
      <c r="K145" t="s">
        <v>2916</v>
      </c>
      <c r="L145" t="s">
        <v>2917</v>
      </c>
      <c r="M145" t="s">
        <v>2918</v>
      </c>
      <c r="N145" t="s">
        <v>2919</v>
      </c>
      <c r="O145" t="s">
        <v>62</v>
      </c>
      <c r="P145" t="s">
        <v>62</v>
      </c>
      <c r="Q145" t="s">
        <v>62</v>
      </c>
      <c r="R145" t="s">
        <v>62</v>
      </c>
      <c r="S145" t="s">
        <v>62</v>
      </c>
      <c r="T145" t="s">
        <v>62</v>
      </c>
      <c r="U145">
        <v>71</v>
      </c>
      <c r="V145">
        <v>3</v>
      </c>
      <c r="W145">
        <v>3</v>
      </c>
      <c r="X145">
        <v>16</v>
      </c>
      <c r="Y145">
        <v>47</v>
      </c>
      <c r="Z145" t="s">
        <v>340</v>
      </c>
      <c r="AA145" t="s">
        <v>341</v>
      </c>
      <c r="AB145" t="s">
        <v>342</v>
      </c>
      <c r="AC145" t="s">
        <v>343</v>
      </c>
      <c r="AD145" t="s">
        <v>344</v>
      </c>
      <c r="AE145" t="s">
        <v>62</v>
      </c>
      <c r="AF145" t="s">
        <v>345</v>
      </c>
      <c r="AG145" t="s">
        <v>346</v>
      </c>
      <c r="AH145" t="s">
        <v>251</v>
      </c>
      <c r="AI145">
        <v>2024</v>
      </c>
      <c r="AJ145">
        <v>258</v>
      </c>
      <c r="AK145" t="s">
        <v>62</v>
      </c>
      <c r="AL145" t="s">
        <v>62</v>
      </c>
      <c r="AM145" t="s">
        <v>62</v>
      </c>
      <c r="AN145" t="s">
        <v>62</v>
      </c>
      <c r="AO145" t="s">
        <v>62</v>
      </c>
      <c r="AP145" t="s">
        <v>62</v>
      </c>
      <c r="AQ145" t="s">
        <v>62</v>
      </c>
      <c r="AR145">
        <v>125124</v>
      </c>
      <c r="AS145" t="s">
        <v>2920</v>
      </c>
      <c r="AT145" t="str">
        <f>HYPERLINK("http://dx.doi.org/10.1016/j.eswa.2024.125124","http://dx.doi.org/10.1016/j.eswa.2024.125124")</f>
        <v>http://dx.doi.org/10.1016/j.eswa.2024.125124</v>
      </c>
      <c r="AU145" t="s">
        <v>62</v>
      </c>
      <c r="AV145" t="s">
        <v>2921</v>
      </c>
      <c r="AW145">
        <v>30</v>
      </c>
      <c r="AX145" t="s">
        <v>350</v>
      </c>
      <c r="AY145" t="s">
        <v>91</v>
      </c>
      <c r="AZ145" t="s">
        <v>351</v>
      </c>
      <c r="BA145" t="s">
        <v>2922</v>
      </c>
      <c r="BB145" t="s">
        <v>62</v>
      </c>
      <c r="BC145" t="s">
        <v>2923</v>
      </c>
      <c r="BD145" t="s">
        <v>62</v>
      </c>
      <c r="BE145" t="s">
        <v>62</v>
      </c>
      <c r="BF145" t="s">
        <v>95</v>
      </c>
      <c r="BG145" t="s">
        <v>2924</v>
      </c>
      <c r="BH145" t="str">
        <f>HYPERLINK("https%3A%2F%2Fwww.webofscience.com%2Fwos%2Fwoscc%2Ffull-record%2FWOS:001301733100001","View Full Record in Web of Science")</f>
        <v>View Full Record in Web of Science</v>
      </c>
    </row>
    <row r="146" spans="1:60" x14ac:dyDescent="0.15">
      <c r="A146" t="s">
        <v>60</v>
      </c>
      <c r="B146" t="s">
        <v>2925</v>
      </c>
      <c r="C146" t="s">
        <v>2926</v>
      </c>
      <c r="D146" t="s">
        <v>2927</v>
      </c>
      <c r="E146" t="s">
        <v>260</v>
      </c>
      <c r="F146" t="s">
        <v>66</v>
      </c>
      <c r="G146" t="s">
        <v>67</v>
      </c>
      <c r="H146" t="s">
        <v>2928</v>
      </c>
      <c r="I146" t="s">
        <v>62</v>
      </c>
      <c r="J146" t="s">
        <v>2929</v>
      </c>
      <c r="K146" t="s">
        <v>2930</v>
      </c>
      <c r="L146" t="s">
        <v>2931</v>
      </c>
      <c r="M146" t="s">
        <v>2932</v>
      </c>
      <c r="N146" t="s">
        <v>2933</v>
      </c>
      <c r="O146" t="s">
        <v>2934</v>
      </c>
      <c r="P146" t="s">
        <v>2935</v>
      </c>
      <c r="Q146" t="s">
        <v>2936</v>
      </c>
      <c r="R146" t="s">
        <v>2937</v>
      </c>
      <c r="S146" t="s">
        <v>2938</v>
      </c>
      <c r="T146" t="s">
        <v>62</v>
      </c>
      <c r="U146">
        <v>28</v>
      </c>
      <c r="V146">
        <v>1</v>
      </c>
      <c r="W146">
        <v>1</v>
      </c>
      <c r="X146">
        <v>1</v>
      </c>
      <c r="Y146">
        <v>1</v>
      </c>
      <c r="Z146" t="s">
        <v>156</v>
      </c>
      <c r="AA146" t="s">
        <v>157</v>
      </c>
      <c r="AB146" t="s">
        <v>166</v>
      </c>
      <c r="AC146" t="s">
        <v>62</v>
      </c>
      <c r="AD146" t="s">
        <v>271</v>
      </c>
      <c r="AE146" t="s">
        <v>62</v>
      </c>
      <c r="AF146" t="s">
        <v>272</v>
      </c>
      <c r="AG146" t="s">
        <v>273</v>
      </c>
      <c r="AH146" t="s">
        <v>2939</v>
      </c>
      <c r="AI146">
        <v>2025</v>
      </c>
      <c r="AJ146">
        <v>15</v>
      </c>
      <c r="AK146">
        <v>7</v>
      </c>
      <c r="AL146" t="s">
        <v>62</v>
      </c>
      <c r="AM146" t="s">
        <v>62</v>
      </c>
      <c r="AN146" t="s">
        <v>62</v>
      </c>
      <c r="AO146" t="s">
        <v>62</v>
      </c>
      <c r="AP146" t="s">
        <v>62</v>
      </c>
      <c r="AQ146" t="s">
        <v>62</v>
      </c>
      <c r="AR146">
        <v>3720</v>
      </c>
      <c r="AS146" t="s">
        <v>2940</v>
      </c>
      <c r="AT146" t="str">
        <f>HYPERLINK("http://dx.doi.org/10.3390/app15073720","http://dx.doi.org/10.3390/app15073720")</f>
        <v>http://dx.doi.org/10.3390/app15073720</v>
      </c>
      <c r="AU146" t="s">
        <v>62</v>
      </c>
      <c r="AV146" t="s">
        <v>62</v>
      </c>
      <c r="AW146">
        <v>20</v>
      </c>
      <c r="AX146" t="s">
        <v>276</v>
      </c>
      <c r="AY146" t="s">
        <v>91</v>
      </c>
      <c r="AZ146" t="s">
        <v>277</v>
      </c>
      <c r="BA146" t="s">
        <v>2941</v>
      </c>
      <c r="BB146" t="s">
        <v>62</v>
      </c>
      <c r="BC146" t="s">
        <v>94</v>
      </c>
      <c r="BD146" t="s">
        <v>62</v>
      </c>
      <c r="BE146" t="s">
        <v>62</v>
      </c>
      <c r="BF146" t="s">
        <v>95</v>
      </c>
      <c r="BG146" t="s">
        <v>2942</v>
      </c>
      <c r="BH146" t="str">
        <f>HYPERLINK("https%3A%2F%2Fwww.webofscience.com%2Fwos%2Fwoscc%2Ffull-record%2FWOS:001463650500001","View Full Record in Web of Science")</f>
        <v>View Full Record in Web of Science</v>
      </c>
    </row>
    <row r="147" spans="1:60" x14ac:dyDescent="0.15">
      <c r="A147" t="s">
        <v>60</v>
      </c>
      <c r="B147" t="s">
        <v>2943</v>
      </c>
      <c r="C147" t="s">
        <v>2944</v>
      </c>
      <c r="D147" t="s">
        <v>2945</v>
      </c>
      <c r="E147" t="s">
        <v>592</v>
      </c>
      <c r="F147" t="s">
        <v>66</v>
      </c>
      <c r="G147" t="s">
        <v>67</v>
      </c>
      <c r="H147" t="s">
        <v>2946</v>
      </c>
      <c r="I147" t="s">
        <v>2947</v>
      </c>
      <c r="J147" t="s">
        <v>2948</v>
      </c>
      <c r="K147" t="s">
        <v>2949</v>
      </c>
      <c r="L147" t="s">
        <v>2950</v>
      </c>
      <c r="M147" t="s">
        <v>2951</v>
      </c>
      <c r="N147" t="s">
        <v>2952</v>
      </c>
      <c r="O147" t="s">
        <v>62</v>
      </c>
      <c r="P147" t="s">
        <v>62</v>
      </c>
      <c r="Q147" t="s">
        <v>62</v>
      </c>
      <c r="R147" t="s">
        <v>62</v>
      </c>
      <c r="S147" t="s">
        <v>62</v>
      </c>
      <c r="T147" t="s">
        <v>62</v>
      </c>
      <c r="U147">
        <v>47</v>
      </c>
      <c r="V147">
        <v>3</v>
      </c>
      <c r="W147">
        <v>3</v>
      </c>
      <c r="X147">
        <v>2</v>
      </c>
      <c r="Y147">
        <v>38</v>
      </c>
      <c r="Z147" t="s">
        <v>578</v>
      </c>
      <c r="AA147" t="s">
        <v>579</v>
      </c>
      <c r="AB147" t="s">
        <v>580</v>
      </c>
      <c r="AC147" t="s">
        <v>602</v>
      </c>
      <c r="AD147" t="s">
        <v>62</v>
      </c>
      <c r="AE147" t="s">
        <v>62</v>
      </c>
      <c r="AF147" t="s">
        <v>592</v>
      </c>
      <c r="AG147" t="s">
        <v>603</v>
      </c>
      <c r="AH147" t="s">
        <v>62</v>
      </c>
      <c r="AI147">
        <v>2021</v>
      </c>
      <c r="AJ147">
        <v>9</v>
      </c>
      <c r="AK147" t="s">
        <v>62</v>
      </c>
      <c r="AL147" t="s">
        <v>62</v>
      </c>
      <c r="AM147" t="s">
        <v>62</v>
      </c>
      <c r="AN147" t="s">
        <v>62</v>
      </c>
      <c r="AO147" t="s">
        <v>62</v>
      </c>
      <c r="AP147">
        <v>164131</v>
      </c>
      <c r="AQ147">
        <v>164147</v>
      </c>
      <c r="AR147" t="s">
        <v>62</v>
      </c>
      <c r="AS147" t="s">
        <v>2953</v>
      </c>
      <c r="AT147" t="str">
        <f>HYPERLINK("http://dx.doi.org/10.1109/ACCESS.2021.3132775","http://dx.doi.org/10.1109/ACCESS.2021.3132775")</f>
        <v>http://dx.doi.org/10.1109/ACCESS.2021.3132775</v>
      </c>
      <c r="AU147" t="s">
        <v>62</v>
      </c>
      <c r="AV147" t="s">
        <v>62</v>
      </c>
      <c r="AW147">
        <v>17</v>
      </c>
      <c r="AX147" t="s">
        <v>605</v>
      </c>
      <c r="AY147" t="s">
        <v>91</v>
      </c>
      <c r="AZ147" t="s">
        <v>586</v>
      </c>
      <c r="BA147" t="s">
        <v>2954</v>
      </c>
      <c r="BB147" t="s">
        <v>62</v>
      </c>
      <c r="BC147" t="s">
        <v>94</v>
      </c>
      <c r="BD147" t="s">
        <v>62</v>
      </c>
      <c r="BE147" t="s">
        <v>62</v>
      </c>
      <c r="BF147" t="s">
        <v>95</v>
      </c>
      <c r="BG147" t="s">
        <v>2955</v>
      </c>
      <c r="BH147" t="str">
        <f>HYPERLINK("https%3A%2F%2Fwww.webofscience.com%2Fwos%2Fwoscc%2Ffull-record%2FWOS:000731135700001","View Full Record in Web of Science")</f>
        <v>View Full Record in Web of Science</v>
      </c>
    </row>
    <row r="148" spans="1:60" x14ac:dyDescent="0.15">
      <c r="A148" t="s">
        <v>60</v>
      </c>
      <c r="B148" t="s">
        <v>2956</v>
      </c>
      <c r="C148" t="s">
        <v>2957</v>
      </c>
      <c r="D148" t="s">
        <v>2958</v>
      </c>
      <c r="E148" t="s">
        <v>2355</v>
      </c>
      <c r="F148" t="s">
        <v>66</v>
      </c>
      <c r="G148" t="s">
        <v>67</v>
      </c>
      <c r="H148" t="s">
        <v>2959</v>
      </c>
      <c r="I148" t="s">
        <v>62</v>
      </c>
      <c r="J148" t="s">
        <v>2960</v>
      </c>
      <c r="K148" t="s">
        <v>2961</v>
      </c>
      <c r="L148" t="s">
        <v>2962</v>
      </c>
      <c r="M148" t="s">
        <v>2963</v>
      </c>
      <c r="N148" t="s">
        <v>2964</v>
      </c>
      <c r="O148" t="s">
        <v>2965</v>
      </c>
      <c r="P148" t="s">
        <v>62</v>
      </c>
      <c r="Q148" t="s">
        <v>2966</v>
      </c>
      <c r="R148" t="s">
        <v>2967</v>
      </c>
      <c r="S148" t="s">
        <v>2968</v>
      </c>
      <c r="T148" t="s">
        <v>62</v>
      </c>
      <c r="U148">
        <v>63</v>
      </c>
      <c r="V148">
        <v>0</v>
      </c>
      <c r="W148">
        <v>0</v>
      </c>
      <c r="X148">
        <v>2</v>
      </c>
      <c r="Y148">
        <v>2</v>
      </c>
      <c r="Z148" t="s">
        <v>1689</v>
      </c>
      <c r="AA148" t="s">
        <v>1690</v>
      </c>
      <c r="AB148" t="s">
        <v>1691</v>
      </c>
      <c r="AC148" t="s">
        <v>2368</v>
      </c>
      <c r="AD148" t="s">
        <v>2369</v>
      </c>
      <c r="AE148" t="s">
        <v>62</v>
      </c>
      <c r="AF148" t="s">
        <v>2370</v>
      </c>
      <c r="AG148" t="s">
        <v>2371</v>
      </c>
      <c r="AH148" t="s">
        <v>274</v>
      </c>
      <c r="AI148">
        <v>2025</v>
      </c>
      <c r="AJ148">
        <v>51</v>
      </c>
      <c r="AK148">
        <v>2</v>
      </c>
      <c r="AL148" t="s">
        <v>62</v>
      </c>
      <c r="AM148" t="s">
        <v>62</v>
      </c>
      <c r="AN148" t="s">
        <v>62</v>
      </c>
      <c r="AO148" t="s">
        <v>62</v>
      </c>
      <c r="AP148">
        <v>371</v>
      </c>
      <c r="AQ148">
        <v>388</v>
      </c>
      <c r="AR148" t="s">
        <v>62</v>
      </c>
      <c r="AS148" t="s">
        <v>2969</v>
      </c>
      <c r="AT148" t="str">
        <f>HYPERLINK("http://dx.doi.org/10.1109/TSE.2024.3509975","http://dx.doi.org/10.1109/TSE.2024.3509975")</f>
        <v>http://dx.doi.org/10.1109/TSE.2024.3509975</v>
      </c>
      <c r="AU148" t="s">
        <v>62</v>
      </c>
      <c r="AV148" t="s">
        <v>62</v>
      </c>
      <c r="AW148">
        <v>18</v>
      </c>
      <c r="AX148" t="s">
        <v>2373</v>
      </c>
      <c r="AY148" t="s">
        <v>91</v>
      </c>
      <c r="AZ148" t="s">
        <v>230</v>
      </c>
      <c r="BA148" t="s">
        <v>2970</v>
      </c>
      <c r="BB148" t="s">
        <v>62</v>
      </c>
      <c r="BC148" t="s">
        <v>322</v>
      </c>
      <c r="BD148" t="s">
        <v>62</v>
      </c>
      <c r="BE148" t="s">
        <v>62</v>
      </c>
      <c r="BF148" t="s">
        <v>95</v>
      </c>
      <c r="BG148" t="s">
        <v>2971</v>
      </c>
      <c r="BH148" t="str">
        <f>HYPERLINK("https%3A%2F%2Fwww.webofscience.com%2Fwos%2Fwoscc%2Ffull-record%2FWOS:001421986900003","View Full Record in Web of Science")</f>
        <v>View Full Record in Web of Science</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aerfani</cp:lastModifiedBy>
  <dcterms:created xsi:type="dcterms:W3CDTF">2025-07-27T14:03:01Z</dcterms:created>
  <dcterms:modified xsi:type="dcterms:W3CDTF">2025-07-28T14:29:12Z</dcterms:modified>
</cp:coreProperties>
</file>