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-mcl\Dropbox (McLellan Energy)\2022 Publications\Potential Papers\2023 1 Zun Hydrogen\Submission Version\"/>
    </mc:Choice>
  </mc:AlternateContent>
  <bookViews>
    <workbookView xWindow="0" yWindow="0" windowWidth="23040" windowHeight="8676"/>
  </bookViews>
  <sheets>
    <sheet name="TOC" sheetId="3" r:id="rId1"/>
    <sheet name="Cost review" sheetId="2" r:id="rId2"/>
    <sheet name="Result" sheetId="1" r:id="rId3"/>
    <sheet name="Data conversion" sheetId="5" r:id="rId4"/>
    <sheet name="Referenc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7" i="2" l="1"/>
  <c r="N268" i="2"/>
  <c r="N269" i="2"/>
  <c r="N270" i="2"/>
  <c r="N271" i="2"/>
  <c r="N272" i="2"/>
  <c r="N273" i="2"/>
  <c r="N274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8" i="2"/>
  <c r="N189" i="2"/>
  <c r="N190" i="2"/>
  <c r="N191" i="2"/>
  <c r="N192" i="2"/>
  <c r="N193" i="2"/>
  <c r="N194" i="2"/>
  <c r="N195" i="2"/>
  <c r="N196" i="2"/>
  <c r="N197" i="2"/>
  <c r="N1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3" i="2"/>
  <c r="T301" i="2"/>
  <c r="T293" i="2"/>
  <c r="T283" i="2"/>
  <c r="T282" i="2"/>
  <c r="T275" i="2"/>
  <c r="L275" i="2"/>
  <c r="N275" i="2" s="1"/>
  <c r="T262" i="2"/>
  <c r="T261" i="2"/>
  <c r="T260" i="2"/>
  <c r="T259" i="2"/>
  <c r="R259" i="2"/>
  <c r="T255" i="2"/>
  <c r="T254" i="2"/>
  <c r="T247" i="2"/>
  <c r="T246" i="2"/>
  <c r="T245" i="2"/>
  <c r="T239" i="2"/>
  <c r="T237" i="2"/>
  <c r="T198" i="2"/>
  <c r="T193" i="2"/>
  <c r="T191" i="2"/>
  <c r="L187" i="2"/>
  <c r="N187" i="2" s="1"/>
  <c r="T184" i="2"/>
  <c r="T175" i="2"/>
  <c r="T168" i="2"/>
  <c r="T167" i="2"/>
  <c r="L166" i="2"/>
  <c r="N166" i="2" s="1"/>
  <c r="L165" i="2"/>
  <c r="N165" i="2" s="1"/>
  <c r="L164" i="2"/>
  <c r="N164" i="2" s="1"/>
  <c r="L163" i="2"/>
  <c r="N163" i="2" s="1"/>
  <c r="T150" i="2"/>
  <c r="T149" i="2"/>
  <c r="T148" i="2"/>
  <c r="T147" i="2"/>
  <c r="T146" i="2"/>
</calcChain>
</file>

<file path=xl/sharedStrings.xml><?xml version="1.0" encoding="utf-8"?>
<sst xmlns="http://schemas.openxmlformats.org/spreadsheetml/2006/main" count="2698" uniqueCount="381">
  <si>
    <t>eff_singlef_alk</t>
  </si>
  <si>
    <t>eff_singlef_pem</t>
  </si>
  <si>
    <t>alk_singlef</t>
  </si>
  <si>
    <t>alk_singlef_s</t>
  </si>
  <si>
    <t>alk_singlef_l</t>
  </si>
  <si>
    <t>alk_singlef_sl</t>
  </si>
  <si>
    <t>pem_singlef</t>
  </si>
  <si>
    <t>pem_singlef_s</t>
  </si>
  <si>
    <t>pem_singlef_l</t>
  </si>
  <si>
    <t>pem_singlef_sl</t>
  </si>
  <si>
    <t>alk_doublef</t>
  </si>
  <si>
    <t>alk_doublef_s</t>
  </si>
  <si>
    <t>alk_doublef_l</t>
  </si>
  <si>
    <t>alk_doublef_sl</t>
  </si>
  <si>
    <t>pem_doublef</t>
  </si>
  <si>
    <t>pem_doublef_s</t>
  </si>
  <si>
    <t>pem_doublef_l</t>
  </si>
  <si>
    <t>pem_doublef_sl</t>
  </si>
  <si>
    <t>Sheet_name</t>
  </si>
  <si>
    <t>Content</t>
  </si>
  <si>
    <t>Cost Review</t>
  </si>
  <si>
    <t>Data collected for alkaline and PEM electrolyzer</t>
  </si>
  <si>
    <t>Result</t>
  </si>
  <si>
    <t>Cost reduction potential result produced</t>
  </si>
  <si>
    <t>Reference</t>
  </si>
  <si>
    <t>Categorization of all sources used for cost review</t>
  </si>
  <si>
    <t>PCBZPPTE</t>
  </si>
  <si>
    <t>PNC5E4P4</t>
  </si>
  <si>
    <t>Jónsson, Valdimar K.; Gunnarsson, Ragnar L.; Árnason, Bragi; Sigfússon, Thorsteinn I.</t>
  </si>
  <si>
    <t>The feasibility of using geothermal energy in hydrogen production</t>
  </si>
  <si>
    <t>Norsk Hydro</t>
  </si>
  <si>
    <t>Journal</t>
  </si>
  <si>
    <t>Manufacturer</t>
  </si>
  <si>
    <t>Alkaline</t>
  </si>
  <si>
    <t>USD/kW</t>
  </si>
  <si>
    <t>MW</t>
  </si>
  <si>
    <t>HHV %</t>
  </si>
  <si>
    <t>Lurgi S556</t>
  </si>
  <si>
    <t>VHXNQH2L</t>
  </si>
  <si>
    <t>C.E. Thomas; I.F. Kuhn Jr</t>
  </si>
  <si>
    <t>Electrolytic hydrogen production infrastructure options evaluation</t>
  </si>
  <si>
    <t>DOE Projection</t>
  </si>
  <si>
    <t>Report</t>
  </si>
  <si>
    <t>Forecast</t>
  </si>
  <si>
    <t>PEM</t>
  </si>
  <si>
    <t>Fluor Daniel</t>
  </si>
  <si>
    <t>Electrolyser Corporation of Toronto</t>
  </si>
  <si>
    <t>Princeton</t>
  </si>
  <si>
    <t>Lawrence Livermore</t>
  </si>
  <si>
    <t>Los Alamos</t>
  </si>
  <si>
    <t>Stone &amp; Webster</t>
  </si>
  <si>
    <t>General Electric</t>
  </si>
  <si>
    <t>Hamilton Standard</t>
  </si>
  <si>
    <t>DTI Projection</t>
  </si>
  <si>
    <t>DOE/Energetics Projection</t>
  </si>
  <si>
    <t>XLKIU5RX</t>
  </si>
  <si>
    <t>Mayyas, Ahmad; Mann, Margaret</t>
  </si>
  <si>
    <t>Manufacturing competitiveness analysis for hydrogen refueling stations</t>
  </si>
  <si>
    <t>Manufacturing Estimate</t>
  </si>
  <si>
    <t>Estimate</t>
  </si>
  <si>
    <t>2RU3FEG2</t>
  </si>
  <si>
    <t>Torrance, John</t>
  </si>
  <si>
    <t>Electrolyzer Manufacturing Progress and Challenges</t>
  </si>
  <si>
    <t>3KPB4V25</t>
  </si>
  <si>
    <t>Mann, M. K.; Spath, P. L.; Amos, W. A.</t>
  </si>
  <si>
    <t>Technoeconomic analysis of different options for the production of hydrogen from sunlight, wind, and biomass</t>
  </si>
  <si>
    <t>Scenario Comparison</t>
  </si>
  <si>
    <t>I4DFCVKP</t>
  </si>
  <si>
    <t>Nitsch, J.; Fischedick, M.</t>
  </si>
  <si>
    <t>Eine vollständig regenerative Energieversorgung mit Wasserstoff – illusion oder realistische Perspektive. Wasserstofftag Essen</t>
  </si>
  <si>
    <t>IRXLZEEL</t>
  </si>
  <si>
    <t>Greg Glatzmaier; Dan Blake; Steve Showalter</t>
  </si>
  <si>
    <t>Assessment of Methods Hydrogen Production Using Concentrated Solar Energy</t>
  </si>
  <si>
    <t>Electrolyser Corporation of Toronto, Teledyne Brown (Baltimore)</t>
  </si>
  <si>
    <t>Westinghouse Solid Oxide Fuel Cell Group (Pittsburgh</t>
  </si>
  <si>
    <t>SOEC</t>
  </si>
  <si>
    <t>NS4DELDA</t>
  </si>
  <si>
    <t>Luca Bertuccioli; Chan, Alvin; Hart, David; Lehner, Franz; Madden, Ben; Standen, Eleanor</t>
  </si>
  <si>
    <t>Development of Water Electrolysis in the European Union</t>
  </si>
  <si>
    <t>Bottom-up Analysis</t>
  </si>
  <si>
    <t>kW</t>
  </si>
  <si>
    <t>LHV %</t>
  </si>
  <si>
    <t>NXDEHKBV</t>
  </si>
  <si>
    <t>Lipman, T. E.</t>
  </si>
  <si>
    <t>What will power the hydrogen economy? Present and future sources of hydrogen energy</t>
  </si>
  <si>
    <t>RQZXZ4U9</t>
  </si>
  <si>
    <t>Da Silva, E.P.; Marin Neto, A.J.; Ferreira, P.F.P.; Camargo, J.C.; Apolinário, F.R.; Pinto, C.S.</t>
  </si>
  <si>
    <t>Analysis of hydrogen production from combined photovoltaics, wind energy and secondary hydroelectricity supply in Brazil</t>
  </si>
  <si>
    <t>Q7ESI3DJ</t>
  </si>
  <si>
    <t>Zoulias, M.; Gløckner, R.; Lymberopoulos, N.; Vosseler, I.; Tsoutsos, Theocharis; Mydske, H.J.; Brodin, M.; Taylor, P.</t>
  </si>
  <si>
    <t>Market potential analysis for the introduction of hydrogen energy technology in stand-alone power systems</t>
  </si>
  <si>
    <t>Nm3/h</t>
  </si>
  <si>
    <t>JUMNYJ7L</t>
  </si>
  <si>
    <t>Gutiérrez-Martín, F.; Ochoa-Mendoza, A.; Rodríguez-Antón, L.M.</t>
  </si>
  <si>
    <t>Pre-investigation of water electrolysis for flexible energy storage at large scales: The case of the Spanish power system</t>
  </si>
  <si>
    <t>Simulation</t>
  </si>
  <si>
    <t>MHD2Z8W8</t>
  </si>
  <si>
    <t>Smolinka, Tom; Günther, Martin; Ise, Fraunhofer; Garche, Jurgen</t>
  </si>
  <si>
    <t>Status and development potential of water electrolysis for production of hydrogen from renewable sources energies</t>
  </si>
  <si>
    <t>FUXIJFZK</t>
  </si>
  <si>
    <t>Chardonnet, C.; Giordano, V.; De Vos, L.; Bart, F.; De Lacroix, T.</t>
  </si>
  <si>
    <t>Study on early business cases for H2 in energy storage and more broadly power to H2 applications</t>
  </si>
  <si>
    <t>kWhe/kgH2</t>
  </si>
  <si>
    <t>F3SEFA3J</t>
  </si>
  <si>
    <t>Hamdan, Monjid; Virginia Polytechnic Institute and University; Parker Hannifin Ltd domnick hunter Division</t>
  </si>
  <si>
    <t>PEM Electrolyzer Incorporating an Advanced Low-Cost Membrane</t>
  </si>
  <si>
    <t>NZHWYHZM</t>
  </si>
  <si>
    <t>Noack, C.; Burggraf, F.; Hosseiny, S. S.; Lettenmeier, P.; Kolb, S.; Belz, S.</t>
  </si>
  <si>
    <t>Studie über die Planung einer Demonstrationsanlage zur Wasserstoff-Kraftstoffgewinnung durch Elektrolyse mit Zwischenspeicherung in Salzkavernen unter Druck</t>
  </si>
  <si>
    <t>EFIDKAZM</t>
  </si>
  <si>
    <t>Langas, H. G.</t>
  </si>
  <si>
    <t>Renewable hydrogen production with Norwegian electrolyser technology</t>
  </si>
  <si>
    <t>BA8962BC</t>
  </si>
  <si>
    <t>Mergel, J.; Carmo, M.; Fritz, D.</t>
  </si>
  <si>
    <t>Status on technologies for hydrogen production</t>
  </si>
  <si>
    <t>7WGV57KQ</t>
  </si>
  <si>
    <t>Reksten, Anita H.; Thomassen, Magnus S.; Møller-Holst, Steffen; Sundseth, Kyrre</t>
  </si>
  <si>
    <t>Projecting the future cost of PEM and alkaline water electrolysers; a CAPEX model including electrolyser plant size and technology development</t>
  </si>
  <si>
    <t>(Zoulias et al., 2004)</t>
  </si>
  <si>
    <t>NEL</t>
  </si>
  <si>
    <t>LHVYPD7T</t>
  </si>
  <si>
    <t>Smolinka, T.</t>
  </si>
  <si>
    <t>Cost break down and analysis of PEM electrolysis systems for different industrial and Power to Gas applications</t>
  </si>
  <si>
    <t>BRIB5VGW</t>
  </si>
  <si>
    <t>Colella, Whitney G.; James, Brian D.; Moton, Jennie M.; Ramsden, Todd G.; Saur, Genevieve; ASME</t>
  </si>
  <si>
    <t>NEXT GENERATION HYDROGEN PRODUCTION SYSTEMS USING PROTON EXCHANGE MEMBRANE ELECTROLYSIS</t>
  </si>
  <si>
    <t>XVCBFLNW</t>
  </si>
  <si>
    <t>Bañares-Alcántara, René; Iii, Gerard Dericks; Fiaschetti, Maurizio; Grünewald, Philipp; Lopez, Joaquín Masa; Tsang, Edman; Yang, Aidong; Ye, Lin; Zhao, Shangyi</t>
  </si>
  <si>
    <t>Analysis of Islanded Ammonia-based Energy Storage Systems</t>
  </si>
  <si>
    <t>IM67R5NG</t>
  </si>
  <si>
    <t>Felgenhauer, Markus; Hamacher, Thomas</t>
  </si>
  <si>
    <t>State-of-the-art of commercial electrolyzers and on-site hydrogen generation for logistic vehicles in South Carolina</t>
  </si>
  <si>
    <t>A06</t>
  </si>
  <si>
    <t>A10</t>
  </si>
  <si>
    <t>A25</t>
  </si>
  <si>
    <t>A27A</t>
  </si>
  <si>
    <t>A27B</t>
  </si>
  <si>
    <t>A31</t>
  </si>
  <si>
    <t>A36</t>
  </si>
  <si>
    <t>A44</t>
  </si>
  <si>
    <t>A45</t>
  </si>
  <si>
    <t>A50</t>
  </si>
  <si>
    <t>A54</t>
  </si>
  <si>
    <t>P09</t>
  </si>
  <si>
    <t>P11</t>
  </si>
  <si>
    <t>P21</t>
  </si>
  <si>
    <t>P22</t>
  </si>
  <si>
    <t>P47</t>
  </si>
  <si>
    <t>GVXYWHFS</t>
  </si>
  <si>
    <t>Oi, T</t>
  </si>
  <si>
    <t>Feasibility study on hydrogen refueling infrastructure for fuel cell vehicles using the off-peak power in Japan</t>
  </si>
  <si>
    <t>MHFUSQTL</t>
  </si>
  <si>
    <t>674F4TW4</t>
  </si>
  <si>
    <t>Brunetto, C.; Tina, G.</t>
  </si>
  <si>
    <t>Optimal hydrogen storage sizing for wind power plants in day ahead electricity market</t>
  </si>
  <si>
    <t>SX43SE9T</t>
  </si>
  <si>
    <t>Floch, P; Gabriel, S; Mansilla, C; Werkoff, F</t>
  </si>
  <si>
    <t>On the production of hydrogen via alkaline electrolysis during off-peak periods</t>
  </si>
  <si>
    <t>kWh/Nm3H2</t>
  </si>
  <si>
    <t>YG2ZLVBY</t>
  </si>
  <si>
    <t>González, A.; McKeogh, E.; Gallachóir, B.Ó.</t>
  </si>
  <si>
    <t>The role of hydrogen in high wind energy penetration electricity systems: The Irish case</t>
  </si>
  <si>
    <t>Euro/kW</t>
  </si>
  <si>
    <t>36SG5CLP</t>
  </si>
  <si>
    <t>(Greiner et al., 2007)</t>
  </si>
  <si>
    <t>7CBLWZWB</t>
  </si>
  <si>
    <t>Guandalini, Giulio; Campanari, Stefano; Romano, Matteo C.</t>
  </si>
  <si>
    <t>Power-to-gas plants and gas turbines for improved wind energy dispatchability: Energy and economic assessment</t>
  </si>
  <si>
    <t>ZI9F9V4N</t>
  </si>
  <si>
    <t>Jentsch, Mareike; Trost, Tobias; Sterner, Michael</t>
  </si>
  <si>
    <t>Optimal Use of Power-to-Gas Energy Storage Systems in an 85% Renewable Energy Scenario</t>
  </si>
  <si>
    <t>PJW4NF43</t>
  </si>
  <si>
    <t>Jülch, Verena</t>
  </si>
  <si>
    <t>Comparison of electricity storage options using levelized cost of storage (LCOS) method</t>
  </si>
  <si>
    <t>AI2CJNHA</t>
  </si>
  <si>
    <t>Lehner, Markus; Tichler, Robert; Steinmüller, Horst; Koppe, Markus</t>
  </si>
  <si>
    <t>Power-to-Gas: Technology and Business Models</t>
  </si>
  <si>
    <t>Book</t>
  </si>
  <si>
    <t>VCRIGIR8</t>
  </si>
  <si>
    <t>Linnemann, J; Steinbergerwilckens, R</t>
  </si>
  <si>
    <t>Realistic costs of wind-hydrogen vehicle fuel production</t>
  </si>
  <si>
    <t>8Q222D4I</t>
  </si>
  <si>
    <t>Mansilla, C.; Dautremont, S.; Shoai Tehrani, B.; Cotin, G.; Avril, S.; Burkhalter, E.</t>
  </si>
  <si>
    <t>Reducing the hydrogen production cost by operating alkaline electrolysis as a discontinuous process in the French market context</t>
  </si>
  <si>
    <t>IHT S-556</t>
  </si>
  <si>
    <t>WBAK2CYV</t>
  </si>
  <si>
    <t>Mansilla, C.; Louyrette, J.; Albou, S.; Bourasseau, C.; Dautremont, S.</t>
  </si>
  <si>
    <t>Economic competitiveness of off-peak hydrogen production today – A European comparison</t>
  </si>
  <si>
    <t>E9JWCEA6</t>
  </si>
  <si>
    <t>Muellerlanger, F; Tzimas, E; Kaltschmitt, M; Peteves, S</t>
  </si>
  <si>
    <t>Techno-economic assessment of hydrogen production processes for the hydrogen economy for the short and medium term</t>
  </si>
  <si>
    <t>25ZKF6DZ</t>
  </si>
  <si>
    <t>Pleßmann, Guido; Erdmann, Matthias; Hlusiak, Markus; Breyer, Christian</t>
  </si>
  <si>
    <t>Global Energy Storage Demand for a 100% Renewable Electricity Supply</t>
  </si>
  <si>
    <t>6B5DSE5G</t>
  </si>
  <si>
    <t>Schiebahn, Sebastian; Grube, Thomas; Robinius, Martin; Tietze, Vanessa; Kumar, Bhunesh; Stolten, Detlef</t>
  </si>
  <si>
    <t>Power to gas: Technological overview, systems analysis and economic assessment for a case study in Germany</t>
  </si>
  <si>
    <t>Others</t>
  </si>
  <si>
    <t>KNRRKYU7</t>
  </si>
  <si>
    <t>Sterner, M.; Stadler, I.</t>
  </si>
  <si>
    <t>Energiespeicher: Bedarf, Technologien</t>
  </si>
  <si>
    <t>54SEVHG2</t>
  </si>
  <si>
    <t>Ursua, Alfredo; Gandia, Luis M.; Sanchis, Pablo</t>
  </si>
  <si>
    <t>Hydrogen Production From Water Electrolysis: Current Status and Future Trends</t>
  </si>
  <si>
    <t>966USASJ</t>
  </si>
  <si>
    <t>Walker, Sean B.; Mukherjee, Ushnik; Fowler, Michael; Elkamel, Ali</t>
  </si>
  <si>
    <t>Benchmarking and selection of Power-to-Gas utilizing electrolytic hydrogen as an energy storage alternative</t>
  </si>
  <si>
    <t>5L8VUUAN</t>
  </si>
  <si>
    <t>Winkler-Goldstein, Raphael; Rastetter, Aline</t>
  </si>
  <si>
    <t>Power to Gas: The Final Breakthrough for the Hydrogen Economy?</t>
  </si>
  <si>
    <t>SolarFuel GmBH</t>
  </si>
  <si>
    <t>5ACAKIRD</t>
  </si>
  <si>
    <t>Zakeri, Behnam; Syri, Sanna</t>
  </si>
  <si>
    <t>Electrical energy storage systems: A comparative life cycle cost analysis</t>
  </si>
  <si>
    <t>FTS5RRAN</t>
  </si>
  <si>
    <t>Zhang, Guotao; Wan, Xinhua</t>
  </si>
  <si>
    <t>A wind-hydrogen energy storage system model for massive wind energy curtailment</t>
  </si>
  <si>
    <t>Anonymous2015-1</t>
  </si>
  <si>
    <t>Anonymous2015-10</t>
  </si>
  <si>
    <t>Anonymous2015-2</t>
  </si>
  <si>
    <t>Anonymous2015-3</t>
  </si>
  <si>
    <t>Anonymous2015-4</t>
  </si>
  <si>
    <t>Anonymous2015-5</t>
  </si>
  <si>
    <t>Anonymous2015-6</t>
  </si>
  <si>
    <t>Anonymous2015-7</t>
  </si>
  <si>
    <t>Anonymous2015-8</t>
  </si>
  <si>
    <t>Anonymous2015-9</t>
  </si>
  <si>
    <t>hydrogenenergy2016</t>
  </si>
  <si>
    <t>michalski2017hydrogen</t>
  </si>
  <si>
    <t>micropyris2016</t>
  </si>
  <si>
    <t>siemens2017</t>
  </si>
  <si>
    <t>wind-wasserstoff2016</t>
  </si>
  <si>
    <t>BJD42CD2</t>
  </si>
  <si>
    <t>Albrecht, Uwe; Altmann, Matthias; Michalski, Jan; Raksha, Tetyana; Weindorf, Werner</t>
  </si>
  <si>
    <t>Analyse der Kosten Erneuerbarer Gase</t>
  </si>
  <si>
    <t>I5K5GK77</t>
  </si>
  <si>
    <t>ChemCoast</t>
  </si>
  <si>
    <t>Fahrplan zur Realisierung einer Windwasserstoff-Wirtschaft in der Region Unterelbe</t>
  </si>
  <si>
    <t>SDNYST35</t>
  </si>
  <si>
    <t>CopenHydrogen</t>
  </si>
  <si>
    <t>Project Economy</t>
  </si>
  <si>
    <t>BZRTVT7U</t>
  </si>
  <si>
    <t>Dena</t>
  </si>
  <si>
    <t>Power to Gas system solution: Opportunities, challenges and parameters on the way to marketability</t>
  </si>
  <si>
    <t>dena2016potentialatlas</t>
  </si>
  <si>
    <t>5PCFHVQW</t>
  </si>
  <si>
    <t>Eichman, Josh</t>
  </si>
  <si>
    <t>Hydrogen Energy Storage (HES) and Power-to-Gas Economic Analysis</t>
  </si>
  <si>
    <t>FJEB8UYC</t>
  </si>
  <si>
    <t>ENEA Consulting</t>
  </si>
  <si>
    <t>The potential of power-to-gas</t>
  </si>
  <si>
    <t>DFHGBJ7X</t>
  </si>
  <si>
    <t>Frank Graf; Manuel Götz; Tanja Schaaf; Robert Tichler</t>
  </si>
  <si>
    <t>Technoökonomische Studie von Power-to-Gas-Konzepten Teilprojekte B-D Abschlussbericht</t>
  </si>
  <si>
    <t>9A9D2N79</t>
  </si>
  <si>
    <t>Greaves, Celia</t>
  </si>
  <si>
    <t>Power to Gas: Energy Storage and Methanation</t>
  </si>
  <si>
    <t>K35XBEHA</t>
  </si>
  <si>
    <t>Harrison, K. W.; Martin, G. D.; Ramsden, T. G.; Kramer, W. E.; Novachek, F. J.</t>
  </si>
  <si>
    <t>Wind-To-Hydrogen Project: Operational Experience, Performance Testing, and Systems Integration</t>
  </si>
  <si>
    <t>RUVHN27B</t>
  </si>
  <si>
    <t>Levene, J; Kroposki, B; Sverdrup, G</t>
  </si>
  <si>
    <t>Wind Energy and Production of Hydrogen and Electricity -- Opportunities for Renewable Hydrogen: Preprint</t>
  </si>
  <si>
    <t>6Z4MYYJA</t>
  </si>
  <si>
    <t>Liese, Dr Thorsten</t>
  </si>
  <si>
    <t>Experiences and Results from the RWE Power-to-Gas-Projekt at Niederaußem site</t>
  </si>
  <si>
    <t>2PE36GI2</t>
  </si>
  <si>
    <t>Lymberopoulos, Nicolas</t>
  </si>
  <si>
    <t>Hydrogen from Renewables</t>
  </si>
  <si>
    <t>(Muller-Syring, 2013)</t>
  </si>
  <si>
    <t>VGHDQM3E</t>
  </si>
  <si>
    <t>Penev, Michael</t>
  </si>
  <si>
    <t>Hybrid Hydrogen Energy Storage</t>
  </si>
  <si>
    <t>4FUYHK6W</t>
  </si>
  <si>
    <t>Rajeshwar, Krishnan; McConnell, Robert; Licht, Stuart</t>
  </si>
  <si>
    <t>Solar Hydrogen Generation: Toward a Renewable Energy Future</t>
  </si>
  <si>
    <t>QQ5D5ULF</t>
  </si>
  <si>
    <t>Schaber, Katrin; Steinke, Florian; Hamacher, Thomas</t>
  </si>
  <si>
    <t>Managing Temporary Oversupply from Renewables Eciently: Electricity Storage Versus Energy Sector Coupling in Germany</t>
  </si>
  <si>
    <t>KNAE7NVB</t>
  </si>
  <si>
    <t>Smith, A. F. G.; Newborougg, M.</t>
  </si>
  <si>
    <t>Low-Cost Polymer Electrolysers and Electrolyser Implementation Scenarios for Carbon Abatement</t>
  </si>
  <si>
    <t>LEVSNYID</t>
  </si>
  <si>
    <t>Smolinka, Tom( Fraunhofer Ise); Gunther, Martin (Fraunhofer Ise); Garche, Jurgen (Fcbat)</t>
  </si>
  <si>
    <t>Stand und Entwicklungspotenzial der Wasserelektrolyse zur Herstellung von Wasserstoff aus regenerativen Energien</t>
  </si>
  <si>
    <t>K62DC77V</t>
  </si>
  <si>
    <t>Sorensen, Bent; Meibom, Peter; Nielsen, Lars Henrik; Karlsson, Kenneth; Hauge Pedersen, Aksel; Lindboe, Hans Henrik; Bregnebaek, Lars</t>
  </si>
  <si>
    <t>Comparative assessment of hydrogen storage and international electricity trade for a Danish energy system with wind power and hydrogen-fuel cell technologies</t>
  </si>
  <si>
    <t>E83Z6NBK</t>
  </si>
  <si>
    <t>Steinmuller, Horst; Reiter</t>
  </si>
  <si>
    <t>Power to Gas - eine Systemanalyse</t>
  </si>
  <si>
    <t>RVU7GWW8</t>
  </si>
  <si>
    <t>Vanhoudt, Wouter; Barth, Frederic; Lanoix, Jean-Christophe; Neave, Joel; Schmidt, P.; Weindorf, W.; Raksha, Tetyana; Zerhusen, J.; Michalski, J.</t>
  </si>
  <si>
    <t>Power-to-gas: Short term and long term opportunities to leverage synergies between the electricity and transport sectors through power-to-hydrogen</t>
  </si>
  <si>
    <t>vku2015power</t>
  </si>
  <si>
    <t>2JKQMWSV</t>
  </si>
  <si>
    <t>Wenske, Michael</t>
  </si>
  <si>
    <t>Wasserstoff – Herstellung per Elektrolyse</t>
  </si>
  <si>
    <t>WXDBV5IY</t>
  </si>
  <si>
    <t>Guinot, Benjamin; Montignac, Florent; Champel, Bénédicte; Vannucci, Didier</t>
  </si>
  <si>
    <t>Profitability of an electrolysis based hydrogen production plant providing grid balancing services</t>
  </si>
  <si>
    <t>UB98SGNF</t>
  </si>
  <si>
    <t>Hočevar, Stanko; Summers, William</t>
  </si>
  <si>
    <t>Hydrogen Production</t>
  </si>
  <si>
    <t>NH4XWMEE</t>
  </si>
  <si>
    <t>Kato, Takeyoshi; Kubota, Mitsuhiro; Kobayashi, Noriyuki; Suzuoki, Yasuo</t>
  </si>
  <si>
    <t>Effective utilization of by-product oxygen from electrolysis hydrogen production</t>
  </si>
  <si>
    <t>WPWXGV3V</t>
  </si>
  <si>
    <t>Klumpp, Florian</t>
  </si>
  <si>
    <t>Comparison of pumped hydro, hydrogen storage and compressed air energy storage for integrating high shares of renewable energies—Potential, cost-comparison and ranking</t>
  </si>
  <si>
    <t>6A6RCTFV</t>
  </si>
  <si>
    <t>Sørensen, B</t>
  </si>
  <si>
    <t>Hydrogen as an energy carrier: scenarios for future use of hydrogen in the Danish energy system</t>
  </si>
  <si>
    <t>8TBG2MTN</t>
  </si>
  <si>
    <t>Aicher, Thomas; González, María; Schaub, G.; Götz, Manuel</t>
  </si>
  <si>
    <t>Arbeitspaket 5: Betrachtungen des Gesamtsystems im Hinblick auf Dynamik und Prozessintegration</t>
  </si>
  <si>
    <t>BJTCYA6X</t>
  </si>
  <si>
    <t>Ainscough, C. ; Peterson</t>
  </si>
  <si>
    <t>Hydrogen production cost from PEM electrolysis</t>
  </si>
  <si>
    <t>fichtner2014erstellung</t>
  </si>
  <si>
    <t>SLMR3CNV</t>
  </si>
  <si>
    <t>Menanteau, Philippe; Quemere, Marie-Marguerite; Le Duigou, Alain; Le, Sandra</t>
  </si>
  <si>
    <t>Une analyse economique de la production d'hydro en e a partir d electricit eolienne pour des usages transport</t>
  </si>
  <si>
    <t>EHQV7A64</t>
  </si>
  <si>
    <t>Ramsden, T.; Steward, D.; Zuboy, J.</t>
  </si>
  <si>
    <t>Analyzing the Levelized Cost of Centralized and Distributed Hydrogen Production Using the H2A Production Model, Version 2</t>
  </si>
  <si>
    <t>(Putter, 2014)</t>
  </si>
  <si>
    <t>8QT4XA2T</t>
  </si>
  <si>
    <t>Schoof, Rene</t>
  </si>
  <si>
    <t>Power to Gas Erfahrungen an den Standorten Falkenhagen und Hamburg</t>
  </si>
  <si>
    <t>EJSERQFE</t>
  </si>
  <si>
    <t>Simbeck, D. ; Chang</t>
  </si>
  <si>
    <t>Hydrogen Supply: Cost Estimate for Hydrogen Pathways - Scoping Analysis</t>
  </si>
  <si>
    <t>WVMBSLUW</t>
  </si>
  <si>
    <t>Wei, Max; Stadler, Michael; McKone, Thomas</t>
  </si>
  <si>
    <t>V.I.7 A Total Cost of Ownership Model for PEM Fuel Cells in Combined Heat and Power and Backup Power Applications</t>
  </si>
  <si>
    <t>Anonymous2014-1</t>
  </si>
  <si>
    <t>microbenergy2017</t>
  </si>
  <si>
    <t>no</t>
  </si>
  <si>
    <t>database</t>
  </si>
  <si>
    <t>key</t>
  </si>
  <si>
    <t>author</t>
  </si>
  <si>
    <t>publication_title</t>
  </si>
  <si>
    <t>publication_type</t>
  </si>
  <si>
    <t>method</t>
  </si>
  <si>
    <t>electrolyser_type</t>
  </si>
  <si>
    <t>reference_year</t>
  </si>
  <si>
    <t>year_of_estimate</t>
  </si>
  <si>
    <t>cost_low</t>
  </si>
  <si>
    <t>cost_medium</t>
  </si>
  <si>
    <t>cost_high</t>
  </si>
  <si>
    <t>cost</t>
  </si>
  <si>
    <t>cost_unit</t>
  </si>
  <si>
    <t>plant_size</t>
  </si>
  <si>
    <t>plant_size_unit</t>
  </si>
  <si>
    <t>system_size</t>
  </si>
  <si>
    <t>system_size_unit</t>
  </si>
  <si>
    <t>efficiency</t>
  </si>
  <si>
    <t>efficiency_unit</t>
  </si>
  <si>
    <t>Remark</t>
  </si>
  <si>
    <t>year</t>
  </si>
  <si>
    <t>Data conversion</t>
  </si>
  <si>
    <t>Values used in this analysis for conversion</t>
  </si>
  <si>
    <t>LHV</t>
  </si>
  <si>
    <t>HHV</t>
  </si>
  <si>
    <t>USD</t>
  </si>
  <si>
    <t>Euro</t>
  </si>
  <si>
    <r>
      <t>kWh/Nm</t>
    </r>
    <r>
      <rPr>
        <b/>
        <vertAlign val="superscript"/>
        <sz val="12"/>
        <color rgb="FF000000"/>
        <rFont val="Times New Roman"/>
        <family val="1"/>
      </rPr>
      <t>3</t>
    </r>
  </si>
  <si>
    <r>
      <t>Nm</t>
    </r>
    <r>
      <rPr>
        <b/>
        <vertAlign val="superscript"/>
        <sz val="12"/>
        <color rgb="FF000000"/>
        <rFont val="Times New Roman"/>
        <family val="1"/>
      </rPr>
      <t>3</t>
    </r>
    <r>
      <rPr>
        <b/>
        <sz val="12"/>
        <color rgb="FF000000"/>
        <rFont val="Times New Roman"/>
        <family val="1"/>
      </rPr>
      <t>/h</t>
    </r>
  </si>
  <si>
    <t>LHV/ (3.6*1000)</t>
  </si>
  <si>
    <t>Year</t>
  </si>
  <si>
    <t>CPI values</t>
  </si>
  <si>
    <t>Electrolyzer Efficiency Conversion</t>
  </si>
  <si>
    <t>Electrolyzer System Size Conversion</t>
  </si>
  <si>
    <t>FZKTEKXN</t>
  </si>
  <si>
    <t>KS57N5R6</t>
  </si>
  <si>
    <t>The World Bank</t>
  </si>
  <si>
    <t>Official Exchange Rate</t>
  </si>
  <si>
    <t>Inflation, consumer prices</t>
  </si>
  <si>
    <t>Currency Conversion [key: FZKTEKXN]</t>
  </si>
  <si>
    <t>CPI Values [key: KS57N5R6]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</si>
</sst>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5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2:U334" totalsRowShown="0" headerRowDxfId="50" dataDxfId="48" headerRowBorderDxfId="49" tableBorderDxfId="47" totalsRowBorderDxfId="46">
  <autoFilter ref="B2:U334"/>
  <tableColumns count="20">
    <tableColumn id="1" name="no" dataDxfId="45"/>
    <tableColumn id="2" name="database" dataDxfId="44"/>
    <tableColumn id="3" name="key" dataDxfId="43"/>
    <tableColumn id="6" name="reference_year" dataDxfId="42"/>
    <tableColumn id="7" name="Remark" dataDxfId="41"/>
    <tableColumn id="8" name="publication_type" dataDxfId="40"/>
    <tableColumn id="9" name="method" dataDxfId="39"/>
    <tableColumn id="10" name="electrolyser_type" dataDxfId="38"/>
    <tableColumn id="12" name="year_of_estimate" dataDxfId="37"/>
    <tableColumn id="13" name="cost_low" dataDxfId="36"/>
    <tableColumn id="14" name="cost_medium" dataDxfId="35"/>
    <tableColumn id="15" name="cost_high" dataDxfId="34"/>
    <tableColumn id="16" name="cost" dataDxfId="33">
      <calculatedColumnFormula>AVERAGE(K3,L3,M3)</calculatedColumnFormula>
    </tableColumn>
    <tableColumn id="17" name="cost_unit" dataDxfId="32"/>
    <tableColumn id="18" name="plant_size" dataDxfId="31"/>
    <tableColumn id="19" name="plant_size_unit" dataDxfId="30"/>
    <tableColumn id="20" name="system_size" dataDxfId="29"/>
    <tableColumn id="21" name="system_size_unit" dataDxfId="28"/>
    <tableColumn id="22" name="efficiency" dataDxfId="27"/>
    <tableColumn id="23" name="efficiency_unit" dataDxfId="2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T61" totalsRowShown="0">
  <autoFilter ref="B2:T61"/>
  <tableColumns count="19">
    <tableColumn id="1" name="year"/>
    <tableColumn id="2" name="eff_singlef_alk" dataDxfId="25"/>
    <tableColumn id="3" name="eff_singlef_pem" dataDxfId="24"/>
    <tableColumn id="4" name="alk_singlef" dataDxfId="23"/>
    <tableColumn id="5" name="alk_singlef_s" dataDxfId="22"/>
    <tableColumn id="6" name="alk_singlef_l" dataDxfId="21"/>
    <tableColumn id="7" name="alk_singlef_sl" dataDxfId="20"/>
    <tableColumn id="8" name="pem_singlef" dataDxfId="19"/>
    <tableColumn id="9" name="pem_singlef_s" dataDxfId="18"/>
    <tableColumn id="10" name="pem_singlef_l" dataDxfId="17"/>
    <tableColumn id="11" name="pem_singlef_sl" dataDxfId="16"/>
    <tableColumn id="12" name="alk_doublef" dataDxfId="15"/>
    <tableColumn id="13" name="alk_doublef_s" dataDxfId="14"/>
    <tableColumn id="14" name="alk_doublef_l" dataDxfId="13"/>
    <tableColumn id="15" name="alk_doublef_sl" dataDxfId="12"/>
    <tableColumn id="16" name="pem_doublef" dataDxfId="11"/>
    <tableColumn id="17" name="pem_doublef_s" dataDxfId="10"/>
    <tableColumn id="18" name="pem_doublef_l" dataDxfId="9"/>
    <tableColumn id="19" name="pem_doublef_sl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D82" totalsRowShown="0" headerRowDxfId="7" dataDxfId="5" headerRowBorderDxfId="6" tableBorderDxfId="4" totalsRowBorderDxfId="3">
  <autoFilter ref="B2:D82"/>
  <tableColumns count="3">
    <tableColumn id="1" name="key" dataDxfId="2"/>
    <tableColumn id="2" name="author" dataDxfId="1"/>
    <tableColumn id="3" name="publication_title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tabSelected="1" workbookViewId="0">
      <selection activeCell="C8" sqref="C8"/>
    </sheetView>
  </sheetViews>
  <sheetFormatPr defaultRowHeight="14.4" x14ac:dyDescent="0.3"/>
  <cols>
    <col min="1" max="2" width="2.77734375" customWidth="1"/>
    <col min="3" max="3" width="14.88671875" customWidth="1"/>
    <col min="4" max="4" width="41" customWidth="1"/>
  </cols>
  <sheetData>
    <row r="2" spans="3:4" x14ac:dyDescent="0.3">
      <c r="C2" s="17" t="s">
        <v>18</v>
      </c>
      <c r="D2" s="17" t="s">
        <v>19</v>
      </c>
    </row>
    <row r="3" spans="3:4" x14ac:dyDescent="0.3">
      <c r="C3" t="s">
        <v>20</v>
      </c>
      <c r="D3" t="s">
        <v>21</v>
      </c>
    </row>
    <row r="4" spans="3:4" x14ac:dyDescent="0.3">
      <c r="C4" t="s">
        <v>22</v>
      </c>
      <c r="D4" t="s">
        <v>23</v>
      </c>
    </row>
    <row r="5" spans="3:4" x14ac:dyDescent="0.3">
      <c r="C5" t="s">
        <v>361</v>
      </c>
      <c r="D5" t="s">
        <v>362</v>
      </c>
    </row>
    <row r="6" spans="3:4" x14ac:dyDescent="0.3">
      <c r="C6" t="s">
        <v>24</v>
      </c>
      <c r="D6" t="s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4"/>
  <sheetViews>
    <sheetView workbookViewId="0">
      <selection sqref="A1:A1048576"/>
    </sheetView>
  </sheetViews>
  <sheetFormatPr defaultRowHeight="14.4" x14ac:dyDescent="0.3"/>
  <cols>
    <col min="1" max="1" width="1.77734375" customWidth="1"/>
    <col min="3" max="3" width="10.5546875" customWidth="1"/>
    <col min="5" max="5" width="15.77734375" customWidth="1"/>
    <col min="6" max="6" width="10.88671875" customWidth="1"/>
    <col min="7" max="7" width="17.109375" customWidth="1"/>
    <col min="8" max="8" width="9.5546875" customWidth="1"/>
    <col min="9" max="9" width="17.33203125" customWidth="1"/>
    <col min="10" max="10" width="17.5546875" customWidth="1"/>
    <col min="11" max="11" width="10.33203125" customWidth="1"/>
    <col min="12" max="12" width="14.33203125" customWidth="1"/>
    <col min="13" max="13" width="11" customWidth="1"/>
    <col min="15" max="15" width="10.6640625" customWidth="1"/>
    <col min="16" max="16" width="11.21875" customWidth="1"/>
    <col min="17" max="17" width="15.5546875" customWidth="1"/>
    <col min="18" max="18" width="12.77734375" customWidth="1"/>
    <col min="19" max="19" width="17.109375" customWidth="1"/>
    <col min="20" max="20" width="11" customWidth="1"/>
    <col min="21" max="21" width="15.33203125" customWidth="1"/>
  </cols>
  <sheetData>
    <row r="2" spans="2:21" x14ac:dyDescent="0.3">
      <c r="B2" s="2" t="s">
        <v>338</v>
      </c>
      <c r="C2" s="3" t="s">
        <v>339</v>
      </c>
      <c r="D2" s="3" t="s">
        <v>340</v>
      </c>
      <c r="E2" s="3" t="s">
        <v>346</v>
      </c>
      <c r="F2" s="3" t="s">
        <v>359</v>
      </c>
      <c r="G2" s="3" t="s">
        <v>343</v>
      </c>
      <c r="H2" s="3" t="s">
        <v>344</v>
      </c>
      <c r="I2" s="3" t="s">
        <v>345</v>
      </c>
      <c r="J2" s="3" t="s">
        <v>347</v>
      </c>
      <c r="K2" s="3" t="s">
        <v>348</v>
      </c>
      <c r="L2" s="3" t="s">
        <v>349</v>
      </c>
      <c r="M2" s="3" t="s">
        <v>350</v>
      </c>
      <c r="N2" s="4" t="s">
        <v>351</v>
      </c>
      <c r="O2" s="3" t="s">
        <v>352</v>
      </c>
      <c r="P2" s="3" t="s">
        <v>353</v>
      </c>
      <c r="Q2" s="3" t="s">
        <v>354</v>
      </c>
      <c r="R2" s="3" t="s">
        <v>355</v>
      </c>
      <c r="S2" s="3" t="s">
        <v>356</v>
      </c>
      <c r="T2" s="3" t="s">
        <v>357</v>
      </c>
      <c r="U2" s="5" t="s">
        <v>358</v>
      </c>
    </row>
    <row r="3" spans="2:21" x14ac:dyDescent="0.3">
      <c r="B3" s="7">
        <v>1</v>
      </c>
      <c r="C3" s="7" t="s">
        <v>26</v>
      </c>
      <c r="D3" s="7" t="s">
        <v>27</v>
      </c>
      <c r="E3" s="7">
        <v>1992</v>
      </c>
      <c r="F3" s="7" t="s">
        <v>30</v>
      </c>
      <c r="G3" s="7" t="s">
        <v>31</v>
      </c>
      <c r="H3" s="7" t="s">
        <v>32</v>
      </c>
      <c r="I3" s="7" t="s">
        <v>33</v>
      </c>
      <c r="J3" s="7">
        <v>1992</v>
      </c>
      <c r="K3" s="7">
        <v>666</v>
      </c>
      <c r="L3" s="7">
        <v>853</v>
      </c>
      <c r="M3" s="7">
        <v>1007</v>
      </c>
      <c r="N3" s="7">
        <f>AVERAGE(K3,L3,M3)</f>
        <v>842</v>
      </c>
      <c r="O3" s="7" t="s">
        <v>34</v>
      </c>
      <c r="P3" s="7">
        <v>100</v>
      </c>
      <c r="Q3" s="7" t="s">
        <v>35</v>
      </c>
      <c r="R3" s="7"/>
      <c r="S3" s="7"/>
      <c r="T3" s="7">
        <v>78</v>
      </c>
      <c r="U3" s="7" t="s">
        <v>36</v>
      </c>
    </row>
    <row r="4" spans="2:21" x14ac:dyDescent="0.3">
      <c r="B4" s="7">
        <v>2</v>
      </c>
      <c r="C4" s="7" t="s">
        <v>26</v>
      </c>
      <c r="D4" s="7" t="s">
        <v>27</v>
      </c>
      <c r="E4" s="7">
        <v>1992</v>
      </c>
      <c r="F4" s="7" t="s">
        <v>37</v>
      </c>
      <c r="G4" s="7" t="s">
        <v>31</v>
      </c>
      <c r="H4" s="7" t="s">
        <v>32</v>
      </c>
      <c r="I4" s="7" t="s">
        <v>33</v>
      </c>
      <c r="J4" s="7">
        <v>1992</v>
      </c>
      <c r="K4" s="7">
        <v>856</v>
      </c>
      <c r="L4" s="7">
        <v>1057</v>
      </c>
      <c r="M4" s="7">
        <v>1247</v>
      </c>
      <c r="N4" s="7">
        <f t="shared" ref="N4:N67" si="0">AVERAGE(K4,L4,M4)</f>
        <v>1053.3333333333333</v>
      </c>
      <c r="O4" s="7" t="s">
        <v>34</v>
      </c>
      <c r="P4" s="7">
        <v>100</v>
      </c>
      <c r="Q4" s="7" t="s">
        <v>35</v>
      </c>
      <c r="R4" s="7"/>
      <c r="S4" s="7"/>
      <c r="T4" s="7">
        <v>81</v>
      </c>
      <c r="U4" s="7" t="s">
        <v>36</v>
      </c>
    </row>
    <row r="5" spans="2:21" x14ac:dyDescent="0.3">
      <c r="B5" s="7">
        <v>3</v>
      </c>
      <c r="C5" s="7" t="s">
        <v>26</v>
      </c>
      <c r="D5" s="7" t="s">
        <v>38</v>
      </c>
      <c r="E5" s="7">
        <v>1995</v>
      </c>
      <c r="F5" s="7" t="s">
        <v>41</v>
      </c>
      <c r="G5" s="7" t="s">
        <v>42</v>
      </c>
      <c r="H5" s="7" t="s">
        <v>43</v>
      </c>
      <c r="I5" s="7" t="s">
        <v>44</v>
      </c>
      <c r="J5" s="7">
        <v>2020</v>
      </c>
      <c r="K5" s="7">
        <v>1700</v>
      </c>
      <c r="L5" s="7">
        <v>1808</v>
      </c>
      <c r="M5" s="7">
        <v>2130</v>
      </c>
      <c r="N5" s="7">
        <f t="shared" si="0"/>
        <v>1879.3333333333333</v>
      </c>
      <c r="O5" s="7" t="s">
        <v>34</v>
      </c>
      <c r="P5" s="7"/>
      <c r="Q5" s="7"/>
      <c r="R5" s="7"/>
      <c r="S5" s="7"/>
      <c r="T5" s="7"/>
      <c r="U5" s="7"/>
    </row>
    <row r="6" spans="2:21" x14ac:dyDescent="0.3">
      <c r="B6" s="7">
        <v>4</v>
      </c>
      <c r="C6" s="7" t="s">
        <v>26</v>
      </c>
      <c r="D6" s="7" t="s">
        <v>38</v>
      </c>
      <c r="E6" s="7">
        <v>1995</v>
      </c>
      <c r="F6" s="7" t="s">
        <v>41</v>
      </c>
      <c r="G6" s="7" t="s">
        <v>42</v>
      </c>
      <c r="H6" s="7" t="s">
        <v>43</v>
      </c>
      <c r="I6" s="7" t="s">
        <v>44</v>
      </c>
      <c r="J6" s="7">
        <v>2000</v>
      </c>
      <c r="K6" s="7">
        <v>2000</v>
      </c>
      <c r="L6" s="7">
        <v>2222</v>
      </c>
      <c r="M6" s="7">
        <v>2622</v>
      </c>
      <c r="N6" s="7">
        <f t="shared" si="0"/>
        <v>2281.3333333333335</v>
      </c>
      <c r="O6" s="7" t="s">
        <v>34</v>
      </c>
      <c r="P6" s="7"/>
      <c r="Q6" s="7"/>
      <c r="R6" s="7"/>
      <c r="S6" s="7"/>
      <c r="T6" s="7"/>
      <c r="U6" s="7"/>
    </row>
    <row r="7" spans="2:21" x14ac:dyDescent="0.3">
      <c r="B7" s="7">
        <v>5</v>
      </c>
      <c r="C7" s="7" t="s">
        <v>26</v>
      </c>
      <c r="D7" s="7" t="s">
        <v>38</v>
      </c>
      <c r="E7" s="7">
        <v>1995</v>
      </c>
      <c r="F7" s="7" t="s">
        <v>41</v>
      </c>
      <c r="G7" s="7" t="s">
        <v>42</v>
      </c>
      <c r="H7" s="7" t="s">
        <v>43</v>
      </c>
      <c r="I7" s="7" t="s">
        <v>44</v>
      </c>
      <c r="J7" s="7">
        <v>1995</v>
      </c>
      <c r="K7" s="7">
        <v>2400</v>
      </c>
      <c r="L7" s="7">
        <v>2758</v>
      </c>
      <c r="M7" s="7">
        <v>3255</v>
      </c>
      <c r="N7" s="7">
        <f t="shared" si="0"/>
        <v>2804.3333333333335</v>
      </c>
      <c r="O7" s="7" t="s">
        <v>34</v>
      </c>
      <c r="P7" s="7"/>
      <c r="Q7" s="7"/>
      <c r="R7" s="7"/>
      <c r="S7" s="7"/>
      <c r="T7" s="7"/>
      <c r="U7" s="7"/>
    </row>
    <row r="8" spans="2:21" x14ac:dyDescent="0.3">
      <c r="B8" s="7">
        <v>6</v>
      </c>
      <c r="C8" s="7" t="s">
        <v>26</v>
      </c>
      <c r="D8" s="7" t="s">
        <v>38</v>
      </c>
      <c r="E8" s="7">
        <v>1995</v>
      </c>
      <c r="F8" s="7" t="s">
        <v>41</v>
      </c>
      <c r="G8" s="7" t="s">
        <v>42</v>
      </c>
      <c r="H8" s="7" t="s">
        <v>43</v>
      </c>
      <c r="I8" s="7" t="s">
        <v>33</v>
      </c>
      <c r="J8" s="7">
        <v>2020</v>
      </c>
      <c r="K8" s="7">
        <v>300</v>
      </c>
      <c r="L8" s="7">
        <v>333</v>
      </c>
      <c r="M8" s="7">
        <v>395</v>
      </c>
      <c r="N8" s="7">
        <f t="shared" si="0"/>
        <v>342.66666666666669</v>
      </c>
      <c r="O8" s="7" t="s">
        <v>34</v>
      </c>
      <c r="P8" s="7"/>
      <c r="Q8" s="7"/>
      <c r="R8" s="7"/>
      <c r="S8" s="7"/>
      <c r="T8" s="7">
        <v>90</v>
      </c>
      <c r="U8" s="7" t="s">
        <v>36</v>
      </c>
    </row>
    <row r="9" spans="2:21" x14ac:dyDescent="0.3">
      <c r="B9" s="7">
        <v>7</v>
      </c>
      <c r="C9" s="7" t="s">
        <v>26</v>
      </c>
      <c r="D9" s="7" t="s">
        <v>38</v>
      </c>
      <c r="E9" s="7">
        <v>1995</v>
      </c>
      <c r="F9" s="7" t="s">
        <v>41</v>
      </c>
      <c r="G9" s="7" t="s">
        <v>42</v>
      </c>
      <c r="H9" s="7" t="s">
        <v>43</v>
      </c>
      <c r="I9" s="7" t="s">
        <v>33</v>
      </c>
      <c r="J9" s="7">
        <v>2000</v>
      </c>
      <c r="K9" s="7">
        <v>350</v>
      </c>
      <c r="L9" s="7">
        <v>437</v>
      </c>
      <c r="M9" s="7">
        <v>469</v>
      </c>
      <c r="N9" s="7">
        <f t="shared" si="0"/>
        <v>418.66666666666669</v>
      </c>
      <c r="O9" s="7" t="s">
        <v>34</v>
      </c>
      <c r="P9" s="7"/>
      <c r="Q9" s="7"/>
      <c r="R9" s="7"/>
      <c r="S9" s="7"/>
      <c r="T9" s="7">
        <v>88</v>
      </c>
      <c r="U9" s="7" t="s">
        <v>36</v>
      </c>
    </row>
    <row r="10" spans="2:21" x14ac:dyDescent="0.3">
      <c r="B10" s="7">
        <v>8</v>
      </c>
      <c r="C10" s="7" t="s">
        <v>26</v>
      </c>
      <c r="D10" s="7" t="s">
        <v>38</v>
      </c>
      <c r="E10" s="7">
        <v>1995</v>
      </c>
      <c r="F10" s="7" t="s">
        <v>41</v>
      </c>
      <c r="G10" s="7" t="s">
        <v>42</v>
      </c>
      <c r="H10" s="7" t="s">
        <v>43</v>
      </c>
      <c r="I10" s="7" t="s">
        <v>33</v>
      </c>
      <c r="J10" s="7">
        <v>1995</v>
      </c>
      <c r="K10" s="7">
        <v>500</v>
      </c>
      <c r="L10" s="7">
        <v>625</v>
      </c>
      <c r="M10" s="7">
        <v>737</v>
      </c>
      <c r="N10" s="7">
        <f t="shared" si="0"/>
        <v>620.66666666666663</v>
      </c>
      <c r="O10" s="7" t="s">
        <v>34</v>
      </c>
      <c r="P10" s="7"/>
      <c r="Q10" s="7"/>
      <c r="R10" s="7"/>
      <c r="S10" s="7"/>
      <c r="T10" s="7">
        <v>80</v>
      </c>
      <c r="U10" s="7" t="s">
        <v>36</v>
      </c>
    </row>
    <row r="11" spans="2:21" x14ac:dyDescent="0.3">
      <c r="B11" s="7">
        <v>9</v>
      </c>
      <c r="C11" s="7" t="s">
        <v>26</v>
      </c>
      <c r="D11" s="7" t="s">
        <v>38</v>
      </c>
      <c r="E11" s="7">
        <v>1995</v>
      </c>
      <c r="F11" s="7" t="s">
        <v>45</v>
      </c>
      <c r="G11" s="7" t="s">
        <v>42</v>
      </c>
      <c r="H11" s="7" t="s">
        <v>32</v>
      </c>
      <c r="I11" s="7" t="s">
        <v>33</v>
      </c>
      <c r="J11" s="7">
        <v>1995</v>
      </c>
      <c r="K11" s="7">
        <v>968</v>
      </c>
      <c r="L11" s="7">
        <v>1363</v>
      </c>
      <c r="M11" s="7">
        <v>1600</v>
      </c>
      <c r="N11" s="7">
        <f t="shared" si="0"/>
        <v>1310.3333333333333</v>
      </c>
      <c r="O11" s="7" t="s">
        <v>34</v>
      </c>
      <c r="P11" s="7">
        <v>100</v>
      </c>
      <c r="Q11" s="7" t="s">
        <v>35</v>
      </c>
      <c r="R11" s="7"/>
      <c r="S11" s="7"/>
      <c r="T11" s="7">
        <v>71</v>
      </c>
      <c r="U11" s="7" t="s">
        <v>36</v>
      </c>
    </row>
    <row r="12" spans="2:21" x14ac:dyDescent="0.3">
      <c r="B12" s="7">
        <v>10</v>
      </c>
      <c r="C12" s="7" t="s">
        <v>26</v>
      </c>
      <c r="D12" s="7" t="s">
        <v>38</v>
      </c>
      <c r="E12" s="7">
        <v>1995</v>
      </c>
      <c r="F12" s="7" t="s">
        <v>46</v>
      </c>
      <c r="G12" s="7" t="s">
        <v>42</v>
      </c>
      <c r="H12" s="7" t="s">
        <v>32</v>
      </c>
      <c r="I12" s="7" t="s">
        <v>33</v>
      </c>
      <c r="J12" s="7">
        <v>1995</v>
      </c>
      <c r="K12" s="7">
        <v>395</v>
      </c>
      <c r="L12" s="7">
        <v>494</v>
      </c>
      <c r="M12" s="7">
        <v>590</v>
      </c>
      <c r="N12" s="7">
        <f t="shared" si="0"/>
        <v>493</v>
      </c>
      <c r="O12" s="7" t="s">
        <v>34</v>
      </c>
      <c r="P12" s="7">
        <v>100</v>
      </c>
      <c r="Q12" s="7" t="s">
        <v>35</v>
      </c>
      <c r="R12" s="7"/>
      <c r="S12" s="7"/>
      <c r="T12" s="7">
        <v>80</v>
      </c>
      <c r="U12" s="7" t="s">
        <v>36</v>
      </c>
    </row>
    <row r="13" spans="2:21" x14ac:dyDescent="0.3">
      <c r="B13" s="7">
        <v>11</v>
      </c>
      <c r="C13" s="7" t="s">
        <v>26</v>
      </c>
      <c r="D13" s="7" t="s">
        <v>38</v>
      </c>
      <c r="E13" s="7">
        <v>1995</v>
      </c>
      <c r="F13" s="7" t="s">
        <v>47</v>
      </c>
      <c r="G13" s="7" t="s">
        <v>42</v>
      </c>
      <c r="H13" s="7" t="s">
        <v>32</v>
      </c>
      <c r="I13" s="7" t="s">
        <v>33</v>
      </c>
      <c r="J13" s="7">
        <v>1995</v>
      </c>
      <c r="K13" s="7">
        <v>394</v>
      </c>
      <c r="L13" s="7">
        <v>486</v>
      </c>
      <c r="M13" s="7">
        <v>580</v>
      </c>
      <c r="N13" s="7">
        <f t="shared" si="0"/>
        <v>486.66666666666669</v>
      </c>
      <c r="O13" s="7" t="s">
        <v>34</v>
      </c>
      <c r="P13" s="7">
        <v>10</v>
      </c>
      <c r="Q13" s="7" t="s">
        <v>35</v>
      </c>
      <c r="R13" s="7"/>
      <c r="S13" s="7"/>
      <c r="T13" s="7">
        <v>81</v>
      </c>
      <c r="U13" s="7" t="s">
        <v>36</v>
      </c>
    </row>
    <row r="14" spans="2:21" x14ac:dyDescent="0.3">
      <c r="B14" s="7">
        <v>12</v>
      </c>
      <c r="C14" s="7" t="s">
        <v>26</v>
      </c>
      <c r="D14" s="7" t="s">
        <v>38</v>
      </c>
      <c r="E14" s="7">
        <v>1995</v>
      </c>
      <c r="F14" s="7" t="s">
        <v>48</v>
      </c>
      <c r="G14" s="7" t="s">
        <v>42</v>
      </c>
      <c r="H14" s="7" t="s">
        <v>32</v>
      </c>
      <c r="I14" s="7" t="s">
        <v>33</v>
      </c>
      <c r="J14" s="7">
        <v>1995</v>
      </c>
      <c r="K14" s="7">
        <v>867</v>
      </c>
      <c r="L14" s="7">
        <v>1070</v>
      </c>
      <c r="M14" s="7">
        <v>1275</v>
      </c>
      <c r="N14" s="7">
        <f t="shared" si="0"/>
        <v>1070.6666666666667</v>
      </c>
      <c r="O14" s="7" t="s">
        <v>34</v>
      </c>
      <c r="P14" s="7">
        <v>2.5</v>
      </c>
      <c r="Q14" s="7" t="s">
        <v>35</v>
      </c>
      <c r="R14" s="7"/>
      <c r="S14" s="7"/>
      <c r="T14" s="7">
        <v>81</v>
      </c>
      <c r="U14" s="7" t="s">
        <v>36</v>
      </c>
    </row>
    <row r="15" spans="2:21" x14ac:dyDescent="0.3">
      <c r="B15" s="7">
        <v>13</v>
      </c>
      <c r="C15" s="7" t="s">
        <v>26</v>
      </c>
      <c r="D15" s="7" t="s">
        <v>38</v>
      </c>
      <c r="E15" s="7">
        <v>1995</v>
      </c>
      <c r="F15" s="7" t="s">
        <v>49</v>
      </c>
      <c r="G15" s="7" t="s">
        <v>42</v>
      </c>
      <c r="H15" s="7" t="s">
        <v>32</v>
      </c>
      <c r="I15" s="7" t="s">
        <v>33</v>
      </c>
      <c r="J15" s="7">
        <v>1995</v>
      </c>
      <c r="K15" s="7">
        <v>916</v>
      </c>
      <c r="L15" s="7">
        <v>1146</v>
      </c>
      <c r="M15" s="7">
        <v>1350</v>
      </c>
      <c r="N15" s="7">
        <f t="shared" si="0"/>
        <v>1137.3333333333333</v>
      </c>
      <c r="O15" s="7" t="s">
        <v>34</v>
      </c>
      <c r="P15" s="7">
        <v>530</v>
      </c>
      <c r="Q15" s="7" t="s">
        <v>35</v>
      </c>
      <c r="R15" s="7"/>
      <c r="S15" s="7"/>
      <c r="T15" s="7">
        <v>81</v>
      </c>
      <c r="U15" s="7" t="s">
        <v>36</v>
      </c>
    </row>
    <row r="16" spans="2:21" x14ac:dyDescent="0.3">
      <c r="B16" s="7">
        <v>14</v>
      </c>
      <c r="C16" s="7" t="s">
        <v>26</v>
      </c>
      <c r="D16" s="7" t="s">
        <v>38</v>
      </c>
      <c r="E16" s="7">
        <v>1995</v>
      </c>
      <c r="F16" s="7" t="s">
        <v>50</v>
      </c>
      <c r="G16" s="7" t="s">
        <v>42</v>
      </c>
      <c r="H16" s="7" t="s">
        <v>32</v>
      </c>
      <c r="I16" s="7" t="s">
        <v>44</v>
      </c>
      <c r="J16" s="7">
        <v>1995</v>
      </c>
      <c r="K16" s="7"/>
      <c r="L16" s="7"/>
      <c r="M16" s="7">
        <v>850</v>
      </c>
      <c r="N16" s="7">
        <f t="shared" si="0"/>
        <v>850</v>
      </c>
      <c r="O16" s="7" t="s">
        <v>34</v>
      </c>
      <c r="P16" s="7">
        <v>10</v>
      </c>
      <c r="Q16" s="7" t="s">
        <v>35</v>
      </c>
      <c r="R16" s="7"/>
      <c r="S16" s="7"/>
      <c r="T16" s="7"/>
      <c r="U16" s="7"/>
    </row>
    <row r="17" spans="2:21" x14ac:dyDescent="0.3">
      <c r="B17" s="7">
        <v>15</v>
      </c>
      <c r="C17" s="7" t="s">
        <v>26</v>
      </c>
      <c r="D17" s="7" t="s">
        <v>38</v>
      </c>
      <c r="E17" s="7">
        <v>1995</v>
      </c>
      <c r="F17" s="7" t="s">
        <v>48</v>
      </c>
      <c r="G17" s="7" t="s">
        <v>42</v>
      </c>
      <c r="H17" s="7" t="s">
        <v>32</v>
      </c>
      <c r="I17" s="7" t="s">
        <v>44</v>
      </c>
      <c r="J17" s="7">
        <v>1995</v>
      </c>
      <c r="K17" s="7">
        <v>994</v>
      </c>
      <c r="L17" s="7">
        <v>1243</v>
      </c>
      <c r="M17" s="7">
        <v>1480</v>
      </c>
      <c r="N17" s="7">
        <f t="shared" si="0"/>
        <v>1239</v>
      </c>
      <c r="O17" s="7" t="s">
        <v>34</v>
      </c>
      <c r="P17" s="7">
        <v>2.5000000000000001E-3</v>
      </c>
      <c r="Q17" s="7" t="s">
        <v>35</v>
      </c>
      <c r="R17" s="7"/>
      <c r="S17" s="7"/>
      <c r="T17" s="7"/>
      <c r="U17" s="7"/>
    </row>
    <row r="18" spans="2:21" x14ac:dyDescent="0.3">
      <c r="B18" s="7">
        <v>16</v>
      </c>
      <c r="C18" s="7" t="s">
        <v>26</v>
      </c>
      <c r="D18" s="7" t="s">
        <v>38</v>
      </c>
      <c r="E18" s="7">
        <v>1995</v>
      </c>
      <c r="F18" s="7" t="s">
        <v>51</v>
      </c>
      <c r="G18" s="7" t="s">
        <v>42</v>
      </c>
      <c r="H18" s="7" t="s">
        <v>32</v>
      </c>
      <c r="I18" s="7" t="s">
        <v>44</v>
      </c>
      <c r="J18" s="7">
        <v>1995</v>
      </c>
      <c r="K18" s="7">
        <v>142</v>
      </c>
      <c r="L18" s="7">
        <v>178</v>
      </c>
      <c r="M18" s="7">
        <v>210</v>
      </c>
      <c r="N18" s="7">
        <f t="shared" si="0"/>
        <v>176.66666666666666</v>
      </c>
      <c r="O18" s="7" t="s">
        <v>34</v>
      </c>
      <c r="P18" s="7">
        <v>50</v>
      </c>
      <c r="Q18" s="7" t="s">
        <v>35</v>
      </c>
      <c r="R18" s="7"/>
      <c r="S18" s="7"/>
      <c r="T18" s="7"/>
      <c r="U18" s="7"/>
    </row>
    <row r="19" spans="2:21" x14ac:dyDescent="0.3">
      <c r="B19" s="7">
        <v>17</v>
      </c>
      <c r="C19" s="7" t="s">
        <v>26</v>
      </c>
      <c r="D19" s="7" t="s">
        <v>38</v>
      </c>
      <c r="E19" s="7">
        <v>1995</v>
      </c>
      <c r="F19" s="7" t="s">
        <v>49</v>
      </c>
      <c r="G19" s="7" t="s">
        <v>42</v>
      </c>
      <c r="H19" s="7" t="s">
        <v>32</v>
      </c>
      <c r="I19" s="7" t="s">
        <v>44</v>
      </c>
      <c r="J19" s="7">
        <v>1995</v>
      </c>
      <c r="K19" s="7">
        <v>278</v>
      </c>
      <c r="L19" s="7">
        <v>348</v>
      </c>
      <c r="M19" s="7">
        <v>410</v>
      </c>
      <c r="N19" s="7">
        <f t="shared" si="0"/>
        <v>345.33333333333331</v>
      </c>
      <c r="O19" s="7" t="s">
        <v>34</v>
      </c>
      <c r="P19" s="7">
        <v>530</v>
      </c>
      <c r="Q19" s="7" t="s">
        <v>35</v>
      </c>
      <c r="R19" s="7"/>
      <c r="S19" s="7"/>
      <c r="T19" s="7"/>
      <c r="U19" s="7"/>
    </row>
    <row r="20" spans="2:21" x14ac:dyDescent="0.3">
      <c r="B20" s="7">
        <v>18</v>
      </c>
      <c r="C20" s="7" t="s">
        <v>26</v>
      </c>
      <c r="D20" s="7" t="s">
        <v>38</v>
      </c>
      <c r="E20" s="7">
        <v>1995</v>
      </c>
      <c r="F20" s="7" t="s">
        <v>52</v>
      </c>
      <c r="G20" s="7" t="s">
        <v>42</v>
      </c>
      <c r="H20" s="7" t="s">
        <v>32</v>
      </c>
      <c r="I20" s="7" t="s">
        <v>44</v>
      </c>
      <c r="J20" s="7">
        <v>1995</v>
      </c>
      <c r="K20" s="7">
        <v>226</v>
      </c>
      <c r="L20" s="7">
        <v>283</v>
      </c>
      <c r="M20" s="7">
        <v>330</v>
      </c>
      <c r="N20" s="7">
        <f t="shared" si="0"/>
        <v>279.66666666666669</v>
      </c>
      <c r="O20" s="7" t="s">
        <v>34</v>
      </c>
      <c r="P20" s="7">
        <v>1.0999999999999999E-2</v>
      </c>
      <c r="Q20" s="7" t="s">
        <v>35</v>
      </c>
      <c r="R20" s="7"/>
      <c r="S20" s="7"/>
      <c r="T20" s="7"/>
      <c r="U20" s="7"/>
    </row>
    <row r="21" spans="2:21" x14ac:dyDescent="0.3">
      <c r="B21" s="7">
        <v>19</v>
      </c>
      <c r="C21" s="7" t="s">
        <v>26</v>
      </c>
      <c r="D21" s="7" t="s">
        <v>38</v>
      </c>
      <c r="E21" s="7">
        <v>1995</v>
      </c>
      <c r="F21" s="7" t="s">
        <v>53</v>
      </c>
      <c r="G21" s="7" t="s">
        <v>42</v>
      </c>
      <c r="H21" s="7" t="s">
        <v>43</v>
      </c>
      <c r="I21" s="7" t="s">
        <v>44</v>
      </c>
      <c r="J21" s="7">
        <v>1995</v>
      </c>
      <c r="K21" s="7"/>
      <c r="L21" s="7"/>
      <c r="M21" s="7">
        <v>300</v>
      </c>
      <c r="N21" s="7">
        <f t="shared" si="0"/>
        <v>300</v>
      </c>
      <c r="O21" s="7" t="s">
        <v>34</v>
      </c>
      <c r="P21" s="7">
        <v>3.0000000000000001E-3</v>
      </c>
      <c r="Q21" s="7" t="s">
        <v>35</v>
      </c>
      <c r="R21" s="7"/>
      <c r="S21" s="7"/>
      <c r="T21" s="7"/>
      <c r="U21" s="7"/>
    </row>
    <row r="22" spans="2:21" x14ac:dyDescent="0.3">
      <c r="B22" s="7">
        <v>20</v>
      </c>
      <c r="C22" s="7" t="s">
        <v>26</v>
      </c>
      <c r="D22" s="7" t="s">
        <v>38</v>
      </c>
      <c r="E22" s="7">
        <v>1995</v>
      </c>
      <c r="F22" s="7" t="s">
        <v>54</v>
      </c>
      <c r="G22" s="7" t="s">
        <v>42</v>
      </c>
      <c r="H22" s="7" t="s">
        <v>43</v>
      </c>
      <c r="I22" s="7" t="s">
        <v>33</v>
      </c>
      <c r="J22" s="7">
        <v>1995</v>
      </c>
      <c r="K22" s="7"/>
      <c r="L22" s="7"/>
      <c r="M22" s="7">
        <v>355</v>
      </c>
      <c r="N22" s="7">
        <f t="shared" si="0"/>
        <v>355</v>
      </c>
      <c r="O22" s="7" t="s">
        <v>34</v>
      </c>
      <c r="P22" s="7"/>
      <c r="Q22" s="7"/>
      <c r="R22" s="7"/>
      <c r="S22" s="7"/>
      <c r="T22" s="7">
        <v>88</v>
      </c>
      <c r="U22" s="7" t="s">
        <v>36</v>
      </c>
    </row>
    <row r="23" spans="2:21" x14ac:dyDescent="0.3">
      <c r="B23" s="7">
        <v>21</v>
      </c>
      <c r="C23" s="7" t="s">
        <v>26</v>
      </c>
      <c r="D23" s="7" t="s">
        <v>55</v>
      </c>
      <c r="E23" s="7">
        <v>1996</v>
      </c>
      <c r="F23" s="7" t="s">
        <v>58</v>
      </c>
      <c r="G23" s="7" t="s">
        <v>31</v>
      </c>
      <c r="H23" s="7" t="s">
        <v>59</v>
      </c>
      <c r="I23" s="7" t="s">
        <v>44</v>
      </c>
      <c r="J23" s="7">
        <v>1996</v>
      </c>
      <c r="K23" s="7">
        <v>460</v>
      </c>
      <c r="L23" s="7">
        <v>567</v>
      </c>
      <c r="M23" s="7">
        <v>667</v>
      </c>
      <c r="N23" s="7">
        <f t="shared" si="0"/>
        <v>564.66666666666663</v>
      </c>
      <c r="O23" s="7" t="s">
        <v>34</v>
      </c>
      <c r="P23" s="7"/>
      <c r="Q23" s="7"/>
      <c r="R23" s="7"/>
      <c r="S23" s="7"/>
      <c r="T23" s="7"/>
      <c r="U23" s="7"/>
    </row>
    <row r="24" spans="2:21" x14ac:dyDescent="0.3">
      <c r="B24" s="7">
        <v>22</v>
      </c>
      <c r="C24" s="7" t="s">
        <v>26</v>
      </c>
      <c r="D24" s="7" t="s">
        <v>55</v>
      </c>
      <c r="E24" s="7">
        <v>1996</v>
      </c>
      <c r="F24" s="7" t="s">
        <v>58</v>
      </c>
      <c r="G24" s="7" t="s">
        <v>31</v>
      </c>
      <c r="H24" s="7" t="s">
        <v>59</v>
      </c>
      <c r="I24" s="7" t="s">
        <v>33</v>
      </c>
      <c r="J24" s="7">
        <v>1996</v>
      </c>
      <c r="K24" s="7">
        <v>744</v>
      </c>
      <c r="L24" s="7">
        <v>930</v>
      </c>
      <c r="M24" s="7">
        <v>1049</v>
      </c>
      <c r="N24" s="7">
        <f t="shared" si="0"/>
        <v>907.66666666666663</v>
      </c>
      <c r="O24" s="7" t="s">
        <v>34</v>
      </c>
      <c r="P24" s="7"/>
      <c r="Q24" s="7"/>
      <c r="R24" s="7"/>
      <c r="S24" s="7"/>
      <c r="T24" s="7">
        <v>80</v>
      </c>
      <c r="U24" s="7" t="s">
        <v>36</v>
      </c>
    </row>
    <row r="25" spans="2:21" x14ac:dyDescent="0.3">
      <c r="B25" s="7">
        <v>23</v>
      </c>
      <c r="C25" s="7" t="s">
        <v>26</v>
      </c>
      <c r="D25" s="7" t="s">
        <v>60</v>
      </c>
      <c r="E25" s="7">
        <v>1997</v>
      </c>
      <c r="F25" s="7"/>
      <c r="G25" s="7" t="s">
        <v>31</v>
      </c>
      <c r="H25" s="7" t="s">
        <v>59</v>
      </c>
      <c r="I25" s="7" t="s">
        <v>33</v>
      </c>
      <c r="J25" s="7">
        <v>1997</v>
      </c>
      <c r="K25" s="7">
        <v>600</v>
      </c>
      <c r="L25" s="7">
        <v>857</v>
      </c>
      <c r="M25" s="7">
        <v>1000</v>
      </c>
      <c r="N25" s="7">
        <f t="shared" si="0"/>
        <v>819</v>
      </c>
      <c r="O25" s="7" t="s">
        <v>34</v>
      </c>
      <c r="P25" s="7">
        <v>100</v>
      </c>
      <c r="Q25" s="7" t="s">
        <v>35</v>
      </c>
      <c r="R25" s="7"/>
      <c r="S25" s="7"/>
      <c r="T25" s="7">
        <v>70</v>
      </c>
      <c r="U25" s="7" t="s">
        <v>36</v>
      </c>
    </row>
    <row r="26" spans="2:21" x14ac:dyDescent="0.3">
      <c r="B26" s="7">
        <v>24</v>
      </c>
      <c r="C26" s="7" t="s">
        <v>26</v>
      </c>
      <c r="D26" s="7" t="s">
        <v>60</v>
      </c>
      <c r="E26" s="7">
        <v>1911</v>
      </c>
      <c r="F26" s="7"/>
      <c r="G26" s="7" t="s">
        <v>31</v>
      </c>
      <c r="H26" s="7" t="s">
        <v>43</v>
      </c>
      <c r="I26" s="7" t="s">
        <v>33</v>
      </c>
      <c r="J26" s="7">
        <v>1997</v>
      </c>
      <c r="K26" s="7">
        <v>622</v>
      </c>
      <c r="L26" s="7">
        <v>888</v>
      </c>
      <c r="M26" s="7">
        <v>1036</v>
      </c>
      <c r="N26" s="7">
        <f t="shared" si="0"/>
        <v>848.66666666666663</v>
      </c>
      <c r="O26" s="7" t="s">
        <v>34</v>
      </c>
      <c r="P26" s="7">
        <v>100</v>
      </c>
      <c r="Q26" s="7" t="s">
        <v>35</v>
      </c>
      <c r="R26" s="7"/>
      <c r="S26" s="7"/>
      <c r="T26" s="7">
        <v>70</v>
      </c>
      <c r="U26" s="7" t="s">
        <v>36</v>
      </c>
    </row>
    <row r="27" spans="2:21" x14ac:dyDescent="0.3">
      <c r="B27" s="7">
        <v>25</v>
      </c>
      <c r="C27" s="7" t="s">
        <v>26</v>
      </c>
      <c r="D27" s="7" t="s">
        <v>63</v>
      </c>
      <c r="E27" s="7">
        <v>1998</v>
      </c>
      <c r="F27" s="7" t="s">
        <v>66</v>
      </c>
      <c r="G27" s="7" t="s">
        <v>42</v>
      </c>
      <c r="H27" s="7" t="s">
        <v>43</v>
      </c>
      <c r="I27" s="7" t="s">
        <v>33</v>
      </c>
      <c r="J27" s="7">
        <v>2000</v>
      </c>
      <c r="K27" s="7">
        <v>600</v>
      </c>
      <c r="L27" s="7">
        <v>731</v>
      </c>
      <c r="M27" s="7">
        <v>1094</v>
      </c>
      <c r="N27" s="7">
        <f t="shared" si="0"/>
        <v>808.33333333333337</v>
      </c>
      <c r="O27" s="7" t="s">
        <v>34</v>
      </c>
      <c r="P27" s="7">
        <v>10</v>
      </c>
      <c r="Q27" s="7" t="s">
        <v>35</v>
      </c>
      <c r="R27" s="7">
        <v>2</v>
      </c>
      <c r="S27" s="7" t="s">
        <v>35</v>
      </c>
      <c r="T27" s="7">
        <v>82</v>
      </c>
      <c r="U27" s="7" t="s">
        <v>36</v>
      </c>
    </row>
    <row r="28" spans="2:21" x14ac:dyDescent="0.3">
      <c r="B28" s="7">
        <v>26</v>
      </c>
      <c r="C28" s="7" t="s">
        <v>26</v>
      </c>
      <c r="D28" s="7" t="s">
        <v>63</v>
      </c>
      <c r="E28" s="7">
        <v>1998</v>
      </c>
      <c r="F28" s="7" t="s">
        <v>66</v>
      </c>
      <c r="G28" s="7" t="s">
        <v>42</v>
      </c>
      <c r="H28" s="7" t="s">
        <v>43</v>
      </c>
      <c r="I28" s="7" t="s">
        <v>33</v>
      </c>
      <c r="J28" s="7">
        <v>2010</v>
      </c>
      <c r="K28" s="7">
        <v>300</v>
      </c>
      <c r="L28" s="7">
        <v>344</v>
      </c>
      <c r="M28" s="7">
        <v>406</v>
      </c>
      <c r="N28" s="7">
        <f t="shared" si="0"/>
        <v>350</v>
      </c>
      <c r="O28" s="7" t="s">
        <v>34</v>
      </c>
      <c r="P28" s="7">
        <v>10</v>
      </c>
      <c r="Q28" s="7" t="s">
        <v>35</v>
      </c>
      <c r="R28" s="7">
        <v>2</v>
      </c>
      <c r="S28" s="7" t="s">
        <v>35</v>
      </c>
      <c r="T28" s="7">
        <v>87</v>
      </c>
      <c r="U28" s="7" t="s">
        <v>36</v>
      </c>
    </row>
    <row r="29" spans="2:21" x14ac:dyDescent="0.3">
      <c r="B29" s="7">
        <v>27</v>
      </c>
      <c r="C29" s="7" t="s">
        <v>26</v>
      </c>
      <c r="D29" s="7" t="s">
        <v>67</v>
      </c>
      <c r="E29" s="7">
        <v>2000</v>
      </c>
      <c r="F29" s="7" t="s">
        <v>66</v>
      </c>
      <c r="G29" s="7" t="s">
        <v>31</v>
      </c>
      <c r="H29" s="7" t="s">
        <v>59</v>
      </c>
      <c r="I29" s="7" t="s">
        <v>33</v>
      </c>
      <c r="J29" s="7">
        <v>2000</v>
      </c>
      <c r="K29" s="7">
        <v>730</v>
      </c>
      <c r="L29" s="7">
        <v>1000</v>
      </c>
      <c r="M29" s="7">
        <v>1140</v>
      </c>
      <c r="N29" s="7">
        <f t="shared" si="0"/>
        <v>956.66666666666663</v>
      </c>
      <c r="O29" s="7" t="s">
        <v>34</v>
      </c>
      <c r="P29" s="7">
        <v>10</v>
      </c>
      <c r="Q29" s="7" t="s">
        <v>35</v>
      </c>
      <c r="R29" s="7"/>
      <c r="S29" s="7"/>
      <c r="T29" s="7">
        <v>73</v>
      </c>
      <c r="U29" s="7" t="s">
        <v>36</v>
      </c>
    </row>
    <row r="30" spans="2:21" x14ac:dyDescent="0.3">
      <c r="B30" s="7">
        <v>28</v>
      </c>
      <c r="C30" s="7" t="s">
        <v>26</v>
      </c>
      <c r="D30" s="7" t="s">
        <v>67</v>
      </c>
      <c r="E30" s="7">
        <v>2000</v>
      </c>
      <c r="F30" s="7" t="s">
        <v>66</v>
      </c>
      <c r="G30" s="7" t="s">
        <v>31</v>
      </c>
      <c r="H30" s="7" t="s">
        <v>43</v>
      </c>
      <c r="I30" s="7" t="s">
        <v>33</v>
      </c>
      <c r="J30" s="7">
        <v>2020</v>
      </c>
      <c r="K30" s="7">
        <v>539</v>
      </c>
      <c r="L30" s="7">
        <v>700</v>
      </c>
      <c r="M30" s="7">
        <v>831</v>
      </c>
      <c r="N30" s="7">
        <f t="shared" si="0"/>
        <v>690</v>
      </c>
      <c r="O30" s="7" t="s">
        <v>34</v>
      </c>
      <c r="P30" s="7">
        <v>10</v>
      </c>
      <c r="Q30" s="7" t="s">
        <v>35</v>
      </c>
      <c r="R30" s="7"/>
      <c r="S30" s="7"/>
      <c r="T30" s="7">
        <v>77</v>
      </c>
      <c r="U30" s="7" t="s">
        <v>36</v>
      </c>
    </row>
    <row r="31" spans="2:21" x14ac:dyDescent="0.3">
      <c r="B31" s="7">
        <v>29</v>
      </c>
      <c r="C31" s="7"/>
      <c r="D31" s="7" t="s">
        <v>70</v>
      </c>
      <c r="E31" s="7">
        <v>1998</v>
      </c>
      <c r="F31" s="7" t="s">
        <v>73</v>
      </c>
      <c r="G31" s="7" t="s">
        <v>42</v>
      </c>
      <c r="H31" s="7" t="s">
        <v>32</v>
      </c>
      <c r="I31" s="7" t="s">
        <v>33</v>
      </c>
      <c r="J31" s="7">
        <v>1998</v>
      </c>
      <c r="K31" s="7">
        <v>450</v>
      </c>
      <c r="L31" s="7"/>
      <c r="M31" s="7">
        <v>500</v>
      </c>
      <c r="N31" s="7">
        <f t="shared" si="0"/>
        <v>475</v>
      </c>
      <c r="O31" s="7" t="s">
        <v>34</v>
      </c>
      <c r="P31" s="7">
        <v>10</v>
      </c>
      <c r="Q31" s="7" t="s">
        <v>35</v>
      </c>
      <c r="R31" s="7"/>
      <c r="S31" s="7"/>
      <c r="T31" s="7">
        <v>82</v>
      </c>
      <c r="U31" s="7" t="s">
        <v>36</v>
      </c>
    </row>
    <row r="32" spans="2:21" x14ac:dyDescent="0.3">
      <c r="B32" s="7">
        <v>30</v>
      </c>
      <c r="C32" s="7"/>
      <c r="D32" s="7" t="s">
        <v>70</v>
      </c>
      <c r="E32" s="7">
        <v>1998</v>
      </c>
      <c r="F32" s="7" t="s">
        <v>74</v>
      </c>
      <c r="G32" s="7" t="s">
        <v>42</v>
      </c>
      <c r="H32" s="7" t="s">
        <v>32</v>
      </c>
      <c r="I32" s="7" t="s">
        <v>75</v>
      </c>
      <c r="J32" s="7">
        <v>1998</v>
      </c>
      <c r="K32" s="7">
        <v>2000</v>
      </c>
      <c r="L32" s="7"/>
      <c r="M32" s="7"/>
      <c r="N32" s="7">
        <f t="shared" si="0"/>
        <v>2000</v>
      </c>
      <c r="O32" s="7" t="s">
        <v>34</v>
      </c>
      <c r="P32" s="7">
        <v>200</v>
      </c>
      <c r="Q32" s="7" t="s">
        <v>35</v>
      </c>
      <c r="R32" s="7"/>
      <c r="S32" s="7"/>
      <c r="T32" s="7"/>
      <c r="U32" s="7"/>
    </row>
    <row r="33" spans="2:21" x14ac:dyDescent="0.3">
      <c r="B33" s="7">
        <v>31</v>
      </c>
      <c r="C33" s="7"/>
      <c r="D33" s="7" t="s">
        <v>76</v>
      </c>
      <c r="E33" s="7">
        <v>2014</v>
      </c>
      <c r="F33" s="7"/>
      <c r="G33" s="7" t="s">
        <v>42</v>
      </c>
      <c r="H33" s="7" t="s">
        <v>79</v>
      </c>
      <c r="I33" s="7" t="s">
        <v>33</v>
      </c>
      <c r="J33" s="7">
        <v>2012</v>
      </c>
      <c r="K33" s="7">
        <v>1000</v>
      </c>
      <c r="L33" s="7">
        <v>1100</v>
      </c>
      <c r="M33" s="7">
        <v>1200</v>
      </c>
      <c r="N33" s="7">
        <f t="shared" si="0"/>
        <v>1100</v>
      </c>
      <c r="O33" s="7" t="s">
        <v>34</v>
      </c>
      <c r="P33" s="7">
        <v>1000</v>
      </c>
      <c r="Q33" s="7" t="s">
        <v>35</v>
      </c>
      <c r="R33" s="7">
        <v>3200</v>
      </c>
      <c r="S33" s="7" t="s">
        <v>80</v>
      </c>
      <c r="T33" s="7">
        <v>62</v>
      </c>
      <c r="U33" s="7" t="s">
        <v>81</v>
      </c>
    </row>
    <row r="34" spans="2:21" x14ac:dyDescent="0.3">
      <c r="B34" s="7">
        <v>32</v>
      </c>
      <c r="C34" s="7"/>
      <c r="D34" s="7" t="s">
        <v>76</v>
      </c>
      <c r="E34" s="7">
        <v>2014</v>
      </c>
      <c r="F34" s="7"/>
      <c r="G34" s="7" t="s">
        <v>42</v>
      </c>
      <c r="H34" s="7" t="s">
        <v>59</v>
      </c>
      <c r="I34" s="7" t="s">
        <v>44</v>
      </c>
      <c r="J34" s="7">
        <v>2012</v>
      </c>
      <c r="K34" s="7">
        <v>1860</v>
      </c>
      <c r="L34" s="7">
        <v>2090</v>
      </c>
      <c r="M34" s="7">
        <v>2320</v>
      </c>
      <c r="N34" s="7">
        <f t="shared" si="0"/>
        <v>2090</v>
      </c>
      <c r="O34" s="7" t="s">
        <v>34</v>
      </c>
      <c r="P34" s="7">
        <v>1000</v>
      </c>
      <c r="Q34" s="7" t="s">
        <v>35</v>
      </c>
      <c r="R34" s="7">
        <v>180</v>
      </c>
      <c r="S34" s="7" t="s">
        <v>80</v>
      </c>
      <c r="T34" s="7">
        <v>59</v>
      </c>
      <c r="U34" s="7" t="s">
        <v>81</v>
      </c>
    </row>
    <row r="35" spans="2:21" x14ac:dyDescent="0.3">
      <c r="B35" s="7">
        <v>33</v>
      </c>
      <c r="C35" s="7"/>
      <c r="D35" s="7" t="s">
        <v>76</v>
      </c>
      <c r="E35" s="7">
        <v>2014</v>
      </c>
      <c r="F35" s="7"/>
      <c r="G35" s="7" t="s">
        <v>42</v>
      </c>
      <c r="H35" s="7" t="s">
        <v>43</v>
      </c>
      <c r="I35" s="7" t="s">
        <v>33</v>
      </c>
      <c r="J35" s="7">
        <v>2015</v>
      </c>
      <c r="K35" s="7">
        <v>760</v>
      </c>
      <c r="L35" s="7">
        <v>930</v>
      </c>
      <c r="M35" s="7">
        <v>1100</v>
      </c>
      <c r="N35" s="7">
        <f t="shared" si="0"/>
        <v>930</v>
      </c>
      <c r="O35" s="7" t="s">
        <v>34</v>
      </c>
      <c r="P35" s="7"/>
      <c r="Q35" s="7"/>
      <c r="R35" s="7">
        <v>3600</v>
      </c>
      <c r="S35" s="7" t="s">
        <v>80</v>
      </c>
      <c r="T35" s="7">
        <v>63</v>
      </c>
      <c r="U35" s="7" t="s">
        <v>81</v>
      </c>
    </row>
    <row r="36" spans="2:21" x14ac:dyDescent="0.3">
      <c r="B36" s="7">
        <v>34</v>
      </c>
      <c r="C36" s="7"/>
      <c r="D36" s="7" t="s">
        <v>76</v>
      </c>
      <c r="E36" s="7">
        <v>2014</v>
      </c>
      <c r="F36" s="7"/>
      <c r="G36" s="7" t="s">
        <v>42</v>
      </c>
      <c r="H36" s="7" t="s">
        <v>43</v>
      </c>
      <c r="I36" s="7" t="s">
        <v>44</v>
      </c>
      <c r="J36" s="7">
        <v>2015</v>
      </c>
      <c r="K36" s="7">
        <v>1200</v>
      </c>
      <c r="L36" s="7">
        <v>1570</v>
      </c>
      <c r="M36" s="7">
        <v>1940</v>
      </c>
      <c r="N36" s="7">
        <f t="shared" si="0"/>
        <v>1570</v>
      </c>
      <c r="O36" s="7" t="s">
        <v>34</v>
      </c>
      <c r="P36" s="7"/>
      <c r="Q36" s="7"/>
      <c r="R36" s="7">
        <v>2100</v>
      </c>
      <c r="S36" s="7" t="s">
        <v>80</v>
      </c>
      <c r="T36" s="7">
        <v>63</v>
      </c>
      <c r="U36" s="7" t="s">
        <v>81</v>
      </c>
    </row>
    <row r="37" spans="2:21" x14ac:dyDescent="0.3">
      <c r="B37" s="7">
        <v>35</v>
      </c>
      <c r="C37" s="7"/>
      <c r="D37" s="7" t="s">
        <v>76</v>
      </c>
      <c r="E37" s="7">
        <v>2014</v>
      </c>
      <c r="F37" s="7"/>
      <c r="G37" s="7" t="s">
        <v>42</v>
      </c>
      <c r="H37" s="7" t="s">
        <v>43</v>
      </c>
      <c r="I37" s="7" t="s">
        <v>33</v>
      </c>
      <c r="J37" s="7">
        <v>2020</v>
      </c>
      <c r="K37" s="7">
        <v>370</v>
      </c>
      <c r="L37" s="7">
        <v>630</v>
      </c>
      <c r="M37" s="7">
        <v>900</v>
      </c>
      <c r="N37" s="7">
        <f t="shared" si="0"/>
        <v>633.33333333333337</v>
      </c>
      <c r="O37" s="7" t="s">
        <v>34</v>
      </c>
      <c r="P37" s="7"/>
      <c r="Q37" s="7"/>
      <c r="R37" s="7">
        <v>5500</v>
      </c>
      <c r="S37" s="7" t="s">
        <v>80</v>
      </c>
      <c r="T37" s="7">
        <v>64</v>
      </c>
      <c r="U37" s="7" t="s">
        <v>81</v>
      </c>
    </row>
    <row r="38" spans="2:21" x14ac:dyDescent="0.3">
      <c r="B38" s="7">
        <v>36</v>
      </c>
      <c r="C38" s="7"/>
      <c r="D38" s="7" t="s">
        <v>76</v>
      </c>
      <c r="E38" s="7">
        <v>2014</v>
      </c>
      <c r="F38" s="7"/>
      <c r="G38" s="7" t="s">
        <v>42</v>
      </c>
      <c r="H38" s="7" t="s">
        <v>43</v>
      </c>
      <c r="I38" s="7" t="s">
        <v>44</v>
      </c>
      <c r="J38" s="7">
        <v>2020</v>
      </c>
      <c r="K38" s="7">
        <v>700</v>
      </c>
      <c r="L38" s="7">
        <v>1000</v>
      </c>
      <c r="M38" s="7">
        <v>1300</v>
      </c>
      <c r="N38" s="7">
        <f t="shared" si="0"/>
        <v>1000</v>
      </c>
      <c r="O38" s="7" t="s">
        <v>34</v>
      </c>
      <c r="P38" s="7"/>
      <c r="Q38" s="7"/>
      <c r="R38" s="7">
        <v>5400</v>
      </c>
      <c r="S38" s="7" t="s">
        <v>80</v>
      </c>
      <c r="T38" s="7">
        <v>68</v>
      </c>
      <c r="U38" s="7" t="s">
        <v>81</v>
      </c>
    </row>
    <row r="39" spans="2:21" x14ac:dyDescent="0.3">
      <c r="B39" s="7">
        <v>37</v>
      </c>
      <c r="C39" s="7"/>
      <c r="D39" s="7" t="s">
        <v>76</v>
      </c>
      <c r="E39" s="7">
        <v>2014</v>
      </c>
      <c r="F39" s="7"/>
      <c r="G39" s="7" t="s">
        <v>42</v>
      </c>
      <c r="H39" s="7" t="s">
        <v>43</v>
      </c>
      <c r="I39" s="7" t="s">
        <v>33</v>
      </c>
      <c r="J39" s="7">
        <v>2025</v>
      </c>
      <c r="K39" s="7">
        <v>370</v>
      </c>
      <c r="L39" s="7">
        <v>610</v>
      </c>
      <c r="M39" s="7">
        <v>850</v>
      </c>
      <c r="N39" s="7">
        <f t="shared" si="0"/>
        <v>610</v>
      </c>
      <c r="O39" s="7" t="s">
        <v>34</v>
      </c>
      <c r="P39" s="7">
        <v>1000</v>
      </c>
      <c r="Q39" s="7" t="s">
        <v>35</v>
      </c>
      <c r="R39" s="7">
        <v>6100</v>
      </c>
      <c r="S39" s="7" t="s">
        <v>80</v>
      </c>
      <c r="T39" s="7">
        <v>65</v>
      </c>
      <c r="U39" s="7" t="s">
        <v>81</v>
      </c>
    </row>
    <row r="40" spans="2:21" x14ac:dyDescent="0.3">
      <c r="B40" s="7">
        <v>38</v>
      </c>
      <c r="C40" s="7"/>
      <c r="D40" s="7" t="s">
        <v>76</v>
      </c>
      <c r="E40" s="7">
        <v>2014</v>
      </c>
      <c r="F40" s="7"/>
      <c r="G40" s="7" t="s">
        <v>42</v>
      </c>
      <c r="H40" s="7" t="s">
        <v>43</v>
      </c>
      <c r="I40" s="7" t="s">
        <v>44</v>
      </c>
      <c r="J40" s="7">
        <v>2025</v>
      </c>
      <c r="K40" s="7">
        <v>480</v>
      </c>
      <c r="L40" s="7">
        <v>870</v>
      </c>
      <c r="M40" s="7">
        <v>1270</v>
      </c>
      <c r="N40" s="7">
        <f t="shared" si="0"/>
        <v>873.33333333333337</v>
      </c>
      <c r="O40" s="7" t="s">
        <v>34</v>
      </c>
      <c r="P40" s="7">
        <v>1000</v>
      </c>
      <c r="Q40" s="7" t="s">
        <v>35</v>
      </c>
      <c r="R40" s="7">
        <v>5900</v>
      </c>
      <c r="S40" s="7" t="s">
        <v>80</v>
      </c>
      <c r="T40" s="7">
        <v>69</v>
      </c>
      <c r="U40" s="7" t="s">
        <v>81</v>
      </c>
    </row>
    <row r="41" spans="2:21" x14ac:dyDescent="0.3">
      <c r="B41" s="7">
        <v>39</v>
      </c>
      <c r="C41" s="7"/>
      <c r="D41" s="7" t="s">
        <v>76</v>
      </c>
      <c r="E41" s="7">
        <v>2014</v>
      </c>
      <c r="F41" s="7"/>
      <c r="G41" s="7" t="s">
        <v>42</v>
      </c>
      <c r="H41" s="7" t="s">
        <v>43</v>
      </c>
      <c r="I41" s="7" t="s">
        <v>33</v>
      </c>
      <c r="J41" s="7">
        <v>2030</v>
      </c>
      <c r="K41" s="7">
        <v>370</v>
      </c>
      <c r="L41" s="7">
        <v>580</v>
      </c>
      <c r="M41" s="7">
        <v>800</v>
      </c>
      <c r="N41" s="7">
        <f t="shared" si="0"/>
        <v>583.33333333333337</v>
      </c>
      <c r="O41" s="7" t="s">
        <v>34</v>
      </c>
      <c r="P41" s="7"/>
      <c r="Q41" s="7"/>
      <c r="R41" s="7">
        <v>6700</v>
      </c>
      <c r="S41" s="7" t="s">
        <v>80</v>
      </c>
      <c r="T41" s="7">
        <v>66</v>
      </c>
      <c r="U41" s="7" t="s">
        <v>81</v>
      </c>
    </row>
    <row r="42" spans="2:21" x14ac:dyDescent="0.3">
      <c r="B42" s="7">
        <v>40</v>
      </c>
      <c r="C42" s="7"/>
      <c r="D42" s="7" t="s">
        <v>76</v>
      </c>
      <c r="E42" s="7">
        <v>2014</v>
      </c>
      <c r="F42" s="7"/>
      <c r="G42" s="7" t="s">
        <v>42</v>
      </c>
      <c r="H42" s="7" t="s">
        <v>43</v>
      </c>
      <c r="I42" s="7" t="s">
        <v>44</v>
      </c>
      <c r="J42" s="7">
        <v>2030</v>
      </c>
      <c r="K42" s="7">
        <v>250</v>
      </c>
      <c r="L42" s="7">
        <v>760</v>
      </c>
      <c r="M42" s="7">
        <v>1270</v>
      </c>
      <c r="N42" s="7">
        <f t="shared" si="0"/>
        <v>760</v>
      </c>
      <c r="O42" s="7" t="s">
        <v>34</v>
      </c>
      <c r="P42" s="7"/>
      <c r="Q42" s="7"/>
      <c r="R42" s="7">
        <v>6400</v>
      </c>
      <c r="S42" s="7" t="s">
        <v>80</v>
      </c>
      <c r="T42" s="7">
        <v>71</v>
      </c>
      <c r="U42" s="7" t="s">
        <v>81</v>
      </c>
    </row>
    <row r="43" spans="2:21" x14ac:dyDescent="0.3">
      <c r="B43" s="7">
        <v>41</v>
      </c>
      <c r="C43" s="7" t="s">
        <v>26</v>
      </c>
      <c r="D43" s="7" t="s">
        <v>82</v>
      </c>
      <c r="E43" s="7">
        <v>2004</v>
      </c>
      <c r="F43" s="7"/>
      <c r="G43" s="7" t="s">
        <v>42</v>
      </c>
      <c r="H43" s="7" t="s">
        <v>59</v>
      </c>
      <c r="I43" s="7" t="s">
        <v>44</v>
      </c>
      <c r="J43" s="7">
        <v>2004</v>
      </c>
      <c r="K43" s="7">
        <v>3500</v>
      </c>
      <c r="L43" s="7"/>
      <c r="M43" s="7"/>
      <c r="N43" s="7">
        <f t="shared" si="0"/>
        <v>3500</v>
      </c>
      <c r="O43" s="7" t="s">
        <v>34</v>
      </c>
      <c r="P43" s="7"/>
      <c r="Q43" s="7"/>
      <c r="R43" s="7"/>
      <c r="S43" s="7"/>
      <c r="T43" s="7"/>
      <c r="U43" s="7"/>
    </row>
    <row r="44" spans="2:21" x14ac:dyDescent="0.3">
      <c r="B44" s="7">
        <v>42</v>
      </c>
      <c r="C44" s="7" t="s">
        <v>26</v>
      </c>
      <c r="D44" s="7" t="s">
        <v>85</v>
      </c>
      <c r="E44" s="7">
        <v>2005</v>
      </c>
      <c r="F44" s="7"/>
      <c r="G44" s="7" t="s">
        <v>31</v>
      </c>
      <c r="H44" s="7" t="s">
        <v>59</v>
      </c>
      <c r="I44" s="7" t="s">
        <v>33</v>
      </c>
      <c r="J44" s="7">
        <v>2005</v>
      </c>
      <c r="K44" s="7">
        <v>470</v>
      </c>
      <c r="L44" s="7">
        <v>671</v>
      </c>
      <c r="M44" s="7">
        <v>783</v>
      </c>
      <c r="N44" s="7">
        <f t="shared" si="0"/>
        <v>641.33333333333337</v>
      </c>
      <c r="O44" s="7" t="s">
        <v>34</v>
      </c>
      <c r="P44" s="7">
        <v>30</v>
      </c>
      <c r="Q44" s="7" t="s">
        <v>35</v>
      </c>
      <c r="R44" s="7"/>
      <c r="S44" s="7"/>
      <c r="T44" s="7">
        <v>80</v>
      </c>
      <c r="U44" s="7" t="s">
        <v>36</v>
      </c>
    </row>
    <row r="45" spans="2:21" x14ac:dyDescent="0.3">
      <c r="B45" s="7">
        <v>43</v>
      </c>
      <c r="C45" s="7" t="s">
        <v>26</v>
      </c>
      <c r="D45" s="7" t="s">
        <v>88</v>
      </c>
      <c r="E45" s="7">
        <v>2004</v>
      </c>
      <c r="F45" s="7"/>
      <c r="G45" s="7" t="s">
        <v>31</v>
      </c>
      <c r="H45" s="7" t="s">
        <v>59</v>
      </c>
      <c r="I45" s="7" t="s">
        <v>33</v>
      </c>
      <c r="J45" s="7">
        <v>2004</v>
      </c>
      <c r="K45" s="7">
        <v>1443</v>
      </c>
      <c r="L45" s="7">
        <v>2062</v>
      </c>
      <c r="M45" s="7">
        <v>2405</v>
      </c>
      <c r="N45" s="7">
        <f t="shared" si="0"/>
        <v>1970</v>
      </c>
      <c r="O45" s="7" t="s">
        <v>34</v>
      </c>
      <c r="P45" s="7"/>
      <c r="Q45" s="7"/>
      <c r="R45" s="7">
        <v>120</v>
      </c>
      <c r="S45" s="7" t="s">
        <v>91</v>
      </c>
      <c r="T45" s="7">
        <v>70</v>
      </c>
      <c r="U45" s="7" t="s">
        <v>36</v>
      </c>
    </row>
    <row r="46" spans="2:21" x14ac:dyDescent="0.3">
      <c r="B46" s="7">
        <v>44</v>
      </c>
      <c r="C46" s="7" t="s">
        <v>26</v>
      </c>
      <c r="D46" s="7" t="s">
        <v>92</v>
      </c>
      <c r="E46" s="7">
        <v>2008</v>
      </c>
      <c r="F46" s="7" t="s">
        <v>95</v>
      </c>
      <c r="G46" s="7" t="s">
        <v>31</v>
      </c>
      <c r="H46" s="7" t="s">
        <v>59</v>
      </c>
      <c r="I46" s="7" t="s">
        <v>33</v>
      </c>
      <c r="J46" s="7">
        <v>2008</v>
      </c>
      <c r="K46" s="7">
        <v>1150</v>
      </c>
      <c r="L46" s="7">
        <v>1437</v>
      </c>
      <c r="M46" s="7">
        <v>1691</v>
      </c>
      <c r="N46" s="7">
        <f t="shared" si="0"/>
        <v>1426</v>
      </c>
      <c r="O46" s="7" t="s">
        <v>34</v>
      </c>
      <c r="P46" s="7"/>
      <c r="Q46" s="7"/>
      <c r="R46" s="7"/>
      <c r="S46" s="7"/>
      <c r="T46" s="7">
        <v>80</v>
      </c>
      <c r="U46" s="7" t="s">
        <v>36</v>
      </c>
    </row>
    <row r="47" spans="2:21" x14ac:dyDescent="0.3">
      <c r="B47" s="7">
        <v>45</v>
      </c>
      <c r="C47" s="7" t="s">
        <v>26</v>
      </c>
      <c r="D47" s="7" t="s">
        <v>92</v>
      </c>
      <c r="E47" s="7">
        <v>2008</v>
      </c>
      <c r="F47" s="7" t="s">
        <v>95</v>
      </c>
      <c r="G47" s="7" t="s">
        <v>31</v>
      </c>
      <c r="H47" s="7" t="s">
        <v>59</v>
      </c>
      <c r="I47" s="7" t="s">
        <v>44</v>
      </c>
      <c r="J47" s="7">
        <v>2008</v>
      </c>
      <c r="K47" s="7">
        <v>4000</v>
      </c>
      <c r="L47" s="7">
        <v>5000</v>
      </c>
      <c r="M47" s="7">
        <v>5882</v>
      </c>
      <c r="N47" s="7">
        <f t="shared" si="0"/>
        <v>4960.666666666667</v>
      </c>
      <c r="O47" s="7" t="s">
        <v>34</v>
      </c>
      <c r="P47" s="7"/>
      <c r="Q47" s="7"/>
      <c r="R47" s="7"/>
      <c r="S47" s="7"/>
      <c r="T47" s="7">
        <v>80</v>
      </c>
      <c r="U47" s="7" t="s">
        <v>36</v>
      </c>
    </row>
    <row r="48" spans="2:21" x14ac:dyDescent="0.3">
      <c r="B48" s="7">
        <v>46</v>
      </c>
      <c r="C48" s="7" t="s">
        <v>26</v>
      </c>
      <c r="D48" s="7" t="s">
        <v>92</v>
      </c>
      <c r="E48" s="7">
        <v>2008</v>
      </c>
      <c r="F48" s="7" t="s">
        <v>95</v>
      </c>
      <c r="G48" s="7" t="s">
        <v>31</v>
      </c>
      <c r="H48" s="7" t="s">
        <v>59</v>
      </c>
      <c r="I48" s="7" t="s">
        <v>33</v>
      </c>
      <c r="J48" s="7">
        <v>2020</v>
      </c>
      <c r="K48" s="7">
        <v>500</v>
      </c>
      <c r="L48" s="7">
        <v>602</v>
      </c>
      <c r="M48" s="7">
        <v>714</v>
      </c>
      <c r="N48" s="7">
        <f t="shared" si="0"/>
        <v>605.33333333333337</v>
      </c>
      <c r="O48" s="7" t="s">
        <v>34</v>
      </c>
      <c r="P48" s="7"/>
      <c r="Q48" s="7"/>
      <c r="R48" s="7">
        <v>1</v>
      </c>
      <c r="S48" s="7" t="s">
        <v>35</v>
      </c>
      <c r="T48" s="7">
        <v>83</v>
      </c>
      <c r="U48" s="7" t="s">
        <v>36</v>
      </c>
    </row>
    <row r="49" spans="2:21" x14ac:dyDescent="0.3">
      <c r="B49" s="7">
        <v>47</v>
      </c>
      <c r="C49" s="7" t="s">
        <v>26</v>
      </c>
      <c r="D49" s="7" t="s">
        <v>92</v>
      </c>
      <c r="E49" s="7">
        <v>2008</v>
      </c>
      <c r="F49" s="7" t="s">
        <v>95</v>
      </c>
      <c r="G49" s="7" t="s">
        <v>31</v>
      </c>
      <c r="H49" s="7" t="s">
        <v>59</v>
      </c>
      <c r="I49" s="7" t="s">
        <v>44</v>
      </c>
      <c r="J49" s="7">
        <v>2020</v>
      </c>
      <c r="K49" s="7">
        <v>1000</v>
      </c>
      <c r="L49" s="7">
        <v>1204</v>
      </c>
      <c r="M49" s="7">
        <v>1428</v>
      </c>
      <c r="N49" s="7">
        <f t="shared" si="0"/>
        <v>1210.6666666666667</v>
      </c>
      <c r="O49" s="7" t="s">
        <v>34</v>
      </c>
      <c r="P49" s="7"/>
      <c r="Q49" s="7"/>
      <c r="R49" s="7">
        <v>500</v>
      </c>
      <c r="S49" s="7" t="s">
        <v>80</v>
      </c>
      <c r="T49" s="7">
        <v>83</v>
      </c>
      <c r="U49" s="7" t="s">
        <v>36</v>
      </c>
    </row>
    <row r="50" spans="2:21" x14ac:dyDescent="0.3">
      <c r="B50" s="7">
        <v>48</v>
      </c>
      <c r="C50" s="7" t="s">
        <v>26</v>
      </c>
      <c r="D50" s="7" t="s">
        <v>96</v>
      </c>
      <c r="E50" s="7">
        <v>2011</v>
      </c>
      <c r="F50" s="7"/>
      <c r="G50" s="7" t="s">
        <v>31</v>
      </c>
      <c r="H50" s="7" t="s">
        <v>32</v>
      </c>
      <c r="I50" s="7" t="s">
        <v>33</v>
      </c>
      <c r="J50" s="7">
        <v>2011</v>
      </c>
      <c r="K50" s="7">
        <v>1000</v>
      </c>
      <c r="L50" s="7">
        <v>1333</v>
      </c>
      <c r="M50" s="7">
        <v>1587</v>
      </c>
      <c r="N50" s="7">
        <f t="shared" si="0"/>
        <v>1306.6666666666667</v>
      </c>
      <c r="O50" s="7" t="s">
        <v>34</v>
      </c>
      <c r="P50" s="7"/>
      <c r="Q50" s="7"/>
      <c r="R50" s="7">
        <v>500</v>
      </c>
      <c r="S50" s="7" t="s">
        <v>91</v>
      </c>
      <c r="T50" s="7">
        <v>75</v>
      </c>
      <c r="U50" s="7" t="s">
        <v>36</v>
      </c>
    </row>
    <row r="51" spans="2:21" x14ac:dyDescent="0.3">
      <c r="B51" s="7">
        <v>49</v>
      </c>
      <c r="C51" s="7"/>
      <c r="D51" s="7" t="s">
        <v>99</v>
      </c>
      <c r="E51" s="7">
        <v>2017</v>
      </c>
      <c r="F51" s="7"/>
      <c r="G51" s="7" t="s">
        <v>42</v>
      </c>
      <c r="H51" s="7" t="s">
        <v>59</v>
      </c>
      <c r="I51" s="7" t="s">
        <v>33</v>
      </c>
      <c r="J51" s="7">
        <v>2017</v>
      </c>
      <c r="K51" s="7"/>
      <c r="L51" s="7">
        <v>1200</v>
      </c>
      <c r="M51" s="7"/>
      <c r="N51" s="7">
        <f t="shared" si="0"/>
        <v>1200</v>
      </c>
      <c r="O51" s="7" t="s">
        <v>34</v>
      </c>
      <c r="P51" s="7"/>
      <c r="Q51" s="7"/>
      <c r="R51" s="7">
        <v>1</v>
      </c>
      <c r="S51" s="7" t="s">
        <v>35</v>
      </c>
      <c r="T51" s="7">
        <v>58</v>
      </c>
      <c r="U51" s="7" t="s">
        <v>102</v>
      </c>
    </row>
    <row r="52" spans="2:21" x14ac:dyDescent="0.3">
      <c r="B52" s="7">
        <v>50</v>
      </c>
      <c r="C52" s="7"/>
      <c r="D52" s="7" t="s">
        <v>99</v>
      </c>
      <c r="E52" s="7">
        <v>2017</v>
      </c>
      <c r="F52" s="7"/>
      <c r="G52" s="7" t="s">
        <v>42</v>
      </c>
      <c r="H52" s="7" t="s">
        <v>59</v>
      </c>
      <c r="I52" s="7" t="s">
        <v>33</v>
      </c>
      <c r="J52" s="7">
        <v>2017</v>
      </c>
      <c r="K52" s="7"/>
      <c r="L52" s="7">
        <v>830</v>
      </c>
      <c r="M52" s="7"/>
      <c r="N52" s="7">
        <f t="shared" si="0"/>
        <v>830</v>
      </c>
      <c r="O52" s="7" t="s">
        <v>34</v>
      </c>
      <c r="P52" s="7"/>
      <c r="Q52" s="7"/>
      <c r="R52" s="7">
        <v>5</v>
      </c>
      <c r="S52" s="7" t="s">
        <v>35</v>
      </c>
      <c r="T52" s="7">
        <v>52</v>
      </c>
      <c r="U52" s="7" t="s">
        <v>102</v>
      </c>
    </row>
    <row r="53" spans="2:21" x14ac:dyDescent="0.3">
      <c r="B53" s="7">
        <v>51</v>
      </c>
      <c r="C53" s="7"/>
      <c r="D53" s="7" t="s">
        <v>99</v>
      </c>
      <c r="E53" s="7">
        <v>2017</v>
      </c>
      <c r="F53" s="7"/>
      <c r="G53" s="7" t="s">
        <v>42</v>
      </c>
      <c r="H53" s="7" t="s">
        <v>59</v>
      </c>
      <c r="I53" s="7" t="s">
        <v>33</v>
      </c>
      <c r="J53" s="7">
        <v>2017</v>
      </c>
      <c r="K53" s="7"/>
      <c r="L53" s="7">
        <v>750</v>
      </c>
      <c r="M53" s="7"/>
      <c r="N53" s="7">
        <f t="shared" si="0"/>
        <v>750</v>
      </c>
      <c r="O53" s="7" t="s">
        <v>34</v>
      </c>
      <c r="P53" s="7"/>
      <c r="Q53" s="7"/>
      <c r="R53" s="7">
        <v>20</v>
      </c>
      <c r="S53" s="7" t="s">
        <v>35</v>
      </c>
      <c r="T53" s="7">
        <v>51</v>
      </c>
      <c r="U53" s="7" t="s">
        <v>102</v>
      </c>
    </row>
    <row r="54" spans="2:21" x14ac:dyDescent="0.3">
      <c r="B54" s="7">
        <v>52</v>
      </c>
      <c r="C54" s="7"/>
      <c r="D54" s="7" t="s">
        <v>99</v>
      </c>
      <c r="E54" s="7">
        <v>2017</v>
      </c>
      <c r="F54" s="7"/>
      <c r="G54" s="7" t="s">
        <v>42</v>
      </c>
      <c r="H54" s="7" t="s">
        <v>43</v>
      </c>
      <c r="I54" s="7" t="s">
        <v>33</v>
      </c>
      <c r="J54" s="7">
        <v>2025</v>
      </c>
      <c r="K54" s="7"/>
      <c r="L54" s="7">
        <v>900</v>
      </c>
      <c r="M54" s="7"/>
      <c r="N54" s="7">
        <f t="shared" si="0"/>
        <v>900</v>
      </c>
      <c r="O54" s="7" t="s">
        <v>34</v>
      </c>
      <c r="P54" s="7"/>
      <c r="Q54" s="7"/>
      <c r="R54" s="7">
        <v>1</v>
      </c>
      <c r="S54" s="7" t="s">
        <v>35</v>
      </c>
      <c r="T54" s="7">
        <v>55</v>
      </c>
      <c r="U54" s="7" t="s">
        <v>102</v>
      </c>
    </row>
    <row r="55" spans="2:21" x14ac:dyDescent="0.3">
      <c r="B55" s="7">
        <v>53</v>
      </c>
      <c r="C55" s="7"/>
      <c r="D55" s="7" t="s">
        <v>99</v>
      </c>
      <c r="E55" s="7">
        <v>2017</v>
      </c>
      <c r="F55" s="7"/>
      <c r="G55" s="7" t="s">
        <v>42</v>
      </c>
      <c r="H55" s="7" t="s">
        <v>43</v>
      </c>
      <c r="I55" s="7" t="s">
        <v>33</v>
      </c>
      <c r="J55" s="7">
        <v>2025</v>
      </c>
      <c r="K55" s="7"/>
      <c r="L55" s="7">
        <v>600</v>
      </c>
      <c r="M55" s="7"/>
      <c r="N55" s="7">
        <f t="shared" si="0"/>
        <v>600</v>
      </c>
      <c r="O55" s="7" t="s">
        <v>34</v>
      </c>
      <c r="P55" s="7"/>
      <c r="Q55" s="7"/>
      <c r="R55" s="7">
        <v>5</v>
      </c>
      <c r="S55" s="7" t="s">
        <v>35</v>
      </c>
      <c r="T55" s="7">
        <v>50</v>
      </c>
      <c r="U55" s="7" t="s">
        <v>102</v>
      </c>
    </row>
    <row r="56" spans="2:21" x14ac:dyDescent="0.3">
      <c r="B56" s="7">
        <v>54</v>
      </c>
      <c r="C56" s="7"/>
      <c r="D56" s="7" t="s">
        <v>99</v>
      </c>
      <c r="E56" s="7">
        <v>2017</v>
      </c>
      <c r="F56" s="7"/>
      <c r="G56" s="7" t="s">
        <v>42</v>
      </c>
      <c r="H56" s="7" t="s">
        <v>43</v>
      </c>
      <c r="I56" s="7" t="s">
        <v>33</v>
      </c>
      <c r="J56" s="7">
        <v>2025</v>
      </c>
      <c r="K56" s="7"/>
      <c r="L56" s="7">
        <v>480</v>
      </c>
      <c r="M56" s="7"/>
      <c r="N56" s="7">
        <f t="shared" si="0"/>
        <v>480</v>
      </c>
      <c r="O56" s="7" t="s">
        <v>34</v>
      </c>
      <c r="P56" s="7"/>
      <c r="Q56" s="7"/>
      <c r="R56" s="7">
        <v>20</v>
      </c>
      <c r="S56" s="7" t="s">
        <v>35</v>
      </c>
      <c r="T56" s="7">
        <v>49</v>
      </c>
      <c r="U56" s="7" t="s">
        <v>102</v>
      </c>
    </row>
    <row r="57" spans="2:21" x14ac:dyDescent="0.3">
      <c r="B57" s="7">
        <v>55</v>
      </c>
      <c r="C57" s="7"/>
      <c r="D57" s="7" t="s">
        <v>99</v>
      </c>
      <c r="E57" s="7">
        <v>2017</v>
      </c>
      <c r="F57" s="7"/>
      <c r="G57" s="7" t="s">
        <v>42</v>
      </c>
      <c r="H57" s="7" t="s">
        <v>43</v>
      </c>
      <c r="I57" s="7" t="s">
        <v>44</v>
      </c>
      <c r="J57" s="7">
        <v>2017</v>
      </c>
      <c r="K57" s="7"/>
      <c r="L57" s="7">
        <v>1500</v>
      </c>
      <c r="M57" s="7"/>
      <c r="N57" s="7">
        <f t="shared" si="0"/>
        <v>1500</v>
      </c>
      <c r="O57" s="7" t="s">
        <v>34</v>
      </c>
      <c r="P57" s="7"/>
      <c r="Q57" s="7"/>
      <c r="R57" s="7">
        <v>1</v>
      </c>
      <c r="S57" s="7" t="s">
        <v>35</v>
      </c>
      <c r="T57" s="7">
        <v>63</v>
      </c>
      <c r="U57" s="7" t="s">
        <v>102</v>
      </c>
    </row>
    <row r="58" spans="2:21" x14ac:dyDescent="0.3">
      <c r="B58" s="7">
        <v>56</v>
      </c>
      <c r="C58" s="7"/>
      <c r="D58" s="7" t="s">
        <v>99</v>
      </c>
      <c r="E58" s="7">
        <v>2017</v>
      </c>
      <c r="F58" s="7"/>
      <c r="G58" s="7" t="s">
        <v>42</v>
      </c>
      <c r="H58" s="7" t="s">
        <v>43</v>
      </c>
      <c r="I58" s="7" t="s">
        <v>44</v>
      </c>
      <c r="J58" s="7">
        <v>2017</v>
      </c>
      <c r="K58" s="7"/>
      <c r="L58" s="7">
        <v>1300</v>
      </c>
      <c r="M58" s="7"/>
      <c r="N58" s="7">
        <f t="shared" si="0"/>
        <v>1300</v>
      </c>
      <c r="O58" s="7" t="s">
        <v>34</v>
      </c>
      <c r="P58" s="7"/>
      <c r="Q58" s="7"/>
      <c r="R58" s="7">
        <v>5</v>
      </c>
      <c r="S58" s="7" t="s">
        <v>35</v>
      </c>
      <c r="T58" s="7">
        <v>61</v>
      </c>
      <c r="U58" s="7" t="s">
        <v>102</v>
      </c>
    </row>
    <row r="59" spans="2:21" x14ac:dyDescent="0.3">
      <c r="B59" s="7">
        <v>57</v>
      </c>
      <c r="C59" s="7"/>
      <c r="D59" s="7" t="s">
        <v>99</v>
      </c>
      <c r="E59" s="7">
        <v>2017</v>
      </c>
      <c r="F59" s="7"/>
      <c r="G59" s="7" t="s">
        <v>42</v>
      </c>
      <c r="H59" s="7" t="s">
        <v>43</v>
      </c>
      <c r="I59" s="7" t="s">
        <v>44</v>
      </c>
      <c r="J59" s="7">
        <v>2017</v>
      </c>
      <c r="K59" s="7"/>
      <c r="L59" s="7">
        <v>1200</v>
      </c>
      <c r="M59" s="7"/>
      <c r="N59" s="7">
        <f t="shared" si="0"/>
        <v>1200</v>
      </c>
      <c r="O59" s="7" t="s">
        <v>34</v>
      </c>
      <c r="P59" s="7"/>
      <c r="Q59" s="7"/>
      <c r="R59" s="7">
        <v>20</v>
      </c>
      <c r="S59" s="7" t="s">
        <v>35</v>
      </c>
      <c r="T59" s="7">
        <v>58</v>
      </c>
      <c r="U59" s="7" t="s">
        <v>102</v>
      </c>
    </row>
    <row r="60" spans="2:21" x14ac:dyDescent="0.3">
      <c r="B60" s="7">
        <v>58</v>
      </c>
      <c r="C60" s="7"/>
      <c r="D60" s="7" t="s">
        <v>99</v>
      </c>
      <c r="E60" s="7">
        <v>2017</v>
      </c>
      <c r="F60" s="7"/>
      <c r="G60" s="7" t="s">
        <v>42</v>
      </c>
      <c r="H60" s="7" t="s">
        <v>43</v>
      </c>
      <c r="I60" s="7" t="s">
        <v>44</v>
      </c>
      <c r="J60" s="7">
        <v>2025</v>
      </c>
      <c r="K60" s="7"/>
      <c r="L60" s="7">
        <v>1000</v>
      </c>
      <c r="M60" s="7"/>
      <c r="N60" s="7">
        <f t="shared" si="0"/>
        <v>1000</v>
      </c>
      <c r="O60" s="7" t="s">
        <v>34</v>
      </c>
      <c r="P60" s="7"/>
      <c r="Q60" s="7"/>
      <c r="R60" s="7">
        <v>1</v>
      </c>
      <c r="S60" s="7" t="s">
        <v>35</v>
      </c>
      <c r="T60" s="7">
        <v>54</v>
      </c>
      <c r="U60" s="7" t="s">
        <v>102</v>
      </c>
    </row>
    <row r="61" spans="2:21" x14ac:dyDescent="0.3">
      <c r="B61" s="7">
        <v>59</v>
      </c>
      <c r="C61" s="7"/>
      <c r="D61" s="7" t="s">
        <v>99</v>
      </c>
      <c r="E61" s="7">
        <v>2017</v>
      </c>
      <c r="F61" s="7"/>
      <c r="G61" s="7" t="s">
        <v>42</v>
      </c>
      <c r="H61" s="7" t="s">
        <v>43</v>
      </c>
      <c r="I61" s="7" t="s">
        <v>44</v>
      </c>
      <c r="J61" s="7">
        <v>2025</v>
      </c>
      <c r="K61" s="7"/>
      <c r="L61" s="7">
        <v>900</v>
      </c>
      <c r="M61" s="7"/>
      <c r="N61" s="7">
        <f t="shared" si="0"/>
        <v>900</v>
      </c>
      <c r="O61" s="7" t="s">
        <v>34</v>
      </c>
      <c r="P61" s="7"/>
      <c r="Q61" s="7"/>
      <c r="R61" s="7">
        <v>5</v>
      </c>
      <c r="S61" s="7" t="s">
        <v>35</v>
      </c>
      <c r="T61" s="7">
        <v>53</v>
      </c>
      <c r="U61" s="7" t="s">
        <v>102</v>
      </c>
    </row>
    <row r="62" spans="2:21" x14ac:dyDescent="0.3">
      <c r="B62" s="7">
        <v>60</v>
      </c>
      <c r="C62" s="7"/>
      <c r="D62" s="7" t="s">
        <v>99</v>
      </c>
      <c r="E62" s="7">
        <v>2017</v>
      </c>
      <c r="F62" s="7"/>
      <c r="G62" s="7" t="s">
        <v>42</v>
      </c>
      <c r="H62" s="7" t="s">
        <v>43</v>
      </c>
      <c r="I62" s="7" t="s">
        <v>44</v>
      </c>
      <c r="J62" s="7">
        <v>2025</v>
      </c>
      <c r="K62" s="7"/>
      <c r="L62" s="7">
        <v>7000</v>
      </c>
      <c r="M62" s="7"/>
      <c r="N62" s="7">
        <f t="shared" si="0"/>
        <v>7000</v>
      </c>
      <c r="O62" s="7" t="s">
        <v>34</v>
      </c>
      <c r="P62" s="7"/>
      <c r="Q62" s="7"/>
      <c r="R62" s="7">
        <v>20</v>
      </c>
      <c r="S62" s="7" t="s">
        <v>35</v>
      </c>
      <c r="T62" s="7">
        <v>52</v>
      </c>
      <c r="U62" s="7" t="s">
        <v>102</v>
      </c>
    </row>
    <row r="63" spans="2:21" x14ac:dyDescent="0.3">
      <c r="B63" s="7">
        <v>61</v>
      </c>
      <c r="C63" s="7" t="s">
        <v>26</v>
      </c>
      <c r="D63" s="7" t="s">
        <v>103</v>
      </c>
      <c r="E63" s="7">
        <v>2013</v>
      </c>
      <c r="F63" s="7"/>
      <c r="G63" s="7" t="s">
        <v>42</v>
      </c>
      <c r="H63" s="7" t="s">
        <v>59</v>
      </c>
      <c r="I63" s="7" t="s">
        <v>44</v>
      </c>
      <c r="J63" s="7">
        <v>2013</v>
      </c>
      <c r="K63" s="7">
        <v>350</v>
      </c>
      <c r="L63" s="7"/>
      <c r="M63" s="7"/>
      <c r="N63" s="7">
        <f t="shared" si="0"/>
        <v>350</v>
      </c>
      <c r="O63" s="7" t="s">
        <v>34</v>
      </c>
      <c r="P63" s="7"/>
      <c r="Q63" s="7"/>
      <c r="R63" s="7"/>
      <c r="S63" s="7"/>
      <c r="T63" s="7"/>
      <c r="U63" s="7" t="s">
        <v>36</v>
      </c>
    </row>
    <row r="64" spans="2:21" x14ac:dyDescent="0.3">
      <c r="B64" s="7">
        <v>62</v>
      </c>
      <c r="C64" s="7" t="s">
        <v>26</v>
      </c>
      <c r="D64" s="7" t="s">
        <v>106</v>
      </c>
      <c r="E64" s="7">
        <v>2014</v>
      </c>
      <c r="F64" s="7"/>
      <c r="G64" s="7" t="s">
        <v>42</v>
      </c>
      <c r="H64" s="7" t="s">
        <v>43</v>
      </c>
      <c r="I64" s="7" t="s">
        <v>33</v>
      </c>
      <c r="J64" s="7">
        <v>2017</v>
      </c>
      <c r="K64" s="7">
        <v>1328</v>
      </c>
      <c r="L64" s="7">
        <v>1952</v>
      </c>
      <c r="M64" s="7">
        <v>2304</v>
      </c>
      <c r="N64" s="7">
        <f t="shared" si="0"/>
        <v>1861.3333333333333</v>
      </c>
      <c r="O64" s="7" t="s">
        <v>34</v>
      </c>
      <c r="P64" s="7"/>
      <c r="Q64" s="7"/>
      <c r="R64" s="7"/>
      <c r="S64" s="7"/>
      <c r="T64" s="7">
        <v>68</v>
      </c>
      <c r="U64" s="7" t="s">
        <v>36</v>
      </c>
    </row>
    <row r="65" spans="2:21" x14ac:dyDescent="0.3">
      <c r="B65" s="7">
        <v>63</v>
      </c>
      <c r="C65" s="7" t="s">
        <v>26</v>
      </c>
      <c r="D65" s="7" t="s">
        <v>106</v>
      </c>
      <c r="E65" s="7">
        <v>2014</v>
      </c>
      <c r="F65" s="7"/>
      <c r="G65" s="7" t="s">
        <v>42</v>
      </c>
      <c r="H65" s="7" t="s">
        <v>43</v>
      </c>
      <c r="I65" s="7" t="s">
        <v>33</v>
      </c>
      <c r="J65" s="7">
        <v>2030</v>
      </c>
      <c r="K65" s="7">
        <v>608</v>
      </c>
      <c r="L65" s="7">
        <v>868</v>
      </c>
      <c r="M65" s="7">
        <v>1024</v>
      </c>
      <c r="N65" s="7">
        <f t="shared" si="0"/>
        <v>833.33333333333337</v>
      </c>
      <c r="O65" s="7" t="s">
        <v>34</v>
      </c>
      <c r="P65" s="7"/>
      <c r="Q65" s="7"/>
      <c r="R65" s="7"/>
      <c r="S65" s="7"/>
      <c r="T65" s="7">
        <v>70</v>
      </c>
      <c r="U65" s="7" t="s">
        <v>36</v>
      </c>
    </row>
    <row r="66" spans="2:21" x14ac:dyDescent="0.3">
      <c r="B66" s="7">
        <v>64</v>
      </c>
      <c r="C66" s="7" t="s">
        <v>26</v>
      </c>
      <c r="D66" s="7" t="s">
        <v>106</v>
      </c>
      <c r="E66" s="7">
        <v>2014</v>
      </c>
      <c r="F66" s="7"/>
      <c r="G66" s="7" t="s">
        <v>42</v>
      </c>
      <c r="H66" s="7" t="s">
        <v>43</v>
      </c>
      <c r="I66" s="7" t="s">
        <v>44</v>
      </c>
      <c r="J66" s="7">
        <v>2017</v>
      </c>
      <c r="K66" s="7">
        <v>1034</v>
      </c>
      <c r="L66" s="7">
        <v>1498</v>
      </c>
      <c r="M66" s="7">
        <v>1768</v>
      </c>
      <c r="N66" s="7">
        <f t="shared" si="0"/>
        <v>1433.3333333333333</v>
      </c>
      <c r="O66" s="7" t="s">
        <v>34</v>
      </c>
      <c r="P66" s="7"/>
      <c r="Q66" s="7"/>
      <c r="R66" s="7"/>
      <c r="S66" s="7"/>
      <c r="T66" s="7">
        <v>69</v>
      </c>
      <c r="U66" s="7" t="s">
        <v>36</v>
      </c>
    </row>
    <row r="67" spans="2:21" x14ac:dyDescent="0.3">
      <c r="B67" s="7">
        <v>65</v>
      </c>
      <c r="C67" s="7" t="s">
        <v>26</v>
      </c>
      <c r="D67" s="7" t="s">
        <v>106</v>
      </c>
      <c r="E67" s="7">
        <v>2014</v>
      </c>
      <c r="F67" s="7"/>
      <c r="G67" s="7" t="s">
        <v>42</v>
      </c>
      <c r="H67" s="7" t="s">
        <v>43</v>
      </c>
      <c r="I67" s="7" t="s">
        <v>44</v>
      </c>
      <c r="J67" s="7">
        <v>2030</v>
      </c>
      <c r="K67" s="7">
        <v>324</v>
      </c>
      <c r="L67" s="7">
        <v>386</v>
      </c>
      <c r="M67" s="7">
        <v>459</v>
      </c>
      <c r="N67" s="7">
        <f t="shared" si="0"/>
        <v>389.66666666666669</v>
      </c>
      <c r="O67" s="7" t="s">
        <v>34</v>
      </c>
      <c r="P67" s="7"/>
      <c r="Q67" s="7"/>
      <c r="R67" s="7"/>
      <c r="S67" s="7"/>
      <c r="T67" s="7">
        <v>84</v>
      </c>
      <c r="U67" s="7" t="s">
        <v>36</v>
      </c>
    </row>
    <row r="68" spans="2:21" x14ac:dyDescent="0.3">
      <c r="B68" s="7">
        <v>66</v>
      </c>
      <c r="C68" s="7" t="s">
        <v>26</v>
      </c>
      <c r="D68" s="7" t="s">
        <v>109</v>
      </c>
      <c r="E68" s="7">
        <v>2014</v>
      </c>
      <c r="F68" s="7"/>
      <c r="G68" s="7"/>
      <c r="H68" s="7" t="s">
        <v>59</v>
      </c>
      <c r="I68" s="7" t="s">
        <v>33</v>
      </c>
      <c r="J68" s="7">
        <v>2014</v>
      </c>
      <c r="K68" s="7">
        <v>648</v>
      </c>
      <c r="L68" s="7">
        <v>864</v>
      </c>
      <c r="M68" s="7">
        <v>1028</v>
      </c>
      <c r="N68" s="7">
        <f t="shared" ref="N68" si="1">AVERAGE(K68,L68,M68)</f>
        <v>846.66666666666663</v>
      </c>
      <c r="O68" s="7" t="s">
        <v>34</v>
      </c>
      <c r="P68" s="7">
        <v>44</v>
      </c>
      <c r="Q68" s="7" t="s">
        <v>35</v>
      </c>
      <c r="R68" s="7"/>
      <c r="S68" s="7"/>
      <c r="T68" s="7">
        <v>75</v>
      </c>
      <c r="U68" s="7" t="s">
        <v>36</v>
      </c>
    </row>
    <row r="69" spans="2:21" x14ac:dyDescent="0.3">
      <c r="B69" s="7">
        <v>67</v>
      </c>
      <c r="C69" s="7" t="s">
        <v>115</v>
      </c>
      <c r="D69" s="7"/>
      <c r="E69" s="7">
        <v>2004</v>
      </c>
      <c r="F69" s="7" t="s">
        <v>118</v>
      </c>
      <c r="G69" s="7" t="s">
        <v>31</v>
      </c>
      <c r="H69" s="7" t="s">
        <v>32</v>
      </c>
      <c r="I69" s="7" t="s">
        <v>33</v>
      </c>
      <c r="J69" s="7">
        <v>2004</v>
      </c>
      <c r="K69" s="7"/>
      <c r="L69" s="7">
        <v>2481.6319930876066</v>
      </c>
      <c r="M69" s="7"/>
      <c r="N69" s="7">
        <f t="shared" ref="N69:N132" si="2">AVERAGE(K69,L69,M69)</f>
        <v>2481.6319930876066</v>
      </c>
      <c r="O69" s="7" t="s">
        <v>34</v>
      </c>
      <c r="P69" s="7"/>
      <c r="Q69" s="7"/>
      <c r="R69" s="7">
        <v>13.665732273332999</v>
      </c>
      <c r="S69" s="7" t="s">
        <v>80</v>
      </c>
      <c r="T69" s="7">
        <v>72</v>
      </c>
      <c r="U69" s="7" t="s">
        <v>36</v>
      </c>
    </row>
    <row r="70" spans="2:21" x14ac:dyDescent="0.3">
      <c r="B70" s="7">
        <v>68</v>
      </c>
      <c r="C70" s="7" t="s">
        <v>115</v>
      </c>
      <c r="D70" s="7"/>
      <c r="E70" s="7">
        <v>2004</v>
      </c>
      <c r="F70" s="7" t="s">
        <v>118</v>
      </c>
      <c r="G70" s="7" t="s">
        <v>31</v>
      </c>
      <c r="H70" s="7" t="s">
        <v>32</v>
      </c>
      <c r="I70" s="7" t="s">
        <v>33</v>
      </c>
      <c r="J70" s="7">
        <v>2004</v>
      </c>
      <c r="K70" s="7"/>
      <c r="L70" s="7">
        <v>1899.9994947076982</v>
      </c>
      <c r="M70" s="7"/>
      <c r="N70" s="7">
        <f t="shared" si="2"/>
        <v>1899.9994947076982</v>
      </c>
      <c r="O70" s="7" t="s">
        <v>34</v>
      </c>
      <c r="P70" s="7"/>
      <c r="Q70" s="7"/>
      <c r="R70" s="7">
        <v>25.962961260971447</v>
      </c>
      <c r="S70" s="7" t="s">
        <v>80</v>
      </c>
      <c r="T70" s="7">
        <v>72</v>
      </c>
      <c r="U70" s="7" t="s">
        <v>36</v>
      </c>
    </row>
    <row r="71" spans="2:21" x14ac:dyDescent="0.3">
      <c r="B71" s="7">
        <v>69</v>
      </c>
      <c r="C71" s="7" t="s">
        <v>115</v>
      </c>
      <c r="D71" s="7"/>
      <c r="E71" s="7">
        <v>2004</v>
      </c>
      <c r="F71" s="7" t="s">
        <v>118</v>
      </c>
      <c r="G71" s="7" t="s">
        <v>31</v>
      </c>
      <c r="H71" s="7" t="s">
        <v>32</v>
      </c>
      <c r="I71" s="7" t="s">
        <v>33</v>
      </c>
      <c r="J71" s="7">
        <v>2004</v>
      </c>
      <c r="K71" s="7"/>
      <c r="L71" s="7">
        <v>5234.6924854191484</v>
      </c>
      <c r="M71" s="7"/>
      <c r="N71" s="7">
        <f t="shared" si="2"/>
        <v>5234.6924854191484</v>
      </c>
      <c r="O71" s="7" t="s">
        <v>34</v>
      </c>
      <c r="P71" s="7"/>
      <c r="Q71" s="7"/>
      <c r="R71" s="7">
        <v>29.281742566977602</v>
      </c>
      <c r="S71" s="7" t="s">
        <v>80</v>
      </c>
      <c r="T71" s="7">
        <v>72</v>
      </c>
      <c r="U71" s="7" t="s">
        <v>36</v>
      </c>
    </row>
    <row r="72" spans="2:21" x14ac:dyDescent="0.3">
      <c r="B72" s="7">
        <v>70</v>
      </c>
      <c r="C72" s="7" t="s">
        <v>115</v>
      </c>
      <c r="D72" s="7"/>
      <c r="E72" s="7">
        <v>2004</v>
      </c>
      <c r="F72" s="7" t="s">
        <v>118</v>
      </c>
      <c r="G72" s="7" t="s">
        <v>31</v>
      </c>
      <c r="H72" s="7" t="s">
        <v>32</v>
      </c>
      <c r="I72" s="7" t="s">
        <v>33</v>
      </c>
      <c r="J72" s="7">
        <v>2004</v>
      </c>
      <c r="K72" s="7"/>
      <c r="L72" s="7">
        <v>4691.835486931227</v>
      </c>
      <c r="M72" s="7"/>
      <c r="N72" s="7">
        <f t="shared" si="2"/>
        <v>4691.835486931227</v>
      </c>
      <c r="O72" s="7" t="s">
        <v>34</v>
      </c>
      <c r="P72" s="7"/>
      <c r="Q72" s="7"/>
      <c r="R72" s="7">
        <v>33.804512660263754</v>
      </c>
      <c r="S72" s="7" t="s">
        <v>80</v>
      </c>
      <c r="T72" s="7">
        <v>72</v>
      </c>
      <c r="U72" s="7" t="s">
        <v>36</v>
      </c>
    </row>
    <row r="73" spans="2:21" x14ac:dyDescent="0.3">
      <c r="B73" s="7">
        <v>71</v>
      </c>
      <c r="C73" s="7" t="s">
        <v>115</v>
      </c>
      <c r="D73" s="7"/>
      <c r="E73" s="7">
        <v>2004</v>
      </c>
      <c r="F73" s="7" t="s">
        <v>118</v>
      </c>
      <c r="G73" s="7" t="s">
        <v>31</v>
      </c>
      <c r="H73" s="7" t="s">
        <v>32</v>
      </c>
      <c r="I73" s="7" t="s">
        <v>33</v>
      </c>
      <c r="J73" s="7">
        <v>2004</v>
      </c>
      <c r="K73" s="7"/>
      <c r="L73" s="7">
        <v>6204.0799827190031</v>
      </c>
      <c r="M73" s="7"/>
      <c r="N73" s="7">
        <f t="shared" si="2"/>
        <v>6204.0799827190031</v>
      </c>
      <c r="O73" s="7" t="s">
        <v>34</v>
      </c>
      <c r="P73" s="7"/>
      <c r="Q73" s="7"/>
      <c r="R73" s="7">
        <v>33.840356601259096</v>
      </c>
      <c r="S73" s="7" t="s">
        <v>80</v>
      </c>
      <c r="T73" s="7">
        <v>72</v>
      </c>
      <c r="U73" s="7" t="s">
        <v>36</v>
      </c>
    </row>
    <row r="74" spans="2:21" x14ac:dyDescent="0.3">
      <c r="B74" s="7">
        <v>72</v>
      </c>
      <c r="C74" s="7" t="s">
        <v>115</v>
      </c>
      <c r="D74" s="7"/>
      <c r="E74" s="7">
        <v>2004</v>
      </c>
      <c r="F74" s="7" t="s">
        <v>118</v>
      </c>
      <c r="G74" s="7" t="s">
        <v>31</v>
      </c>
      <c r="H74" s="7" t="s">
        <v>32</v>
      </c>
      <c r="I74" s="7" t="s">
        <v>33</v>
      </c>
      <c r="J74" s="7">
        <v>2004</v>
      </c>
      <c r="K74" s="7"/>
      <c r="L74" s="7">
        <v>4963.2639861751877</v>
      </c>
      <c r="M74" s="7"/>
      <c r="N74" s="7">
        <f t="shared" si="2"/>
        <v>4963.2639861751877</v>
      </c>
      <c r="O74" s="7" t="s">
        <v>34</v>
      </c>
      <c r="P74" s="7"/>
      <c r="Q74" s="7"/>
      <c r="R74" s="7">
        <v>35.106842516428451</v>
      </c>
      <c r="S74" s="7" t="s">
        <v>80</v>
      </c>
      <c r="T74" s="7">
        <v>72</v>
      </c>
      <c r="U74" s="7" t="s">
        <v>36</v>
      </c>
    </row>
    <row r="75" spans="2:21" x14ac:dyDescent="0.3">
      <c r="B75" s="7">
        <v>73</v>
      </c>
      <c r="C75" s="7" t="s">
        <v>115</v>
      </c>
      <c r="D75" s="7"/>
      <c r="E75" s="7">
        <v>2004</v>
      </c>
      <c r="F75" s="7" t="s">
        <v>118</v>
      </c>
      <c r="G75" s="7" t="s">
        <v>31</v>
      </c>
      <c r="H75" s="7" t="s">
        <v>32</v>
      </c>
      <c r="I75" s="7" t="s">
        <v>33</v>
      </c>
      <c r="J75" s="7">
        <v>2004</v>
      </c>
      <c r="K75" s="7"/>
      <c r="L75" s="7">
        <v>3761.2234895233846</v>
      </c>
      <c r="M75" s="7"/>
      <c r="N75" s="7">
        <f t="shared" si="2"/>
        <v>3761.2234895233846</v>
      </c>
      <c r="O75" s="7" t="s">
        <v>34</v>
      </c>
      <c r="P75" s="7"/>
      <c r="Q75" s="7"/>
      <c r="R75" s="7">
        <v>43.50167731262345</v>
      </c>
      <c r="S75" s="7" t="s">
        <v>80</v>
      </c>
      <c r="T75" s="7">
        <v>72</v>
      </c>
      <c r="U75" s="7" t="s">
        <v>36</v>
      </c>
    </row>
    <row r="76" spans="2:21" x14ac:dyDescent="0.3">
      <c r="B76" s="7">
        <v>74</v>
      </c>
      <c r="C76" s="7" t="s">
        <v>115</v>
      </c>
      <c r="D76" s="7"/>
      <c r="E76" s="7">
        <v>2004</v>
      </c>
      <c r="F76" s="7" t="s">
        <v>118</v>
      </c>
      <c r="G76" s="7" t="s">
        <v>31</v>
      </c>
      <c r="H76" s="7" t="s">
        <v>32</v>
      </c>
      <c r="I76" s="7" t="s">
        <v>33</v>
      </c>
      <c r="J76" s="7">
        <v>2004</v>
      </c>
      <c r="K76" s="7"/>
      <c r="L76" s="7">
        <v>1318.36699632779</v>
      </c>
      <c r="M76" s="7"/>
      <c r="N76" s="7">
        <f t="shared" si="2"/>
        <v>1318.36699632779</v>
      </c>
      <c r="O76" s="7" t="s">
        <v>34</v>
      </c>
      <c r="P76" s="7"/>
      <c r="Q76" s="7"/>
      <c r="R76" s="7">
        <v>46.683516382519201</v>
      </c>
      <c r="S76" s="7" t="s">
        <v>80</v>
      </c>
      <c r="T76" s="7">
        <v>72</v>
      </c>
      <c r="U76" s="7" t="s">
        <v>36</v>
      </c>
    </row>
    <row r="77" spans="2:21" x14ac:dyDescent="0.3">
      <c r="B77" s="7">
        <v>75</v>
      </c>
      <c r="C77" s="7" t="s">
        <v>115</v>
      </c>
      <c r="D77" s="7"/>
      <c r="E77" s="7">
        <v>2004</v>
      </c>
      <c r="F77" s="7" t="s">
        <v>118</v>
      </c>
      <c r="G77" s="7" t="s">
        <v>31</v>
      </c>
      <c r="H77" s="7" t="s">
        <v>32</v>
      </c>
      <c r="I77" s="7" t="s">
        <v>33</v>
      </c>
      <c r="J77" s="7">
        <v>2004</v>
      </c>
      <c r="K77" s="7"/>
      <c r="L77" s="7">
        <v>3140.8154912514888</v>
      </c>
      <c r="M77" s="7"/>
      <c r="N77" s="7">
        <f t="shared" si="2"/>
        <v>3140.8154912514888</v>
      </c>
      <c r="O77" s="7" t="s">
        <v>34</v>
      </c>
      <c r="P77" s="7"/>
      <c r="Q77" s="7"/>
      <c r="R77" s="7">
        <v>58.389779881438997</v>
      </c>
      <c r="S77" s="7" t="s">
        <v>80</v>
      </c>
      <c r="T77" s="7">
        <v>72</v>
      </c>
      <c r="U77" s="7" t="s">
        <v>36</v>
      </c>
    </row>
    <row r="78" spans="2:21" x14ac:dyDescent="0.3">
      <c r="B78" s="7">
        <v>76</v>
      </c>
      <c r="C78" s="7" t="s">
        <v>115</v>
      </c>
      <c r="D78" s="7"/>
      <c r="E78" s="7">
        <v>2004</v>
      </c>
      <c r="F78" s="7" t="s">
        <v>118</v>
      </c>
      <c r="G78" s="7" t="s">
        <v>31</v>
      </c>
      <c r="H78" s="7" t="s">
        <v>32</v>
      </c>
      <c r="I78" s="7" t="s">
        <v>33</v>
      </c>
      <c r="J78" s="7">
        <v>2004</v>
      </c>
      <c r="K78" s="7"/>
      <c r="L78" s="7">
        <v>4614.2844871472535</v>
      </c>
      <c r="M78" s="7"/>
      <c r="N78" s="7">
        <f t="shared" si="2"/>
        <v>4614.2844871472535</v>
      </c>
      <c r="O78" s="7" t="s">
        <v>34</v>
      </c>
      <c r="P78" s="7"/>
      <c r="Q78" s="7"/>
      <c r="R78" s="7">
        <v>58.424704747023995</v>
      </c>
      <c r="S78" s="7" t="s">
        <v>80</v>
      </c>
      <c r="T78" s="7">
        <v>72</v>
      </c>
      <c r="U78" s="7" t="s">
        <v>36</v>
      </c>
    </row>
    <row r="79" spans="2:21" x14ac:dyDescent="0.3">
      <c r="B79" s="7">
        <v>77</v>
      </c>
      <c r="C79" s="7" t="s">
        <v>115</v>
      </c>
      <c r="D79" s="7"/>
      <c r="E79" s="7">
        <v>2004</v>
      </c>
      <c r="F79" s="7" t="s">
        <v>118</v>
      </c>
      <c r="G79" s="7" t="s">
        <v>31</v>
      </c>
      <c r="H79" s="7" t="s">
        <v>32</v>
      </c>
      <c r="I79" s="7" t="s">
        <v>33</v>
      </c>
      <c r="J79" s="7">
        <v>2004</v>
      </c>
      <c r="K79" s="7"/>
      <c r="L79" s="7">
        <v>6436.7329820709519</v>
      </c>
      <c r="M79" s="7"/>
      <c r="N79" s="7">
        <f t="shared" si="2"/>
        <v>6436.7329820709519</v>
      </c>
      <c r="O79" s="7" t="s">
        <v>34</v>
      </c>
      <c r="P79" s="7"/>
      <c r="Q79" s="7"/>
      <c r="R79" s="7">
        <v>58.4679012913005</v>
      </c>
      <c r="S79" s="7" t="s">
        <v>80</v>
      </c>
      <c r="T79" s="7">
        <v>72</v>
      </c>
      <c r="U79" s="7" t="s">
        <v>36</v>
      </c>
    </row>
    <row r="80" spans="2:21" x14ac:dyDescent="0.3">
      <c r="B80" s="7">
        <v>78</v>
      </c>
      <c r="C80" s="7" t="s">
        <v>115</v>
      </c>
      <c r="D80" s="7"/>
      <c r="E80" s="7">
        <v>2004</v>
      </c>
      <c r="F80" s="7" t="s">
        <v>118</v>
      </c>
      <c r="G80" s="7" t="s">
        <v>31</v>
      </c>
      <c r="H80" s="7" t="s">
        <v>32</v>
      </c>
      <c r="I80" s="7" t="s">
        <v>33</v>
      </c>
      <c r="J80" s="7">
        <v>2004</v>
      </c>
      <c r="K80" s="7"/>
      <c r="L80" s="7">
        <v>1240.8159965437958</v>
      </c>
      <c r="M80" s="7"/>
      <c r="N80" s="7">
        <f t="shared" si="2"/>
        <v>1240.8159965437958</v>
      </c>
      <c r="O80" s="7" t="s">
        <v>34</v>
      </c>
      <c r="P80" s="7"/>
      <c r="Q80" s="7"/>
      <c r="R80" s="7">
        <v>82.966775423923508</v>
      </c>
      <c r="S80" s="7" t="s">
        <v>80</v>
      </c>
      <c r="T80" s="7">
        <v>72</v>
      </c>
      <c r="U80" s="7" t="s">
        <v>36</v>
      </c>
    </row>
    <row r="81" spans="2:21" x14ac:dyDescent="0.3">
      <c r="B81" s="7">
        <v>79</v>
      </c>
      <c r="C81" s="7" t="s">
        <v>115</v>
      </c>
      <c r="D81" s="7"/>
      <c r="E81" s="7">
        <v>2004</v>
      </c>
      <c r="F81" s="7" t="s">
        <v>118</v>
      </c>
      <c r="G81" s="7" t="s">
        <v>31</v>
      </c>
      <c r="H81" s="7" t="s">
        <v>32</v>
      </c>
      <c r="I81" s="7" t="s">
        <v>33</v>
      </c>
      <c r="J81" s="7">
        <v>2004</v>
      </c>
      <c r="K81" s="7"/>
      <c r="L81" s="7">
        <v>3683.6724897393851</v>
      </c>
      <c r="M81" s="7"/>
      <c r="N81" s="7">
        <f t="shared" si="2"/>
        <v>3683.6724897393851</v>
      </c>
      <c r="O81" s="7" t="s">
        <v>34</v>
      </c>
      <c r="P81" s="7"/>
      <c r="Q81" s="7"/>
      <c r="R81" s="7">
        <v>106.998759248196</v>
      </c>
      <c r="S81" s="7" t="s">
        <v>80</v>
      </c>
      <c r="T81" s="7">
        <v>72</v>
      </c>
      <c r="U81" s="7" t="s">
        <v>36</v>
      </c>
    </row>
    <row r="82" spans="2:21" x14ac:dyDescent="0.3">
      <c r="B82" s="7">
        <v>80</v>
      </c>
      <c r="C82" s="7" t="s">
        <v>115</v>
      </c>
      <c r="D82" s="7"/>
      <c r="E82" s="7">
        <v>2004</v>
      </c>
      <c r="F82" s="7" t="s">
        <v>118</v>
      </c>
      <c r="G82" s="7" t="s">
        <v>31</v>
      </c>
      <c r="H82" s="7" t="s">
        <v>32</v>
      </c>
      <c r="I82" s="7" t="s">
        <v>33</v>
      </c>
      <c r="J82" s="7">
        <v>2004</v>
      </c>
      <c r="K82" s="7"/>
      <c r="L82" s="7">
        <v>1279.5914964357903</v>
      </c>
      <c r="M82" s="7"/>
      <c r="N82" s="7">
        <f t="shared" si="2"/>
        <v>1279.5914964357903</v>
      </c>
      <c r="O82" s="7" t="s">
        <v>34</v>
      </c>
      <c r="P82" s="7"/>
      <c r="Q82" s="7"/>
      <c r="R82" s="7">
        <v>107.5897247369145</v>
      </c>
      <c r="S82" s="7" t="s">
        <v>80</v>
      </c>
      <c r="T82" s="7">
        <v>72</v>
      </c>
      <c r="U82" s="7" t="s">
        <v>36</v>
      </c>
    </row>
    <row r="83" spans="2:21" x14ac:dyDescent="0.3">
      <c r="B83" s="7">
        <v>81</v>
      </c>
      <c r="C83" s="7" t="s">
        <v>115</v>
      </c>
      <c r="D83" s="7"/>
      <c r="E83" s="7">
        <v>2004</v>
      </c>
      <c r="F83" s="7" t="s">
        <v>118</v>
      </c>
      <c r="G83" s="7" t="s">
        <v>31</v>
      </c>
      <c r="H83" s="7" t="s">
        <v>32</v>
      </c>
      <c r="I83" s="7" t="s">
        <v>33</v>
      </c>
      <c r="J83" s="7">
        <v>2004</v>
      </c>
      <c r="K83" s="7"/>
      <c r="L83" s="7">
        <v>3722.4479896313974</v>
      </c>
      <c r="M83" s="7"/>
      <c r="N83" s="7">
        <f t="shared" si="2"/>
        <v>3722.4479896313974</v>
      </c>
      <c r="O83" s="7" t="s">
        <v>34</v>
      </c>
      <c r="P83" s="7"/>
      <c r="Q83" s="7"/>
      <c r="R83" s="7">
        <v>107.647626487753</v>
      </c>
      <c r="S83" s="7" t="s">
        <v>80</v>
      </c>
      <c r="T83" s="7">
        <v>72</v>
      </c>
      <c r="U83" s="7" t="s">
        <v>36</v>
      </c>
    </row>
    <row r="84" spans="2:21" x14ac:dyDescent="0.3">
      <c r="B84" s="7">
        <v>82</v>
      </c>
      <c r="C84" s="7" t="s">
        <v>115</v>
      </c>
      <c r="D84" s="7"/>
      <c r="E84" s="7">
        <v>2004</v>
      </c>
      <c r="F84" s="7" t="s">
        <v>118</v>
      </c>
      <c r="G84" s="7" t="s">
        <v>31</v>
      </c>
      <c r="H84" s="7" t="s">
        <v>32</v>
      </c>
      <c r="I84" s="7" t="s">
        <v>33</v>
      </c>
      <c r="J84" s="7">
        <v>2004</v>
      </c>
      <c r="K84" s="7"/>
      <c r="L84" s="7">
        <v>2210.2034938436459</v>
      </c>
      <c r="M84" s="7"/>
      <c r="N84" s="7">
        <f t="shared" si="2"/>
        <v>2210.2034938436459</v>
      </c>
      <c r="O84" s="7" t="s">
        <v>34</v>
      </c>
      <c r="P84" s="7"/>
      <c r="Q84" s="7"/>
      <c r="R84" s="7">
        <v>156.8558430219195</v>
      </c>
      <c r="S84" s="7" t="s">
        <v>80</v>
      </c>
      <c r="T84" s="7">
        <v>72</v>
      </c>
      <c r="U84" s="7" t="s">
        <v>36</v>
      </c>
    </row>
    <row r="85" spans="2:21" x14ac:dyDescent="0.3">
      <c r="B85" s="7">
        <v>83</v>
      </c>
      <c r="C85" s="7" t="s">
        <v>115</v>
      </c>
      <c r="D85" s="7"/>
      <c r="E85" s="7">
        <v>2004</v>
      </c>
      <c r="F85" s="7" t="s">
        <v>118</v>
      </c>
      <c r="G85" s="7" t="s">
        <v>31</v>
      </c>
      <c r="H85" s="7" t="s">
        <v>32</v>
      </c>
      <c r="I85" s="7" t="s">
        <v>33</v>
      </c>
      <c r="J85" s="7">
        <v>2004</v>
      </c>
      <c r="K85" s="7"/>
      <c r="L85" s="7">
        <v>2326.5299935196199</v>
      </c>
      <c r="M85" s="7"/>
      <c r="N85" s="7">
        <f t="shared" si="2"/>
        <v>2326.5299935196199</v>
      </c>
      <c r="O85" s="7" t="s">
        <v>34</v>
      </c>
      <c r="P85" s="7"/>
      <c r="Q85" s="7"/>
      <c r="R85" s="7">
        <v>206.75060888745901</v>
      </c>
      <c r="S85" s="7" t="s">
        <v>80</v>
      </c>
      <c r="T85" s="7">
        <v>72</v>
      </c>
      <c r="U85" s="7" t="s">
        <v>36</v>
      </c>
    </row>
    <row r="86" spans="2:21" x14ac:dyDescent="0.3">
      <c r="B86" s="7">
        <v>84</v>
      </c>
      <c r="C86" s="7" t="s">
        <v>115</v>
      </c>
      <c r="D86" s="7"/>
      <c r="E86" s="7">
        <v>2004</v>
      </c>
      <c r="F86" s="7" t="s">
        <v>118</v>
      </c>
      <c r="G86" s="7" t="s">
        <v>31</v>
      </c>
      <c r="H86" s="7" t="s">
        <v>32</v>
      </c>
      <c r="I86" s="7" t="s">
        <v>33</v>
      </c>
      <c r="J86" s="7">
        <v>2004</v>
      </c>
      <c r="K86" s="7"/>
      <c r="L86" s="7">
        <v>2946.9379917915035</v>
      </c>
      <c r="M86" s="7"/>
      <c r="N86" s="7">
        <f t="shared" si="2"/>
        <v>2946.9379917915035</v>
      </c>
      <c r="O86" s="7" t="s">
        <v>34</v>
      </c>
      <c r="P86" s="7"/>
      <c r="Q86" s="7"/>
      <c r="R86" s="7">
        <v>216.48453655622401</v>
      </c>
      <c r="S86" s="7" t="s">
        <v>80</v>
      </c>
      <c r="T86" s="7">
        <v>72</v>
      </c>
      <c r="U86" s="7" t="s">
        <v>36</v>
      </c>
    </row>
    <row r="87" spans="2:21" x14ac:dyDescent="0.3">
      <c r="B87" s="7">
        <v>85</v>
      </c>
      <c r="C87" s="7" t="s">
        <v>115</v>
      </c>
      <c r="D87" s="7"/>
      <c r="E87" s="7">
        <v>2004</v>
      </c>
      <c r="F87" s="7" t="s">
        <v>118</v>
      </c>
      <c r="G87" s="7" t="s">
        <v>31</v>
      </c>
      <c r="H87" s="7" t="s">
        <v>32</v>
      </c>
      <c r="I87" s="7" t="s">
        <v>33</v>
      </c>
      <c r="J87" s="7">
        <v>2004</v>
      </c>
      <c r="K87" s="7"/>
      <c r="L87" s="7">
        <v>1706.121995247725</v>
      </c>
      <c r="M87" s="7"/>
      <c r="N87" s="7">
        <f t="shared" si="2"/>
        <v>1706.121995247725</v>
      </c>
      <c r="O87" s="7" t="s">
        <v>34</v>
      </c>
      <c r="P87" s="7"/>
      <c r="Q87" s="7"/>
      <c r="R87" s="7">
        <v>303.28018013878</v>
      </c>
      <c r="S87" s="7" t="s">
        <v>80</v>
      </c>
      <c r="T87" s="7">
        <v>72</v>
      </c>
      <c r="U87" s="7" t="s">
        <v>36</v>
      </c>
    </row>
    <row r="88" spans="2:21" x14ac:dyDescent="0.3">
      <c r="B88" s="7">
        <v>86</v>
      </c>
      <c r="C88" s="7" t="s">
        <v>115</v>
      </c>
      <c r="D88" s="7"/>
      <c r="E88" s="7">
        <v>2004</v>
      </c>
      <c r="F88" s="7" t="s">
        <v>118</v>
      </c>
      <c r="G88" s="7" t="s">
        <v>31</v>
      </c>
      <c r="H88" s="7" t="s">
        <v>32</v>
      </c>
      <c r="I88" s="7" t="s">
        <v>33</v>
      </c>
      <c r="J88" s="7">
        <v>2004</v>
      </c>
      <c r="K88" s="7"/>
      <c r="L88" s="7">
        <v>3063.2644914674897</v>
      </c>
      <c r="M88" s="7"/>
      <c r="N88" s="7">
        <f t="shared" si="2"/>
        <v>3063.2644914674897</v>
      </c>
      <c r="O88" s="7" t="s">
        <v>34</v>
      </c>
      <c r="P88" s="7"/>
      <c r="Q88" s="7"/>
      <c r="R88" s="7">
        <v>377.82638665502503</v>
      </c>
      <c r="S88" s="7" t="s">
        <v>80</v>
      </c>
      <c r="T88" s="7">
        <v>72</v>
      </c>
      <c r="U88" s="7" t="s">
        <v>36</v>
      </c>
    </row>
    <row r="89" spans="2:21" x14ac:dyDescent="0.3">
      <c r="B89" s="7">
        <v>87</v>
      </c>
      <c r="C89" s="7" t="s">
        <v>115</v>
      </c>
      <c r="D89" s="7"/>
      <c r="E89" s="7">
        <v>2004</v>
      </c>
      <c r="F89" s="7" t="s">
        <v>118</v>
      </c>
      <c r="G89" s="7" t="s">
        <v>31</v>
      </c>
      <c r="H89" s="7" t="s">
        <v>32</v>
      </c>
      <c r="I89" s="7" t="s">
        <v>33</v>
      </c>
      <c r="J89" s="7">
        <v>2004</v>
      </c>
      <c r="K89" s="7"/>
      <c r="L89" s="7">
        <v>1938.7749945996857</v>
      </c>
      <c r="M89" s="7"/>
      <c r="N89" s="7">
        <f t="shared" si="2"/>
        <v>1938.7749945996857</v>
      </c>
      <c r="O89" s="7" t="s">
        <v>34</v>
      </c>
      <c r="P89" s="7"/>
      <c r="Q89" s="7"/>
      <c r="R89" s="7">
        <v>403.71766003400552</v>
      </c>
      <c r="S89" s="7" t="s">
        <v>80</v>
      </c>
      <c r="T89" s="7">
        <v>72</v>
      </c>
      <c r="U89" s="7" t="s">
        <v>36</v>
      </c>
    </row>
    <row r="90" spans="2:21" x14ac:dyDescent="0.3">
      <c r="B90" s="7">
        <v>88</v>
      </c>
      <c r="C90" s="7" t="s">
        <v>115</v>
      </c>
      <c r="D90" s="7"/>
      <c r="E90" s="7">
        <v>2004</v>
      </c>
      <c r="F90" s="7" t="s">
        <v>118</v>
      </c>
      <c r="G90" s="7" t="s">
        <v>31</v>
      </c>
      <c r="H90" s="7" t="s">
        <v>32</v>
      </c>
      <c r="I90" s="7" t="s">
        <v>33</v>
      </c>
      <c r="J90" s="7">
        <v>2004</v>
      </c>
      <c r="K90" s="7"/>
      <c r="L90" s="7">
        <v>2248.9789937356331</v>
      </c>
      <c r="M90" s="7"/>
      <c r="N90" s="7">
        <f t="shared" si="2"/>
        <v>2248.9789937356331</v>
      </c>
      <c r="O90" s="7" t="s">
        <v>34</v>
      </c>
      <c r="P90" s="7"/>
      <c r="Q90" s="7"/>
      <c r="R90" s="7">
        <v>451.67317678415498</v>
      </c>
      <c r="S90" s="7" t="s">
        <v>80</v>
      </c>
      <c r="T90" s="7">
        <v>72</v>
      </c>
      <c r="U90" s="7" t="s">
        <v>36</v>
      </c>
    </row>
    <row r="91" spans="2:21" x14ac:dyDescent="0.3">
      <c r="B91" s="7">
        <v>89</v>
      </c>
      <c r="C91" s="7" t="s">
        <v>115</v>
      </c>
      <c r="D91" s="7"/>
      <c r="E91" s="7">
        <v>2004</v>
      </c>
      <c r="F91" s="7" t="s">
        <v>118</v>
      </c>
      <c r="G91" s="7" t="s">
        <v>31</v>
      </c>
      <c r="H91" s="7" t="s">
        <v>32</v>
      </c>
      <c r="I91" s="7" t="s">
        <v>33</v>
      </c>
      <c r="J91" s="7">
        <v>2004</v>
      </c>
      <c r="K91" s="7"/>
      <c r="L91" s="7">
        <v>1310.6382978723379</v>
      </c>
      <c r="M91" s="7"/>
      <c r="N91" s="7">
        <f t="shared" si="2"/>
        <v>1310.6382978723379</v>
      </c>
      <c r="O91" s="7" t="s">
        <v>34</v>
      </c>
      <c r="P91" s="7"/>
      <c r="Q91" s="7"/>
      <c r="R91" s="7">
        <v>500.90253205275502</v>
      </c>
      <c r="S91" s="7" t="s">
        <v>80</v>
      </c>
      <c r="T91" s="7">
        <v>72</v>
      </c>
      <c r="U91" s="7" t="s">
        <v>36</v>
      </c>
    </row>
    <row r="92" spans="2:21" x14ac:dyDescent="0.3">
      <c r="B92" s="7">
        <v>90</v>
      </c>
      <c r="C92" s="7" t="s">
        <v>115</v>
      </c>
      <c r="D92" s="7"/>
      <c r="E92" s="7">
        <v>2004</v>
      </c>
      <c r="F92" s="7" t="s">
        <v>118</v>
      </c>
      <c r="G92" s="7" t="s">
        <v>31</v>
      </c>
      <c r="H92" s="7" t="s">
        <v>32</v>
      </c>
      <c r="I92" s="7" t="s">
        <v>33</v>
      </c>
      <c r="J92" s="7">
        <v>2004</v>
      </c>
      <c r="K92" s="7"/>
      <c r="L92" s="7">
        <v>1512.244495787751</v>
      </c>
      <c r="M92" s="7"/>
      <c r="N92" s="7">
        <f t="shared" si="2"/>
        <v>1512.244495787751</v>
      </c>
      <c r="O92" s="7" t="s">
        <v>34</v>
      </c>
      <c r="P92" s="7"/>
      <c r="Q92" s="7"/>
      <c r="R92" s="7">
        <v>600.03584394099494</v>
      </c>
      <c r="S92" s="7" t="s">
        <v>80</v>
      </c>
      <c r="T92" s="7">
        <v>72</v>
      </c>
      <c r="U92" s="7" t="s">
        <v>36</v>
      </c>
    </row>
    <row r="93" spans="2:21" x14ac:dyDescent="0.3">
      <c r="B93" s="7">
        <v>91</v>
      </c>
      <c r="C93" s="7" t="s">
        <v>115</v>
      </c>
      <c r="D93" s="7"/>
      <c r="E93" s="7">
        <v>2004</v>
      </c>
      <c r="F93" s="7" t="s">
        <v>118</v>
      </c>
      <c r="G93" s="7" t="s">
        <v>31</v>
      </c>
      <c r="H93" s="7" t="s">
        <v>32</v>
      </c>
      <c r="I93" s="7" t="s">
        <v>44</v>
      </c>
      <c r="J93" s="7">
        <v>2004</v>
      </c>
      <c r="K93" s="7"/>
      <c r="L93" s="7">
        <v>25093.873196580182</v>
      </c>
      <c r="M93" s="7"/>
      <c r="N93" s="7">
        <f t="shared" si="2"/>
        <v>25093.873196580182</v>
      </c>
      <c r="O93" s="7" t="s">
        <v>34</v>
      </c>
      <c r="P93" s="7"/>
      <c r="Q93" s="7"/>
      <c r="R93" s="7">
        <v>14</v>
      </c>
      <c r="S93" s="7" t="s">
        <v>80</v>
      </c>
      <c r="T93" s="7">
        <v>72</v>
      </c>
      <c r="U93" s="7" t="s">
        <v>36</v>
      </c>
    </row>
    <row r="94" spans="2:21" x14ac:dyDescent="0.3">
      <c r="B94" s="7">
        <v>92</v>
      </c>
      <c r="C94" s="7" t="s">
        <v>115</v>
      </c>
      <c r="D94" s="7"/>
      <c r="E94" s="7">
        <v>2004</v>
      </c>
      <c r="F94" s="7" t="s">
        <v>118</v>
      </c>
      <c r="G94" s="7" t="s">
        <v>31</v>
      </c>
      <c r="H94" s="7" t="s">
        <v>32</v>
      </c>
      <c r="I94" s="7" t="s">
        <v>44</v>
      </c>
      <c r="J94" s="7">
        <v>2004</v>
      </c>
      <c r="K94" s="7"/>
      <c r="L94" s="7">
        <v>17668.223965445588</v>
      </c>
      <c r="M94" s="7"/>
      <c r="N94" s="7">
        <f t="shared" si="2"/>
        <v>17668.223965445588</v>
      </c>
      <c r="O94" s="7" t="s">
        <v>34</v>
      </c>
      <c r="P94" s="7"/>
      <c r="Q94" s="7"/>
      <c r="R94" s="7">
        <v>16</v>
      </c>
      <c r="S94" s="7" t="s">
        <v>80</v>
      </c>
      <c r="T94" s="7">
        <v>72</v>
      </c>
      <c r="U94" s="7" t="s">
        <v>36</v>
      </c>
    </row>
    <row r="95" spans="2:21" x14ac:dyDescent="0.3">
      <c r="B95" s="7">
        <v>93</v>
      </c>
      <c r="C95" s="7" t="s">
        <v>115</v>
      </c>
      <c r="D95" s="7"/>
      <c r="E95" s="7">
        <v>2004</v>
      </c>
      <c r="F95" s="7" t="s">
        <v>118</v>
      </c>
      <c r="G95" s="7" t="s">
        <v>31</v>
      </c>
      <c r="H95" s="7" t="s">
        <v>32</v>
      </c>
      <c r="I95" s="7" t="s">
        <v>44</v>
      </c>
      <c r="J95" s="7">
        <v>2004</v>
      </c>
      <c r="K95" s="7"/>
      <c r="L95" s="7">
        <v>7023.0537908923588</v>
      </c>
      <c r="M95" s="7"/>
      <c r="N95" s="7">
        <f t="shared" si="2"/>
        <v>7023.0537908923588</v>
      </c>
      <c r="O95" s="7" t="s">
        <v>34</v>
      </c>
      <c r="P95" s="7"/>
      <c r="Q95" s="7"/>
      <c r="R95" s="7">
        <v>63</v>
      </c>
      <c r="S95" s="7" t="s">
        <v>80</v>
      </c>
      <c r="T95" s="7">
        <v>72</v>
      </c>
      <c r="U95" s="7" t="s">
        <v>36</v>
      </c>
    </row>
    <row r="96" spans="2:21" x14ac:dyDescent="0.3">
      <c r="B96" s="7">
        <v>94</v>
      </c>
      <c r="C96" s="7" t="s">
        <v>115</v>
      </c>
      <c r="D96" s="7"/>
      <c r="E96" s="7">
        <v>2014</v>
      </c>
      <c r="F96" s="7" t="s">
        <v>119</v>
      </c>
      <c r="G96" s="7" t="s">
        <v>31</v>
      </c>
      <c r="H96" s="7" t="s">
        <v>32</v>
      </c>
      <c r="I96" s="7" t="s">
        <v>33</v>
      </c>
      <c r="J96" s="7">
        <v>2014</v>
      </c>
      <c r="K96" s="7"/>
      <c r="L96" s="7">
        <v>1260.7986543922807</v>
      </c>
      <c r="M96" s="7"/>
      <c r="N96" s="7">
        <f t="shared" si="2"/>
        <v>1260.7986543922807</v>
      </c>
      <c r="O96" s="7" t="s">
        <v>34</v>
      </c>
      <c r="P96" s="7"/>
      <c r="Q96" s="7"/>
      <c r="R96" s="7">
        <v>1055.6480049655099</v>
      </c>
      <c r="S96" s="7" t="s">
        <v>80</v>
      </c>
      <c r="T96" s="7">
        <v>72</v>
      </c>
      <c r="U96" s="7" t="s">
        <v>36</v>
      </c>
    </row>
    <row r="97" spans="2:21" x14ac:dyDescent="0.3">
      <c r="B97" s="7">
        <v>95</v>
      </c>
      <c r="C97" s="7" t="s">
        <v>115</v>
      </c>
      <c r="D97" s="7"/>
      <c r="E97" s="7">
        <v>2014</v>
      </c>
      <c r="F97" s="7" t="s">
        <v>119</v>
      </c>
      <c r="G97" s="7" t="s">
        <v>31</v>
      </c>
      <c r="H97" s="7" t="s">
        <v>32</v>
      </c>
      <c r="I97" s="7" t="s">
        <v>33</v>
      </c>
      <c r="J97" s="7">
        <v>2014</v>
      </c>
      <c r="K97" s="7"/>
      <c r="L97" s="7">
        <v>1118.3647526891191</v>
      </c>
      <c r="M97" s="7"/>
      <c r="N97" s="7">
        <f t="shared" si="2"/>
        <v>1118.3647526891191</v>
      </c>
      <c r="O97" s="7" t="s">
        <v>34</v>
      </c>
      <c r="P97" s="7"/>
      <c r="Q97" s="7"/>
      <c r="R97" s="7">
        <v>1396.65255847053</v>
      </c>
      <c r="S97" s="7" t="s">
        <v>80</v>
      </c>
      <c r="T97" s="7">
        <v>72</v>
      </c>
      <c r="U97" s="7" t="s">
        <v>36</v>
      </c>
    </row>
    <row r="98" spans="2:21" x14ac:dyDescent="0.3">
      <c r="B98" s="7">
        <v>96</v>
      </c>
      <c r="C98" s="7" t="s">
        <v>115</v>
      </c>
      <c r="D98" s="7"/>
      <c r="E98" s="7">
        <v>2014</v>
      </c>
      <c r="F98" s="7" t="s">
        <v>119</v>
      </c>
      <c r="G98" s="7" t="s">
        <v>31</v>
      </c>
      <c r="H98" s="7" t="s">
        <v>32</v>
      </c>
      <c r="I98" s="7" t="s">
        <v>33</v>
      </c>
      <c r="J98" s="7">
        <v>2014</v>
      </c>
      <c r="K98" s="7"/>
      <c r="L98" s="7">
        <v>994.42828361725606</v>
      </c>
      <c r="M98" s="7"/>
      <c r="N98" s="7">
        <f t="shared" si="2"/>
        <v>994.42828361725606</v>
      </c>
      <c r="O98" s="7" t="s">
        <v>34</v>
      </c>
      <c r="P98" s="7"/>
      <c r="Q98" s="7"/>
      <c r="R98" s="7">
        <v>1703.6797243283399</v>
      </c>
      <c r="S98" s="7" t="s">
        <v>80</v>
      </c>
      <c r="T98" s="7">
        <v>72</v>
      </c>
      <c r="U98" s="7" t="s">
        <v>36</v>
      </c>
    </row>
    <row r="99" spans="2:21" x14ac:dyDescent="0.3">
      <c r="B99" s="7">
        <v>97</v>
      </c>
      <c r="C99" s="7" t="s">
        <v>115</v>
      </c>
      <c r="D99" s="7"/>
      <c r="E99" s="7">
        <v>2014</v>
      </c>
      <c r="F99" s="7" t="s">
        <v>119</v>
      </c>
      <c r="G99" s="7" t="s">
        <v>31</v>
      </c>
      <c r="H99" s="7" t="s">
        <v>32</v>
      </c>
      <c r="I99" s="7" t="s">
        <v>33</v>
      </c>
      <c r="J99" s="7">
        <v>2014</v>
      </c>
      <c r="K99" s="7"/>
      <c r="L99" s="7">
        <v>864.94465935374421</v>
      </c>
      <c r="M99" s="7"/>
      <c r="N99" s="7">
        <f t="shared" si="2"/>
        <v>864.94465935374421</v>
      </c>
      <c r="O99" s="7" t="s">
        <v>34</v>
      </c>
      <c r="P99" s="7"/>
      <c r="Q99" s="7"/>
      <c r="R99" s="7">
        <v>1976.03390247687</v>
      </c>
      <c r="S99" s="7" t="s">
        <v>80</v>
      </c>
      <c r="T99" s="7">
        <v>72</v>
      </c>
      <c r="U99" s="7" t="s">
        <v>36</v>
      </c>
    </row>
    <row r="100" spans="2:21" x14ac:dyDescent="0.3">
      <c r="B100" s="7">
        <v>98</v>
      </c>
      <c r="C100" s="7" t="s">
        <v>115</v>
      </c>
      <c r="D100" s="7"/>
      <c r="E100" s="7">
        <v>2014</v>
      </c>
      <c r="F100" s="7" t="s">
        <v>119</v>
      </c>
      <c r="G100" s="7" t="s">
        <v>31</v>
      </c>
      <c r="H100" s="7" t="s">
        <v>32</v>
      </c>
      <c r="I100" s="7" t="s">
        <v>33</v>
      </c>
      <c r="J100" s="7">
        <v>2014</v>
      </c>
      <c r="K100" s="7"/>
      <c r="L100" s="7">
        <v>826.06031430204519</v>
      </c>
      <c r="M100" s="7"/>
      <c r="N100" s="7">
        <f t="shared" si="2"/>
        <v>826.06031430204519</v>
      </c>
      <c r="O100" s="7" t="s">
        <v>34</v>
      </c>
      <c r="P100" s="7"/>
      <c r="Q100" s="7"/>
      <c r="R100" s="7">
        <v>2906.7467855250898</v>
      </c>
      <c r="S100" s="7" t="s">
        <v>80</v>
      </c>
      <c r="T100" s="7">
        <v>72</v>
      </c>
      <c r="U100" s="7" t="s">
        <v>36</v>
      </c>
    </row>
    <row r="101" spans="2:21" x14ac:dyDescent="0.3">
      <c r="B101" s="7">
        <v>99</v>
      </c>
      <c r="C101" s="7" t="s">
        <v>115</v>
      </c>
      <c r="D101" s="7"/>
      <c r="E101" s="7">
        <v>2014</v>
      </c>
      <c r="F101" s="7" t="s">
        <v>119</v>
      </c>
      <c r="G101" s="7" t="s">
        <v>31</v>
      </c>
      <c r="H101" s="7" t="s">
        <v>32</v>
      </c>
      <c r="I101" s="7" t="s">
        <v>33</v>
      </c>
      <c r="J101" s="7">
        <v>2014</v>
      </c>
      <c r="K101" s="7"/>
      <c r="L101" s="7">
        <v>794.57589980951559</v>
      </c>
      <c r="M101" s="7"/>
      <c r="N101" s="7">
        <f t="shared" si="2"/>
        <v>794.57589980951559</v>
      </c>
      <c r="O101" s="7" t="s">
        <v>34</v>
      </c>
      <c r="P101" s="7"/>
      <c r="Q101" s="7"/>
      <c r="R101" s="7">
        <v>3803.1612347436103</v>
      </c>
      <c r="S101" s="7" t="s">
        <v>80</v>
      </c>
      <c r="T101" s="7">
        <v>72</v>
      </c>
      <c r="U101" s="7" t="s">
        <v>36</v>
      </c>
    </row>
    <row r="102" spans="2:21" x14ac:dyDescent="0.3">
      <c r="B102" s="7">
        <v>100</v>
      </c>
      <c r="C102" s="7" t="s">
        <v>115</v>
      </c>
      <c r="D102" s="7"/>
      <c r="E102" s="7">
        <v>2014</v>
      </c>
      <c r="F102" s="7" t="s">
        <v>119</v>
      </c>
      <c r="G102" s="7" t="s">
        <v>31</v>
      </c>
      <c r="H102" s="7" t="s">
        <v>32</v>
      </c>
      <c r="I102" s="7" t="s">
        <v>33</v>
      </c>
      <c r="J102" s="7">
        <v>2014</v>
      </c>
      <c r="K102" s="7"/>
      <c r="L102" s="7">
        <v>775.98750404647819</v>
      </c>
      <c r="M102" s="7"/>
      <c r="N102" s="7">
        <f t="shared" si="2"/>
        <v>775.98750404647819</v>
      </c>
      <c r="O102" s="7" t="s">
        <v>34</v>
      </c>
      <c r="P102" s="7"/>
      <c r="Q102" s="7"/>
      <c r="R102" s="7">
        <v>5804.3491056188404</v>
      </c>
      <c r="S102" s="7" t="s">
        <v>80</v>
      </c>
      <c r="T102" s="7">
        <v>72</v>
      </c>
      <c r="U102" s="7" t="s">
        <v>36</v>
      </c>
    </row>
    <row r="103" spans="2:21" x14ac:dyDescent="0.3">
      <c r="B103" s="7">
        <v>101</v>
      </c>
      <c r="C103" s="7" t="s">
        <v>115</v>
      </c>
      <c r="D103" s="7"/>
      <c r="E103" s="7">
        <v>2014</v>
      </c>
      <c r="F103" s="7" t="s">
        <v>119</v>
      </c>
      <c r="G103" s="7" t="s">
        <v>31</v>
      </c>
      <c r="H103" s="7" t="s">
        <v>32</v>
      </c>
      <c r="I103" s="7" t="s">
        <v>33</v>
      </c>
      <c r="J103" s="7">
        <v>2014</v>
      </c>
      <c r="K103" s="7"/>
      <c r="L103" s="7">
        <v>759.23911689562965</v>
      </c>
      <c r="M103" s="7"/>
      <c r="N103" s="7">
        <f t="shared" si="2"/>
        <v>759.23911689562965</v>
      </c>
      <c r="O103" s="7" t="s">
        <v>34</v>
      </c>
      <c r="P103" s="7"/>
      <c r="Q103" s="7"/>
      <c r="R103" s="7">
        <v>8012.6652718993601</v>
      </c>
      <c r="S103" s="7" t="s">
        <v>80</v>
      </c>
      <c r="T103" s="7">
        <v>72</v>
      </c>
      <c r="U103" s="7" t="s">
        <v>36</v>
      </c>
    </row>
    <row r="104" spans="2:21" x14ac:dyDescent="0.3">
      <c r="B104" s="7">
        <v>102</v>
      </c>
      <c r="C104" s="7" t="s">
        <v>115</v>
      </c>
      <c r="D104" s="7"/>
      <c r="E104" s="7">
        <v>2014</v>
      </c>
      <c r="F104" s="7" t="s">
        <v>119</v>
      </c>
      <c r="G104" s="7" t="s">
        <v>31</v>
      </c>
      <c r="H104" s="7" t="s">
        <v>32</v>
      </c>
      <c r="I104" s="7" t="s">
        <v>33</v>
      </c>
      <c r="J104" s="7">
        <v>2014</v>
      </c>
      <c r="K104" s="7"/>
      <c r="L104" s="7">
        <v>749.88906445953421</v>
      </c>
      <c r="M104" s="7"/>
      <c r="N104" s="7">
        <f t="shared" si="2"/>
        <v>749.88906445953421</v>
      </c>
      <c r="O104" s="7" t="s">
        <v>34</v>
      </c>
      <c r="P104" s="7"/>
      <c r="Q104" s="7"/>
      <c r="R104" s="7">
        <v>10221.195468968199</v>
      </c>
      <c r="S104" s="7" t="s">
        <v>80</v>
      </c>
      <c r="T104" s="7">
        <v>72</v>
      </c>
      <c r="U104" s="7" t="s">
        <v>36</v>
      </c>
    </row>
    <row r="105" spans="2:21" x14ac:dyDescent="0.3">
      <c r="B105" s="7">
        <v>103</v>
      </c>
      <c r="C105" s="7" t="s">
        <v>115</v>
      </c>
      <c r="D105" s="7"/>
      <c r="E105" s="7">
        <v>2014</v>
      </c>
      <c r="F105" s="7" t="s">
        <v>119</v>
      </c>
      <c r="G105" s="7" t="s">
        <v>31</v>
      </c>
      <c r="H105" s="7" t="s">
        <v>32</v>
      </c>
      <c r="I105" s="7" t="s">
        <v>33</v>
      </c>
      <c r="J105" s="7">
        <v>2014</v>
      </c>
      <c r="K105" s="7"/>
      <c r="L105" s="7">
        <v>738.64155301225549</v>
      </c>
      <c r="M105" s="7"/>
      <c r="N105" s="7">
        <f t="shared" si="2"/>
        <v>738.64155301225549</v>
      </c>
      <c r="O105" s="7" t="s">
        <v>34</v>
      </c>
      <c r="P105" s="7"/>
      <c r="Q105" s="7"/>
      <c r="R105" s="7">
        <v>13465.046096881</v>
      </c>
      <c r="S105" s="7" t="s">
        <v>80</v>
      </c>
      <c r="T105" s="7">
        <v>72</v>
      </c>
      <c r="U105" s="7" t="s">
        <v>36</v>
      </c>
    </row>
    <row r="106" spans="2:21" x14ac:dyDescent="0.3">
      <c r="B106" s="7">
        <v>104</v>
      </c>
      <c r="C106" s="7" t="s">
        <v>115</v>
      </c>
      <c r="D106" s="7"/>
      <c r="E106" s="7">
        <v>2014</v>
      </c>
      <c r="F106" s="7" t="s">
        <v>119</v>
      </c>
      <c r="G106" s="7" t="s">
        <v>31</v>
      </c>
      <c r="H106" s="7" t="s">
        <v>32</v>
      </c>
      <c r="I106" s="7" t="s">
        <v>33</v>
      </c>
      <c r="J106" s="7">
        <v>2014</v>
      </c>
      <c r="K106" s="7"/>
      <c r="L106" s="7">
        <v>734.82110147922731</v>
      </c>
      <c r="M106" s="7"/>
      <c r="N106" s="7">
        <f t="shared" si="2"/>
        <v>734.82110147922731</v>
      </c>
      <c r="O106" s="7" t="s">
        <v>34</v>
      </c>
      <c r="P106" s="7"/>
      <c r="Q106" s="7"/>
      <c r="R106" s="7">
        <v>16087.886392457498</v>
      </c>
      <c r="S106" s="7" t="s">
        <v>80</v>
      </c>
      <c r="T106" s="7">
        <v>72</v>
      </c>
      <c r="U106" s="7" t="s">
        <v>36</v>
      </c>
    </row>
    <row r="107" spans="2:21" x14ac:dyDescent="0.3">
      <c r="B107" s="7">
        <v>105</v>
      </c>
      <c r="C107" s="7" t="s">
        <v>115</v>
      </c>
      <c r="D107" s="7"/>
      <c r="E107" s="7">
        <v>2014</v>
      </c>
      <c r="F107" s="7" t="s">
        <v>119</v>
      </c>
      <c r="G107" s="7" t="s">
        <v>31</v>
      </c>
      <c r="H107" s="7" t="s">
        <v>32</v>
      </c>
      <c r="I107" s="7" t="s">
        <v>33</v>
      </c>
      <c r="J107" s="7">
        <v>2014</v>
      </c>
      <c r="K107" s="7"/>
      <c r="L107" s="7">
        <v>727.30786596648852</v>
      </c>
      <c r="M107" s="7"/>
      <c r="N107" s="7">
        <f t="shared" si="2"/>
        <v>727.30786596648852</v>
      </c>
      <c r="O107" s="7" t="s">
        <v>34</v>
      </c>
      <c r="P107" s="7"/>
      <c r="Q107" s="7"/>
      <c r="R107" s="7">
        <v>18572.569814167698</v>
      </c>
      <c r="S107" s="7" t="s">
        <v>80</v>
      </c>
      <c r="T107" s="7">
        <v>72</v>
      </c>
      <c r="U107" s="7" t="s">
        <v>36</v>
      </c>
    </row>
    <row r="108" spans="2:21" x14ac:dyDescent="0.3">
      <c r="B108" s="7">
        <v>106</v>
      </c>
      <c r="C108" s="7" t="s">
        <v>115</v>
      </c>
      <c r="D108" s="7"/>
      <c r="E108" s="7">
        <v>2014</v>
      </c>
      <c r="F108" s="7" t="s">
        <v>119</v>
      </c>
      <c r="G108" s="7" t="s">
        <v>31</v>
      </c>
      <c r="H108" s="7" t="s">
        <v>32</v>
      </c>
      <c r="I108" s="7" t="s">
        <v>33</v>
      </c>
      <c r="J108" s="7">
        <v>2014</v>
      </c>
      <c r="K108" s="7"/>
      <c r="L108" s="7">
        <v>725.21411809208075</v>
      </c>
      <c r="M108" s="7"/>
      <c r="N108" s="7">
        <f t="shared" si="2"/>
        <v>725.21411809208075</v>
      </c>
      <c r="O108" s="7" t="s">
        <v>34</v>
      </c>
      <c r="P108" s="7"/>
      <c r="Q108" s="7"/>
      <c r="R108" s="7">
        <v>23852.92339303</v>
      </c>
      <c r="S108" s="7" t="s">
        <v>80</v>
      </c>
      <c r="T108" s="7">
        <v>72</v>
      </c>
      <c r="U108" s="7" t="s">
        <v>36</v>
      </c>
    </row>
    <row r="109" spans="2:21" x14ac:dyDescent="0.3">
      <c r="B109" s="7">
        <v>107</v>
      </c>
      <c r="C109" s="7" t="s">
        <v>115</v>
      </c>
      <c r="D109" s="7"/>
      <c r="E109" s="7">
        <v>2014</v>
      </c>
      <c r="F109" s="7" t="s">
        <v>119</v>
      </c>
      <c r="G109" s="7" t="s">
        <v>31</v>
      </c>
      <c r="H109" s="7" t="s">
        <v>32</v>
      </c>
      <c r="I109" s="7" t="s">
        <v>33</v>
      </c>
      <c r="J109" s="7">
        <v>2014</v>
      </c>
      <c r="K109" s="7"/>
      <c r="L109" s="7">
        <v>717.59555684785505</v>
      </c>
      <c r="M109" s="7"/>
      <c r="N109" s="7">
        <f t="shared" si="2"/>
        <v>717.59555684785505</v>
      </c>
      <c r="O109" s="7" t="s">
        <v>34</v>
      </c>
      <c r="P109" s="7"/>
      <c r="Q109" s="7"/>
      <c r="R109" s="7">
        <v>28615.429479530601</v>
      </c>
      <c r="S109" s="7" t="s">
        <v>80</v>
      </c>
      <c r="T109" s="7">
        <v>72</v>
      </c>
      <c r="U109" s="7" t="s">
        <v>36</v>
      </c>
    </row>
    <row r="110" spans="2:21" x14ac:dyDescent="0.3">
      <c r="B110" s="7">
        <v>108</v>
      </c>
      <c r="C110" s="7" t="s">
        <v>115</v>
      </c>
      <c r="D110" s="7"/>
      <c r="E110" s="7">
        <v>2014</v>
      </c>
      <c r="F110" s="7" t="s">
        <v>119</v>
      </c>
      <c r="G110" s="7" t="s">
        <v>31</v>
      </c>
      <c r="H110" s="7" t="s">
        <v>32</v>
      </c>
      <c r="I110" s="7" t="s">
        <v>33</v>
      </c>
      <c r="J110" s="7">
        <v>2014</v>
      </c>
      <c r="K110" s="7"/>
      <c r="L110" s="7">
        <v>698.84917248758688</v>
      </c>
      <c r="M110" s="7"/>
      <c r="N110" s="7">
        <f t="shared" si="2"/>
        <v>698.84917248758688</v>
      </c>
      <c r="O110" s="7" t="s">
        <v>34</v>
      </c>
      <c r="P110" s="7"/>
      <c r="Q110" s="7"/>
      <c r="R110" s="7">
        <v>34033.351347591299</v>
      </c>
      <c r="S110" s="7" t="s">
        <v>80</v>
      </c>
      <c r="T110" s="7">
        <v>72</v>
      </c>
      <c r="U110" s="7" t="s">
        <v>36</v>
      </c>
    </row>
    <row r="111" spans="2:21" x14ac:dyDescent="0.3">
      <c r="B111" s="7">
        <v>109</v>
      </c>
      <c r="C111" s="7" t="s">
        <v>115</v>
      </c>
      <c r="D111" s="7"/>
      <c r="E111" s="7">
        <v>2014</v>
      </c>
      <c r="F111" s="7" t="s">
        <v>119</v>
      </c>
      <c r="G111" s="7" t="s">
        <v>31</v>
      </c>
      <c r="H111" s="7" t="s">
        <v>32</v>
      </c>
      <c r="I111" s="7" t="s">
        <v>33</v>
      </c>
      <c r="J111" s="7">
        <v>2014</v>
      </c>
      <c r="K111" s="7"/>
      <c r="L111" s="7">
        <v>687.43569322099574</v>
      </c>
      <c r="M111" s="7"/>
      <c r="N111" s="7">
        <f t="shared" si="2"/>
        <v>687.43569322099574</v>
      </c>
      <c r="O111" s="7" t="s">
        <v>34</v>
      </c>
      <c r="P111" s="7"/>
      <c r="Q111" s="7"/>
      <c r="R111" s="7">
        <v>40866.498295779798</v>
      </c>
      <c r="S111" s="7" t="s">
        <v>80</v>
      </c>
      <c r="T111" s="7">
        <v>72</v>
      </c>
      <c r="U111" s="7" t="s">
        <v>36</v>
      </c>
    </row>
    <row r="112" spans="2:21" x14ac:dyDescent="0.3">
      <c r="B112" s="7">
        <v>110</v>
      </c>
      <c r="C112" s="7" t="s">
        <v>115</v>
      </c>
      <c r="D112" s="7"/>
      <c r="E112" s="7">
        <v>2014</v>
      </c>
      <c r="F112" s="7" t="s">
        <v>119</v>
      </c>
      <c r="G112" s="7" t="s">
        <v>31</v>
      </c>
      <c r="H112" s="7" t="s">
        <v>32</v>
      </c>
      <c r="I112" s="7" t="s">
        <v>33</v>
      </c>
      <c r="J112" s="7">
        <v>2014</v>
      </c>
      <c r="K112" s="7"/>
      <c r="L112" s="7">
        <v>685.44248354482545</v>
      </c>
      <c r="M112" s="7"/>
      <c r="N112" s="7">
        <f t="shared" si="2"/>
        <v>685.44248354482545</v>
      </c>
      <c r="O112" s="7" t="s">
        <v>34</v>
      </c>
      <c r="P112" s="7"/>
      <c r="Q112" s="7"/>
      <c r="R112" s="7">
        <v>43972.566603705898</v>
      </c>
      <c r="S112" s="7" t="s">
        <v>80</v>
      </c>
      <c r="T112" s="7">
        <v>72</v>
      </c>
      <c r="U112" s="7" t="s">
        <v>36</v>
      </c>
    </row>
    <row r="113" spans="2:21" x14ac:dyDescent="0.3">
      <c r="B113" s="7">
        <v>111</v>
      </c>
      <c r="C113" s="7" t="s">
        <v>115</v>
      </c>
      <c r="D113" s="7"/>
      <c r="E113" s="7">
        <v>2017</v>
      </c>
      <c r="F113" s="7" t="s">
        <v>119</v>
      </c>
      <c r="G113" s="7" t="s">
        <v>31</v>
      </c>
      <c r="H113" s="7" t="s">
        <v>43</v>
      </c>
      <c r="I113" s="7" t="s">
        <v>33</v>
      </c>
      <c r="J113" s="7">
        <v>2020</v>
      </c>
      <c r="K113" s="7"/>
      <c r="L113" s="7">
        <v>450</v>
      </c>
      <c r="M113" s="7"/>
      <c r="N113" s="7">
        <f t="shared" si="2"/>
        <v>450</v>
      </c>
      <c r="O113" s="7" t="s">
        <v>34</v>
      </c>
      <c r="P113" s="7"/>
      <c r="Q113" s="7"/>
      <c r="R113" s="7"/>
      <c r="S113" s="7"/>
      <c r="T113" s="7"/>
      <c r="U113" s="7"/>
    </row>
    <row r="114" spans="2:21" x14ac:dyDescent="0.3">
      <c r="B114" s="7">
        <v>112</v>
      </c>
      <c r="C114" s="7" t="s">
        <v>115</v>
      </c>
      <c r="D114" s="7"/>
      <c r="E114" s="7">
        <v>2020</v>
      </c>
      <c r="F114" s="7" t="s">
        <v>119</v>
      </c>
      <c r="G114" s="7" t="s">
        <v>31</v>
      </c>
      <c r="H114" s="7" t="s">
        <v>32</v>
      </c>
      <c r="I114" s="7" t="s">
        <v>33</v>
      </c>
      <c r="J114" s="7">
        <v>2020</v>
      </c>
      <c r="K114" s="7"/>
      <c r="L114" s="7">
        <v>410.56252925407432</v>
      </c>
      <c r="M114" s="7"/>
      <c r="N114" s="7">
        <f t="shared" si="2"/>
        <v>410.56252925407432</v>
      </c>
      <c r="O114" s="7" t="s">
        <v>34</v>
      </c>
      <c r="P114" s="7"/>
      <c r="Q114" s="7"/>
      <c r="R114" s="7">
        <v>20</v>
      </c>
      <c r="S114" s="7" t="s">
        <v>35</v>
      </c>
      <c r="T114" s="7"/>
      <c r="U114" s="7"/>
    </row>
    <row r="115" spans="2:21" x14ac:dyDescent="0.3">
      <c r="B115" s="7">
        <v>113</v>
      </c>
      <c r="C115" s="7" t="s">
        <v>115</v>
      </c>
      <c r="D115" s="7"/>
      <c r="E115" s="7">
        <v>2020</v>
      </c>
      <c r="F115" s="7" t="s">
        <v>119</v>
      </c>
      <c r="G115" s="7" t="s">
        <v>31</v>
      </c>
      <c r="H115" s="7" t="s">
        <v>32</v>
      </c>
      <c r="I115" s="7" t="s">
        <v>44</v>
      </c>
      <c r="J115" s="7">
        <v>2020</v>
      </c>
      <c r="K115" s="7"/>
      <c r="L115" s="7">
        <v>769.80474235138934</v>
      </c>
      <c r="M115" s="7"/>
      <c r="N115" s="7">
        <f t="shared" si="2"/>
        <v>769.80474235138934</v>
      </c>
      <c r="O115" s="7" t="s">
        <v>34</v>
      </c>
      <c r="P115" s="7"/>
      <c r="Q115" s="7"/>
      <c r="R115" s="7">
        <v>20</v>
      </c>
      <c r="S115" s="7" t="s">
        <v>35</v>
      </c>
      <c r="T115" s="7"/>
      <c r="U115" s="7"/>
    </row>
    <row r="116" spans="2:21" x14ac:dyDescent="0.3">
      <c r="B116" s="7">
        <v>114</v>
      </c>
      <c r="C116" s="7" t="s">
        <v>115</v>
      </c>
      <c r="D116" s="7"/>
      <c r="E116" s="7">
        <v>2011</v>
      </c>
      <c r="F116" s="7" t="s">
        <v>119</v>
      </c>
      <c r="G116" s="7" t="s">
        <v>31</v>
      </c>
      <c r="H116" s="7" t="s">
        <v>32</v>
      </c>
      <c r="I116" s="7" t="s">
        <v>33</v>
      </c>
      <c r="J116" s="7">
        <v>2009</v>
      </c>
      <c r="K116" s="7"/>
      <c r="L116" s="7">
        <v>1802.0800864038304</v>
      </c>
      <c r="M116" s="7"/>
      <c r="N116" s="7">
        <f t="shared" si="2"/>
        <v>1802.0800864038304</v>
      </c>
      <c r="O116" s="7" t="s">
        <v>34</v>
      </c>
      <c r="P116" s="7"/>
      <c r="Q116" s="7"/>
      <c r="R116" s="7">
        <v>235.67038307604298</v>
      </c>
      <c r="S116" s="7" t="s">
        <v>80</v>
      </c>
      <c r="T116" s="7"/>
      <c r="U116" s="7"/>
    </row>
    <row r="117" spans="2:21" x14ac:dyDescent="0.3">
      <c r="B117" s="7">
        <v>115</v>
      </c>
      <c r="C117" s="7" t="s">
        <v>115</v>
      </c>
      <c r="D117" s="7"/>
      <c r="E117" s="7">
        <v>2011</v>
      </c>
      <c r="F117" s="7" t="s">
        <v>119</v>
      </c>
      <c r="G117" s="7" t="s">
        <v>31</v>
      </c>
      <c r="H117" s="7" t="s">
        <v>32</v>
      </c>
      <c r="I117" s="7" t="s">
        <v>33</v>
      </c>
      <c r="J117" s="7">
        <v>2009</v>
      </c>
      <c r="K117" s="7"/>
      <c r="L117" s="7">
        <v>3337.1853451922748</v>
      </c>
      <c r="M117" s="7"/>
      <c r="N117" s="7">
        <f t="shared" si="2"/>
        <v>3337.1853451922748</v>
      </c>
      <c r="O117" s="7" t="s">
        <v>34</v>
      </c>
      <c r="P117" s="7"/>
      <c r="Q117" s="7"/>
      <c r="R117" s="7">
        <v>256.97337253940998</v>
      </c>
      <c r="S117" s="7" t="s">
        <v>80</v>
      </c>
      <c r="T117" s="7"/>
      <c r="U117" s="7"/>
    </row>
    <row r="118" spans="2:21" x14ac:dyDescent="0.3">
      <c r="B118" s="7">
        <v>116</v>
      </c>
      <c r="C118" s="7" t="s">
        <v>115</v>
      </c>
      <c r="D118" s="7"/>
      <c r="E118" s="7">
        <v>2011</v>
      </c>
      <c r="F118" s="7" t="s">
        <v>119</v>
      </c>
      <c r="G118" s="7" t="s">
        <v>31</v>
      </c>
      <c r="H118" s="7" t="s">
        <v>32</v>
      </c>
      <c r="I118" s="7" t="s">
        <v>33</v>
      </c>
      <c r="J118" s="7">
        <v>2009</v>
      </c>
      <c r="K118" s="7"/>
      <c r="L118" s="7">
        <v>1802.0800864038304</v>
      </c>
      <c r="M118" s="7"/>
      <c r="N118" s="7">
        <f t="shared" si="2"/>
        <v>1802.0800864038304</v>
      </c>
      <c r="O118" s="7" t="s">
        <v>34</v>
      </c>
      <c r="P118" s="7"/>
      <c r="Q118" s="7"/>
      <c r="R118" s="7">
        <v>497.57514498080502</v>
      </c>
      <c r="S118" s="7" t="s">
        <v>80</v>
      </c>
      <c r="T118" s="7"/>
      <c r="U118" s="7"/>
    </row>
    <row r="119" spans="2:21" x14ac:dyDescent="0.3">
      <c r="B119" s="7">
        <v>117</v>
      </c>
      <c r="C119" s="7" t="s">
        <v>115</v>
      </c>
      <c r="D119" s="7"/>
      <c r="E119" s="7">
        <v>2011</v>
      </c>
      <c r="F119" s="7" t="s">
        <v>119</v>
      </c>
      <c r="G119" s="7" t="s">
        <v>31</v>
      </c>
      <c r="H119" s="7" t="s">
        <v>32</v>
      </c>
      <c r="I119" s="7" t="s">
        <v>33</v>
      </c>
      <c r="J119" s="7">
        <v>2009</v>
      </c>
      <c r="K119" s="7"/>
      <c r="L119" s="7">
        <v>1184.7007975432621</v>
      </c>
      <c r="M119" s="7"/>
      <c r="N119" s="7">
        <f t="shared" si="2"/>
        <v>1184.7007975432621</v>
      </c>
      <c r="O119" s="7" t="s">
        <v>34</v>
      </c>
      <c r="P119" s="7"/>
      <c r="Q119" s="7"/>
      <c r="R119" s="7">
        <v>902.14816629910501</v>
      </c>
      <c r="S119" s="7" t="s">
        <v>80</v>
      </c>
      <c r="T119" s="7"/>
      <c r="U119" s="7"/>
    </row>
    <row r="120" spans="2:21" x14ac:dyDescent="0.3">
      <c r="B120" s="7">
        <v>118</v>
      </c>
      <c r="C120" s="7" t="s">
        <v>115</v>
      </c>
      <c r="D120" s="7"/>
      <c r="E120" s="7">
        <v>2011</v>
      </c>
      <c r="F120" s="7" t="s">
        <v>119</v>
      </c>
      <c r="G120" s="7" t="s">
        <v>31</v>
      </c>
      <c r="H120" s="7" t="s">
        <v>32</v>
      </c>
      <c r="I120" s="7" t="s">
        <v>33</v>
      </c>
      <c r="J120" s="7">
        <v>2009</v>
      </c>
      <c r="K120" s="7"/>
      <c r="L120" s="7">
        <v>1401.617844980751</v>
      </c>
      <c r="M120" s="7"/>
      <c r="N120" s="7">
        <f t="shared" si="2"/>
        <v>1401.617844980751</v>
      </c>
      <c r="O120" s="7" t="s">
        <v>34</v>
      </c>
      <c r="P120" s="7"/>
      <c r="Q120" s="7"/>
      <c r="R120" s="7">
        <v>994.47643551417002</v>
      </c>
      <c r="S120" s="7" t="s">
        <v>80</v>
      </c>
      <c r="T120" s="7"/>
      <c r="U120" s="7"/>
    </row>
    <row r="121" spans="2:21" x14ac:dyDescent="0.3">
      <c r="B121" s="7">
        <v>119</v>
      </c>
      <c r="C121" s="7" t="s">
        <v>115</v>
      </c>
      <c r="D121" s="7"/>
      <c r="E121" s="7">
        <v>2011</v>
      </c>
      <c r="F121" s="7" t="s">
        <v>119</v>
      </c>
      <c r="G121" s="7" t="s">
        <v>31</v>
      </c>
      <c r="H121" s="7" t="s">
        <v>32</v>
      </c>
      <c r="I121" s="7" t="s">
        <v>33</v>
      </c>
      <c r="J121" s="7">
        <v>2009</v>
      </c>
      <c r="K121" s="7"/>
      <c r="L121" s="7">
        <v>1268.1304311730673</v>
      </c>
      <c r="M121" s="7"/>
      <c r="N121" s="7">
        <f t="shared" si="2"/>
        <v>1268.1304311730673</v>
      </c>
      <c r="O121" s="7" t="s">
        <v>34</v>
      </c>
      <c r="P121" s="7"/>
      <c r="Q121" s="7"/>
      <c r="R121" s="7">
        <v>1000.3879768030699</v>
      </c>
      <c r="S121" s="7" t="s">
        <v>80</v>
      </c>
      <c r="T121" s="7"/>
      <c r="U121" s="7"/>
    </row>
    <row r="122" spans="2:21" x14ac:dyDescent="0.3">
      <c r="B122" s="7">
        <v>120</v>
      </c>
      <c r="C122" s="7" t="s">
        <v>115</v>
      </c>
      <c r="D122" s="7"/>
      <c r="E122" s="7">
        <v>2011</v>
      </c>
      <c r="F122" s="7" t="s">
        <v>119</v>
      </c>
      <c r="G122" s="7" t="s">
        <v>31</v>
      </c>
      <c r="H122" s="7" t="s">
        <v>32</v>
      </c>
      <c r="I122" s="7" t="s">
        <v>33</v>
      </c>
      <c r="J122" s="7">
        <v>2009</v>
      </c>
      <c r="K122" s="7"/>
      <c r="L122" s="7">
        <v>1184.7007975432621</v>
      </c>
      <c r="M122" s="7"/>
      <c r="N122" s="7">
        <f t="shared" si="2"/>
        <v>1184.7007975432621</v>
      </c>
      <c r="O122" s="7" t="s">
        <v>34</v>
      </c>
      <c r="P122" s="7"/>
      <c r="Q122" s="7"/>
      <c r="R122" s="7">
        <v>1500.3624520133951</v>
      </c>
      <c r="S122" s="7" t="s">
        <v>80</v>
      </c>
      <c r="T122" s="7"/>
      <c r="U122" s="7"/>
    </row>
    <row r="123" spans="2:21" x14ac:dyDescent="0.3">
      <c r="B123" s="7">
        <v>121</v>
      </c>
      <c r="C123" s="7" t="s">
        <v>115</v>
      </c>
      <c r="D123" s="7"/>
      <c r="E123" s="7">
        <v>2011</v>
      </c>
      <c r="F123" s="7" t="s">
        <v>119</v>
      </c>
      <c r="G123" s="7" t="s">
        <v>31</v>
      </c>
      <c r="H123" s="7" t="s">
        <v>32</v>
      </c>
      <c r="I123" s="7" t="s">
        <v>33</v>
      </c>
      <c r="J123" s="7">
        <v>2009</v>
      </c>
      <c r="K123" s="7"/>
      <c r="L123" s="7">
        <v>800.92448284614954</v>
      </c>
      <c r="M123" s="7"/>
      <c r="N123" s="7">
        <f t="shared" si="2"/>
        <v>800.92448284614954</v>
      </c>
      <c r="O123" s="7" t="s">
        <v>34</v>
      </c>
      <c r="P123" s="7"/>
      <c r="Q123" s="7"/>
      <c r="R123" s="7">
        <v>2422.8640855999301</v>
      </c>
      <c r="S123" s="7" t="s">
        <v>80</v>
      </c>
      <c r="T123" s="7"/>
      <c r="U123" s="7"/>
    </row>
    <row r="124" spans="2:21" x14ac:dyDescent="0.3">
      <c r="B124" s="7">
        <v>122</v>
      </c>
      <c r="C124" s="7" t="s">
        <v>115</v>
      </c>
      <c r="D124" s="7" t="s">
        <v>120</v>
      </c>
      <c r="E124" s="7">
        <v>2014</v>
      </c>
      <c r="F124" s="7"/>
      <c r="G124" s="7" t="s">
        <v>42</v>
      </c>
      <c r="H124" s="7" t="s">
        <v>59</v>
      </c>
      <c r="I124" s="7" t="s">
        <v>33</v>
      </c>
      <c r="J124" s="7">
        <v>2014</v>
      </c>
      <c r="K124" s="7"/>
      <c r="L124" s="7">
        <v>1150.5658928259732</v>
      </c>
      <c r="M124" s="7"/>
      <c r="N124" s="7">
        <f t="shared" si="2"/>
        <v>1150.5658928259732</v>
      </c>
      <c r="O124" s="7" t="s">
        <v>34</v>
      </c>
      <c r="P124" s="7"/>
      <c r="Q124" s="7"/>
      <c r="R124" s="7">
        <v>5000</v>
      </c>
      <c r="S124" s="7" t="s">
        <v>80</v>
      </c>
      <c r="T124" s="7">
        <v>72</v>
      </c>
      <c r="U124" s="7" t="s">
        <v>36</v>
      </c>
    </row>
    <row r="125" spans="2:21" x14ac:dyDescent="0.3">
      <c r="B125" s="7">
        <v>123</v>
      </c>
      <c r="C125" s="7" t="s">
        <v>115</v>
      </c>
      <c r="D125" s="7" t="s">
        <v>120</v>
      </c>
      <c r="E125" s="7">
        <v>2014</v>
      </c>
      <c r="F125" s="7"/>
      <c r="G125" s="7" t="s">
        <v>42</v>
      </c>
      <c r="H125" s="7" t="s">
        <v>59</v>
      </c>
      <c r="I125" s="7" t="s">
        <v>33</v>
      </c>
      <c r="J125" s="7">
        <v>2014</v>
      </c>
      <c r="K125" s="7"/>
      <c r="L125" s="7">
        <v>1418.3243148891606</v>
      </c>
      <c r="M125" s="7"/>
      <c r="N125" s="7">
        <f t="shared" si="2"/>
        <v>1418.3243148891606</v>
      </c>
      <c r="O125" s="7" t="s">
        <v>34</v>
      </c>
      <c r="P125" s="7"/>
      <c r="Q125" s="7"/>
      <c r="R125" s="7">
        <v>5000</v>
      </c>
      <c r="S125" s="7" t="s">
        <v>80</v>
      </c>
      <c r="T125" s="7">
        <v>68</v>
      </c>
      <c r="U125" s="7" t="s">
        <v>36</v>
      </c>
    </row>
    <row r="126" spans="2:21" x14ac:dyDescent="0.3">
      <c r="B126" s="7">
        <v>124</v>
      </c>
      <c r="C126" s="7" t="s">
        <v>115</v>
      </c>
      <c r="D126" s="7" t="s">
        <v>120</v>
      </c>
      <c r="E126" s="7">
        <v>2014</v>
      </c>
      <c r="F126" s="7"/>
      <c r="G126" s="7" t="s">
        <v>42</v>
      </c>
      <c r="H126" s="7" t="s">
        <v>59</v>
      </c>
      <c r="I126" s="7" t="s">
        <v>44</v>
      </c>
      <c r="J126" s="7">
        <v>2014</v>
      </c>
      <c r="K126" s="7"/>
      <c r="L126" s="7">
        <v>1268.538662942922</v>
      </c>
      <c r="M126" s="7"/>
      <c r="N126" s="7">
        <f t="shared" si="2"/>
        <v>1268.538662942922</v>
      </c>
      <c r="O126" s="7" t="s">
        <v>34</v>
      </c>
      <c r="P126" s="7"/>
      <c r="Q126" s="7"/>
      <c r="R126" s="7">
        <v>5000</v>
      </c>
      <c r="S126" s="7" t="s">
        <v>80</v>
      </c>
      <c r="T126" s="7">
        <v>69</v>
      </c>
      <c r="U126" s="7" t="s">
        <v>36</v>
      </c>
    </row>
    <row r="127" spans="2:21" x14ac:dyDescent="0.3">
      <c r="B127" s="7">
        <v>125</v>
      </c>
      <c r="C127" s="7" t="s">
        <v>115</v>
      </c>
      <c r="D127" s="7" t="s">
        <v>120</v>
      </c>
      <c r="E127" s="7">
        <v>2014</v>
      </c>
      <c r="F127" s="7"/>
      <c r="G127" s="7" t="s">
        <v>42</v>
      </c>
      <c r="H127" s="7" t="s">
        <v>43</v>
      </c>
      <c r="I127" s="7" t="s">
        <v>33</v>
      </c>
      <c r="J127" s="7">
        <v>2030</v>
      </c>
      <c r="K127" s="7"/>
      <c r="L127" s="7">
        <v>597.81707104206669</v>
      </c>
      <c r="M127" s="7"/>
      <c r="N127" s="7">
        <f t="shared" si="2"/>
        <v>597.81707104206669</v>
      </c>
      <c r="O127" s="7" t="s">
        <v>34</v>
      </c>
      <c r="P127" s="7"/>
      <c r="Q127" s="7"/>
      <c r="R127" s="7">
        <v>100000</v>
      </c>
      <c r="S127" s="7" t="s">
        <v>80</v>
      </c>
      <c r="T127" s="7">
        <v>74</v>
      </c>
      <c r="U127" s="7" t="s">
        <v>36</v>
      </c>
    </row>
    <row r="128" spans="2:21" x14ac:dyDescent="0.3">
      <c r="B128" s="7">
        <v>126</v>
      </c>
      <c r="C128" s="7" t="s">
        <v>115</v>
      </c>
      <c r="D128" s="7" t="s">
        <v>120</v>
      </c>
      <c r="E128" s="7">
        <v>2014</v>
      </c>
      <c r="F128" s="7"/>
      <c r="G128" s="7" t="s">
        <v>42</v>
      </c>
      <c r="H128" s="7" t="s">
        <v>43</v>
      </c>
      <c r="I128" s="7" t="s">
        <v>33</v>
      </c>
      <c r="J128" s="7">
        <v>2030</v>
      </c>
      <c r="K128" s="7"/>
      <c r="L128" s="7">
        <v>689.27910630127428</v>
      </c>
      <c r="M128" s="7"/>
      <c r="N128" s="7">
        <f t="shared" si="2"/>
        <v>689.27910630127428</v>
      </c>
      <c r="O128" s="7" t="s">
        <v>34</v>
      </c>
      <c r="P128" s="7"/>
      <c r="Q128" s="7"/>
      <c r="R128" s="7">
        <v>100000</v>
      </c>
      <c r="S128" s="7" t="s">
        <v>80</v>
      </c>
      <c r="T128" s="7">
        <v>72</v>
      </c>
      <c r="U128" s="7" t="s">
        <v>36</v>
      </c>
    </row>
    <row r="129" spans="2:21" x14ac:dyDescent="0.3">
      <c r="B129" s="7">
        <v>127</v>
      </c>
      <c r="C129" s="7" t="s">
        <v>115</v>
      </c>
      <c r="D129" s="7" t="s">
        <v>120</v>
      </c>
      <c r="E129" s="7">
        <v>2014</v>
      </c>
      <c r="F129" s="7"/>
      <c r="G129" s="7" t="s">
        <v>42</v>
      </c>
      <c r="H129" s="7" t="s">
        <v>43</v>
      </c>
      <c r="I129" s="7" t="s">
        <v>44</v>
      </c>
      <c r="J129" s="7">
        <v>2030</v>
      </c>
      <c r="K129" s="7"/>
      <c r="L129" s="7">
        <v>404.28870658055513</v>
      </c>
      <c r="M129" s="7"/>
      <c r="N129" s="7">
        <f t="shared" si="2"/>
        <v>404.28870658055513</v>
      </c>
      <c r="O129" s="7" t="s">
        <v>34</v>
      </c>
      <c r="P129" s="7"/>
      <c r="Q129" s="7"/>
      <c r="R129" s="7">
        <v>100000</v>
      </c>
      <c r="S129" s="7" t="s">
        <v>80</v>
      </c>
      <c r="T129" s="7">
        <v>84</v>
      </c>
      <c r="U129" s="7" t="s">
        <v>36</v>
      </c>
    </row>
    <row r="130" spans="2:21" x14ac:dyDescent="0.3">
      <c r="B130" s="7">
        <v>128</v>
      </c>
      <c r="C130" s="7" t="s">
        <v>115</v>
      </c>
      <c r="D130" s="7" t="s">
        <v>123</v>
      </c>
      <c r="E130" s="7">
        <v>2014</v>
      </c>
      <c r="F130" s="7"/>
      <c r="G130" s="7" t="s">
        <v>42</v>
      </c>
      <c r="H130" s="7" t="s">
        <v>43</v>
      </c>
      <c r="I130" s="7" t="s">
        <v>44</v>
      </c>
      <c r="J130" s="7">
        <v>2025</v>
      </c>
      <c r="K130" s="7"/>
      <c r="L130" s="7">
        <v>450</v>
      </c>
      <c r="M130" s="7"/>
      <c r="N130" s="7">
        <f t="shared" si="2"/>
        <v>450</v>
      </c>
      <c r="O130" s="7" t="s">
        <v>34</v>
      </c>
      <c r="P130" s="7"/>
      <c r="Q130" s="7"/>
      <c r="R130" s="7"/>
      <c r="S130" s="7"/>
      <c r="T130" s="7">
        <v>78</v>
      </c>
      <c r="U130" s="7" t="s">
        <v>36</v>
      </c>
    </row>
    <row r="131" spans="2:21" x14ac:dyDescent="0.3">
      <c r="B131" s="7">
        <v>129</v>
      </c>
      <c r="C131" s="7" t="s">
        <v>115</v>
      </c>
      <c r="D131" s="7" t="s">
        <v>123</v>
      </c>
      <c r="E131" s="7">
        <v>2014</v>
      </c>
      <c r="F131" s="7"/>
      <c r="G131" s="7" t="s">
        <v>42</v>
      </c>
      <c r="H131" s="7" t="s">
        <v>59</v>
      </c>
      <c r="I131" s="7" t="s">
        <v>44</v>
      </c>
      <c r="J131" s="7">
        <v>2012</v>
      </c>
      <c r="K131" s="7"/>
      <c r="L131" s="7">
        <v>940</v>
      </c>
      <c r="M131" s="7"/>
      <c r="N131" s="7">
        <f t="shared" si="2"/>
        <v>940</v>
      </c>
      <c r="O131" s="7" t="s">
        <v>34</v>
      </c>
      <c r="P131" s="7"/>
      <c r="Q131" s="7"/>
      <c r="R131" s="7"/>
      <c r="S131" s="7"/>
      <c r="T131" s="7">
        <v>72</v>
      </c>
      <c r="U131" s="7" t="s">
        <v>36</v>
      </c>
    </row>
    <row r="132" spans="2:21" x14ac:dyDescent="0.3">
      <c r="B132" s="7">
        <v>130</v>
      </c>
      <c r="C132" s="7" t="s">
        <v>115</v>
      </c>
      <c r="D132" s="7" t="s">
        <v>123</v>
      </c>
      <c r="E132" s="7">
        <v>2014</v>
      </c>
      <c r="F132" s="7"/>
      <c r="G132" s="7" t="s">
        <v>42</v>
      </c>
      <c r="H132" s="7" t="s">
        <v>43</v>
      </c>
      <c r="I132" s="7" t="s">
        <v>44</v>
      </c>
      <c r="J132" s="7">
        <v>2025</v>
      </c>
      <c r="K132" s="7"/>
      <c r="L132" s="7">
        <v>400</v>
      </c>
      <c r="M132" s="7"/>
      <c r="N132" s="7">
        <f t="shared" si="2"/>
        <v>400</v>
      </c>
      <c r="O132" s="7" t="s">
        <v>34</v>
      </c>
      <c r="P132" s="7"/>
      <c r="Q132" s="7"/>
      <c r="R132" s="7"/>
      <c r="S132" s="7"/>
      <c r="T132" s="7">
        <v>78</v>
      </c>
      <c r="U132" s="7" t="s">
        <v>36</v>
      </c>
    </row>
    <row r="133" spans="2:21" x14ac:dyDescent="0.3">
      <c r="B133" s="7">
        <v>131</v>
      </c>
      <c r="C133" s="7" t="s">
        <v>115</v>
      </c>
      <c r="D133" s="7" t="s">
        <v>123</v>
      </c>
      <c r="E133" s="7">
        <v>2014</v>
      </c>
      <c r="F133" s="7"/>
      <c r="G133" s="7" t="s">
        <v>42</v>
      </c>
      <c r="H133" s="7" t="s">
        <v>59</v>
      </c>
      <c r="I133" s="7" t="s">
        <v>44</v>
      </c>
      <c r="J133" s="7">
        <v>2012</v>
      </c>
      <c r="K133" s="7"/>
      <c r="L133" s="7">
        <v>900</v>
      </c>
      <c r="M133" s="7"/>
      <c r="N133" s="7">
        <f t="shared" ref="N133:N196" si="3">AVERAGE(K133,L133,M133)</f>
        <v>900</v>
      </c>
      <c r="O133" s="7" t="s">
        <v>34</v>
      </c>
      <c r="P133" s="7"/>
      <c r="Q133" s="7"/>
      <c r="R133" s="7"/>
      <c r="S133" s="7"/>
      <c r="T133" s="7">
        <v>72</v>
      </c>
      <c r="U133" s="7" t="s">
        <v>36</v>
      </c>
    </row>
    <row r="134" spans="2:21" x14ac:dyDescent="0.3">
      <c r="B134" s="7">
        <v>132</v>
      </c>
      <c r="C134" s="7" t="s">
        <v>115</v>
      </c>
      <c r="D134" s="7" t="s">
        <v>126</v>
      </c>
      <c r="E134" s="7">
        <v>2015</v>
      </c>
      <c r="F134" s="7"/>
      <c r="G134" s="7" t="s">
        <v>42</v>
      </c>
      <c r="H134" s="7" t="s">
        <v>59</v>
      </c>
      <c r="I134" s="7" t="s">
        <v>44</v>
      </c>
      <c r="J134" s="7">
        <v>2014</v>
      </c>
      <c r="K134" s="7"/>
      <c r="L134" s="7">
        <v>1822.6130214697157</v>
      </c>
      <c r="M134" s="7"/>
      <c r="N134" s="7">
        <f t="shared" si="3"/>
        <v>1822.6130214697157</v>
      </c>
      <c r="O134" s="7" t="s">
        <v>34</v>
      </c>
      <c r="P134" s="7"/>
      <c r="Q134" s="7"/>
      <c r="R134" s="7">
        <v>2000</v>
      </c>
      <c r="S134" s="7" t="s">
        <v>80</v>
      </c>
      <c r="T134" s="7">
        <v>73</v>
      </c>
      <c r="U134" s="7" t="s">
        <v>36</v>
      </c>
    </row>
    <row r="135" spans="2:21" x14ac:dyDescent="0.3">
      <c r="B135" s="7">
        <v>133</v>
      </c>
      <c r="C135" s="7" t="s">
        <v>115</v>
      </c>
      <c r="D135" s="7" t="s">
        <v>129</v>
      </c>
      <c r="E135" s="7">
        <v>2014</v>
      </c>
      <c r="F135" s="7" t="s">
        <v>132</v>
      </c>
      <c r="G135" s="7" t="s">
        <v>31</v>
      </c>
      <c r="H135" s="7" t="s">
        <v>32</v>
      </c>
      <c r="I135" s="7" t="s">
        <v>33</v>
      </c>
      <c r="J135" s="7">
        <v>2014</v>
      </c>
      <c r="K135" s="7"/>
      <c r="L135" s="7">
        <v>2887.1813999999999</v>
      </c>
      <c r="M135" s="7"/>
      <c r="N135" s="7">
        <f t="shared" si="3"/>
        <v>2887.1813999999999</v>
      </c>
      <c r="O135" s="7" t="s">
        <v>34</v>
      </c>
      <c r="P135" s="7"/>
      <c r="Q135" s="7"/>
      <c r="R135" s="7">
        <v>327.745</v>
      </c>
      <c r="S135" s="7" t="s">
        <v>80</v>
      </c>
      <c r="T135" s="7">
        <v>62</v>
      </c>
      <c r="U135" s="7" t="s">
        <v>81</v>
      </c>
    </row>
    <row r="136" spans="2:21" x14ac:dyDescent="0.3">
      <c r="B136" s="7">
        <v>134</v>
      </c>
      <c r="C136" s="7" t="s">
        <v>115</v>
      </c>
      <c r="D136" s="7" t="s">
        <v>129</v>
      </c>
      <c r="E136" s="7">
        <v>2014</v>
      </c>
      <c r="F136" s="7" t="s">
        <v>133</v>
      </c>
      <c r="G136" s="7" t="s">
        <v>31</v>
      </c>
      <c r="H136" s="7" t="s">
        <v>32</v>
      </c>
      <c r="I136" s="7" t="s">
        <v>33</v>
      </c>
      <c r="J136" s="7">
        <v>2014</v>
      </c>
      <c r="K136" s="7"/>
      <c r="L136" s="7">
        <v>2324.8400999999999</v>
      </c>
      <c r="M136" s="7"/>
      <c r="N136" s="7">
        <f t="shared" si="3"/>
        <v>2324.8400999999999</v>
      </c>
      <c r="O136" s="7" t="s">
        <v>34</v>
      </c>
      <c r="P136" s="7"/>
      <c r="Q136" s="7"/>
      <c r="R136" s="7">
        <v>549.94500000000005</v>
      </c>
      <c r="S136" s="7" t="s">
        <v>80</v>
      </c>
      <c r="T136" s="7">
        <v>62</v>
      </c>
      <c r="U136" s="7" t="s">
        <v>81</v>
      </c>
    </row>
    <row r="137" spans="2:21" x14ac:dyDescent="0.3">
      <c r="B137" s="7">
        <v>135</v>
      </c>
      <c r="C137" s="7" t="s">
        <v>115</v>
      </c>
      <c r="D137" s="7" t="s">
        <v>129</v>
      </c>
      <c r="E137" s="7">
        <v>2014</v>
      </c>
      <c r="F137" s="7" t="s">
        <v>134</v>
      </c>
      <c r="G137" s="7" t="s">
        <v>31</v>
      </c>
      <c r="H137" s="7" t="s">
        <v>32</v>
      </c>
      <c r="I137" s="7" t="s">
        <v>33</v>
      </c>
      <c r="J137" s="7">
        <v>2014</v>
      </c>
      <c r="K137" s="7"/>
      <c r="L137" s="7">
        <v>2005.8351</v>
      </c>
      <c r="M137" s="7"/>
      <c r="N137" s="7">
        <f t="shared" si="3"/>
        <v>2005.8351</v>
      </c>
      <c r="O137" s="7" t="s">
        <v>34</v>
      </c>
      <c r="P137" s="7"/>
      <c r="Q137" s="7"/>
      <c r="R137" s="7">
        <v>1388.75</v>
      </c>
      <c r="S137" s="7" t="s">
        <v>80</v>
      </c>
      <c r="T137" s="7">
        <v>62</v>
      </c>
      <c r="U137" s="7" t="s">
        <v>81</v>
      </c>
    </row>
    <row r="138" spans="2:21" x14ac:dyDescent="0.3">
      <c r="B138" s="7">
        <v>136</v>
      </c>
      <c r="C138" s="7" t="s">
        <v>115</v>
      </c>
      <c r="D138" s="7" t="s">
        <v>129</v>
      </c>
      <c r="E138" s="7">
        <v>2014</v>
      </c>
      <c r="F138" s="7" t="s">
        <v>135</v>
      </c>
      <c r="G138" s="7" t="s">
        <v>31</v>
      </c>
      <c r="H138" s="7" t="s">
        <v>32</v>
      </c>
      <c r="I138" s="7" t="s">
        <v>33</v>
      </c>
      <c r="J138" s="7">
        <v>2014</v>
      </c>
      <c r="K138" s="7"/>
      <c r="L138" s="7">
        <v>1443.5192999999997</v>
      </c>
      <c r="M138" s="7"/>
      <c r="N138" s="7">
        <f t="shared" si="3"/>
        <v>1443.5192999999997</v>
      </c>
      <c r="O138" s="7" t="s">
        <v>34</v>
      </c>
      <c r="P138" s="7"/>
      <c r="Q138" s="7"/>
      <c r="R138" s="7">
        <v>1499.85</v>
      </c>
      <c r="S138" s="7" t="s">
        <v>80</v>
      </c>
      <c r="T138" s="7">
        <v>62</v>
      </c>
      <c r="U138" s="7" t="s">
        <v>81</v>
      </c>
    </row>
    <row r="139" spans="2:21" x14ac:dyDescent="0.3">
      <c r="B139" s="7">
        <v>137</v>
      </c>
      <c r="C139" s="7" t="s">
        <v>115</v>
      </c>
      <c r="D139" s="7" t="s">
        <v>129</v>
      </c>
      <c r="E139" s="7">
        <v>2014</v>
      </c>
      <c r="F139" s="7" t="s">
        <v>136</v>
      </c>
      <c r="G139" s="7" t="s">
        <v>31</v>
      </c>
      <c r="H139" s="7" t="s">
        <v>32</v>
      </c>
      <c r="I139" s="7" t="s">
        <v>33</v>
      </c>
      <c r="J139" s="7">
        <v>2014</v>
      </c>
      <c r="K139" s="7"/>
      <c r="L139" s="7">
        <v>1083.9080999999999</v>
      </c>
      <c r="M139" s="7"/>
      <c r="N139" s="7">
        <f t="shared" si="3"/>
        <v>1083.9080999999999</v>
      </c>
      <c r="O139" s="7" t="s">
        <v>34</v>
      </c>
      <c r="P139" s="7"/>
      <c r="Q139" s="7"/>
      <c r="R139" s="7">
        <v>1499.85</v>
      </c>
      <c r="S139" s="7" t="s">
        <v>80</v>
      </c>
      <c r="T139" s="7">
        <v>62</v>
      </c>
      <c r="U139" s="7" t="s">
        <v>81</v>
      </c>
    </row>
    <row r="140" spans="2:21" x14ac:dyDescent="0.3">
      <c r="B140" s="7">
        <v>138</v>
      </c>
      <c r="C140" s="7" t="s">
        <v>115</v>
      </c>
      <c r="D140" s="7" t="s">
        <v>129</v>
      </c>
      <c r="E140" s="7">
        <v>2014</v>
      </c>
      <c r="F140" s="7" t="s">
        <v>137</v>
      </c>
      <c r="G140" s="7" t="s">
        <v>31</v>
      </c>
      <c r="H140" s="7" t="s">
        <v>32</v>
      </c>
      <c r="I140" s="7" t="s">
        <v>33</v>
      </c>
      <c r="J140" s="7">
        <v>2014</v>
      </c>
      <c r="K140" s="7"/>
      <c r="L140" s="7">
        <v>1097.0865000000001</v>
      </c>
      <c r="M140" s="7"/>
      <c r="N140" s="7">
        <f t="shared" si="3"/>
        <v>1097.0865000000001</v>
      </c>
      <c r="O140" s="7" t="s">
        <v>34</v>
      </c>
      <c r="P140" s="7"/>
      <c r="Q140" s="7"/>
      <c r="R140" s="7">
        <v>1744.27</v>
      </c>
      <c r="S140" s="7" t="s">
        <v>80</v>
      </c>
      <c r="T140" s="7">
        <v>62</v>
      </c>
      <c r="U140" s="7" t="s">
        <v>81</v>
      </c>
    </row>
    <row r="141" spans="2:21" x14ac:dyDescent="0.3">
      <c r="B141" s="7">
        <v>139</v>
      </c>
      <c r="C141" s="7" t="s">
        <v>115</v>
      </c>
      <c r="D141" s="7" t="s">
        <v>129</v>
      </c>
      <c r="E141" s="7">
        <v>2014</v>
      </c>
      <c r="F141" s="7" t="s">
        <v>138</v>
      </c>
      <c r="G141" s="7" t="s">
        <v>31</v>
      </c>
      <c r="H141" s="7" t="s">
        <v>32</v>
      </c>
      <c r="I141" s="7" t="s">
        <v>33</v>
      </c>
      <c r="J141" s="7">
        <v>2014</v>
      </c>
      <c r="K141" s="7"/>
      <c r="L141" s="7">
        <v>2101.2866999999997</v>
      </c>
      <c r="M141" s="7"/>
      <c r="N141" s="7">
        <f t="shared" si="3"/>
        <v>2101.2866999999997</v>
      </c>
      <c r="O141" s="7" t="s">
        <v>34</v>
      </c>
      <c r="P141" s="7"/>
      <c r="Q141" s="7"/>
      <c r="R141" s="7">
        <v>1999.8</v>
      </c>
      <c r="S141" s="7" t="s">
        <v>80</v>
      </c>
      <c r="T141" s="7">
        <v>62</v>
      </c>
      <c r="U141" s="7" t="s">
        <v>81</v>
      </c>
    </row>
    <row r="142" spans="2:21" x14ac:dyDescent="0.3">
      <c r="B142" s="7">
        <v>140</v>
      </c>
      <c r="C142" s="7" t="s">
        <v>115</v>
      </c>
      <c r="D142" s="7" t="s">
        <v>129</v>
      </c>
      <c r="E142" s="7">
        <v>2014</v>
      </c>
      <c r="F142" s="7" t="s">
        <v>139</v>
      </c>
      <c r="G142" s="7" t="s">
        <v>31</v>
      </c>
      <c r="H142" s="7" t="s">
        <v>32</v>
      </c>
      <c r="I142" s="7" t="s">
        <v>33</v>
      </c>
      <c r="J142" s="7">
        <v>2014</v>
      </c>
      <c r="K142" s="7"/>
      <c r="L142" s="7">
        <v>1472.2730999999999</v>
      </c>
      <c r="M142" s="7"/>
      <c r="N142" s="7">
        <f t="shared" si="3"/>
        <v>1472.2730999999999</v>
      </c>
      <c r="O142" s="7" t="s">
        <v>34</v>
      </c>
      <c r="P142" s="7"/>
      <c r="Q142" s="7"/>
      <c r="R142" s="7">
        <v>2427.5349999999999</v>
      </c>
      <c r="S142" s="7" t="s">
        <v>80</v>
      </c>
      <c r="T142" s="7">
        <v>62</v>
      </c>
      <c r="U142" s="7" t="s">
        <v>81</v>
      </c>
    </row>
    <row r="143" spans="2:21" x14ac:dyDescent="0.3">
      <c r="B143" s="7">
        <v>141</v>
      </c>
      <c r="C143" s="7" t="s">
        <v>115</v>
      </c>
      <c r="D143" s="7" t="s">
        <v>129</v>
      </c>
      <c r="E143" s="7">
        <v>2014</v>
      </c>
      <c r="F143" s="7" t="s">
        <v>140</v>
      </c>
      <c r="G143" s="7" t="s">
        <v>31</v>
      </c>
      <c r="H143" s="7" t="s">
        <v>32</v>
      </c>
      <c r="I143" s="7" t="s">
        <v>33</v>
      </c>
      <c r="J143" s="7">
        <v>2014</v>
      </c>
      <c r="K143" s="7"/>
      <c r="L143" s="7">
        <v>924.67079999999999</v>
      </c>
      <c r="M143" s="7"/>
      <c r="N143" s="7">
        <f t="shared" si="3"/>
        <v>924.67079999999999</v>
      </c>
      <c r="O143" s="7" t="s">
        <v>34</v>
      </c>
      <c r="P143" s="7"/>
      <c r="Q143" s="7"/>
      <c r="R143" s="7">
        <v>2499.75</v>
      </c>
      <c r="S143" s="7" t="s">
        <v>80</v>
      </c>
      <c r="T143" s="7">
        <v>62</v>
      </c>
      <c r="U143" s="7" t="s">
        <v>81</v>
      </c>
    </row>
    <row r="144" spans="2:21" x14ac:dyDescent="0.3">
      <c r="B144" s="7">
        <v>142</v>
      </c>
      <c r="C144" s="7" t="s">
        <v>115</v>
      </c>
      <c r="D144" s="7" t="s">
        <v>129</v>
      </c>
      <c r="E144" s="7">
        <v>2014</v>
      </c>
      <c r="F144" s="7" t="s">
        <v>141</v>
      </c>
      <c r="G144" s="7" t="s">
        <v>31</v>
      </c>
      <c r="H144" s="7" t="s">
        <v>32</v>
      </c>
      <c r="I144" s="7" t="s">
        <v>33</v>
      </c>
      <c r="J144" s="7">
        <v>2014</v>
      </c>
      <c r="K144" s="7"/>
      <c r="L144" s="7">
        <v>1666.5219</v>
      </c>
      <c r="M144" s="7"/>
      <c r="N144" s="7">
        <f t="shared" si="3"/>
        <v>1666.5219</v>
      </c>
      <c r="O144" s="7" t="s">
        <v>34</v>
      </c>
      <c r="P144" s="7"/>
      <c r="Q144" s="7"/>
      <c r="R144" s="7">
        <v>2777.5</v>
      </c>
      <c r="S144" s="7" t="s">
        <v>80</v>
      </c>
      <c r="T144" s="7">
        <v>62</v>
      </c>
      <c r="U144" s="7" t="s">
        <v>81</v>
      </c>
    </row>
    <row r="145" spans="2:21" x14ac:dyDescent="0.3">
      <c r="B145" s="7">
        <v>143</v>
      </c>
      <c r="C145" s="7" t="s">
        <v>115</v>
      </c>
      <c r="D145" s="7" t="s">
        <v>129</v>
      </c>
      <c r="E145" s="7">
        <v>2014</v>
      </c>
      <c r="F145" s="7" t="s">
        <v>142</v>
      </c>
      <c r="G145" s="7" t="s">
        <v>31</v>
      </c>
      <c r="H145" s="7" t="s">
        <v>32</v>
      </c>
      <c r="I145" s="7" t="s">
        <v>33</v>
      </c>
      <c r="J145" s="7">
        <v>2014</v>
      </c>
      <c r="K145" s="7"/>
      <c r="L145" s="7">
        <v>1070.9490000000001</v>
      </c>
      <c r="M145" s="7"/>
      <c r="N145" s="7">
        <f t="shared" si="3"/>
        <v>1070.9490000000001</v>
      </c>
      <c r="O145" s="7" t="s">
        <v>34</v>
      </c>
      <c r="P145" s="7"/>
      <c r="Q145" s="7"/>
      <c r="R145" s="7">
        <v>2999.7</v>
      </c>
      <c r="S145" s="7" t="s">
        <v>80</v>
      </c>
      <c r="T145" s="7">
        <v>62</v>
      </c>
      <c r="U145" s="7" t="s">
        <v>81</v>
      </c>
    </row>
    <row r="146" spans="2:21" x14ac:dyDescent="0.3">
      <c r="B146" s="7">
        <v>144</v>
      </c>
      <c r="C146" s="7" t="s">
        <v>115</v>
      </c>
      <c r="D146" s="7" t="s">
        <v>129</v>
      </c>
      <c r="E146" s="7">
        <v>2014</v>
      </c>
      <c r="F146" s="7" t="s">
        <v>143</v>
      </c>
      <c r="G146" s="7" t="s">
        <v>31</v>
      </c>
      <c r="H146" s="7" t="s">
        <v>32</v>
      </c>
      <c r="I146" s="7" t="s">
        <v>44</v>
      </c>
      <c r="J146" s="7">
        <v>2014</v>
      </c>
      <c r="K146" s="7"/>
      <c r="L146" s="7">
        <v>3329.5196999999998</v>
      </c>
      <c r="M146" s="7"/>
      <c r="N146" s="7">
        <f t="shared" si="3"/>
        <v>3329.5196999999998</v>
      </c>
      <c r="O146" s="7" t="s">
        <v>34</v>
      </c>
      <c r="P146" s="7"/>
      <c r="Q146" s="7"/>
      <c r="R146" s="7">
        <v>499.95</v>
      </c>
      <c r="S146" s="7" t="s">
        <v>80</v>
      </c>
      <c r="T146" s="7">
        <f>(57+64)/2</f>
        <v>60.5</v>
      </c>
      <c r="U146" s="7" t="s">
        <v>81</v>
      </c>
    </row>
    <row r="147" spans="2:21" x14ac:dyDescent="0.3">
      <c r="B147" s="7">
        <v>145</v>
      </c>
      <c r="C147" s="7" t="s">
        <v>115</v>
      </c>
      <c r="D147" s="7" t="s">
        <v>129</v>
      </c>
      <c r="E147" s="7">
        <v>2014</v>
      </c>
      <c r="F147" s="7" t="s">
        <v>144</v>
      </c>
      <c r="G147" s="7" t="s">
        <v>31</v>
      </c>
      <c r="H147" s="7" t="s">
        <v>32</v>
      </c>
      <c r="I147" s="7" t="s">
        <v>44</v>
      </c>
      <c r="J147" s="7">
        <v>2014</v>
      </c>
      <c r="K147" s="7"/>
      <c r="L147" s="7">
        <v>2143.6217999999999</v>
      </c>
      <c r="M147" s="7"/>
      <c r="N147" s="7">
        <f t="shared" si="3"/>
        <v>2143.6217999999999</v>
      </c>
      <c r="O147" s="7" t="s">
        <v>34</v>
      </c>
      <c r="P147" s="7"/>
      <c r="Q147" s="7"/>
      <c r="R147" s="7">
        <v>666.6</v>
      </c>
      <c r="S147" s="7" t="s">
        <v>80</v>
      </c>
      <c r="T147" s="7">
        <f>(57+64)/2</f>
        <v>60.5</v>
      </c>
      <c r="U147" s="7" t="s">
        <v>81</v>
      </c>
    </row>
    <row r="148" spans="2:21" x14ac:dyDescent="0.3">
      <c r="B148" s="7">
        <v>146</v>
      </c>
      <c r="C148" s="7" t="s">
        <v>115</v>
      </c>
      <c r="D148" s="7" t="s">
        <v>129</v>
      </c>
      <c r="E148" s="7">
        <v>2014</v>
      </c>
      <c r="F148" s="7" t="s">
        <v>145</v>
      </c>
      <c r="G148" s="7" t="s">
        <v>31</v>
      </c>
      <c r="H148" s="7" t="s">
        <v>32</v>
      </c>
      <c r="I148" s="7" t="s">
        <v>44</v>
      </c>
      <c r="J148" s="7">
        <v>2014</v>
      </c>
      <c r="K148" s="7"/>
      <c r="L148" s="7">
        <v>2056.7942999999996</v>
      </c>
      <c r="M148" s="7"/>
      <c r="N148" s="7">
        <f t="shared" si="3"/>
        <v>2056.7942999999996</v>
      </c>
      <c r="O148" s="7" t="s">
        <v>34</v>
      </c>
      <c r="P148" s="7"/>
      <c r="Q148" s="7"/>
      <c r="R148" s="7">
        <v>1177.6599999999999</v>
      </c>
      <c r="S148" s="7" t="s">
        <v>80</v>
      </c>
      <c r="T148" s="7">
        <f>(57+64)/2</f>
        <v>60.5</v>
      </c>
      <c r="U148" s="7" t="s">
        <v>81</v>
      </c>
    </row>
    <row r="149" spans="2:21" x14ac:dyDescent="0.3">
      <c r="B149" s="7">
        <v>147</v>
      </c>
      <c r="C149" s="7" t="s">
        <v>115</v>
      </c>
      <c r="D149" s="7" t="s">
        <v>129</v>
      </c>
      <c r="E149" s="7">
        <v>2014</v>
      </c>
      <c r="F149" s="7" t="s">
        <v>146</v>
      </c>
      <c r="G149" s="7" t="s">
        <v>31</v>
      </c>
      <c r="H149" s="7" t="s">
        <v>32</v>
      </c>
      <c r="I149" s="7" t="s">
        <v>44</v>
      </c>
      <c r="J149" s="7">
        <v>2014</v>
      </c>
      <c r="K149" s="7"/>
      <c r="L149" s="7">
        <v>1566.1793999999998</v>
      </c>
      <c r="M149" s="7"/>
      <c r="N149" s="7">
        <f t="shared" si="3"/>
        <v>1566.1793999999998</v>
      </c>
      <c r="O149" s="7" t="s">
        <v>34</v>
      </c>
      <c r="P149" s="7"/>
      <c r="Q149" s="7"/>
      <c r="R149" s="7">
        <v>1199.8800000000001</v>
      </c>
      <c r="S149" s="7" t="s">
        <v>80</v>
      </c>
      <c r="T149" s="7">
        <f>(57+64)/2</f>
        <v>60.5</v>
      </c>
      <c r="U149" s="7" t="s">
        <v>81</v>
      </c>
    </row>
    <row r="150" spans="2:21" x14ac:dyDescent="0.3">
      <c r="B150" s="7">
        <v>148</v>
      </c>
      <c r="C150" s="7" t="s">
        <v>115</v>
      </c>
      <c r="D150" s="7" t="s">
        <v>129</v>
      </c>
      <c r="E150" s="7">
        <v>2014</v>
      </c>
      <c r="F150" s="7" t="s">
        <v>147</v>
      </c>
      <c r="G150" s="7" t="s">
        <v>31</v>
      </c>
      <c r="H150" s="7" t="s">
        <v>32</v>
      </c>
      <c r="I150" s="7" t="s">
        <v>44</v>
      </c>
      <c r="J150" s="7">
        <v>2014</v>
      </c>
      <c r="K150" s="7"/>
      <c r="L150" s="7">
        <v>2771</v>
      </c>
      <c r="M150" s="7"/>
      <c r="N150" s="7">
        <f t="shared" si="3"/>
        <v>2771</v>
      </c>
      <c r="O150" s="7" t="s">
        <v>34</v>
      </c>
      <c r="P150" s="7"/>
      <c r="Q150" s="7"/>
      <c r="R150" s="7">
        <v>2610.85</v>
      </c>
      <c r="S150" s="7" t="s">
        <v>80</v>
      </c>
      <c r="T150" s="7">
        <f>(57+64)/2</f>
        <v>60.5</v>
      </c>
      <c r="U150" s="7" t="s">
        <v>81</v>
      </c>
    </row>
    <row r="151" spans="2:21" x14ac:dyDescent="0.3">
      <c r="B151" s="7">
        <v>149</v>
      </c>
      <c r="C151" s="7" t="s">
        <v>115</v>
      </c>
      <c r="D151" s="7" t="s">
        <v>148</v>
      </c>
      <c r="E151" s="7">
        <v>2004</v>
      </c>
      <c r="F151" s="7"/>
      <c r="G151" s="7" t="s">
        <v>31</v>
      </c>
      <c r="H151" s="7" t="s">
        <v>43</v>
      </c>
      <c r="I151" s="7" t="s">
        <v>44</v>
      </c>
      <c r="J151" s="7">
        <v>2020</v>
      </c>
      <c r="K151" s="7"/>
      <c r="L151" s="7">
        <v>1042.660451213831</v>
      </c>
      <c r="M151" s="7"/>
      <c r="N151" s="7">
        <f t="shared" si="3"/>
        <v>1042.660451213831</v>
      </c>
      <c r="O151" s="7" t="s">
        <v>34</v>
      </c>
      <c r="P151" s="7"/>
      <c r="Q151" s="7"/>
      <c r="R151" s="7">
        <v>128</v>
      </c>
      <c r="S151" s="7" t="s">
        <v>80</v>
      </c>
      <c r="T151" s="7">
        <v>71</v>
      </c>
      <c r="U151" s="7" t="s">
        <v>36</v>
      </c>
    </row>
    <row r="152" spans="2:21" x14ac:dyDescent="0.3">
      <c r="B152" s="7">
        <v>150</v>
      </c>
      <c r="C152" s="7" t="s">
        <v>115</v>
      </c>
      <c r="D152" s="7" t="s">
        <v>148</v>
      </c>
      <c r="E152" s="7">
        <v>2004</v>
      </c>
      <c r="F152" s="7"/>
      <c r="G152" s="7" t="s">
        <v>31</v>
      </c>
      <c r="H152" s="7" t="s">
        <v>43</v>
      </c>
      <c r="I152" s="7" t="s">
        <v>44</v>
      </c>
      <c r="J152" s="7">
        <v>2020</v>
      </c>
      <c r="K152" s="7"/>
      <c r="L152" s="7">
        <v>901.41877968661504</v>
      </c>
      <c r="M152" s="7"/>
      <c r="N152" s="7">
        <f t="shared" si="3"/>
        <v>901.41877968661504</v>
      </c>
      <c r="O152" s="7" t="s">
        <v>34</v>
      </c>
      <c r="P152" s="7"/>
      <c r="Q152" s="7"/>
      <c r="R152" s="7">
        <v>254.99999999999997</v>
      </c>
      <c r="S152" s="7" t="s">
        <v>80</v>
      </c>
      <c r="T152" s="7">
        <v>71</v>
      </c>
      <c r="U152" s="7" t="s">
        <v>36</v>
      </c>
    </row>
    <row r="153" spans="2:21" x14ac:dyDescent="0.3">
      <c r="B153" s="7">
        <v>151</v>
      </c>
      <c r="C153" s="7" t="s">
        <v>115</v>
      </c>
      <c r="D153" s="7" t="s">
        <v>148</v>
      </c>
      <c r="E153" s="7">
        <v>2004</v>
      </c>
      <c r="F153" s="7"/>
      <c r="G153" s="7" t="s">
        <v>31</v>
      </c>
      <c r="H153" s="7" t="s">
        <v>43</v>
      </c>
      <c r="I153" s="7" t="s">
        <v>44</v>
      </c>
      <c r="J153" s="7">
        <v>2020</v>
      </c>
      <c r="K153" s="7"/>
      <c r="L153" s="7">
        <v>827.84196384519191</v>
      </c>
      <c r="M153" s="7"/>
      <c r="N153" s="7">
        <f t="shared" si="3"/>
        <v>827.84196384519191</v>
      </c>
      <c r="O153" s="7" t="s">
        <v>34</v>
      </c>
      <c r="P153" s="7"/>
      <c r="Q153" s="7"/>
      <c r="R153" s="7">
        <v>382.5</v>
      </c>
      <c r="S153" s="7" t="s">
        <v>80</v>
      </c>
      <c r="T153" s="7">
        <v>71</v>
      </c>
      <c r="U153" s="7" t="s">
        <v>36</v>
      </c>
    </row>
    <row r="154" spans="2:21" x14ac:dyDescent="0.3">
      <c r="B154" s="7">
        <v>152</v>
      </c>
      <c r="C154" s="7" t="s">
        <v>115</v>
      </c>
      <c r="D154" s="7" t="s">
        <v>148</v>
      </c>
      <c r="E154" s="7">
        <v>2004</v>
      </c>
      <c r="F154" s="7"/>
      <c r="G154" s="7" t="s">
        <v>31</v>
      </c>
      <c r="H154" s="7" t="s">
        <v>43</v>
      </c>
      <c r="I154" s="7" t="s">
        <v>44</v>
      </c>
      <c r="J154" s="7">
        <v>2020</v>
      </c>
      <c r="K154" s="7"/>
      <c r="L154" s="7">
        <v>779.31009603918096</v>
      </c>
      <c r="M154" s="7"/>
      <c r="N154" s="7">
        <f t="shared" si="3"/>
        <v>779.31009603918096</v>
      </c>
      <c r="O154" s="7" t="s">
        <v>34</v>
      </c>
      <c r="P154" s="7"/>
      <c r="Q154" s="7"/>
      <c r="R154" s="7">
        <v>509.99999999999994</v>
      </c>
      <c r="S154" s="7" t="s">
        <v>80</v>
      </c>
      <c r="T154" s="7">
        <v>71</v>
      </c>
      <c r="U154" s="7" t="s">
        <v>36</v>
      </c>
    </row>
    <row r="155" spans="2:21" x14ac:dyDescent="0.3">
      <c r="B155" s="7">
        <v>153</v>
      </c>
      <c r="C155" s="7" t="s">
        <v>115</v>
      </c>
      <c r="D155" s="7" t="s">
        <v>148</v>
      </c>
      <c r="E155" s="7">
        <v>2004</v>
      </c>
      <c r="F155" s="7"/>
      <c r="G155" s="7" t="s">
        <v>31</v>
      </c>
      <c r="H155" s="7" t="s">
        <v>43</v>
      </c>
      <c r="I155" s="7" t="s">
        <v>44</v>
      </c>
      <c r="J155" s="7">
        <v>2020</v>
      </c>
      <c r="K155" s="7"/>
      <c r="L155" s="7">
        <v>743.63393452068385</v>
      </c>
      <c r="M155" s="7"/>
      <c r="N155" s="7">
        <f t="shared" si="3"/>
        <v>743.63393452068385</v>
      </c>
      <c r="O155" s="7" t="s">
        <v>34</v>
      </c>
      <c r="P155" s="7"/>
      <c r="Q155" s="7"/>
      <c r="R155" s="7">
        <v>637.5</v>
      </c>
      <c r="S155" s="7" t="s">
        <v>80</v>
      </c>
      <c r="T155" s="7">
        <v>71</v>
      </c>
      <c r="U155" s="7" t="s">
        <v>36</v>
      </c>
    </row>
    <row r="156" spans="2:21" x14ac:dyDescent="0.3">
      <c r="B156" s="7">
        <v>154</v>
      </c>
      <c r="C156" s="7" t="s">
        <v>115</v>
      </c>
      <c r="D156" s="7" t="s">
        <v>148</v>
      </c>
      <c r="E156" s="7">
        <v>2004</v>
      </c>
      <c r="F156" s="7"/>
      <c r="G156" s="7" t="s">
        <v>31</v>
      </c>
      <c r="H156" s="7" t="s">
        <v>43</v>
      </c>
      <c r="I156" s="7" t="s">
        <v>44</v>
      </c>
      <c r="J156" s="7">
        <v>2020</v>
      </c>
      <c r="K156" s="7"/>
      <c r="L156" s="7">
        <v>715.70019938318785</v>
      </c>
      <c r="M156" s="7"/>
      <c r="N156" s="7">
        <f t="shared" si="3"/>
        <v>715.70019938318785</v>
      </c>
      <c r="O156" s="7" t="s">
        <v>34</v>
      </c>
      <c r="P156" s="7"/>
      <c r="Q156" s="7"/>
      <c r="R156" s="7">
        <v>765</v>
      </c>
      <c r="S156" s="7" t="s">
        <v>80</v>
      </c>
      <c r="T156" s="7">
        <v>71</v>
      </c>
      <c r="U156" s="7" t="s">
        <v>36</v>
      </c>
    </row>
    <row r="157" spans="2:21" x14ac:dyDescent="0.3">
      <c r="B157" s="7">
        <v>155</v>
      </c>
      <c r="C157" s="7" t="s">
        <v>115</v>
      </c>
      <c r="D157" s="7" t="s">
        <v>148</v>
      </c>
      <c r="E157" s="7">
        <v>2004</v>
      </c>
      <c r="F157" s="7"/>
      <c r="G157" s="7" t="s">
        <v>31</v>
      </c>
      <c r="H157" s="7" t="s">
        <v>43</v>
      </c>
      <c r="I157" s="7" t="s">
        <v>44</v>
      </c>
      <c r="J157" s="7">
        <v>2020</v>
      </c>
      <c r="K157" s="7"/>
      <c r="L157" s="7">
        <v>692.90279373153567</v>
      </c>
      <c r="M157" s="7"/>
      <c r="N157" s="7">
        <f t="shared" si="3"/>
        <v>692.90279373153567</v>
      </c>
      <c r="O157" s="7" t="s">
        <v>34</v>
      </c>
      <c r="P157" s="7"/>
      <c r="Q157" s="7"/>
      <c r="R157" s="7">
        <v>892.49999999999989</v>
      </c>
      <c r="S157" s="7" t="s">
        <v>80</v>
      </c>
      <c r="T157" s="7">
        <v>71</v>
      </c>
      <c r="U157" s="7" t="s">
        <v>36</v>
      </c>
    </row>
    <row r="158" spans="2:21" x14ac:dyDescent="0.3">
      <c r="B158" s="7">
        <v>156</v>
      </c>
      <c r="C158" s="7" t="s">
        <v>115</v>
      </c>
      <c r="D158" s="7" t="s">
        <v>148</v>
      </c>
      <c r="E158" s="7">
        <v>2004</v>
      </c>
      <c r="F158" s="7"/>
      <c r="G158" s="7" t="s">
        <v>31</v>
      </c>
      <c r="H158" s="7" t="s">
        <v>43</v>
      </c>
      <c r="I158" s="7" t="s">
        <v>44</v>
      </c>
      <c r="J158" s="7">
        <v>2020</v>
      </c>
      <c r="K158" s="7"/>
      <c r="L158" s="7">
        <v>673.74259275997952</v>
      </c>
      <c r="M158" s="7"/>
      <c r="N158" s="7">
        <f t="shared" si="3"/>
        <v>673.74259275997952</v>
      </c>
      <c r="O158" s="7" t="s">
        <v>34</v>
      </c>
      <c r="P158" s="7"/>
      <c r="Q158" s="7"/>
      <c r="R158" s="7">
        <v>1019.9999999999999</v>
      </c>
      <c r="S158" s="7" t="s">
        <v>80</v>
      </c>
      <c r="T158" s="7">
        <v>71</v>
      </c>
      <c r="U158" s="7" t="s">
        <v>36</v>
      </c>
    </row>
    <row r="159" spans="2:21" x14ac:dyDescent="0.3">
      <c r="B159" s="7">
        <v>157</v>
      </c>
      <c r="C159" s="7" t="s">
        <v>151</v>
      </c>
      <c r="D159" s="7" t="s">
        <v>152</v>
      </c>
      <c r="E159" s="7">
        <v>2007</v>
      </c>
      <c r="F159" s="7"/>
      <c r="G159" s="7" t="s">
        <v>31</v>
      </c>
      <c r="H159" s="7" t="s">
        <v>59</v>
      </c>
      <c r="I159" s="7" t="s">
        <v>33</v>
      </c>
      <c r="J159" s="7">
        <v>2007</v>
      </c>
      <c r="K159" s="7"/>
      <c r="L159" s="7">
        <v>3200</v>
      </c>
      <c r="M159" s="7"/>
      <c r="N159" s="7">
        <f t="shared" si="3"/>
        <v>3200</v>
      </c>
      <c r="O159" s="7" t="s">
        <v>34</v>
      </c>
      <c r="P159" s="7"/>
      <c r="Q159" s="7"/>
      <c r="R159" s="7">
        <v>200</v>
      </c>
      <c r="S159" s="7" t="s">
        <v>80</v>
      </c>
      <c r="T159" s="7">
        <v>74</v>
      </c>
      <c r="U159" s="7" t="s">
        <v>36</v>
      </c>
    </row>
    <row r="160" spans="2:21" x14ac:dyDescent="0.3">
      <c r="B160" s="7">
        <v>158</v>
      </c>
      <c r="C160" s="7" t="s">
        <v>151</v>
      </c>
      <c r="D160" s="7" t="s">
        <v>152</v>
      </c>
      <c r="E160" s="7">
        <v>2007</v>
      </c>
      <c r="F160" s="7"/>
      <c r="G160" s="7" t="s">
        <v>31</v>
      </c>
      <c r="H160" s="7" t="s">
        <v>59</v>
      </c>
      <c r="I160" s="7" t="s">
        <v>33</v>
      </c>
      <c r="J160" s="7">
        <v>2007</v>
      </c>
      <c r="K160" s="7"/>
      <c r="L160" s="7">
        <v>1600</v>
      </c>
      <c r="M160" s="7"/>
      <c r="N160" s="7">
        <f t="shared" si="3"/>
        <v>1600</v>
      </c>
      <c r="O160" s="7" t="s">
        <v>34</v>
      </c>
      <c r="P160" s="7"/>
      <c r="Q160" s="7"/>
      <c r="R160" s="7">
        <v>600</v>
      </c>
      <c r="S160" s="7" t="s">
        <v>80</v>
      </c>
      <c r="T160" s="7">
        <v>74</v>
      </c>
      <c r="U160" s="7" t="s">
        <v>36</v>
      </c>
    </row>
    <row r="161" spans="2:21" x14ac:dyDescent="0.3">
      <c r="B161" s="7">
        <v>159</v>
      </c>
      <c r="C161" s="7" t="s">
        <v>151</v>
      </c>
      <c r="D161" s="7" t="s">
        <v>152</v>
      </c>
      <c r="E161" s="7">
        <v>2007</v>
      </c>
      <c r="F161" s="7"/>
      <c r="G161" s="7" t="s">
        <v>31</v>
      </c>
      <c r="H161" s="7" t="s">
        <v>59</v>
      </c>
      <c r="I161" s="7" t="s">
        <v>33</v>
      </c>
      <c r="J161" s="7">
        <v>2007</v>
      </c>
      <c r="K161" s="7"/>
      <c r="L161" s="7">
        <v>1000</v>
      </c>
      <c r="M161" s="7"/>
      <c r="N161" s="7">
        <f t="shared" si="3"/>
        <v>1000</v>
      </c>
      <c r="O161" s="7" t="s">
        <v>34</v>
      </c>
      <c r="P161" s="7"/>
      <c r="Q161" s="7"/>
      <c r="R161" s="7">
        <v>1200</v>
      </c>
      <c r="S161" s="7" t="s">
        <v>80</v>
      </c>
      <c r="T161" s="7">
        <v>74</v>
      </c>
      <c r="U161" s="7" t="s">
        <v>36</v>
      </c>
    </row>
    <row r="162" spans="2:21" x14ac:dyDescent="0.3">
      <c r="B162" s="7">
        <v>160</v>
      </c>
      <c r="C162" s="7" t="s">
        <v>151</v>
      </c>
      <c r="D162" s="7" t="s">
        <v>152</v>
      </c>
      <c r="E162" s="7">
        <v>2007</v>
      </c>
      <c r="F162" s="7"/>
      <c r="G162" s="7" t="s">
        <v>31</v>
      </c>
      <c r="H162" s="7" t="s">
        <v>59</v>
      </c>
      <c r="I162" s="7" t="s">
        <v>33</v>
      </c>
      <c r="J162" s="7">
        <v>2007</v>
      </c>
      <c r="K162" s="7"/>
      <c r="L162" s="7">
        <v>670</v>
      </c>
      <c r="M162" s="7"/>
      <c r="N162" s="7">
        <f t="shared" si="3"/>
        <v>670</v>
      </c>
      <c r="O162" s="7" t="s">
        <v>34</v>
      </c>
      <c r="P162" s="7">
        <v>16</v>
      </c>
      <c r="Q162" s="7" t="s">
        <v>35</v>
      </c>
      <c r="R162" s="7">
        <v>2000</v>
      </c>
      <c r="S162" s="7" t="s">
        <v>80</v>
      </c>
      <c r="T162" s="7">
        <v>74</v>
      </c>
      <c r="U162" s="7" t="s">
        <v>36</v>
      </c>
    </row>
    <row r="163" spans="2:21" x14ac:dyDescent="0.3">
      <c r="B163" s="7">
        <v>161</v>
      </c>
      <c r="C163" s="7" t="s">
        <v>151</v>
      </c>
      <c r="D163" s="7" t="s">
        <v>155</v>
      </c>
      <c r="E163" s="7">
        <v>2007</v>
      </c>
      <c r="F163" s="7" t="s">
        <v>30</v>
      </c>
      <c r="G163" s="7" t="s">
        <v>31</v>
      </c>
      <c r="H163" s="7" t="s">
        <v>32</v>
      </c>
      <c r="I163" s="7" t="s">
        <v>33</v>
      </c>
      <c r="J163" s="7">
        <v>2007</v>
      </c>
      <c r="K163" s="7"/>
      <c r="L163" s="7">
        <f>11714/18.6</f>
        <v>629.78494623655911</v>
      </c>
      <c r="M163" s="7"/>
      <c r="N163" s="7">
        <f t="shared" si="3"/>
        <v>629.78494623655911</v>
      </c>
      <c r="O163" s="7" t="s">
        <v>34</v>
      </c>
      <c r="P163" s="7">
        <v>18.600000000000001</v>
      </c>
      <c r="Q163" s="7" t="s">
        <v>35</v>
      </c>
      <c r="R163" s="7">
        <v>2</v>
      </c>
      <c r="S163" s="7" t="s">
        <v>35</v>
      </c>
      <c r="T163" s="7">
        <v>4.3</v>
      </c>
      <c r="U163" s="7" t="s">
        <v>158</v>
      </c>
    </row>
    <row r="164" spans="2:21" x14ac:dyDescent="0.3">
      <c r="B164" s="7">
        <v>162</v>
      </c>
      <c r="C164" s="7" t="s">
        <v>151</v>
      </c>
      <c r="D164" s="7" t="s">
        <v>155</v>
      </c>
      <c r="E164" s="7">
        <v>2007</v>
      </c>
      <c r="F164" s="7" t="s">
        <v>30</v>
      </c>
      <c r="G164" s="7" t="s">
        <v>31</v>
      </c>
      <c r="H164" s="7" t="s">
        <v>32</v>
      </c>
      <c r="I164" s="7" t="s">
        <v>33</v>
      </c>
      <c r="J164" s="7">
        <v>2007</v>
      </c>
      <c r="K164" s="7"/>
      <c r="L164" s="7">
        <f>42366/74.5</f>
        <v>568.67114093959731</v>
      </c>
      <c r="M164" s="7"/>
      <c r="N164" s="7">
        <f t="shared" si="3"/>
        <v>568.67114093959731</v>
      </c>
      <c r="O164" s="7" t="s">
        <v>34</v>
      </c>
      <c r="P164" s="7">
        <v>74.5</v>
      </c>
      <c r="Q164" s="7" t="s">
        <v>35</v>
      </c>
      <c r="R164" s="7">
        <v>2</v>
      </c>
      <c r="S164" s="7" t="s">
        <v>35</v>
      </c>
      <c r="T164" s="7">
        <v>4.3</v>
      </c>
      <c r="U164" s="7" t="s">
        <v>158</v>
      </c>
    </row>
    <row r="165" spans="2:21" x14ac:dyDescent="0.3">
      <c r="B165" s="7">
        <v>163</v>
      </c>
      <c r="C165" s="7" t="s">
        <v>151</v>
      </c>
      <c r="D165" s="7" t="s">
        <v>155</v>
      </c>
      <c r="E165" s="7">
        <v>2007</v>
      </c>
      <c r="F165" s="7" t="s">
        <v>30</v>
      </c>
      <c r="G165" s="7" t="s">
        <v>31</v>
      </c>
      <c r="H165" s="7" t="s">
        <v>32</v>
      </c>
      <c r="I165" s="7" t="s">
        <v>33</v>
      </c>
      <c r="J165" s="7">
        <v>2007</v>
      </c>
      <c r="K165" s="7"/>
      <c r="L165" s="7">
        <f>83555/149</f>
        <v>560.77181208053696</v>
      </c>
      <c r="M165" s="7"/>
      <c r="N165" s="7">
        <f t="shared" si="3"/>
        <v>560.77181208053696</v>
      </c>
      <c r="O165" s="7" t="s">
        <v>34</v>
      </c>
      <c r="P165" s="7">
        <v>149</v>
      </c>
      <c r="Q165" s="7" t="s">
        <v>35</v>
      </c>
      <c r="R165" s="7">
        <v>2</v>
      </c>
      <c r="S165" s="7" t="s">
        <v>35</v>
      </c>
      <c r="T165" s="7">
        <v>4.3</v>
      </c>
      <c r="U165" s="7" t="s">
        <v>158</v>
      </c>
    </row>
    <row r="166" spans="2:21" x14ac:dyDescent="0.3">
      <c r="B166" s="7">
        <v>164</v>
      </c>
      <c r="C166" s="7" t="s">
        <v>151</v>
      </c>
      <c r="D166" s="7" t="s">
        <v>155</v>
      </c>
      <c r="E166" s="7">
        <v>2007</v>
      </c>
      <c r="F166" s="7" t="s">
        <v>30</v>
      </c>
      <c r="G166" s="7" t="s">
        <v>31</v>
      </c>
      <c r="H166" s="7" t="s">
        <v>32</v>
      </c>
      <c r="I166" s="7" t="s">
        <v>33</v>
      </c>
      <c r="J166" s="7">
        <v>2007</v>
      </c>
      <c r="K166" s="7"/>
      <c r="L166" s="7">
        <f>116297/223.5</f>
        <v>520.34451901566001</v>
      </c>
      <c r="M166" s="7"/>
      <c r="N166" s="7">
        <f t="shared" si="3"/>
        <v>520.34451901566001</v>
      </c>
      <c r="O166" s="7" t="s">
        <v>34</v>
      </c>
      <c r="P166" s="7">
        <v>223.5</v>
      </c>
      <c r="Q166" s="7" t="s">
        <v>35</v>
      </c>
      <c r="R166" s="7">
        <v>2</v>
      </c>
      <c r="S166" s="7" t="s">
        <v>35</v>
      </c>
      <c r="T166" s="7">
        <v>4.3</v>
      </c>
      <c r="U166" s="7" t="s">
        <v>158</v>
      </c>
    </row>
    <row r="167" spans="2:21" x14ac:dyDescent="0.3">
      <c r="B167" s="7">
        <v>165</v>
      </c>
      <c r="C167" s="7" t="s">
        <v>151</v>
      </c>
      <c r="D167" s="7" t="s">
        <v>159</v>
      </c>
      <c r="E167" s="7">
        <v>2004</v>
      </c>
      <c r="F167" s="7"/>
      <c r="G167" s="7" t="s">
        <v>31</v>
      </c>
      <c r="H167" s="7" t="s">
        <v>59</v>
      </c>
      <c r="I167" s="7" t="s">
        <v>33</v>
      </c>
      <c r="J167" s="7">
        <v>2004</v>
      </c>
      <c r="K167" s="7"/>
      <c r="L167" s="7">
        <v>1100</v>
      </c>
      <c r="M167" s="7"/>
      <c r="N167" s="7">
        <f t="shared" si="3"/>
        <v>1100</v>
      </c>
      <c r="O167" s="7" t="s">
        <v>162</v>
      </c>
      <c r="P167" s="7">
        <v>10</v>
      </c>
      <c r="Q167" s="7" t="s">
        <v>35</v>
      </c>
      <c r="R167" s="7"/>
      <c r="S167" s="7"/>
      <c r="T167" s="7">
        <f>(79+87)/2</f>
        <v>83</v>
      </c>
      <c r="U167" s="7" t="s">
        <v>36</v>
      </c>
    </row>
    <row r="168" spans="2:21" x14ac:dyDescent="0.3">
      <c r="B168" s="7">
        <v>166</v>
      </c>
      <c r="C168" s="7" t="s">
        <v>151</v>
      </c>
      <c r="D168" s="7" t="s">
        <v>159</v>
      </c>
      <c r="E168" s="7">
        <v>2004</v>
      </c>
      <c r="F168" s="7"/>
      <c r="G168" s="7" t="s">
        <v>31</v>
      </c>
      <c r="H168" s="7" t="s">
        <v>59</v>
      </c>
      <c r="I168" s="7" t="s">
        <v>33</v>
      </c>
      <c r="J168" s="7">
        <v>2025</v>
      </c>
      <c r="K168" s="7"/>
      <c r="L168" s="7">
        <v>600</v>
      </c>
      <c r="M168" s="7"/>
      <c r="N168" s="7">
        <f t="shared" si="3"/>
        <v>600</v>
      </c>
      <c r="O168" s="7" t="s">
        <v>162</v>
      </c>
      <c r="P168" s="7">
        <v>30</v>
      </c>
      <c r="Q168" s="7" t="s">
        <v>35</v>
      </c>
      <c r="R168" s="7"/>
      <c r="S168" s="7"/>
      <c r="T168" s="7">
        <f>(79+87)/2</f>
        <v>83</v>
      </c>
      <c r="U168" s="7" t="s">
        <v>36</v>
      </c>
    </row>
    <row r="169" spans="2:21" x14ac:dyDescent="0.3">
      <c r="B169" s="7">
        <v>167</v>
      </c>
      <c r="C169" s="7" t="s">
        <v>163</v>
      </c>
      <c r="D169" s="7"/>
      <c r="E169" s="7">
        <v>2015</v>
      </c>
      <c r="F169" s="7"/>
      <c r="G169" s="7" t="s">
        <v>31</v>
      </c>
      <c r="H169" s="7" t="s">
        <v>59</v>
      </c>
      <c r="I169" s="7" t="s">
        <v>33</v>
      </c>
      <c r="J169" s="7">
        <v>2015</v>
      </c>
      <c r="K169" s="7"/>
      <c r="L169" s="7">
        <v>1000</v>
      </c>
      <c r="M169" s="7"/>
      <c r="N169" s="7">
        <f t="shared" si="3"/>
        <v>1000</v>
      </c>
      <c r="O169" s="7" t="s">
        <v>162</v>
      </c>
      <c r="P169" s="7">
        <v>2.7</v>
      </c>
      <c r="Q169" s="7" t="s">
        <v>35</v>
      </c>
      <c r="R169" s="7"/>
      <c r="S169" s="7"/>
      <c r="T169" s="7">
        <v>70</v>
      </c>
      <c r="U169" s="7" t="s">
        <v>81</v>
      </c>
    </row>
    <row r="170" spans="2:21" x14ac:dyDescent="0.3">
      <c r="B170" s="7">
        <v>168</v>
      </c>
      <c r="C170" s="7" t="s">
        <v>163</v>
      </c>
      <c r="D170" s="7"/>
      <c r="E170" s="7">
        <v>2015</v>
      </c>
      <c r="F170" s="7"/>
      <c r="G170" s="7" t="s">
        <v>31</v>
      </c>
      <c r="H170" s="7" t="s">
        <v>59</v>
      </c>
      <c r="I170" s="7" t="s">
        <v>44</v>
      </c>
      <c r="J170" s="7">
        <v>2018</v>
      </c>
      <c r="K170" s="7"/>
      <c r="L170" s="7">
        <v>1000</v>
      </c>
      <c r="M170" s="7"/>
      <c r="N170" s="7">
        <f t="shared" si="3"/>
        <v>1000</v>
      </c>
      <c r="O170" s="7" t="s">
        <v>162</v>
      </c>
      <c r="P170" s="7">
        <v>1.6</v>
      </c>
      <c r="Q170" s="7" t="s">
        <v>35</v>
      </c>
      <c r="R170" s="7"/>
      <c r="S170" s="7"/>
      <c r="T170" s="7"/>
      <c r="U170" s="7"/>
    </row>
    <row r="171" spans="2:21" x14ac:dyDescent="0.3">
      <c r="B171" s="7">
        <v>169</v>
      </c>
      <c r="C171" s="7" t="s">
        <v>163</v>
      </c>
      <c r="D171" s="7"/>
      <c r="E171" s="7">
        <v>2015</v>
      </c>
      <c r="F171" s="7"/>
      <c r="G171" s="7" t="s">
        <v>31</v>
      </c>
      <c r="H171" s="7" t="s">
        <v>43</v>
      </c>
      <c r="I171" s="7" t="s">
        <v>44</v>
      </c>
      <c r="J171" s="7">
        <v>2020</v>
      </c>
      <c r="K171" s="7"/>
      <c r="L171" s="7">
        <v>1250</v>
      </c>
      <c r="M171" s="7"/>
      <c r="N171" s="7">
        <f t="shared" si="3"/>
        <v>1250</v>
      </c>
      <c r="O171" s="7" t="s">
        <v>162</v>
      </c>
      <c r="P171" s="7"/>
      <c r="Q171" s="7"/>
      <c r="R171" s="7"/>
      <c r="S171" s="7"/>
      <c r="T171" s="7"/>
      <c r="U171" s="7"/>
    </row>
    <row r="172" spans="2:21" x14ac:dyDescent="0.3">
      <c r="B172" s="7">
        <v>170</v>
      </c>
      <c r="C172" s="7" t="s">
        <v>163</v>
      </c>
      <c r="D172" s="7"/>
      <c r="E172" s="7">
        <v>2015</v>
      </c>
      <c r="F172" s="7"/>
      <c r="G172" s="7" t="s">
        <v>31</v>
      </c>
      <c r="H172" s="7" t="s">
        <v>43</v>
      </c>
      <c r="I172" s="7" t="s">
        <v>75</v>
      </c>
      <c r="J172" s="7">
        <v>2030</v>
      </c>
      <c r="K172" s="7"/>
      <c r="L172" s="7">
        <v>1000</v>
      </c>
      <c r="M172" s="7"/>
      <c r="N172" s="7">
        <f t="shared" si="3"/>
        <v>1000</v>
      </c>
      <c r="O172" s="7" t="s">
        <v>162</v>
      </c>
      <c r="P172" s="7"/>
      <c r="Q172" s="7"/>
      <c r="R172" s="7"/>
      <c r="S172" s="7"/>
      <c r="T172" s="7"/>
      <c r="U172" s="7"/>
    </row>
    <row r="173" spans="2:21" x14ac:dyDescent="0.3">
      <c r="B173" s="7">
        <v>171</v>
      </c>
      <c r="C173" s="7" t="s">
        <v>151</v>
      </c>
      <c r="D173" s="7" t="s">
        <v>164</v>
      </c>
      <c r="E173" s="7">
        <v>2007</v>
      </c>
      <c r="F173" s="7"/>
      <c r="G173" s="7" t="s">
        <v>31</v>
      </c>
      <c r="H173" s="7" t="s">
        <v>59</v>
      </c>
      <c r="I173" s="7" t="s">
        <v>33</v>
      </c>
      <c r="J173" s="7">
        <v>2007</v>
      </c>
      <c r="K173" s="7"/>
      <c r="L173" s="7">
        <v>1300</v>
      </c>
      <c r="M173" s="7"/>
      <c r="N173" s="7">
        <f t="shared" si="3"/>
        <v>1300</v>
      </c>
      <c r="O173" s="7" t="s">
        <v>162</v>
      </c>
      <c r="P173" s="7">
        <v>5</v>
      </c>
      <c r="Q173" s="7" t="s">
        <v>35</v>
      </c>
      <c r="R173" s="7">
        <v>2</v>
      </c>
      <c r="S173" s="7" t="s">
        <v>35</v>
      </c>
      <c r="T173" s="7">
        <v>42</v>
      </c>
      <c r="U173" s="7" t="s">
        <v>102</v>
      </c>
    </row>
    <row r="174" spans="2:21" x14ac:dyDescent="0.3">
      <c r="B174" s="7">
        <v>172</v>
      </c>
      <c r="C174" s="7" t="s">
        <v>151</v>
      </c>
      <c r="D174" s="7" t="s">
        <v>165</v>
      </c>
      <c r="E174" s="7">
        <v>2015</v>
      </c>
      <c r="F174" s="7"/>
      <c r="G174" s="7" t="s">
        <v>31</v>
      </c>
      <c r="H174" s="7" t="s">
        <v>59</v>
      </c>
      <c r="I174" s="7" t="s">
        <v>33</v>
      </c>
      <c r="J174" s="7">
        <v>2015</v>
      </c>
      <c r="K174" s="7"/>
      <c r="L174" s="7">
        <v>400</v>
      </c>
      <c r="M174" s="7"/>
      <c r="N174" s="7">
        <f t="shared" si="3"/>
        <v>400</v>
      </c>
      <c r="O174" s="7" t="s">
        <v>34</v>
      </c>
      <c r="P174" s="7"/>
      <c r="Q174" s="7"/>
      <c r="R174" s="7"/>
      <c r="S174" s="7"/>
      <c r="T174" s="7"/>
      <c r="U174" s="7"/>
    </row>
    <row r="175" spans="2:21" x14ac:dyDescent="0.3">
      <c r="B175" s="7">
        <v>173</v>
      </c>
      <c r="C175" s="7" t="s">
        <v>151</v>
      </c>
      <c r="D175" s="7" t="s">
        <v>168</v>
      </c>
      <c r="E175" s="7">
        <v>2013</v>
      </c>
      <c r="F175" s="7"/>
      <c r="G175" s="7" t="s">
        <v>31</v>
      </c>
      <c r="H175" s="7" t="s">
        <v>59</v>
      </c>
      <c r="I175" s="7" t="s">
        <v>33</v>
      </c>
      <c r="J175" s="7">
        <v>2013</v>
      </c>
      <c r="K175" s="7"/>
      <c r="L175" s="7">
        <v>750</v>
      </c>
      <c r="M175" s="7"/>
      <c r="N175" s="7">
        <f t="shared" si="3"/>
        <v>750</v>
      </c>
      <c r="O175" s="7" t="s">
        <v>162</v>
      </c>
      <c r="P175" s="7"/>
      <c r="Q175" s="7"/>
      <c r="R175" s="7"/>
      <c r="S175" s="7"/>
      <c r="T175" s="7">
        <f>(54+77)/2</f>
        <v>65.5</v>
      </c>
      <c r="U175" s="7" t="s">
        <v>81</v>
      </c>
    </row>
    <row r="176" spans="2:21" x14ac:dyDescent="0.3">
      <c r="B176" s="7">
        <v>174</v>
      </c>
      <c r="C176" s="7" t="s">
        <v>151</v>
      </c>
      <c r="D176" s="7" t="s">
        <v>171</v>
      </c>
      <c r="E176" s="7">
        <v>2016</v>
      </c>
      <c r="F176" s="7"/>
      <c r="G176" s="7" t="s">
        <v>31</v>
      </c>
      <c r="H176" s="7" t="s">
        <v>43</v>
      </c>
      <c r="I176" s="7" t="s">
        <v>33</v>
      </c>
      <c r="J176" s="7">
        <v>2030</v>
      </c>
      <c r="K176" s="7">
        <v>370</v>
      </c>
      <c r="L176" s="7"/>
      <c r="M176" s="7">
        <v>800</v>
      </c>
      <c r="N176" s="7">
        <f t="shared" si="3"/>
        <v>585</v>
      </c>
      <c r="O176" s="7" t="s">
        <v>34</v>
      </c>
      <c r="P176" s="7">
        <v>100</v>
      </c>
      <c r="Q176" s="7" t="s">
        <v>35</v>
      </c>
      <c r="R176" s="7"/>
      <c r="S176" s="7"/>
      <c r="T176" s="7">
        <v>70</v>
      </c>
      <c r="U176" s="7" t="s">
        <v>81</v>
      </c>
    </row>
    <row r="177" spans="2:21" x14ac:dyDescent="0.3">
      <c r="B177" s="7">
        <v>175</v>
      </c>
      <c r="C177" s="7" t="s">
        <v>151</v>
      </c>
      <c r="D177" s="7" t="s">
        <v>174</v>
      </c>
      <c r="E177" s="7">
        <v>2014</v>
      </c>
      <c r="F177" s="7"/>
      <c r="G177" s="7" t="s">
        <v>177</v>
      </c>
      <c r="H177" s="7" t="s">
        <v>59</v>
      </c>
      <c r="I177" s="7" t="s">
        <v>33</v>
      </c>
      <c r="J177" s="7">
        <v>2014</v>
      </c>
      <c r="K177" s="7">
        <v>1000</v>
      </c>
      <c r="L177" s="7"/>
      <c r="M177" s="7">
        <v>1300</v>
      </c>
      <c r="N177" s="7">
        <f t="shared" si="3"/>
        <v>1150</v>
      </c>
      <c r="O177" s="7" t="s">
        <v>162</v>
      </c>
      <c r="P177" s="7"/>
      <c r="Q177" s="7"/>
      <c r="R177" s="7"/>
      <c r="S177" s="7"/>
      <c r="T177" s="7"/>
      <c r="U177" s="7"/>
    </row>
    <row r="178" spans="2:21" x14ac:dyDescent="0.3">
      <c r="B178" s="7">
        <v>176</v>
      </c>
      <c r="C178" s="7" t="s">
        <v>151</v>
      </c>
      <c r="D178" s="7" t="s">
        <v>174</v>
      </c>
      <c r="E178" s="7">
        <v>2014</v>
      </c>
      <c r="F178" s="7"/>
      <c r="G178" s="7" t="s">
        <v>177</v>
      </c>
      <c r="H178" s="7" t="s">
        <v>59</v>
      </c>
      <c r="I178" s="7" t="s">
        <v>33</v>
      </c>
      <c r="J178" s="7">
        <v>2030</v>
      </c>
      <c r="K178" s="7"/>
      <c r="L178" s="7">
        <v>1000</v>
      </c>
      <c r="M178" s="7"/>
      <c r="N178" s="7">
        <f t="shared" si="3"/>
        <v>1000</v>
      </c>
      <c r="O178" s="7" t="s">
        <v>162</v>
      </c>
      <c r="P178" s="7"/>
      <c r="Q178" s="7"/>
      <c r="R178" s="7"/>
      <c r="S178" s="7"/>
      <c r="T178" s="7"/>
      <c r="U178" s="7"/>
    </row>
    <row r="179" spans="2:21" x14ac:dyDescent="0.3">
      <c r="B179" s="7">
        <v>177</v>
      </c>
      <c r="C179" s="7" t="s">
        <v>151</v>
      </c>
      <c r="D179" s="7" t="s">
        <v>174</v>
      </c>
      <c r="E179" s="7">
        <v>2014</v>
      </c>
      <c r="F179" s="7"/>
      <c r="G179" s="7" t="s">
        <v>177</v>
      </c>
      <c r="H179" s="7" t="s">
        <v>59</v>
      </c>
      <c r="I179" s="7" t="s">
        <v>44</v>
      </c>
      <c r="J179" s="7">
        <v>2014</v>
      </c>
      <c r="K179" s="7">
        <v>2000</v>
      </c>
      <c r="L179" s="7"/>
      <c r="M179" s="7">
        <v>2600</v>
      </c>
      <c r="N179" s="7">
        <f t="shared" si="3"/>
        <v>2300</v>
      </c>
      <c r="O179" s="7" t="s">
        <v>162</v>
      </c>
      <c r="P179" s="7"/>
      <c r="Q179" s="7"/>
      <c r="R179" s="7"/>
      <c r="S179" s="7"/>
      <c r="T179" s="7"/>
      <c r="U179" s="7"/>
    </row>
    <row r="180" spans="2:21" x14ac:dyDescent="0.3">
      <c r="B180" s="7">
        <v>178</v>
      </c>
      <c r="C180" s="7" t="s">
        <v>151</v>
      </c>
      <c r="D180" s="7" t="s">
        <v>174</v>
      </c>
      <c r="E180" s="7">
        <v>2014</v>
      </c>
      <c r="F180" s="7"/>
      <c r="G180" s="7" t="s">
        <v>177</v>
      </c>
      <c r="H180" s="7" t="s">
        <v>59</v>
      </c>
      <c r="I180" s="7" t="s">
        <v>44</v>
      </c>
      <c r="J180" s="7">
        <v>2030</v>
      </c>
      <c r="K180" s="7"/>
      <c r="L180" s="7">
        <v>1000</v>
      </c>
      <c r="M180" s="7"/>
      <c r="N180" s="7">
        <f t="shared" si="3"/>
        <v>1000</v>
      </c>
      <c r="O180" s="7" t="s">
        <v>162</v>
      </c>
      <c r="P180" s="7"/>
      <c r="Q180" s="7"/>
      <c r="R180" s="7"/>
      <c r="S180" s="7"/>
      <c r="T180" s="7"/>
      <c r="U180" s="7"/>
    </row>
    <row r="181" spans="2:21" x14ac:dyDescent="0.3">
      <c r="B181" s="7">
        <v>179</v>
      </c>
      <c r="C181" s="7" t="s">
        <v>151</v>
      </c>
      <c r="D181" s="7" t="s">
        <v>178</v>
      </c>
      <c r="E181" s="7">
        <v>2007</v>
      </c>
      <c r="F181" s="7"/>
      <c r="G181" s="7" t="s">
        <v>31</v>
      </c>
      <c r="H181" s="7" t="s">
        <v>59</v>
      </c>
      <c r="I181" s="7" t="s">
        <v>33</v>
      </c>
      <c r="J181" s="7">
        <v>2007</v>
      </c>
      <c r="K181" s="7"/>
      <c r="L181" s="7">
        <v>2131</v>
      </c>
      <c r="M181" s="7"/>
      <c r="N181" s="7">
        <f t="shared" si="3"/>
        <v>2131</v>
      </c>
      <c r="O181" s="7" t="s">
        <v>162</v>
      </c>
      <c r="P181" s="7">
        <v>297</v>
      </c>
      <c r="Q181" s="7" t="s">
        <v>35</v>
      </c>
      <c r="R181" s="7">
        <v>305</v>
      </c>
      <c r="S181" s="7" t="s">
        <v>80</v>
      </c>
      <c r="T181" s="7"/>
      <c r="U181" s="7"/>
    </row>
    <row r="182" spans="2:21" x14ac:dyDescent="0.3">
      <c r="B182" s="7">
        <v>180</v>
      </c>
      <c r="C182" s="7" t="s">
        <v>151</v>
      </c>
      <c r="D182" s="7" t="s">
        <v>181</v>
      </c>
      <c r="E182" s="7">
        <v>2011</v>
      </c>
      <c r="F182" s="7" t="s">
        <v>184</v>
      </c>
      <c r="G182" s="7" t="s">
        <v>31</v>
      </c>
      <c r="H182" s="7" t="s">
        <v>32</v>
      </c>
      <c r="I182" s="7" t="s">
        <v>33</v>
      </c>
      <c r="J182" s="7">
        <v>2007</v>
      </c>
      <c r="K182" s="7"/>
      <c r="L182" s="7">
        <v>900</v>
      </c>
      <c r="M182" s="7"/>
      <c r="N182" s="7">
        <f t="shared" si="3"/>
        <v>900</v>
      </c>
      <c r="O182" s="7" t="s">
        <v>162</v>
      </c>
      <c r="P182" s="7"/>
      <c r="Q182" s="7"/>
      <c r="R182" s="7">
        <v>760</v>
      </c>
      <c r="S182" s="7" t="s">
        <v>91</v>
      </c>
      <c r="T182" s="7"/>
      <c r="U182" s="7"/>
    </row>
    <row r="183" spans="2:21" x14ac:dyDescent="0.3">
      <c r="B183" s="7">
        <v>181</v>
      </c>
      <c r="C183" s="7" t="s">
        <v>151</v>
      </c>
      <c r="D183" s="7" t="s">
        <v>185</v>
      </c>
      <c r="E183" s="7">
        <v>2013</v>
      </c>
      <c r="F183" s="7"/>
      <c r="G183" s="7" t="s">
        <v>31</v>
      </c>
      <c r="H183" s="7" t="s">
        <v>59</v>
      </c>
      <c r="I183" s="7" t="s">
        <v>33</v>
      </c>
      <c r="J183" s="7">
        <v>2013</v>
      </c>
      <c r="K183" s="7"/>
      <c r="L183" s="7">
        <v>1200</v>
      </c>
      <c r="M183" s="7"/>
      <c r="N183" s="7">
        <f t="shared" si="3"/>
        <v>1200</v>
      </c>
      <c r="O183" s="7" t="s">
        <v>162</v>
      </c>
      <c r="P183" s="7">
        <v>125</v>
      </c>
      <c r="Q183" s="7" t="s">
        <v>35</v>
      </c>
      <c r="R183" s="7"/>
      <c r="S183" s="7"/>
      <c r="T183" s="7"/>
      <c r="U183" s="7"/>
    </row>
    <row r="184" spans="2:21" x14ac:dyDescent="0.3">
      <c r="B184" s="7">
        <v>182</v>
      </c>
      <c r="C184" s="7" t="s">
        <v>151</v>
      </c>
      <c r="D184" s="7" t="s">
        <v>188</v>
      </c>
      <c r="E184" s="7">
        <v>2007</v>
      </c>
      <c r="F184" s="7"/>
      <c r="G184" s="7" t="s">
        <v>31</v>
      </c>
      <c r="H184" s="7" t="s">
        <v>59</v>
      </c>
      <c r="I184" s="7" t="s">
        <v>33</v>
      </c>
      <c r="J184" s="7">
        <v>2007</v>
      </c>
      <c r="K184" s="7"/>
      <c r="L184" s="7">
        <v>1100</v>
      </c>
      <c r="M184" s="7"/>
      <c r="N184" s="7">
        <f t="shared" si="3"/>
        <v>1100</v>
      </c>
      <c r="O184" s="7" t="s">
        <v>162</v>
      </c>
      <c r="P184" s="7"/>
      <c r="Q184" s="7"/>
      <c r="R184" s="7"/>
      <c r="S184" s="7"/>
      <c r="T184" s="7">
        <f>(64+70)/2</f>
        <v>67</v>
      </c>
      <c r="U184" s="7" t="s">
        <v>81</v>
      </c>
    </row>
    <row r="185" spans="2:21" x14ac:dyDescent="0.3">
      <c r="B185" s="7">
        <v>183</v>
      </c>
      <c r="C185" s="7" t="s">
        <v>151</v>
      </c>
      <c r="D185" s="7" t="s">
        <v>191</v>
      </c>
      <c r="E185" s="7">
        <v>2014</v>
      </c>
      <c r="F185" s="7"/>
      <c r="G185" s="7" t="s">
        <v>31</v>
      </c>
      <c r="H185" s="7" t="s">
        <v>43</v>
      </c>
      <c r="I185" s="7" t="s">
        <v>33</v>
      </c>
      <c r="J185" s="7">
        <v>2020</v>
      </c>
      <c r="K185" s="7"/>
      <c r="L185" s="7">
        <v>940</v>
      </c>
      <c r="M185" s="7"/>
      <c r="N185" s="7">
        <f t="shared" si="3"/>
        <v>940</v>
      </c>
      <c r="O185" s="7" t="s">
        <v>162</v>
      </c>
      <c r="P185" s="7"/>
      <c r="Q185" s="7"/>
      <c r="R185" s="7"/>
      <c r="S185" s="7"/>
      <c r="T185" s="7">
        <v>70</v>
      </c>
      <c r="U185" s="7" t="s">
        <v>81</v>
      </c>
    </row>
    <row r="186" spans="2:21" x14ac:dyDescent="0.3">
      <c r="B186" s="7">
        <v>184</v>
      </c>
      <c r="C186" s="7" t="s">
        <v>151</v>
      </c>
      <c r="D186" s="7" t="s">
        <v>194</v>
      </c>
      <c r="E186" s="7">
        <v>2015</v>
      </c>
      <c r="F186" s="7"/>
      <c r="G186" s="7" t="s">
        <v>31</v>
      </c>
      <c r="H186" s="7" t="s">
        <v>59</v>
      </c>
      <c r="I186" s="7" t="s">
        <v>33</v>
      </c>
      <c r="J186" s="7">
        <v>2015</v>
      </c>
      <c r="K186" s="7"/>
      <c r="L186" s="7">
        <v>1000</v>
      </c>
      <c r="M186" s="7"/>
      <c r="N186" s="7">
        <f t="shared" si="3"/>
        <v>1000</v>
      </c>
      <c r="O186" s="7" t="s">
        <v>162</v>
      </c>
      <c r="P186" s="7"/>
      <c r="Q186" s="7"/>
      <c r="R186" s="7">
        <v>2.5</v>
      </c>
      <c r="S186" s="7" t="s">
        <v>35</v>
      </c>
      <c r="T186" s="7">
        <v>67</v>
      </c>
      <c r="U186" s="7" t="s">
        <v>81</v>
      </c>
    </row>
    <row r="187" spans="2:21" x14ac:dyDescent="0.3">
      <c r="B187" s="7">
        <v>185</v>
      </c>
      <c r="C187" s="7" t="s">
        <v>151</v>
      </c>
      <c r="D187" s="7" t="s">
        <v>194</v>
      </c>
      <c r="E187" s="7">
        <v>2015</v>
      </c>
      <c r="F187" s="7"/>
      <c r="G187" s="7" t="s">
        <v>31</v>
      </c>
      <c r="H187" s="7" t="s">
        <v>43</v>
      </c>
      <c r="I187" s="7" t="s">
        <v>33</v>
      </c>
      <c r="J187" s="7">
        <v>2030</v>
      </c>
      <c r="K187" s="7"/>
      <c r="L187" s="7">
        <f>(500+600)/2</f>
        <v>550</v>
      </c>
      <c r="M187" s="7"/>
      <c r="N187" s="7">
        <f t="shared" si="3"/>
        <v>550</v>
      </c>
      <c r="O187" s="7" t="s">
        <v>162</v>
      </c>
      <c r="P187" s="7"/>
      <c r="Q187" s="7"/>
      <c r="R187" s="7"/>
      <c r="S187" s="7"/>
      <c r="T187" s="7">
        <v>74</v>
      </c>
      <c r="U187" s="7" t="s">
        <v>81</v>
      </c>
    </row>
    <row r="188" spans="2:21" x14ac:dyDescent="0.3">
      <c r="B188" s="7">
        <v>186</v>
      </c>
      <c r="C188" s="7" t="s">
        <v>151</v>
      </c>
      <c r="D188" s="7" t="s">
        <v>194</v>
      </c>
      <c r="E188" s="7">
        <v>2015</v>
      </c>
      <c r="F188" s="7"/>
      <c r="G188" s="7" t="s">
        <v>31</v>
      </c>
      <c r="H188" s="7" t="s">
        <v>59</v>
      </c>
      <c r="I188" s="7" t="s">
        <v>44</v>
      </c>
      <c r="J188" s="7">
        <v>2015</v>
      </c>
      <c r="K188" s="7"/>
      <c r="L188" s="7">
        <v>2000</v>
      </c>
      <c r="M188" s="7"/>
      <c r="N188" s="7">
        <f t="shared" si="3"/>
        <v>2000</v>
      </c>
      <c r="O188" s="7" t="s">
        <v>162</v>
      </c>
      <c r="P188" s="7"/>
      <c r="Q188" s="7"/>
      <c r="R188" s="7"/>
      <c r="S188" s="7"/>
      <c r="T188" s="7"/>
      <c r="U188" s="7"/>
    </row>
    <row r="189" spans="2:21" x14ac:dyDescent="0.3">
      <c r="B189" s="7">
        <v>187</v>
      </c>
      <c r="C189" s="7" t="s">
        <v>151</v>
      </c>
      <c r="D189" s="7" t="s">
        <v>194</v>
      </c>
      <c r="E189" s="7">
        <v>2015</v>
      </c>
      <c r="F189" s="7"/>
      <c r="G189" s="7" t="s">
        <v>31</v>
      </c>
      <c r="H189" s="7" t="s">
        <v>59</v>
      </c>
      <c r="I189" s="7" t="s">
        <v>44</v>
      </c>
      <c r="J189" s="7">
        <v>2030</v>
      </c>
      <c r="K189" s="7"/>
      <c r="L189" s="7">
        <v>500</v>
      </c>
      <c r="M189" s="7"/>
      <c r="N189" s="7">
        <f t="shared" si="3"/>
        <v>500</v>
      </c>
      <c r="O189" s="7" t="s">
        <v>162</v>
      </c>
      <c r="P189" s="7"/>
      <c r="Q189" s="7"/>
      <c r="R189" s="7"/>
      <c r="S189" s="7"/>
      <c r="T189" s="7"/>
      <c r="U189" s="7"/>
    </row>
    <row r="190" spans="2:21" x14ac:dyDescent="0.3">
      <c r="B190" s="7">
        <v>188</v>
      </c>
      <c r="C190" s="7" t="s">
        <v>151</v>
      </c>
      <c r="D190" s="7" t="s">
        <v>194</v>
      </c>
      <c r="E190" s="7">
        <v>2015</v>
      </c>
      <c r="F190" s="7"/>
      <c r="G190" s="7" t="s">
        <v>31</v>
      </c>
      <c r="H190" s="7" t="s">
        <v>59</v>
      </c>
      <c r="I190" s="7" t="s">
        <v>197</v>
      </c>
      <c r="J190" s="7">
        <v>2015</v>
      </c>
      <c r="K190" s="7"/>
      <c r="L190" s="7">
        <v>720</v>
      </c>
      <c r="M190" s="7"/>
      <c r="N190" s="7">
        <f t="shared" si="3"/>
        <v>720</v>
      </c>
      <c r="O190" s="7" t="s">
        <v>162</v>
      </c>
      <c r="P190" s="7">
        <v>59000</v>
      </c>
      <c r="Q190" s="7" t="s">
        <v>35</v>
      </c>
      <c r="R190" s="7"/>
      <c r="S190" s="7"/>
      <c r="T190" s="7"/>
      <c r="U190" s="7"/>
    </row>
    <row r="191" spans="2:21" x14ac:dyDescent="0.3">
      <c r="B191" s="7">
        <v>189</v>
      </c>
      <c r="C191" s="7" t="s">
        <v>151</v>
      </c>
      <c r="D191" s="7" t="s">
        <v>198</v>
      </c>
      <c r="E191" s="7">
        <v>2014</v>
      </c>
      <c r="F191" s="7"/>
      <c r="G191" s="7" t="s">
        <v>31</v>
      </c>
      <c r="H191" s="7" t="s">
        <v>59</v>
      </c>
      <c r="I191" s="7" t="s">
        <v>33</v>
      </c>
      <c r="J191" s="7">
        <v>2014</v>
      </c>
      <c r="K191" s="7">
        <v>800</v>
      </c>
      <c r="L191" s="7"/>
      <c r="M191" s="7">
        <v>1500</v>
      </c>
      <c r="N191" s="7">
        <f t="shared" si="3"/>
        <v>1150</v>
      </c>
      <c r="O191" s="7" t="s">
        <v>162</v>
      </c>
      <c r="P191" s="7"/>
      <c r="Q191" s="7"/>
      <c r="R191" s="7"/>
      <c r="S191" s="7"/>
      <c r="T191" s="7">
        <f>(62+82)/2</f>
        <v>72</v>
      </c>
      <c r="U191" s="7" t="s">
        <v>36</v>
      </c>
    </row>
    <row r="192" spans="2:21" x14ac:dyDescent="0.3">
      <c r="B192" s="7">
        <v>190</v>
      </c>
      <c r="C192" s="7" t="s">
        <v>151</v>
      </c>
      <c r="D192" s="7" t="s">
        <v>198</v>
      </c>
      <c r="E192" s="7">
        <v>2014</v>
      </c>
      <c r="F192" s="7"/>
      <c r="G192" s="7" t="s">
        <v>31</v>
      </c>
      <c r="H192" s="7" t="s">
        <v>59</v>
      </c>
      <c r="I192" s="7" t="s">
        <v>33</v>
      </c>
      <c r="J192" s="7">
        <v>2014</v>
      </c>
      <c r="K192" s="7"/>
      <c r="L192" s="7">
        <v>2000</v>
      </c>
      <c r="M192" s="7"/>
      <c r="N192" s="7">
        <f t="shared" si="3"/>
        <v>2000</v>
      </c>
      <c r="O192" s="7" t="s">
        <v>162</v>
      </c>
      <c r="P192" s="7"/>
      <c r="Q192" s="7"/>
      <c r="R192" s="7"/>
      <c r="S192" s="7"/>
      <c r="T192" s="7"/>
      <c r="U192" s="7"/>
    </row>
    <row r="193" spans="2:21" x14ac:dyDescent="0.3">
      <c r="B193" s="7">
        <v>191</v>
      </c>
      <c r="C193" s="7" t="s">
        <v>151</v>
      </c>
      <c r="D193" s="7" t="s">
        <v>201</v>
      </c>
      <c r="E193" s="7">
        <v>2012</v>
      </c>
      <c r="F193" s="7"/>
      <c r="G193" s="7" t="s">
        <v>31</v>
      </c>
      <c r="H193" s="7" t="s">
        <v>59</v>
      </c>
      <c r="I193" s="7" t="s">
        <v>33</v>
      </c>
      <c r="J193" s="7">
        <v>2012</v>
      </c>
      <c r="K193" s="7">
        <v>1000</v>
      </c>
      <c r="L193" s="7"/>
      <c r="M193" s="7">
        <v>5000</v>
      </c>
      <c r="N193" s="7">
        <f t="shared" si="3"/>
        <v>3000</v>
      </c>
      <c r="O193" s="7" t="s">
        <v>162</v>
      </c>
      <c r="P193" s="7"/>
      <c r="Q193" s="7"/>
      <c r="R193" s="7"/>
      <c r="S193" s="7"/>
      <c r="T193" s="7">
        <f>(48+82.3)/2</f>
        <v>65.150000000000006</v>
      </c>
      <c r="U193" s="7" t="s">
        <v>81</v>
      </c>
    </row>
    <row r="194" spans="2:21" x14ac:dyDescent="0.3">
      <c r="B194" s="7">
        <v>192</v>
      </c>
      <c r="C194" s="7" t="s">
        <v>151</v>
      </c>
      <c r="D194" s="7" t="s">
        <v>201</v>
      </c>
      <c r="E194" s="7">
        <v>2012</v>
      </c>
      <c r="F194" s="7"/>
      <c r="G194" s="7" t="s">
        <v>31</v>
      </c>
      <c r="H194" s="7" t="s">
        <v>59</v>
      </c>
      <c r="I194" s="7" t="s">
        <v>75</v>
      </c>
      <c r="J194" s="7">
        <v>2012</v>
      </c>
      <c r="K194" s="7"/>
      <c r="L194" s="7">
        <v>1000</v>
      </c>
      <c r="M194" s="7"/>
      <c r="N194" s="7">
        <f t="shared" si="3"/>
        <v>1000</v>
      </c>
      <c r="O194" s="7" t="s">
        <v>162</v>
      </c>
      <c r="P194" s="7"/>
      <c r="Q194" s="7"/>
      <c r="R194" s="7"/>
      <c r="S194" s="7"/>
      <c r="T194" s="7"/>
      <c r="U194" s="7"/>
    </row>
    <row r="195" spans="2:21" x14ac:dyDescent="0.3">
      <c r="B195" s="7">
        <v>193</v>
      </c>
      <c r="C195" s="7" t="s">
        <v>151</v>
      </c>
      <c r="D195" s="7" t="s">
        <v>204</v>
      </c>
      <c r="E195" s="7">
        <v>2016</v>
      </c>
      <c r="F195" s="7"/>
      <c r="G195" s="7" t="s">
        <v>31</v>
      </c>
      <c r="H195" s="7" t="s">
        <v>59</v>
      </c>
      <c r="I195" s="7" t="s">
        <v>33</v>
      </c>
      <c r="J195" s="7">
        <v>2016</v>
      </c>
      <c r="K195" s="7"/>
      <c r="L195" s="7">
        <v>1000</v>
      </c>
      <c r="M195" s="7"/>
      <c r="N195" s="7">
        <f t="shared" si="3"/>
        <v>1000</v>
      </c>
      <c r="O195" s="7" t="s">
        <v>162</v>
      </c>
      <c r="P195" s="7"/>
      <c r="Q195" s="7"/>
      <c r="R195" s="7"/>
      <c r="S195" s="7"/>
      <c r="T195" s="7"/>
      <c r="U195" s="7"/>
    </row>
    <row r="196" spans="2:21" x14ac:dyDescent="0.3">
      <c r="B196" s="7">
        <v>194</v>
      </c>
      <c r="C196" s="7" t="s">
        <v>151</v>
      </c>
      <c r="D196" s="7" t="s">
        <v>204</v>
      </c>
      <c r="E196" s="7">
        <v>2016</v>
      </c>
      <c r="F196" s="7"/>
      <c r="G196" s="7" t="s">
        <v>31</v>
      </c>
      <c r="H196" s="7" t="s">
        <v>59</v>
      </c>
      <c r="I196" s="7" t="s">
        <v>44</v>
      </c>
      <c r="J196" s="7">
        <v>2016</v>
      </c>
      <c r="K196" s="7"/>
      <c r="L196" s="7">
        <v>1000</v>
      </c>
      <c r="M196" s="7"/>
      <c r="N196" s="7">
        <f t="shared" si="3"/>
        <v>1000</v>
      </c>
      <c r="O196" s="7" t="s">
        <v>162</v>
      </c>
      <c r="P196" s="7"/>
      <c r="Q196" s="7"/>
      <c r="R196" s="7"/>
      <c r="S196" s="7"/>
      <c r="T196" s="7"/>
      <c r="U196" s="7"/>
    </row>
    <row r="197" spans="2:21" x14ac:dyDescent="0.3">
      <c r="B197" s="7">
        <v>195</v>
      </c>
      <c r="C197" s="7" t="s">
        <v>151</v>
      </c>
      <c r="D197" s="7" t="s">
        <v>207</v>
      </c>
      <c r="E197" s="7">
        <v>2013</v>
      </c>
      <c r="F197" s="7" t="s">
        <v>210</v>
      </c>
      <c r="G197" s="7" t="s">
        <v>31</v>
      </c>
      <c r="H197" s="7" t="s">
        <v>32</v>
      </c>
      <c r="I197" s="7" t="s">
        <v>33</v>
      </c>
      <c r="J197" s="7">
        <v>2015</v>
      </c>
      <c r="K197" s="7"/>
      <c r="L197" s="7">
        <v>1000</v>
      </c>
      <c r="M197" s="7"/>
      <c r="N197" s="7">
        <f t="shared" ref="N197:N198" si="4">AVERAGE(K197,L197,M197)</f>
        <v>1000</v>
      </c>
      <c r="O197" s="7" t="s">
        <v>162</v>
      </c>
      <c r="P197" s="7">
        <v>20</v>
      </c>
      <c r="Q197" s="7" t="s">
        <v>35</v>
      </c>
      <c r="R197" s="7"/>
      <c r="S197" s="7"/>
      <c r="T197" s="7">
        <v>60</v>
      </c>
      <c r="U197" s="7" t="s">
        <v>81</v>
      </c>
    </row>
    <row r="198" spans="2:21" x14ac:dyDescent="0.3">
      <c r="B198" s="7">
        <v>196</v>
      </c>
      <c r="C198" s="7" t="s">
        <v>151</v>
      </c>
      <c r="D198" s="7" t="s">
        <v>211</v>
      </c>
      <c r="E198" s="7">
        <v>2015</v>
      </c>
      <c r="F198" s="7"/>
      <c r="G198" s="7" t="s">
        <v>31</v>
      </c>
      <c r="H198" s="7" t="s">
        <v>59</v>
      </c>
      <c r="I198" s="7" t="s">
        <v>33</v>
      </c>
      <c r="J198" s="7">
        <v>2015</v>
      </c>
      <c r="K198" s="7"/>
      <c r="L198" s="7">
        <v>1400</v>
      </c>
      <c r="M198" s="7"/>
      <c r="N198" s="7">
        <f t="shared" si="4"/>
        <v>1400</v>
      </c>
      <c r="O198" s="7" t="s">
        <v>162</v>
      </c>
      <c r="P198" s="7"/>
      <c r="Q198" s="7"/>
      <c r="R198" s="7"/>
      <c r="S198" s="7"/>
      <c r="T198" s="7">
        <f>(43+88)/2</f>
        <v>65.5</v>
      </c>
      <c r="U198" s="7" t="s">
        <v>81</v>
      </c>
    </row>
    <row r="199" spans="2:21" x14ac:dyDescent="0.3">
      <c r="B199" s="7">
        <v>197</v>
      </c>
      <c r="C199" s="7" t="s">
        <v>151</v>
      </c>
      <c r="D199" s="7"/>
      <c r="E199" s="7">
        <v>2015</v>
      </c>
      <c r="F199" s="7" t="s">
        <v>217</v>
      </c>
      <c r="G199" s="7" t="s">
        <v>31</v>
      </c>
      <c r="H199" s="7" t="s">
        <v>32</v>
      </c>
      <c r="I199" s="7" t="s">
        <v>33</v>
      </c>
      <c r="J199" s="7">
        <v>2015</v>
      </c>
      <c r="K199" s="7"/>
      <c r="L199" s="7">
        <v>1588.8342360828615</v>
      </c>
      <c r="M199" s="7"/>
      <c r="N199" s="7">
        <f>AVERAGE(K199,L199,M199)</f>
        <v>1588.8342360828615</v>
      </c>
      <c r="O199" s="7" t="s">
        <v>162</v>
      </c>
      <c r="P199" s="7"/>
      <c r="Q199" s="7"/>
      <c r="R199" s="7"/>
      <c r="S199" s="7"/>
      <c r="T199" s="7"/>
      <c r="U199" s="7"/>
    </row>
    <row r="200" spans="2:21" x14ac:dyDescent="0.3">
      <c r="B200" s="7">
        <v>198</v>
      </c>
      <c r="C200" s="7" t="s">
        <v>151</v>
      </c>
      <c r="D200" s="7"/>
      <c r="E200" s="7">
        <v>2015</v>
      </c>
      <c r="F200" s="7" t="s">
        <v>218</v>
      </c>
      <c r="G200" s="7" t="s">
        <v>31</v>
      </c>
      <c r="H200" s="7" t="s">
        <v>32</v>
      </c>
      <c r="I200" s="7" t="s">
        <v>33</v>
      </c>
      <c r="J200" s="7">
        <v>2015</v>
      </c>
      <c r="K200" s="7"/>
      <c r="L200" s="7">
        <v>975.92767734554729</v>
      </c>
      <c r="M200" s="7"/>
      <c r="N200" s="7">
        <f t="shared" ref="N200:N263" si="5">AVERAGE(K200,L200,M200)</f>
        <v>975.92767734554729</v>
      </c>
      <c r="O200" s="7" t="s">
        <v>162</v>
      </c>
      <c r="P200" s="7"/>
      <c r="Q200" s="7"/>
      <c r="R200" s="7"/>
      <c r="S200" s="7"/>
      <c r="T200" s="7"/>
      <c r="U200" s="7"/>
    </row>
    <row r="201" spans="2:21" x14ac:dyDescent="0.3">
      <c r="B201" s="7">
        <v>199</v>
      </c>
      <c r="C201" s="7" t="s">
        <v>151</v>
      </c>
      <c r="D201" s="7"/>
      <c r="E201" s="7">
        <v>2015</v>
      </c>
      <c r="F201" s="7" t="s">
        <v>219</v>
      </c>
      <c r="G201" s="7" t="s">
        <v>31</v>
      </c>
      <c r="H201" s="7" t="s">
        <v>32</v>
      </c>
      <c r="I201" s="7" t="s">
        <v>33</v>
      </c>
      <c r="J201" s="7">
        <v>2015</v>
      </c>
      <c r="K201" s="7"/>
      <c r="L201" s="7">
        <v>1551.0382461191657</v>
      </c>
      <c r="M201" s="7"/>
      <c r="N201" s="7">
        <f t="shared" si="5"/>
        <v>1551.0382461191657</v>
      </c>
      <c r="O201" s="7" t="s">
        <v>162</v>
      </c>
      <c r="P201" s="7"/>
      <c r="Q201" s="7"/>
      <c r="R201" s="7"/>
      <c r="S201" s="7"/>
      <c r="T201" s="7"/>
      <c r="U201" s="7"/>
    </row>
    <row r="202" spans="2:21" x14ac:dyDescent="0.3">
      <c r="B202" s="7">
        <v>200</v>
      </c>
      <c r="C202" s="7" t="s">
        <v>151</v>
      </c>
      <c r="D202" s="7"/>
      <c r="E202" s="7">
        <v>2015</v>
      </c>
      <c r="F202" s="7" t="s">
        <v>220</v>
      </c>
      <c r="G202" s="7" t="s">
        <v>31</v>
      </c>
      <c r="H202" s="7" t="s">
        <v>32</v>
      </c>
      <c r="I202" s="7" t="s">
        <v>33</v>
      </c>
      <c r="J202" s="7">
        <v>2015</v>
      </c>
      <c r="K202" s="7"/>
      <c r="L202" s="7">
        <v>1475.3110846909949</v>
      </c>
      <c r="M202" s="7"/>
      <c r="N202" s="7">
        <f t="shared" si="5"/>
        <v>1475.3110846909949</v>
      </c>
      <c r="O202" s="7" t="s">
        <v>162</v>
      </c>
      <c r="P202" s="7"/>
      <c r="Q202" s="7"/>
      <c r="R202" s="7"/>
      <c r="S202" s="7"/>
      <c r="T202" s="7"/>
      <c r="U202" s="7"/>
    </row>
    <row r="203" spans="2:21" x14ac:dyDescent="0.3">
      <c r="B203" s="7">
        <v>201</v>
      </c>
      <c r="C203" s="7" t="s">
        <v>151</v>
      </c>
      <c r="D203" s="7"/>
      <c r="E203" s="7">
        <v>2015</v>
      </c>
      <c r="F203" s="7" t="s">
        <v>221</v>
      </c>
      <c r="G203" s="7" t="s">
        <v>31</v>
      </c>
      <c r="H203" s="7" t="s">
        <v>32</v>
      </c>
      <c r="I203" s="7" t="s">
        <v>33</v>
      </c>
      <c r="J203" s="7">
        <v>2015</v>
      </c>
      <c r="K203" s="7"/>
      <c r="L203" s="7">
        <v>1231.9705919982721</v>
      </c>
      <c r="M203" s="7"/>
      <c r="N203" s="7">
        <f t="shared" si="5"/>
        <v>1231.9705919982721</v>
      </c>
      <c r="O203" s="7" t="s">
        <v>162</v>
      </c>
      <c r="P203" s="7"/>
      <c r="Q203" s="7"/>
      <c r="R203" s="7"/>
      <c r="S203" s="7"/>
      <c r="T203" s="7"/>
      <c r="U203" s="7"/>
    </row>
    <row r="204" spans="2:21" x14ac:dyDescent="0.3">
      <c r="B204" s="7">
        <v>202</v>
      </c>
      <c r="C204" s="7" t="s">
        <v>151</v>
      </c>
      <c r="D204" s="7"/>
      <c r="E204" s="7">
        <v>2015</v>
      </c>
      <c r="F204" s="7" t="s">
        <v>222</v>
      </c>
      <c r="G204" s="7" t="s">
        <v>31</v>
      </c>
      <c r="H204" s="7" t="s">
        <v>32</v>
      </c>
      <c r="I204" s="7" t="s">
        <v>33</v>
      </c>
      <c r="J204" s="7">
        <v>2015</v>
      </c>
      <c r="K204" s="7"/>
      <c r="L204" s="7">
        <v>1584.4841049581287</v>
      </c>
      <c r="M204" s="7"/>
      <c r="N204" s="7">
        <f t="shared" si="5"/>
        <v>1584.4841049581287</v>
      </c>
      <c r="O204" s="7" t="s">
        <v>162</v>
      </c>
      <c r="P204" s="7"/>
      <c r="Q204" s="7"/>
      <c r="R204" s="7"/>
      <c r="S204" s="7"/>
      <c r="T204" s="7"/>
      <c r="U204" s="7"/>
    </row>
    <row r="205" spans="2:21" x14ac:dyDescent="0.3">
      <c r="B205" s="7">
        <v>203</v>
      </c>
      <c r="C205" s="7" t="s">
        <v>151</v>
      </c>
      <c r="D205" s="7"/>
      <c r="E205" s="7">
        <v>2015</v>
      </c>
      <c r="F205" s="7" t="s">
        <v>223</v>
      </c>
      <c r="G205" s="7" t="s">
        <v>31</v>
      </c>
      <c r="H205" s="7" t="s">
        <v>32</v>
      </c>
      <c r="I205" s="7" t="s">
        <v>33</v>
      </c>
      <c r="J205" s="7">
        <v>2015</v>
      </c>
      <c r="K205" s="7"/>
      <c r="L205" s="7">
        <v>1312.5306243737712</v>
      </c>
      <c r="M205" s="7"/>
      <c r="N205" s="7">
        <f t="shared" si="5"/>
        <v>1312.5306243737712</v>
      </c>
      <c r="O205" s="7" t="s">
        <v>162</v>
      </c>
      <c r="P205" s="7"/>
      <c r="Q205" s="7"/>
      <c r="R205" s="7"/>
      <c r="S205" s="7"/>
      <c r="T205" s="7"/>
      <c r="U205" s="7"/>
    </row>
    <row r="206" spans="2:21" x14ac:dyDescent="0.3">
      <c r="B206" s="7">
        <v>204</v>
      </c>
      <c r="C206" s="7" t="s">
        <v>151</v>
      </c>
      <c r="D206" s="7"/>
      <c r="E206" s="7">
        <v>2015</v>
      </c>
      <c r="F206" s="7" t="s">
        <v>224</v>
      </c>
      <c r="G206" s="7" t="s">
        <v>31</v>
      </c>
      <c r="H206" s="7" t="s">
        <v>32</v>
      </c>
      <c r="I206" s="7" t="s">
        <v>33</v>
      </c>
      <c r="J206" s="7">
        <v>2015</v>
      </c>
      <c r="K206" s="7"/>
      <c r="L206" s="7">
        <v>1229.4259039091623</v>
      </c>
      <c r="M206" s="7"/>
      <c r="N206" s="7">
        <f t="shared" si="5"/>
        <v>1229.4259039091623</v>
      </c>
      <c r="O206" s="7" t="s">
        <v>162</v>
      </c>
      <c r="P206" s="7"/>
      <c r="Q206" s="7"/>
      <c r="R206" s="7"/>
      <c r="S206" s="7"/>
      <c r="T206" s="7"/>
      <c r="U206" s="7"/>
    </row>
    <row r="207" spans="2:21" x14ac:dyDescent="0.3">
      <c r="B207" s="7">
        <v>205</v>
      </c>
      <c r="C207" s="7" t="s">
        <v>151</v>
      </c>
      <c r="D207" s="7"/>
      <c r="E207" s="7">
        <v>2015</v>
      </c>
      <c r="F207" s="7" t="s">
        <v>225</v>
      </c>
      <c r="G207" s="7" t="s">
        <v>31</v>
      </c>
      <c r="H207" s="7" t="s">
        <v>32</v>
      </c>
      <c r="I207" s="7" t="s">
        <v>33</v>
      </c>
      <c r="J207" s="7">
        <v>2015</v>
      </c>
      <c r="K207" s="7"/>
      <c r="L207" s="7">
        <v>940.18390096606061</v>
      </c>
      <c r="M207" s="7"/>
      <c r="N207" s="7">
        <f t="shared" si="5"/>
        <v>940.18390096606061</v>
      </c>
      <c r="O207" s="7" t="s">
        <v>162</v>
      </c>
      <c r="P207" s="7"/>
      <c r="Q207" s="7"/>
      <c r="R207" s="7"/>
      <c r="S207" s="7"/>
      <c r="T207" s="7"/>
      <c r="U207" s="7"/>
    </row>
    <row r="208" spans="2:21" x14ac:dyDescent="0.3">
      <c r="B208" s="7">
        <v>206</v>
      </c>
      <c r="C208" s="7" t="s">
        <v>151</v>
      </c>
      <c r="D208" s="7"/>
      <c r="E208" s="7">
        <v>2015</v>
      </c>
      <c r="F208" s="7" t="s">
        <v>225</v>
      </c>
      <c r="G208" s="7" t="s">
        <v>31</v>
      </c>
      <c r="H208" s="7" t="s">
        <v>32</v>
      </c>
      <c r="I208" s="7" t="s">
        <v>33</v>
      </c>
      <c r="J208" s="7">
        <v>2016</v>
      </c>
      <c r="K208" s="7"/>
      <c r="L208" s="7">
        <v>831.37132602075496</v>
      </c>
      <c r="M208" s="7"/>
      <c r="N208" s="7">
        <f t="shared" si="5"/>
        <v>831.37132602075496</v>
      </c>
      <c r="O208" s="7" t="s">
        <v>162</v>
      </c>
      <c r="P208" s="7"/>
      <c r="Q208" s="7"/>
      <c r="R208" s="7"/>
      <c r="S208" s="7"/>
      <c r="T208" s="7"/>
      <c r="U208" s="7"/>
    </row>
    <row r="209" spans="2:21" x14ac:dyDescent="0.3">
      <c r="B209" s="7">
        <v>207</v>
      </c>
      <c r="C209" s="7" t="s">
        <v>151</v>
      </c>
      <c r="D209" s="7"/>
      <c r="E209" s="7">
        <v>2015</v>
      </c>
      <c r="F209" s="7" t="s">
        <v>226</v>
      </c>
      <c r="G209" s="7" t="s">
        <v>31</v>
      </c>
      <c r="H209" s="7" t="s">
        <v>32</v>
      </c>
      <c r="I209" s="7" t="s">
        <v>33</v>
      </c>
      <c r="J209" s="7">
        <v>2015</v>
      </c>
      <c r="K209" s="7"/>
      <c r="L209" s="7">
        <v>831.37132602075496</v>
      </c>
      <c r="M209" s="7"/>
      <c r="N209" s="7">
        <f t="shared" si="5"/>
        <v>831.37132602075496</v>
      </c>
      <c r="O209" s="7" t="s">
        <v>162</v>
      </c>
      <c r="P209" s="7"/>
      <c r="Q209" s="7"/>
      <c r="R209" s="7"/>
      <c r="S209" s="7"/>
      <c r="T209" s="7"/>
      <c r="U209" s="7"/>
    </row>
    <row r="210" spans="2:21" x14ac:dyDescent="0.3">
      <c r="B210" s="7">
        <v>208</v>
      </c>
      <c r="C210" s="7" t="s">
        <v>151</v>
      </c>
      <c r="D210" s="7"/>
      <c r="E210" s="7">
        <v>2016</v>
      </c>
      <c r="F210" s="7" t="s">
        <v>227</v>
      </c>
      <c r="G210" s="7" t="s">
        <v>31</v>
      </c>
      <c r="H210" s="7" t="s">
        <v>32</v>
      </c>
      <c r="I210" s="7" t="s">
        <v>33</v>
      </c>
      <c r="J210" s="7">
        <v>2017</v>
      </c>
      <c r="K210" s="7"/>
      <c r="L210" s="7">
        <v>800</v>
      </c>
      <c r="M210" s="7"/>
      <c r="N210" s="7">
        <f t="shared" si="5"/>
        <v>800</v>
      </c>
      <c r="O210" s="7" t="s">
        <v>162</v>
      </c>
      <c r="P210" s="7"/>
      <c r="Q210" s="7"/>
      <c r="R210" s="7"/>
      <c r="S210" s="7"/>
      <c r="T210" s="7"/>
      <c r="U210" s="7"/>
    </row>
    <row r="211" spans="2:21" x14ac:dyDescent="0.3">
      <c r="B211" s="7">
        <v>209</v>
      </c>
      <c r="C211" s="7" t="s">
        <v>151</v>
      </c>
      <c r="D211" s="7"/>
      <c r="E211" s="7">
        <v>2016</v>
      </c>
      <c r="F211" s="7" t="s">
        <v>227</v>
      </c>
      <c r="G211" s="7" t="s">
        <v>31</v>
      </c>
      <c r="H211" s="7" t="s">
        <v>32</v>
      </c>
      <c r="I211" s="7" t="s">
        <v>33</v>
      </c>
      <c r="J211" s="7">
        <v>2025</v>
      </c>
      <c r="K211" s="7"/>
      <c r="L211" s="7">
        <v>650</v>
      </c>
      <c r="M211" s="7"/>
      <c r="N211" s="7">
        <f t="shared" si="5"/>
        <v>650</v>
      </c>
      <c r="O211" s="7" t="s">
        <v>162</v>
      </c>
      <c r="P211" s="7"/>
      <c r="Q211" s="7"/>
      <c r="R211" s="7"/>
      <c r="S211" s="7"/>
      <c r="T211" s="7"/>
      <c r="U211" s="7"/>
    </row>
    <row r="212" spans="2:21" x14ac:dyDescent="0.3">
      <c r="B212" s="7">
        <v>210</v>
      </c>
      <c r="C212" s="7" t="s">
        <v>151</v>
      </c>
      <c r="D212" s="7"/>
      <c r="E212" s="7">
        <v>2017</v>
      </c>
      <c r="F212" s="7" t="s">
        <v>228</v>
      </c>
      <c r="G212" s="7" t="s">
        <v>31</v>
      </c>
      <c r="H212" s="7" t="s">
        <v>32</v>
      </c>
      <c r="I212" s="7" t="s">
        <v>33</v>
      </c>
      <c r="J212" s="7">
        <v>2025</v>
      </c>
      <c r="K212" s="7"/>
      <c r="L212" s="7">
        <v>932</v>
      </c>
      <c r="M212" s="7"/>
      <c r="N212" s="7">
        <f t="shared" si="5"/>
        <v>932</v>
      </c>
      <c r="O212" s="7" t="s">
        <v>162</v>
      </c>
      <c r="P212" s="7"/>
      <c r="Q212" s="7"/>
      <c r="R212" s="7"/>
      <c r="S212" s="7"/>
      <c r="T212" s="7"/>
      <c r="U212" s="7"/>
    </row>
    <row r="213" spans="2:21" x14ac:dyDescent="0.3">
      <c r="B213" s="7">
        <v>211</v>
      </c>
      <c r="C213" s="7" t="s">
        <v>151</v>
      </c>
      <c r="D213" s="7"/>
      <c r="E213" s="7">
        <v>2016</v>
      </c>
      <c r="F213" s="7" t="s">
        <v>229</v>
      </c>
      <c r="G213" s="7" t="s">
        <v>31</v>
      </c>
      <c r="H213" s="7" t="s">
        <v>32</v>
      </c>
      <c r="I213" s="7" t="s">
        <v>33</v>
      </c>
      <c r="J213" s="7">
        <v>2017</v>
      </c>
      <c r="K213" s="7"/>
      <c r="L213" s="7">
        <v>1000</v>
      </c>
      <c r="M213" s="7"/>
      <c r="N213" s="7">
        <f t="shared" si="5"/>
        <v>1000</v>
      </c>
      <c r="O213" s="7" t="s">
        <v>162</v>
      </c>
      <c r="P213" s="7"/>
      <c r="Q213" s="7"/>
      <c r="R213" s="7"/>
      <c r="S213" s="7"/>
      <c r="T213" s="7">
        <v>72</v>
      </c>
      <c r="U213" s="7" t="s">
        <v>81</v>
      </c>
    </row>
    <row r="214" spans="2:21" x14ac:dyDescent="0.3">
      <c r="B214" s="7">
        <v>212</v>
      </c>
      <c r="C214" s="7" t="s">
        <v>151</v>
      </c>
      <c r="D214" s="7"/>
      <c r="E214" s="7">
        <v>2016</v>
      </c>
      <c r="F214" s="7" t="s">
        <v>229</v>
      </c>
      <c r="G214" s="7" t="s">
        <v>31</v>
      </c>
      <c r="H214" s="7" t="s">
        <v>32</v>
      </c>
      <c r="I214" s="7" t="s">
        <v>33</v>
      </c>
      <c r="J214" s="7">
        <v>2018</v>
      </c>
      <c r="K214" s="7"/>
      <c r="L214" s="7">
        <v>800</v>
      </c>
      <c r="M214" s="7"/>
      <c r="N214" s="7">
        <f t="shared" si="5"/>
        <v>800</v>
      </c>
      <c r="O214" s="7" t="s">
        <v>162</v>
      </c>
      <c r="P214" s="7"/>
      <c r="Q214" s="7"/>
      <c r="R214" s="7"/>
      <c r="S214" s="7"/>
      <c r="T214" s="7">
        <v>73</v>
      </c>
      <c r="U214" s="7" t="s">
        <v>81</v>
      </c>
    </row>
    <row r="215" spans="2:21" x14ac:dyDescent="0.3">
      <c r="B215" s="7">
        <v>213</v>
      </c>
      <c r="C215" s="7" t="s">
        <v>151</v>
      </c>
      <c r="D215" s="7"/>
      <c r="E215" s="7">
        <v>2016</v>
      </c>
      <c r="F215" s="7" t="s">
        <v>229</v>
      </c>
      <c r="G215" s="7" t="s">
        <v>31</v>
      </c>
      <c r="H215" s="7" t="s">
        <v>32</v>
      </c>
      <c r="I215" s="7" t="s">
        <v>33</v>
      </c>
      <c r="J215" s="7">
        <v>2019</v>
      </c>
      <c r="K215" s="7"/>
      <c r="L215" s="7">
        <v>500</v>
      </c>
      <c r="M215" s="7"/>
      <c r="N215" s="7">
        <f t="shared" si="5"/>
        <v>500</v>
      </c>
      <c r="O215" s="7" t="s">
        <v>162</v>
      </c>
      <c r="P215" s="7"/>
      <c r="Q215" s="7"/>
      <c r="R215" s="7"/>
      <c r="S215" s="7"/>
      <c r="T215" s="7">
        <v>75</v>
      </c>
      <c r="U215" s="7" t="s">
        <v>81</v>
      </c>
    </row>
    <row r="216" spans="2:21" x14ac:dyDescent="0.3">
      <c r="B216" s="7">
        <v>214</v>
      </c>
      <c r="C216" s="7" t="s">
        <v>151</v>
      </c>
      <c r="D216" s="7"/>
      <c r="E216" s="7">
        <v>2016</v>
      </c>
      <c r="F216" s="7" t="s">
        <v>229</v>
      </c>
      <c r="G216" s="7" t="s">
        <v>31</v>
      </c>
      <c r="H216" s="7" t="s">
        <v>32</v>
      </c>
      <c r="I216" s="7" t="s">
        <v>33</v>
      </c>
      <c r="J216" s="7">
        <v>2020</v>
      </c>
      <c r="K216" s="7"/>
      <c r="L216" s="7">
        <v>500</v>
      </c>
      <c r="M216" s="7"/>
      <c r="N216" s="7">
        <f t="shared" si="5"/>
        <v>500</v>
      </c>
      <c r="O216" s="7" t="s">
        <v>162</v>
      </c>
      <c r="P216" s="7"/>
      <c r="Q216" s="7"/>
      <c r="R216" s="7"/>
      <c r="S216" s="7"/>
      <c r="T216" s="7">
        <v>75</v>
      </c>
      <c r="U216" s="7" t="s">
        <v>81</v>
      </c>
    </row>
    <row r="217" spans="2:21" x14ac:dyDescent="0.3">
      <c r="B217" s="7">
        <v>215</v>
      </c>
      <c r="C217" s="7" t="s">
        <v>151</v>
      </c>
      <c r="D217" s="7"/>
      <c r="E217" s="7">
        <v>2017</v>
      </c>
      <c r="F217" s="7" t="s">
        <v>230</v>
      </c>
      <c r="G217" s="7" t="s">
        <v>31</v>
      </c>
      <c r="H217" s="7" t="s">
        <v>32</v>
      </c>
      <c r="I217" s="7" t="s">
        <v>33</v>
      </c>
      <c r="J217" s="7">
        <v>2017</v>
      </c>
      <c r="K217" s="7">
        <v>800</v>
      </c>
      <c r="L217" s="7"/>
      <c r="M217" s="7">
        <v>1200</v>
      </c>
      <c r="N217" s="7">
        <f t="shared" si="5"/>
        <v>1000</v>
      </c>
      <c r="O217" s="7" t="s">
        <v>162</v>
      </c>
      <c r="P217" s="7"/>
      <c r="Q217" s="7"/>
      <c r="R217" s="7"/>
      <c r="S217" s="7"/>
      <c r="T217" s="7"/>
      <c r="U217" s="7"/>
    </row>
    <row r="218" spans="2:21" x14ac:dyDescent="0.3">
      <c r="B218" s="7">
        <v>216</v>
      </c>
      <c r="C218" s="7" t="s">
        <v>151</v>
      </c>
      <c r="D218" s="7"/>
      <c r="E218" s="7">
        <v>2017</v>
      </c>
      <c r="F218" s="7" t="s">
        <v>230</v>
      </c>
      <c r="G218" s="7" t="s">
        <v>31</v>
      </c>
      <c r="H218" s="7" t="s">
        <v>32</v>
      </c>
      <c r="I218" s="7" t="s">
        <v>33</v>
      </c>
      <c r="J218" s="7">
        <v>2030</v>
      </c>
      <c r="K218" s="7"/>
      <c r="L218" s="7">
        <v>500</v>
      </c>
      <c r="M218" s="7"/>
      <c r="N218" s="7">
        <f t="shared" si="5"/>
        <v>500</v>
      </c>
      <c r="O218" s="7" t="s">
        <v>162</v>
      </c>
      <c r="P218" s="7"/>
      <c r="Q218" s="7"/>
      <c r="R218" s="7"/>
      <c r="S218" s="7"/>
      <c r="T218" s="7"/>
      <c r="U218" s="7"/>
    </row>
    <row r="219" spans="2:21" x14ac:dyDescent="0.3">
      <c r="B219" s="7">
        <v>217</v>
      </c>
      <c r="C219" s="7" t="s">
        <v>151</v>
      </c>
      <c r="D219" s="7"/>
      <c r="E219" s="7">
        <v>2017</v>
      </c>
      <c r="F219" s="7" t="s">
        <v>230</v>
      </c>
      <c r="G219" s="7" t="s">
        <v>31</v>
      </c>
      <c r="H219" s="7" t="s">
        <v>32</v>
      </c>
      <c r="I219" s="7" t="s">
        <v>44</v>
      </c>
      <c r="J219" s="7">
        <v>2017</v>
      </c>
      <c r="K219" s="7">
        <v>1000</v>
      </c>
      <c r="L219" s="7"/>
      <c r="M219" s="7">
        <v>1500</v>
      </c>
      <c r="N219" s="7">
        <f t="shared" si="5"/>
        <v>1250</v>
      </c>
      <c r="O219" s="7" t="s">
        <v>162</v>
      </c>
      <c r="P219" s="7"/>
      <c r="Q219" s="7"/>
      <c r="R219" s="7"/>
      <c r="S219" s="7"/>
      <c r="T219" s="7"/>
      <c r="U219" s="7"/>
    </row>
    <row r="220" spans="2:21" x14ac:dyDescent="0.3">
      <c r="B220" s="7">
        <v>218</v>
      </c>
      <c r="C220" s="7" t="s">
        <v>151</v>
      </c>
      <c r="D220" s="7"/>
      <c r="E220" s="7">
        <v>2017</v>
      </c>
      <c r="F220" s="7" t="s">
        <v>230</v>
      </c>
      <c r="G220" s="7" t="s">
        <v>31</v>
      </c>
      <c r="H220" s="7" t="s">
        <v>32</v>
      </c>
      <c r="I220" s="7" t="s">
        <v>44</v>
      </c>
      <c r="J220" s="7">
        <v>2030</v>
      </c>
      <c r="K220" s="7"/>
      <c r="L220" s="7">
        <v>500</v>
      </c>
      <c r="M220" s="7"/>
      <c r="N220" s="7">
        <f t="shared" si="5"/>
        <v>500</v>
      </c>
      <c r="O220" s="7" t="s">
        <v>162</v>
      </c>
      <c r="P220" s="7"/>
      <c r="Q220" s="7"/>
      <c r="R220" s="7"/>
      <c r="S220" s="7"/>
      <c r="T220" s="7"/>
      <c r="U220" s="7"/>
    </row>
    <row r="221" spans="2:21" x14ac:dyDescent="0.3">
      <c r="B221" s="7">
        <v>219</v>
      </c>
      <c r="C221" s="7" t="s">
        <v>151</v>
      </c>
      <c r="D221" s="7"/>
      <c r="E221" s="7">
        <v>2016</v>
      </c>
      <c r="F221" s="7" t="s">
        <v>231</v>
      </c>
      <c r="G221" s="7" t="s">
        <v>31</v>
      </c>
      <c r="H221" s="7" t="s">
        <v>32</v>
      </c>
      <c r="I221" s="7" t="s">
        <v>33</v>
      </c>
      <c r="J221" s="7">
        <v>2011</v>
      </c>
      <c r="K221" s="7"/>
      <c r="L221" s="7">
        <v>1416.5</v>
      </c>
      <c r="M221" s="7"/>
      <c r="N221" s="7">
        <f t="shared" si="5"/>
        <v>1416.5</v>
      </c>
      <c r="O221" s="7" t="s">
        <v>162</v>
      </c>
      <c r="P221" s="7"/>
      <c r="Q221" s="7"/>
      <c r="R221" s="7"/>
      <c r="S221" s="7"/>
      <c r="T221" s="7"/>
      <c r="U221" s="7"/>
    </row>
    <row r="222" spans="2:21" x14ac:dyDescent="0.3">
      <c r="B222" s="7">
        <v>220</v>
      </c>
      <c r="C222" s="7" t="s">
        <v>151</v>
      </c>
      <c r="D222" s="7" t="s">
        <v>232</v>
      </c>
      <c r="E222" s="7">
        <v>2013</v>
      </c>
      <c r="F222" s="7"/>
      <c r="G222" s="7" t="s">
        <v>42</v>
      </c>
      <c r="H222" s="7" t="s">
        <v>59</v>
      </c>
      <c r="I222" s="7" t="s">
        <v>33</v>
      </c>
      <c r="J222" s="7">
        <v>2013</v>
      </c>
      <c r="K222" s="7"/>
      <c r="L222" s="7">
        <v>1200</v>
      </c>
      <c r="M222" s="7"/>
      <c r="N222" s="7">
        <f t="shared" si="5"/>
        <v>1200</v>
      </c>
      <c r="O222" s="7" t="s">
        <v>162</v>
      </c>
      <c r="P222" s="7"/>
      <c r="Q222" s="7"/>
      <c r="R222" s="7"/>
      <c r="S222" s="7"/>
      <c r="T222" s="7"/>
      <c r="U222" s="7"/>
    </row>
    <row r="223" spans="2:21" x14ac:dyDescent="0.3">
      <c r="B223" s="7">
        <v>221</v>
      </c>
      <c r="C223" s="7" t="s">
        <v>151</v>
      </c>
      <c r="D223" s="7" t="s">
        <v>232</v>
      </c>
      <c r="E223" s="7">
        <v>2013</v>
      </c>
      <c r="F223" s="7"/>
      <c r="G223" s="7" t="s">
        <v>42</v>
      </c>
      <c r="H223" s="7" t="s">
        <v>43</v>
      </c>
      <c r="I223" s="7" t="s">
        <v>33</v>
      </c>
      <c r="J223" s="7">
        <v>2016</v>
      </c>
      <c r="K223" s="7"/>
      <c r="L223" s="7">
        <v>1000</v>
      </c>
      <c r="M223" s="7"/>
      <c r="N223" s="7">
        <f t="shared" si="5"/>
        <v>1000</v>
      </c>
      <c r="O223" s="7" t="s">
        <v>162</v>
      </c>
      <c r="P223" s="7"/>
      <c r="Q223" s="7"/>
      <c r="R223" s="7"/>
      <c r="S223" s="7"/>
      <c r="T223" s="7"/>
      <c r="U223" s="7"/>
    </row>
    <row r="224" spans="2:21" x14ac:dyDescent="0.3">
      <c r="B224" s="7">
        <v>222</v>
      </c>
      <c r="C224" s="7" t="s">
        <v>151</v>
      </c>
      <c r="D224" s="7" t="s">
        <v>232</v>
      </c>
      <c r="E224" s="7">
        <v>2013</v>
      </c>
      <c r="F224" s="7"/>
      <c r="G224" s="7" t="s">
        <v>42</v>
      </c>
      <c r="H224" s="7" t="s">
        <v>43</v>
      </c>
      <c r="I224" s="7" t="s">
        <v>33</v>
      </c>
      <c r="J224" s="7">
        <v>2020</v>
      </c>
      <c r="K224" s="7"/>
      <c r="L224" s="7">
        <v>851</v>
      </c>
      <c r="M224" s="7"/>
      <c r="N224" s="7">
        <f t="shared" si="5"/>
        <v>851</v>
      </c>
      <c r="O224" s="7" t="s">
        <v>162</v>
      </c>
      <c r="P224" s="7"/>
      <c r="Q224" s="7"/>
      <c r="R224" s="7"/>
      <c r="S224" s="7"/>
      <c r="T224" s="7"/>
      <c r="U224" s="7"/>
    </row>
    <row r="225" spans="2:21" x14ac:dyDescent="0.3">
      <c r="B225" s="7">
        <v>223</v>
      </c>
      <c r="C225" s="7" t="s">
        <v>151</v>
      </c>
      <c r="D225" s="7" t="s">
        <v>232</v>
      </c>
      <c r="E225" s="7">
        <v>2013</v>
      </c>
      <c r="F225" s="7"/>
      <c r="G225" s="7" t="s">
        <v>42</v>
      </c>
      <c r="H225" s="7" t="s">
        <v>43</v>
      </c>
      <c r="I225" s="7" t="s">
        <v>33</v>
      </c>
      <c r="J225" s="7">
        <v>2030</v>
      </c>
      <c r="K225" s="7"/>
      <c r="L225" s="7">
        <v>706</v>
      </c>
      <c r="M225" s="7"/>
      <c r="N225" s="7">
        <f t="shared" si="5"/>
        <v>706</v>
      </c>
      <c r="O225" s="7" t="s">
        <v>162</v>
      </c>
      <c r="P225" s="7"/>
      <c r="Q225" s="7"/>
      <c r="R225" s="7"/>
      <c r="S225" s="7"/>
      <c r="T225" s="7"/>
      <c r="U225" s="7"/>
    </row>
    <row r="226" spans="2:21" x14ac:dyDescent="0.3">
      <c r="B226" s="7">
        <v>224</v>
      </c>
      <c r="C226" s="7" t="s">
        <v>151</v>
      </c>
      <c r="D226" s="7" t="s">
        <v>235</v>
      </c>
      <c r="E226" s="7">
        <v>2016</v>
      </c>
      <c r="F226" s="7"/>
      <c r="G226" s="7" t="s">
        <v>42</v>
      </c>
      <c r="H226" s="7" t="s">
        <v>59</v>
      </c>
      <c r="I226" s="7" t="s">
        <v>33</v>
      </c>
      <c r="J226" s="7">
        <v>2016</v>
      </c>
      <c r="K226" s="7"/>
      <c r="L226" s="7">
        <v>800</v>
      </c>
      <c r="M226" s="7"/>
      <c r="N226" s="7">
        <f t="shared" si="5"/>
        <v>800</v>
      </c>
      <c r="O226" s="7" t="s">
        <v>162</v>
      </c>
      <c r="P226" s="7"/>
      <c r="Q226" s="7"/>
      <c r="R226" s="7"/>
      <c r="S226" s="7"/>
      <c r="T226" s="7"/>
      <c r="U226" s="7"/>
    </row>
    <row r="227" spans="2:21" x14ac:dyDescent="0.3">
      <c r="B227" s="7">
        <v>225</v>
      </c>
      <c r="C227" s="7" t="s">
        <v>151</v>
      </c>
      <c r="D227" s="7" t="s">
        <v>235</v>
      </c>
      <c r="E227" s="7">
        <v>2016</v>
      </c>
      <c r="F227" s="7"/>
      <c r="G227" s="7" t="s">
        <v>42</v>
      </c>
      <c r="H227" s="7" t="s">
        <v>43</v>
      </c>
      <c r="I227" s="7" t="s">
        <v>33</v>
      </c>
      <c r="J227" s="7">
        <v>2025</v>
      </c>
      <c r="K227" s="7"/>
      <c r="L227" s="7">
        <v>600</v>
      </c>
      <c r="M227" s="7"/>
      <c r="N227" s="7">
        <f t="shared" si="5"/>
        <v>600</v>
      </c>
      <c r="O227" s="7" t="s">
        <v>162</v>
      </c>
      <c r="P227" s="7"/>
      <c r="Q227" s="7"/>
      <c r="R227" s="7"/>
      <c r="S227" s="7"/>
      <c r="T227" s="7"/>
      <c r="U227" s="7"/>
    </row>
    <row r="228" spans="2:21" x14ac:dyDescent="0.3">
      <c r="B228" s="7">
        <v>226</v>
      </c>
      <c r="C228" s="7" t="s">
        <v>151</v>
      </c>
      <c r="D228" s="7" t="s">
        <v>238</v>
      </c>
      <c r="E228" s="7">
        <v>2014</v>
      </c>
      <c r="F228" s="7"/>
      <c r="G228" s="7" t="s">
        <v>42</v>
      </c>
      <c r="H228" s="7" t="s">
        <v>59</v>
      </c>
      <c r="I228" s="7" t="s">
        <v>33</v>
      </c>
      <c r="J228" s="7">
        <v>2020</v>
      </c>
      <c r="K228" s="7"/>
      <c r="L228" s="7">
        <v>365</v>
      </c>
      <c r="M228" s="7"/>
      <c r="N228" s="7">
        <f t="shared" si="5"/>
        <v>365</v>
      </c>
      <c r="O228" s="7" t="s">
        <v>162</v>
      </c>
      <c r="P228" s="7"/>
      <c r="Q228" s="7"/>
      <c r="R228" s="7"/>
      <c r="S228" s="7"/>
      <c r="T228" s="7"/>
      <c r="U228" s="7"/>
    </row>
    <row r="229" spans="2:21" x14ac:dyDescent="0.3">
      <c r="B229" s="7">
        <v>227</v>
      </c>
      <c r="C229" s="7" t="s">
        <v>151</v>
      </c>
      <c r="D229" s="7" t="s">
        <v>238</v>
      </c>
      <c r="E229" s="7">
        <v>2014</v>
      </c>
      <c r="F229" s="7"/>
      <c r="G229" s="7" t="s">
        <v>42</v>
      </c>
      <c r="H229" s="7" t="s">
        <v>43</v>
      </c>
      <c r="I229" s="7" t="s">
        <v>33</v>
      </c>
      <c r="J229" s="7">
        <v>2025</v>
      </c>
      <c r="K229" s="7"/>
      <c r="L229" s="7">
        <v>292</v>
      </c>
      <c r="M229" s="7"/>
      <c r="N229" s="7">
        <f t="shared" si="5"/>
        <v>292</v>
      </c>
      <c r="O229" s="7" t="s">
        <v>162</v>
      </c>
      <c r="P229" s="7"/>
      <c r="Q229" s="7"/>
      <c r="R229" s="7"/>
      <c r="S229" s="7"/>
      <c r="T229" s="7"/>
      <c r="U229" s="7"/>
    </row>
    <row r="230" spans="2:21" x14ac:dyDescent="0.3">
      <c r="B230" s="7">
        <v>228</v>
      </c>
      <c r="C230" s="7" t="s">
        <v>151</v>
      </c>
      <c r="D230" s="7" t="s">
        <v>238</v>
      </c>
      <c r="E230" s="7">
        <v>2014</v>
      </c>
      <c r="F230" s="7"/>
      <c r="G230" s="7" t="s">
        <v>42</v>
      </c>
      <c r="H230" s="7" t="s">
        <v>43</v>
      </c>
      <c r="I230" s="7" t="s">
        <v>33</v>
      </c>
      <c r="J230" s="7">
        <v>2030</v>
      </c>
      <c r="K230" s="7"/>
      <c r="L230" s="7">
        <v>219</v>
      </c>
      <c r="M230" s="7"/>
      <c r="N230" s="7">
        <f t="shared" si="5"/>
        <v>219</v>
      </c>
      <c r="O230" s="7" t="s">
        <v>162</v>
      </c>
      <c r="P230" s="7"/>
      <c r="Q230" s="7"/>
      <c r="R230" s="7"/>
      <c r="S230" s="7"/>
      <c r="T230" s="7"/>
      <c r="U230" s="7"/>
    </row>
    <row r="231" spans="2:21" x14ac:dyDescent="0.3">
      <c r="B231" s="7">
        <v>229</v>
      </c>
      <c r="C231" s="7" t="s">
        <v>151</v>
      </c>
      <c r="D231" s="7" t="s">
        <v>238</v>
      </c>
      <c r="E231" s="7">
        <v>2014</v>
      </c>
      <c r="F231" s="7"/>
      <c r="G231" s="7" t="s">
        <v>42</v>
      </c>
      <c r="H231" s="7" t="s">
        <v>59</v>
      </c>
      <c r="I231" s="7" t="s">
        <v>44</v>
      </c>
      <c r="J231" s="7">
        <v>2020</v>
      </c>
      <c r="K231" s="7"/>
      <c r="L231" s="7">
        <v>1867</v>
      </c>
      <c r="M231" s="7"/>
      <c r="N231" s="7">
        <f t="shared" si="5"/>
        <v>1867</v>
      </c>
      <c r="O231" s="7" t="s">
        <v>162</v>
      </c>
      <c r="P231" s="7"/>
      <c r="Q231" s="7"/>
      <c r="R231" s="7"/>
      <c r="S231" s="7"/>
      <c r="T231" s="7"/>
      <c r="U231" s="7"/>
    </row>
    <row r="232" spans="2:21" x14ac:dyDescent="0.3">
      <c r="B232" s="7">
        <v>230</v>
      </c>
      <c r="C232" s="7" t="s">
        <v>151</v>
      </c>
      <c r="D232" s="7" t="s">
        <v>238</v>
      </c>
      <c r="E232" s="7">
        <v>2014</v>
      </c>
      <c r="F232" s="7"/>
      <c r="G232" s="7" t="s">
        <v>42</v>
      </c>
      <c r="H232" s="7" t="s">
        <v>43</v>
      </c>
      <c r="I232" s="7" t="s">
        <v>44</v>
      </c>
      <c r="J232" s="7">
        <v>2025</v>
      </c>
      <c r="K232" s="7"/>
      <c r="L232" s="7">
        <v>1299</v>
      </c>
      <c r="M232" s="7"/>
      <c r="N232" s="7">
        <f t="shared" si="5"/>
        <v>1299</v>
      </c>
      <c r="O232" s="7" t="s">
        <v>162</v>
      </c>
      <c r="P232" s="7"/>
      <c r="Q232" s="7"/>
      <c r="R232" s="7"/>
      <c r="S232" s="7"/>
      <c r="T232" s="7"/>
      <c r="U232" s="7"/>
    </row>
    <row r="233" spans="2:21" x14ac:dyDescent="0.3">
      <c r="B233" s="7">
        <v>231</v>
      </c>
      <c r="C233" s="7" t="s">
        <v>151</v>
      </c>
      <c r="D233" s="7" t="s">
        <v>238</v>
      </c>
      <c r="E233" s="7">
        <v>2014</v>
      </c>
      <c r="F233" s="7"/>
      <c r="G233" s="7" t="s">
        <v>42</v>
      </c>
      <c r="H233" s="7" t="s">
        <v>43</v>
      </c>
      <c r="I233" s="7" t="s">
        <v>44</v>
      </c>
      <c r="J233" s="7">
        <v>2030</v>
      </c>
      <c r="K233" s="7"/>
      <c r="L233" s="7">
        <v>667</v>
      </c>
      <c r="M233" s="7"/>
      <c r="N233" s="7">
        <f t="shared" si="5"/>
        <v>667</v>
      </c>
      <c r="O233" s="7" t="s">
        <v>162</v>
      </c>
      <c r="P233" s="7"/>
      <c r="Q233" s="7"/>
      <c r="R233" s="7"/>
      <c r="S233" s="7"/>
      <c r="T233" s="7"/>
      <c r="U233" s="7"/>
    </row>
    <row r="234" spans="2:21" x14ac:dyDescent="0.3">
      <c r="B234" s="7">
        <v>232</v>
      </c>
      <c r="C234" s="7" t="s">
        <v>151</v>
      </c>
      <c r="D234" s="7" t="s">
        <v>238</v>
      </c>
      <c r="E234" s="7">
        <v>2014</v>
      </c>
      <c r="F234" s="7"/>
      <c r="G234" s="7" t="s">
        <v>42</v>
      </c>
      <c r="H234" s="7" t="s">
        <v>59</v>
      </c>
      <c r="I234" s="7" t="s">
        <v>75</v>
      </c>
      <c r="J234" s="7">
        <v>2020</v>
      </c>
      <c r="K234" s="7"/>
      <c r="L234" s="7">
        <v>800</v>
      </c>
      <c r="M234" s="7"/>
      <c r="N234" s="7">
        <f t="shared" si="5"/>
        <v>800</v>
      </c>
      <c r="O234" s="7" t="s">
        <v>162</v>
      </c>
      <c r="P234" s="7"/>
      <c r="Q234" s="7"/>
      <c r="R234" s="7"/>
      <c r="S234" s="7"/>
      <c r="T234" s="7"/>
      <c r="U234" s="7"/>
    </row>
    <row r="235" spans="2:21" x14ac:dyDescent="0.3">
      <c r="B235" s="7">
        <v>233</v>
      </c>
      <c r="C235" s="7" t="s">
        <v>151</v>
      </c>
      <c r="D235" s="7" t="s">
        <v>238</v>
      </c>
      <c r="E235" s="7">
        <v>2014</v>
      </c>
      <c r="F235" s="7"/>
      <c r="G235" s="7" t="s">
        <v>42</v>
      </c>
      <c r="H235" s="7" t="s">
        <v>43</v>
      </c>
      <c r="I235" s="7" t="s">
        <v>75</v>
      </c>
      <c r="J235" s="7">
        <v>2025</v>
      </c>
      <c r="K235" s="7"/>
      <c r="L235" s="7">
        <v>533</v>
      </c>
      <c r="M235" s="7"/>
      <c r="N235" s="7">
        <f t="shared" si="5"/>
        <v>533</v>
      </c>
      <c r="O235" s="7" t="s">
        <v>162</v>
      </c>
      <c r="P235" s="7"/>
      <c r="Q235" s="7"/>
      <c r="R235" s="7"/>
      <c r="S235" s="7"/>
      <c r="T235" s="7"/>
      <c r="U235" s="7"/>
    </row>
    <row r="236" spans="2:21" x14ac:dyDescent="0.3">
      <c r="B236" s="7">
        <v>234</v>
      </c>
      <c r="C236" s="7" t="s">
        <v>151</v>
      </c>
      <c r="D236" s="7" t="s">
        <v>238</v>
      </c>
      <c r="E236" s="7">
        <v>2014</v>
      </c>
      <c r="F236" s="7"/>
      <c r="G236" s="7" t="s">
        <v>42</v>
      </c>
      <c r="H236" s="7" t="s">
        <v>43</v>
      </c>
      <c r="I236" s="7" t="s">
        <v>75</v>
      </c>
      <c r="J236" s="7">
        <v>2030</v>
      </c>
      <c r="K236" s="7"/>
      <c r="L236" s="7">
        <v>400</v>
      </c>
      <c r="M236" s="7"/>
      <c r="N236" s="7">
        <f t="shared" si="5"/>
        <v>400</v>
      </c>
      <c r="O236" s="7" t="s">
        <v>162</v>
      </c>
      <c r="P236" s="7"/>
      <c r="Q236" s="7"/>
      <c r="R236" s="7"/>
      <c r="S236" s="7"/>
      <c r="T236" s="7"/>
      <c r="U236" s="7"/>
    </row>
    <row r="237" spans="2:21" x14ac:dyDescent="0.3">
      <c r="B237" s="7">
        <v>235</v>
      </c>
      <c r="C237" s="7" t="s">
        <v>151</v>
      </c>
      <c r="D237" s="7" t="s">
        <v>241</v>
      </c>
      <c r="E237" s="7">
        <v>2015</v>
      </c>
      <c r="F237" s="7"/>
      <c r="G237" s="7" t="s">
        <v>42</v>
      </c>
      <c r="H237" s="7" t="s">
        <v>59</v>
      </c>
      <c r="I237" s="7" t="s">
        <v>33</v>
      </c>
      <c r="J237" s="7">
        <v>2015</v>
      </c>
      <c r="K237" s="7">
        <v>800</v>
      </c>
      <c r="L237" s="7"/>
      <c r="M237" s="7">
        <v>1500</v>
      </c>
      <c r="N237" s="7">
        <f t="shared" si="5"/>
        <v>1150</v>
      </c>
      <c r="O237" s="7" t="s">
        <v>162</v>
      </c>
      <c r="P237" s="7"/>
      <c r="Q237" s="7"/>
      <c r="R237" s="7"/>
      <c r="S237" s="7"/>
      <c r="T237" s="7">
        <f>(76+82)/2</f>
        <v>79</v>
      </c>
      <c r="U237" s="7" t="s">
        <v>36</v>
      </c>
    </row>
    <row r="238" spans="2:21" x14ac:dyDescent="0.3">
      <c r="B238" s="7">
        <v>236</v>
      </c>
      <c r="C238" s="7" t="s">
        <v>151</v>
      </c>
      <c r="D238" s="7" t="s">
        <v>241</v>
      </c>
      <c r="E238" s="7">
        <v>2015</v>
      </c>
      <c r="F238" s="7"/>
      <c r="G238" s="7" t="s">
        <v>42</v>
      </c>
      <c r="H238" s="7" t="s">
        <v>43</v>
      </c>
      <c r="I238" s="7" t="s">
        <v>33</v>
      </c>
      <c r="J238" s="7">
        <v>2025</v>
      </c>
      <c r="K238" s="7"/>
      <c r="L238" s="7">
        <v>500</v>
      </c>
      <c r="M238" s="7"/>
      <c r="N238" s="7">
        <f t="shared" si="5"/>
        <v>500</v>
      </c>
      <c r="O238" s="7" t="s">
        <v>162</v>
      </c>
      <c r="P238" s="7"/>
      <c r="Q238" s="7"/>
      <c r="R238" s="7"/>
      <c r="S238" s="7"/>
      <c r="T238" s="7"/>
      <c r="U238" s="7"/>
    </row>
    <row r="239" spans="2:21" x14ac:dyDescent="0.3">
      <c r="B239" s="7">
        <v>237</v>
      </c>
      <c r="C239" s="7" t="s">
        <v>151</v>
      </c>
      <c r="D239" s="7" t="s">
        <v>241</v>
      </c>
      <c r="E239" s="7">
        <v>2015</v>
      </c>
      <c r="F239" s="7"/>
      <c r="G239" s="7" t="s">
        <v>42</v>
      </c>
      <c r="H239" s="7" t="s">
        <v>59</v>
      </c>
      <c r="I239" s="7" t="s">
        <v>44</v>
      </c>
      <c r="J239" s="7">
        <v>2015</v>
      </c>
      <c r="K239" s="7">
        <v>2000</v>
      </c>
      <c r="L239" s="7"/>
      <c r="M239" s="7">
        <v>6000</v>
      </c>
      <c r="N239" s="7">
        <f t="shared" si="5"/>
        <v>4000</v>
      </c>
      <c r="O239" s="7" t="s">
        <v>162</v>
      </c>
      <c r="P239" s="7"/>
      <c r="Q239" s="7"/>
      <c r="R239" s="7"/>
      <c r="S239" s="7"/>
      <c r="T239" s="7">
        <f>(44+86)/2</f>
        <v>65</v>
      </c>
      <c r="U239" s="7" t="s">
        <v>36</v>
      </c>
    </row>
    <row r="240" spans="2:21" x14ac:dyDescent="0.3">
      <c r="B240" s="7">
        <v>238</v>
      </c>
      <c r="C240" s="7" t="s">
        <v>151</v>
      </c>
      <c r="D240" s="7" t="s">
        <v>244</v>
      </c>
      <c r="E240" s="7">
        <v>2016</v>
      </c>
      <c r="F240" s="7"/>
      <c r="G240" s="7" t="s">
        <v>42</v>
      </c>
      <c r="H240" s="7" t="s">
        <v>59</v>
      </c>
      <c r="I240" s="7" t="s">
        <v>33</v>
      </c>
      <c r="J240" s="7">
        <v>2016</v>
      </c>
      <c r="K240" s="7"/>
      <c r="L240" s="7">
        <v>1000</v>
      </c>
      <c r="M240" s="7"/>
      <c r="N240" s="7">
        <f t="shared" si="5"/>
        <v>1000</v>
      </c>
      <c r="O240" s="7" t="s">
        <v>162</v>
      </c>
      <c r="P240" s="7"/>
      <c r="Q240" s="7"/>
      <c r="R240" s="7"/>
      <c r="S240" s="7"/>
      <c r="T240" s="7"/>
      <c r="U240" s="7"/>
    </row>
    <row r="241" spans="2:21" x14ac:dyDescent="0.3">
      <c r="B241" s="7">
        <v>239</v>
      </c>
      <c r="C241" s="7" t="s">
        <v>151</v>
      </c>
      <c r="D241" s="7" t="s">
        <v>244</v>
      </c>
      <c r="E241" s="7">
        <v>2016</v>
      </c>
      <c r="F241" s="7"/>
      <c r="G241" s="7" t="s">
        <v>42</v>
      </c>
      <c r="H241" s="7" t="s">
        <v>43</v>
      </c>
      <c r="I241" s="7" t="s">
        <v>44</v>
      </c>
      <c r="J241" s="7">
        <v>2016</v>
      </c>
      <c r="K241" s="7"/>
      <c r="L241" s="7">
        <v>700</v>
      </c>
      <c r="M241" s="7"/>
      <c r="N241" s="7">
        <f t="shared" si="5"/>
        <v>700</v>
      </c>
      <c r="O241" s="7" t="s">
        <v>162</v>
      </c>
      <c r="P241" s="7"/>
      <c r="Q241" s="7"/>
      <c r="R241" s="7"/>
      <c r="S241" s="7"/>
      <c r="T241" s="7"/>
      <c r="U241" s="7"/>
    </row>
    <row r="242" spans="2:21" x14ac:dyDescent="0.3">
      <c r="B242" s="7">
        <v>240</v>
      </c>
      <c r="C242" s="7" t="s">
        <v>151</v>
      </c>
      <c r="D242" s="7" t="s">
        <v>244</v>
      </c>
      <c r="E242" s="7">
        <v>2016</v>
      </c>
      <c r="F242" s="7"/>
      <c r="G242" s="7" t="s">
        <v>42</v>
      </c>
      <c r="H242" s="7" t="s">
        <v>59</v>
      </c>
      <c r="I242" s="7" t="s">
        <v>33</v>
      </c>
      <c r="J242" s="7">
        <v>2030</v>
      </c>
      <c r="K242" s="7"/>
      <c r="L242" s="7">
        <v>2000</v>
      </c>
      <c r="M242" s="7"/>
      <c r="N242" s="7">
        <f t="shared" si="5"/>
        <v>2000</v>
      </c>
      <c r="O242" s="7" t="s">
        <v>162</v>
      </c>
      <c r="P242" s="7"/>
      <c r="Q242" s="7"/>
      <c r="R242" s="7"/>
      <c r="S242" s="7"/>
      <c r="T242" s="7"/>
      <c r="U242" s="7"/>
    </row>
    <row r="243" spans="2:21" x14ac:dyDescent="0.3">
      <c r="B243" s="7">
        <v>241</v>
      </c>
      <c r="C243" s="7" t="s">
        <v>151</v>
      </c>
      <c r="D243" s="7" t="s">
        <v>244</v>
      </c>
      <c r="E243" s="7">
        <v>2016</v>
      </c>
      <c r="F243" s="7"/>
      <c r="G243" s="7" t="s">
        <v>42</v>
      </c>
      <c r="H243" s="7" t="s">
        <v>43</v>
      </c>
      <c r="I243" s="7" t="s">
        <v>44</v>
      </c>
      <c r="J243" s="7">
        <v>2030</v>
      </c>
      <c r="K243" s="7"/>
      <c r="L243" s="7">
        <v>700</v>
      </c>
      <c r="M243" s="7"/>
      <c r="N243" s="7">
        <f t="shared" si="5"/>
        <v>700</v>
      </c>
      <c r="O243" s="7" t="s">
        <v>162</v>
      </c>
      <c r="P243" s="7"/>
      <c r="Q243" s="7"/>
      <c r="R243" s="7"/>
      <c r="S243" s="7"/>
      <c r="T243" s="7"/>
      <c r="U243" s="7"/>
    </row>
    <row r="244" spans="2:21" x14ac:dyDescent="0.3">
      <c r="B244" s="7">
        <v>242</v>
      </c>
      <c r="C244" s="7" t="s">
        <v>151</v>
      </c>
      <c r="D244" s="7" t="s">
        <v>245</v>
      </c>
      <c r="E244" s="7">
        <v>2015</v>
      </c>
      <c r="F244" s="7"/>
      <c r="G244" s="7" t="s">
        <v>42</v>
      </c>
      <c r="H244" s="7" t="s">
        <v>59</v>
      </c>
      <c r="I244" s="7" t="s">
        <v>33</v>
      </c>
      <c r="J244" s="7">
        <v>2016</v>
      </c>
      <c r="K244" s="7">
        <v>430</v>
      </c>
      <c r="L244" s="7"/>
      <c r="M244" s="7">
        <v>2121</v>
      </c>
      <c r="N244" s="7">
        <f t="shared" si="5"/>
        <v>1275.5</v>
      </c>
      <c r="O244" s="7" t="s">
        <v>162</v>
      </c>
      <c r="P244" s="7"/>
      <c r="Q244" s="7"/>
      <c r="R244" s="7">
        <v>500</v>
      </c>
      <c r="S244" s="7" t="s">
        <v>80</v>
      </c>
      <c r="T244" s="7">
        <v>70</v>
      </c>
      <c r="U244" s="7" t="s">
        <v>81</v>
      </c>
    </row>
    <row r="245" spans="2:21" x14ac:dyDescent="0.3">
      <c r="B245" s="7">
        <v>243</v>
      </c>
      <c r="C245" s="7" t="s">
        <v>151</v>
      </c>
      <c r="D245" s="7" t="s">
        <v>248</v>
      </c>
      <c r="E245" s="7">
        <v>2016</v>
      </c>
      <c r="F245" s="7"/>
      <c r="G245" s="7" t="s">
        <v>42</v>
      </c>
      <c r="H245" s="7" t="s">
        <v>59</v>
      </c>
      <c r="I245" s="7" t="s">
        <v>33</v>
      </c>
      <c r="J245" s="7">
        <v>2016</v>
      </c>
      <c r="K245" s="7"/>
      <c r="L245" s="7">
        <v>2000</v>
      </c>
      <c r="M245" s="7"/>
      <c r="N245" s="7">
        <f t="shared" si="5"/>
        <v>2000</v>
      </c>
      <c r="O245" s="7" t="s">
        <v>162</v>
      </c>
      <c r="P245" s="7"/>
      <c r="Q245" s="7"/>
      <c r="R245" s="7">
        <v>1</v>
      </c>
      <c r="S245" s="7" t="s">
        <v>35</v>
      </c>
      <c r="T245" s="7">
        <f>(66+78)/2</f>
        <v>72</v>
      </c>
      <c r="U245" s="7" t="s">
        <v>81</v>
      </c>
    </row>
    <row r="246" spans="2:21" x14ac:dyDescent="0.3">
      <c r="B246" s="7">
        <v>244</v>
      </c>
      <c r="C246" s="7" t="s">
        <v>151</v>
      </c>
      <c r="D246" s="7" t="s">
        <v>248</v>
      </c>
      <c r="E246" s="7">
        <v>2016</v>
      </c>
      <c r="F246" s="7"/>
      <c r="G246" s="7" t="s">
        <v>42</v>
      </c>
      <c r="H246" s="7" t="s">
        <v>59</v>
      </c>
      <c r="I246" s="7" t="s">
        <v>33</v>
      </c>
      <c r="J246" s="7">
        <v>2016</v>
      </c>
      <c r="K246" s="7"/>
      <c r="L246" s="7">
        <v>1500</v>
      </c>
      <c r="M246" s="7"/>
      <c r="N246" s="7">
        <f t="shared" si="5"/>
        <v>1500</v>
      </c>
      <c r="O246" s="7" t="s">
        <v>162</v>
      </c>
      <c r="P246" s="7"/>
      <c r="Q246" s="7"/>
      <c r="R246" s="7">
        <v>10</v>
      </c>
      <c r="S246" s="7" t="s">
        <v>35</v>
      </c>
      <c r="T246" s="7">
        <f>(66+78)/2</f>
        <v>72</v>
      </c>
      <c r="U246" s="7" t="s">
        <v>81</v>
      </c>
    </row>
    <row r="247" spans="2:21" x14ac:dyDescent="0.3">
      <c r="B247" s="7">
        <v>245</v>
      </c>
      <c r="C247" s="7" t="s">
        <v>151</v>
      </c>
      <c r="D247" s="7" t="s">
        <v>248</v>
      </c>
      <c r="E247" s="7">
        <v>2016</v>
      </c>
      <c r="F247" s="7"/>
      <c r="G247" s="7" t="s">
        <v>42</v>
      </c>
      <c r="H247" s="7" t="s">
        <v>59</v>
      </c>
      <c r="I247" s="7" t="s">
        <v>33</v>
      </c>
      <c r="J247" s="7">
        <v>2016</v>
      </c>
      <c r="K247" s="7"/>
      <c r="L247" s="7">
        <v>1000</v>
      </c>
      <c r="M247" s="7"/>
      <c r="N247" s="7">
        <f t="shared" si="5"/>
        <v>1000</v>
      </c>
      <c r="O247" s="7" t="s">
        <v>162</v>
      </c>
      <c r="P247" s="7"/>
      <c r="Q247" s="7"/>
      <c r="R247" s="7"/>
      <c r="S247" s="7"/>
      <c r="T247" s="7">
        <f>(66+78)/2</f>
        <v>72</v>
      </c>
      <c r="U247" s="7" t="s">
        <v>81</v>
      </c>
    </row>
    <row r="248" spans="2:21" x14ac:dyDescent="0.3">
      <c r="B248" s="7">
        <v>246</v>
      </c>
      <c r="C248" s="7" t="s">
        <v>151</v>
      </c>
      <c r="D248" s="7" t="s">
        <v>248</v>
      </c>
      <c r="E248" s="7">
        <v>2016</v>
      </c>
      <c r="F248" s="7"/>
      <c r="G248" s="7" t="s">
        <v>42</v>
      </c>
      <c r="H248" s="7" t="s">
        <v>59</v>
      </c>
      <c r="I248" s="7" t="s">
        <v>44</v>
      </c>
      <c r="J248" s="7">
        <v>2016</v>
      </c>
      <c r="K248" s="7"/>
      <c r="L248" s="7">
        <v>1000</v>
      </c>
      <c r="M248" s="7"/>
      <c r="N248" s="7">
        <f t="shared" si="5"/>
        <v>1000</v>
      </c>
      <c r="O248" s="7" t="s">
        <v>162</v>
      </c>
      <c r="P248" s="7"/>
      <c r="Q248" s="7"/>
      <c r="R248" s="7">
        <v>10</v>
      </c>
      <c r="S248" s="7" t="s">
        <v>35</v>
      </c>
      <c r="T248" s="7"/>
      <c r="U248" s="7"/>
    </row>
    <row r="249" spans="2:21" x14ac:dyDescent="0.3">
      <c r="B249" s="7">
        <v>247</v>
      </c>
      <c r="C249" s="7" t="s">
        <v>151</v>
      </c>
      <c r="D249" s="7" t="s">
        <v>248</v>
      </c>
      <c r="E249" s="7">
        <v>2016</v>
      </c>
      <c r="F249" s="7"/>
      <c r="G249" s="7" t="s">
        <v>42</v>
      </c>
      <c r="H249" s="7" t="s">
        <v>43</v>
      </c>
      <c r="I249" s="7" t="s">
        <v>44</v>
      </c>
      <c r="J249" s="7">
        <v>2030</v>
      </c>
      <c r="K249" s="7"/>
      <c r="L249" s="7">
        <v>1000</v>
      </c>
      <c r="M249" s="7"/>
      <c r="N249" s="7">
        <f t="shared" si="5"/>
        <v>1000</v>
      </c>
      <c r="O249" s="7" t="s">
        <v>162</v>
      </c>
      <c r="P249" s="7"/>
      <c r="Q249" s="7"/>
      <c r="R249" s="7">
        <v>1</v>
      </c>
      <c r="S249" s="7" t="s">
        <v>35</v>
      </c>
      <c r="T249" s="7"/>
      <c r="U249" s="7"/>
    </row>
    <row r="250" spans="2:21" x14ac:dyDescent="0.3">
      <c r="B250" s="7">
        <v>248</v>
      </c>
      <c r="C250" s="7" t="s">
        <v>151</v>
      </c>
      <c r="D250" s="7" t="s">
        <v>248</v>
      </c>
      <c r="E250" s="7">
        <v>2016</v>
      </c>
      <c r="F250" s="7"/>
      <c r="G250" s="7" t="s">
        <v>42</v>
      </c>
      <c r="H250" s="7" t="s">
        <v>43</v>
      </c>
      <c r="I250" s="7" t="s">
        <v>44</v>
      </c>
      <c r="J250" s="7">
        <v>2030</v>
      </c>
      <c r="K250" s="7"/>
      <c r="L250" s="7">
        <v>700</v>
      </c>
      <c r="M250" s="7"/>
      <c r="N250" s="7">
        <f t="shared" si="5"/>
        <v>700</v>
      </c>
      <c r="O250" s="7" t="s">
        <v>162</v>
      </c>
      <c r="P250" s="7"/>
      <c r="Q250" s="7"/>
      <c r="R250" s="7">
        <v>10</v>
      </c>
      <c r="S250" s="7" t="s">
        <v>35</v>
      </c>
      <c r="T250" s="7"/>
      <c r="U250" s="7"/>
    </row>
    <row r="251" spans="2:21" x14ac:dyDescent="0.3">
      <c r="B251" s="7">
        <v>249</v>
      </c>
      <c r="C251" s="7" t="s">
        <v>151</v>
      </c>
      <c r="D251" s="7" t="s">
        <v>248</v>
      </c>
      <c r="E251" s="7">
        <v>2016</v>
      </c>
      <c r="F251" s="7"/>
      <c r="G251" s="7" t="s">
        <v>42</v>
      </c>
      <c r="H251" s="7" t="s">
        <v>43</v>
      </c>
      <c r="I251" s="7" t="s">
        <v>44</v>
      </c>
      <c r="J251" s="7">
        <v>2050</v>
      </c>
      <c r="K251" s="7">
        <v>500</v>
      </c>
      <c r="L251" s="7"/>
      <c r="M251" s="7">
        <v>550</v>
      </c>
      <c r="N251" s="7">
        <f t="shared" si="5"/>
        <v>525</v>
      </c>
      <c r="O251" s="7" t="s">
        <v>162</v>
      </c>
      <c r="P251" s="7"/>
      <c r="Q251" s="7"/>
      <c r="R251" s="7">
        <v>1</v>
      </c>
      <c r="S251" s="7" t="s">
        <v>35</v>
      </c>
      <c r="T251" s="7"/>
      <c r="U251" s="7"/>
    </row>
    <row r="252" spans="2:21" x14ac:dyDescent="0.3">
      <c r="B252" s="7">
        <v>250</v>
      </c>
      <c r="C252" s="7" t="s">
        <v>151</v>
      </c>
      <c r="D252" s="7" t="s">
        <v>248</v>
      </c>
      <c r="E252" s="7">
        <v>2016</v>
      </c>
      <c r="F252" s="7"/>
      <c r="G252" s="7" t="s">
        <v>42</v>
      </c>
      <c r="H252" s="7" t="s">
        <v>43</v>
      </c>
      <c r="I252" s="7" t="s">
        <v>44</v>
      </c>
      <c r="J252" s="7">
        <v>2050</v>
      </c>
      <c r="K252" s="7">
        <v>350</v>
      </c>
      <c r="L252" s="7"/>
      <c r="M252" s="7">
        <v>400</v>
      </c>
      <c r="N252" s="7">
        <f t="shared" si="5"/>
        <v>375</v>
      </c>
      <c r="O252" s="7" t="s">
        <v>162</v>
      </c>
      <c r="P252" s="7"/>
      <c r="Q252" s="7"/>
      <c r="R252" s="7">
        <v>10</v>
      </c>
      <c r="S252" s="7" t="s">
        <v>35</v>
      </c>
      <c r="T252" s="7"/>
      <c r="U252" s="7"/>
    </row>
    <row r="253" spans="2:21" x14ac:dyDescent="0.3">
      <c r="B253" s="7">
        <v>251</v>
      </c>
      <c r="C253" s="7" t="s">
        <v>151</v>
      </c>
      <c r="D253" s="7" t="s">
        <v>251</v>
      </c>
      <c r="E253" s="7">
        <v>2014</v>
      </c>
      <c r="F253" s="7"/>
      <c r="G253" s="7" t="s">
        <v>42</v>
      </c>
      <c r="H253" s="7" t="s">
        <v>59</v>
      </c>
      <c r="I253" s="7" t="s">
        <v>33</v>
      </c>
      <c r="J253" s="7">
        <v>2013</v>
      </c>
      <c r="K253" s="7"/>
      <c r="L253" s="7">
        <v>1200</v>
      </c>
      <c r="M253" s="7"/>
      <c r="N253" s="7">
        <f t="shared" si="5"/>
        <v>1200</v>
      </c>
      <c r="O253" s="7" t="s">
        <v>162</v>
      </c>
      <c r="P253" s="7"/>
      <c r="Q253" s="7"/>
      <c r="R253" s="7"/>
      <c r="S253" s="7"/>
      <c r="T253" s="7"/>
      <c r="U253" s="7"/>
    </row>
    <row r="254" spans="2:21" x14ac:dyDescent="0.3">
      <c r="B254" s="7">
        <v>252</v>
      </c>
      <c r="C254" s="7" t="s">
        <v>151</v>
      </c>
      <c r="D254" s="7" t="s">
        <v>251</v>
      </c>
      <c r="E254" s="7">
        <v>2014</v>
      </c>
      <c r="F254" s="7"/>
      <c r="G254" s="7" t="s">
        <v>42</v>
      </c>
      <c r="H254" s="7" t="s">
        <v>43</v>
      </c>
      <c r="I254" s="7" t="s">
        <v>33</v>
      </c>
      <c r="J254" s="7">
        <v>2020</v>
      </c>
      <c r="K254" s="7"/>
      <c r="L254" s="7">
        <v>1100</v>
      </c>
      <c r="M254" s="7"/>
      <c r="N254" s="7">
        <f t="shared" si="5"/>
        <v>1100</v>
      </c>
      <c r="O254" s="7" t="s">
        <v>162</v>
      </c>
      <c r="P254" s="7"/>
      <c r="Q254" s="7"/>
      <c r="R254" s="7"/>
      <c r="S254" s="7"/>
      <c r="T254" s="7">
        <f>(70+55)/2</f>
        <v>62.5</v>
      </c>
      <c r="U254" s="7" t="s">
        <v>81</v>
      </c>
    </row>
    <row r="255" spans="2:21" x14ac:dyDescent="0.3">
      <c r="B255" s="7">
        <v>253</v>
      </c>
      <c r="C255" s="7" t="s">
        <v>151</v>
      </c>
      <c r="D255" s="7" t="s">
        <v>251</v>
      </c>
      <c r="E255" s="7">
        <v>2014</v>
      </c>
      <c r="F255" s="7"/>
      <c r="G255" s="7" t="s">
        <v>42</v>
      </c>
      <c r="H255" s="7" t="s">
        <v>43</v>
      </c>
      <c r="I255" s="7" t="s">
        <v>33</v>
      </c>
      <c r="J255" s="7">
        <v>2030</v>
      </c>
      <c r="K255" s="7"/>
      <c r="L255" s="7">
        <v>1050</v>
      </c>
      <c r="M255" s="7"/>
      <c r="N255" s="7">
        <f t="shared" si="5"/>
        <v>1050</v>
      </c>
      <c r="O255" s="7" t="s">
        <v>162</v>
      </c>
      <c r="P255" s="7"/>
      <c r="Q255" s="7"/>
      <c r="R255" s="7"/>
      <c r="S255" s="7"/>
      <c r="T255" s="7">
        <f>(70+55)/2</f>
        <v>62.5</v>
      </c>
      <c r="U255" s="7" t="s">
        <v>81</v>
      </c>
    </row>
    <row r="256" spans="2:21" x14ac:dyDescent="0.3">
      <c r="B256" s="7">
        <v>254</v>
      </c>
      <c r="C256" s="7" t="s">
        <v>151</v>
      </c>
      <c r="D256" s="7" t="s">
        <v>254</v>
      </c>
      <c r="E256" s="7">
        <v>2014</v>
      </c>
      <c r="F256" s="7"/>
      <c r="G256" s="7" t="s">
        <v>42</v>
      </c>
      <c r="H256" s="7" t="s">
        <v>59</v>
      </c>
      <c r="I256" s="7" t="s">
        <v>33</v>
      </c>
      <c r="J256" s="7">
        <v>2014</v>
      </c>
      <c r="K256" s="7">
        <v>1100</v>
      </c>
      <c r="L256" s="7"/>
      <c r="M256" s="7">
        <v>1700</v>
      </c>
      <c r="N256" s="7">
        <f t="shared" si="5"/>
        <v>1400</v>
      </c>
      <c r="O256" s="7" t="s">
        <v>162</v>
      </c>
      <c r="P256" s="7"/>
      <c r="Q256" s="7"/>
      <c r="R256" s="7"/>
      <c r="S256" s="7"/>
      <c r="T256" s="7"/>
      <c r="U256" s="7"/>
    </row>
    <row r="257" spans="2:21" x14ac:dyDescent="0.3">
      <c r="B257" s="7">
        <v>255</v>
      </c>
      <c r="C257" s="7" t="s">
        <v>151</v>
      </c>
      <c r="D257" s="7" t="s">
        <v>257</v>
      </c>
      <c r="E257" s="7">
        <v>2009</v>
      </c>
      <c r="F257" s="7"/>
      <c r="G257" s="7" t="s">
        <v>42</v>
      </c>
      <c r="H257" s="7" t="s">
        <v>59</v>
      </c>
      <c r="I257" s="7" t="s">
        <v>33</v>
      </c>
      <c r="J257" s="7">
        <v>2009</v>
      </c>
      <c r="K257" s="7">
        <v>580</v>
      </c>
      <c r="L257" s="7"/>
      <c r="M257" s="7">
        <v>674</v>
      </c>
      <c r="N257" s="7">
        <f t="shared" si="5"/>
        <v>627</v>
      </c>
      <c r="O257" s="7" t="s">
        <v>162</v>
      </c>
      <c r="P257" s="7"/>
      <c r="Q257" s="7"/>
      <c r="R257" s="7"/>
      <c r="S257" s="7"/>
      <c r="T257" s="7"/>
      <c r="U257" s="7"/>
    </row>
    <row r="258" spans="2:21" x14ac:dyDescent="0.3">
      <c r="B258" s="7">
        <v>256</v>
      </c>
      <c r="C258" s="7" t="s">
        <v>151</v>
      </c>
      <c r="D258" s="7" t="s">
        <v>168</v>
      </c>
      <c r="E258" s="7">
        <v>2014</v>
      </c>
      <c r="F258" s="7"/>
      <c r="G258" s="7" t="s">
        <v>42</v>
      </c>
      <c r="H258" s="7" t="s">
        <v>43</v>
      </c>
      <c r="I258" s="7" t="s">
        <v>33</v>
      </c>
      <c r="J258" s="7">
        <v>2030</v>
      </c>
      <c r="K258" s="7"/>
      <c r="L258" s="7">
        <v>676</v>
      </c>
      <c r="M258" s="7"/>
      <c r="N258" s="7">
        <f t="shared" si="5"/>
        <v>676</v>
      </c>
      <c r="O258" s="7" t="s">
        <v>162</v>
      </c>
      <c r="P258" s="7"/>
      <c r="Q258" s="7"/>
      <c r="R258" s="7"/>
      <c r="S258" s="7"/>
      <c r="T258" s="7"/>
      <c r="U258" s="7"/>
    </row>
    <row r="259" spans="2:21" x14ac:dyDescent="0.3">
      <c r="B259" s="7">
        <v>257</v>
      </c>
      <c r="C259" s="7" t="s">
        <v>151</v>
      </c>
      <c r="D259" s="7" t="s">
        <v>260</v>
      </c>
      <c r="E259" s="7">
        <v>2005</v>
      </c>
      <c r="F259" s="7"/>
      <c r="G259" s="7" t="s">
        <v>42</v>
      </c>
      <c r="H259" s="7" t="s">
        <v>59</v>
      </c>
      <c r="I259" s="7" t="s">
        <v>33</v>
      </c>
      <c r="J259" s="7">
        <v>2005</v>
      </c>
      <c r="K259" s="7">
        <v>300</v>
      </c>
      <c r="L259" s="7">
        <v>400</v>
      </c>
      <c r="M259" s="7">
        <v>740</v>
      </c>
      <c r="N259" s="7">
        <f t="shared" si="5"/>
        <v>480</v>
      </c>
      <c r="O259" s="7" t="s">
        <v>162</v>
      </c>
      <c r="P259" s="7"/>
      <c r="Q259" s="7"/>
      <c r="R259" s="7">
        <f>(100+6900)/2</f>
        <v>3500</v>
      </c>
      <c r="S259" s="7" t="s">
        <v>80</v>
      </c>
      <c r="T259" s="7">
        <f>(70+78+83)/3</f>
        <v>77</v>
      </c>
      <c r="U259" s="7" t="s">
        <v>81</v>
      </c>
    </row>
    <row r="260" spans="2:21" x14ac:dyDescent="0.3">
      <c r="B260" s="7">
        <v>258</v>
      </c>
      <c r="C260" s="7" t="s">
        <v>151</v>
      </c>
      <c r="D260" s="7" t="s">
        <v>263</v>
      </c>
      <c r="E260" s="7">
        <v>2013</v>
      </c>
      <c r="F260" s="7"/>
      <c r="G260" s="7" t="s">
        <v>42</v>
      </c>
      <c r="H260" s="7" t="s">
        <v>59</v>
      </c>
      <c r="I260" s="7" t="s">
        <v>33</v>
      </c>
      <c r="J260" s="7">
        <v>2013</v>
      </c>
      <c r="K260" s="7">
        <v>800</v>
      </c>
      <c r="L260" s="7"/>
      <c r="M260" s="7">
        <v>1000</v>
      </c>
      <c r="N260" s="7">
        <f t="shared" si="5"/>
        <v>900</v>
      </c>
      <c r="O260" s="7" t="s">
        <v>162</v>
      </c>
      <c r="P260" s="7"/>
      <c r="Q260" s="7"/>
      <c r="R260" s="7">
        <v>2</v>
      </c>
      <c r="S260" s="7" t="s">
        <v>35</v>
      </c>
      <c r="T260" s="7">
        <f>(65+80)/2</f>
        <v>72.5</v>
      </c>
      <c r="U260" s="7" t="s">
        <v>81</v>
      </c>
    </row>
    <row r="261" spans="2:21" x14ac:dyDescent="0.3">
      <c r="B261" s="7">
        <v>259</v>
      </c>
      <c r="C261" s="7" t="s">
        <v>151</v>
      </c>
      <c r="D261" s="7" t="s">
        <v>263</v>
      </c>
      <c r="E261" s="7">
        <v>2013</v>
      </c>
      <c r="F261" s="7"/>
      <c r="G261" s="7" t="s">
        <v>42</v>
      </c>
      <c r="H261" s="7" t="s">
        <v>59</v>
      </c>
      <c r="I261" s="7" t="s">
        <v>33</v>
      </c>
      <c r="J261" s="7">
        <v>2013</v>
      </c>
      <c r="K261" s="7">
        <v>1200</v>
      </c>
      <c r="L261" s="7"/>
      <c r="M261" s="7">
        <v>1600</v>
      </c>
      <c r="N261" s="7">
        <f t="shared" si="5"/>
        <v>1400</v>
      </c>
      <c r="O261" s="7" t="s">
        <v>162</v>
      </c>
      <c r="P261" s="7"/>
      <c r="Q261" s="7"/>
      <c r="R261" s="7">
        <v>3</v>
      </c>
      <c r="S261" s="7" t="s">
        <v>35</v>
      </c>
      <c r="T261" s="7">
        <f>(65+80)/2</f>
        <v>72.5</v>
      </c>
      <c r="U261" s="7" t="s">
        <v>81</v>
      </c>
    </row>
    <row r="262" spans="2:21" x14ac:dyDescent="0.3">
      <c r="B262" s="7">
        <v>260</v>
      </c>
      <c r="C262" s="7" t="s">
        <v>151</v>
      </c>
      <c r="D262" s="7" t="s">
        <v>263</v>
      </c>
      <c r="E262" s="7">
        <v>2013</v>
      </c>
      <c r="F262" s="7"/>
      <c r="G262" s="7" t="s">
        <v>42</v>
      </c>
      <c r="H262" s="7" t="s">
        <v>59</v>
      </c>
      <c r="I262" s="7" t="s">
        <v>44</v>
      </c>
      <c r="J262" s="7">
        <v>2013</v>
      </c>
      <c r="K262" s="7"/>
      <c r="L262" s="7">
        <v>5000</v>
      </c>
      <c r="M262" s="7"/>
      <c r="N262" s="7">
        <f t="shared" si="5"/>
        <v>5000</v>
      </c>
      <c r="O262" s="7" t="s">
        <v>162</v>
      </c>
      <c r="P262" s="7"/>
      <c r="Q262" s="7"/>
      <c r="R262" s="7">
        <v>300</v>
      </c>
      <c r="S262" s="7" t="s">
        <v>80</v>
      </c>
      <c r="T262" s="7">
        <f>(65+80)/2</f>
        <v>72.5</v>
      </c>
      <c r="U262" s="7" t="s">
        <v>81</v>
      </c>
    </row>
    <row r="263" spans="2:21" x14ac:dyDescent="0.3">
      <c r="B263" s="7">
        <v>261</v>
      </c>
      <c r="C263" s="7" t="s">
        <v>151</v>
      </c>
      <c r="D263" s="7" t="s">
        <v>266</v>
      </c>
      <c r="E263" s="7">
        <v>2005</v>
      </c>
      <c r="F263" s="7"/>
      <c r="G263" s="7" t="s">
        <v>42</v>
      </c>
      <c r="H263" s="7" t="s">
        <v>59</v>
      </c>
      <c r="I263" s="7" t="s">
        <v>33</v>
      </c>
      <c r="J263" s="7">
        <v>2003</v>
      </c>
      <c r="K263" s="7"/>
      <c r="L263" s="7">
        <v>1630</v>
      </c>
      <c r="M263" s="7"/>
      <c r="N263" s="7">
        <f t="shared" si="5"/>
        <v>1630</v>
      </c>
      <c r="O263" s="7" t="s">
        <v>162</v>
      </c>
      <c r="P263" s="7"/>
      <c r="Q263" s="7"/>
      <c r="R263" s="7"/>
      <c r="S263" s="7"/>
      <c r="T263" s="7"/>
      <c r="U263" s="7"/>
    </row>
    <row r="264" spans="2:21" x14ac:dyDescent="0.3">
      <c r="B264" s="7">
        <v>262</v>
      </c>
      <c r="C264" s="7" t="s">
        <v>151</v>
      </c>
      <c r="D264" s="7" t="s">
        <v>266</v>
      </c>
      <c r="E264" s="7">
        <v>2005</v>
      </c>
      <c r="F264" s="7"/>
      <c r="G264" s="7" t="s">
        <v>42</v>
      </c>
      <c r="H264" s="7" t="s">
        <v>59</v>
      </c>
      <c r="I264" s="7" t="s">
        <v>33</v>
      </c>
      <c r="J264" s="7">
        <v>2004</v>
      </c>
      <c r="K264" s="7"/>
      <c r="L264" s="7">
        <v>1630</v>
      </c>
      <c r="M264" s="7"/>
      <c r="N264" s="7">
        <f t="shared" ref="N264" si="6">AVERAGE(K264,L264,M264)</f>
        <v>1630</v>
      </c>
      <c r="O264" s="7" t="s">
        <v>162</v>
      </c>
      <c r="P264" s="7"/>
      <c r="Q264" s="7"/>
      <c r="R264" s="7"/>
      <c r="S264" s="7"/>
      <c r="T264" s="7"/>
      <c r="U264" s="7"/>
    </row>
    <row r="265" spans="2:21" x14ac:dyDescent="0.3">
      <c r="B265" s="7">
        <v>263</v>
      </c>
      <c r="C265" s="7" t="s">
        <v>151</v>
      </c>
      <c r="D265" s="7" t="s">
        <v>266</v>
      </c>
      <c r="E265" s="7">
        <v>2005</v>
      </c>
      <c r="F265" s="7"/>
      <c r="G265" s="7" t="s">
        <v>42</v>
      </c>
      <c r="H265" s="7" t="s">
        <v>59</v>
      </c>
      <c r="I265" s="7" t="s">
        <v>33</v>
      </c>
      <c r="J265" s="7">
        <v>2005</v>
      </c>
      <c r="K265" s="7"/>
      <c r="L265" s="7">
        <v>1630</v>
      </c>
      <c r="M265" s="7"/>
      <c r="N265" s="7">
        <f>AVERAGE(K265,L265,M265)</f>
        <v>1630</v>
      </c>
      <c r="O265" s="7" t="s">
        <v>162</v>
      </c>
      <c r="P265" s="7"/>
      <c r="Q265" s="7"/>
      <c r="R265" s="7"/>
      <c r="S265" s="7"/>
      <c r="T265" s="7"/>
      <c r="U265" s="7"/>
    </row>
    <row r="266" spans="2:21" x14ac:dyDescent="0.3">
      <c r="B266" s="7">
        <v>264</v>
      </c>
      <c r="C266" s="7" t="s">
        <v>151</v>
      </c>
      <c r="D266" s="7" t="s">
        <v>266</v>
      </c>
      <c r="E266" s="7">
        <v>2005</v>
      </c>
      <c r="F266" s="7"/>
      <c r="G266" s="7" t="s">
        <v>42</v>
      </c>
      <c r="H266" s="7" t="s">
        <v>43</v>
      </c>
      <c r="I266" s="7" t="s">
        <v>33</v>
      </c>
      <c r="J266" s="7">
        <v>2020</v>
      </c>
      <c r="K266" s="7"/>
      <c r="L266" s="7">
        <v>1630</v>
      </c>
      <c r="M266" s="7"/>
      <c r="N266" s="7">
        <f t="shared" ref="N266" si="7">AVERAGE(K266,L266,M266)</f>
        <v>1630</v>
      </c>
      <c r="O266" s="7" t="s">
        <v>162</v>
      </c>
      <c r="P266" s="7"/>
      <c r="Q266" s="7"/>
      <c r="R266" s="7"/>
      <c r="S266" s="7"/>
      <c r="T266" s="7"/>
      <c r="U266" s="7"/>
    </row>
    <row r="267" spans="2:21" x14ac:dyDescent="0.3">
      <c r="B267" s="7">
        <v>265</v>
      </c>
      <c r="C267" s="7" t="s">
        <v>151</v>
      </c>
      <c r="D267" s="7" t="s">
        <v>270</v>
      </c>
      <c r="E267" s="7">
        <v>2013</v>
      </c>
      <c r="F267" s="7"/>
      <c r="G267" s="7" t="s">
        <v>42</v>
      </c>
      <c r="H267" s="7" t="s">
        <v>59</v>
      </c>
      <c r="I267" s="7" t="s">
        <v>197</v>
      </c>
      <c r="J267" s="7">
        <v>2013</v>
      </c>
      <c r="K267" s="7"/>
      <c r="L267" s="7">
        <v>1000</v>
      </c>
      <c r="M267" s="7"/>
      <c r="N267" s="7">
        <f>AVERAGE(K267,L267,M267)</f>
        <v>1000</v>
      </c>
      <c r="O267" s="7" t="s">
        <v>162</v>
      </c>
      <c r="P267" s="7"/>
      <c r="Q267" s="7"/>
      <c r="R267" s="7"/>
      <c r="S267" s="7"/>
      <c r="T267" s="7"/>
      <c r="U267" s="7"/>
    </row>
    <row r="268" spans="2:21" x14ac:dyDescent="0.3">
      <c r="B268" s="7">
        <v>266</v>
      </c>
      <c r="C268" s="7" t="s">
        <v>151</v>
      </c>
      <c r="D268" s="7" t="s">
        <v>273</v>
      </c>
      <c r="E268" s="7">
        <v>2008</v>
      </c>
      <c r="F268" s="7"/>
      <c r="G268" s="7" t="s">
        <v>42</v>
      </c>
      <c r="H268" s="7" t="s">
        <v>59</v>
      </c>
      <c r="I268" s="7" t="s">
        <v>33</v>
      </c>
      <c r="J268" s="7">
        <v>2012</v>
      </c>
      <c r="K268" s="7">
        <v>1000</v>
      </c>
      <c r="L268" s="7"/>
      <c r="M268" s="7">
        <v>5000</v>
      </c>
      <c r="N268" s="7">
        <f t="shared" ref="N268:N331" si="8">AVERAGE(K268,L268,M268)</f>
        <v>3000</v>
      </c>
      <c r="O268" s="7" t="s">
        <v>162</v>
      </c>
      <c r="P268" s="7"/>
      <c r="Q268" s="7"/>
      <c r="R268" s="7"/>
      <c r="S268" s="7"/>
      <c r="T268" s="7"/>
      <c r="U268" s="7"/>
    </row>
    <row r="269" spans="2:21" x14ac:dyDescent="0.3">
      <c r="B269" s="7">
        <v>267</v>
      </c>
      <c r="C269" s="7" t="s">
        <v>151</v>
      </c>
      <c r="D269" s="7" t="s">
        <v>273</v>
      </c>
      <c r="E269" s="7">
        <v>2008</v>
      </c>
      <c r="F269" s="7"/>
      <c r="G269" s="7" t="s">
        <v>42</v>
      </c>
      <c r="H269" s="7" t="s">
        <v>59</v>
      </c>
      <c r="I269" s="7" t="s">
        <v>75</v>
      </c>
      <c r="J269" s="7">
        <v>2012</v>
      </c>
      <c r="K269" s="7">
        <v>1000</v>
      </c>
      <c r="L269" s="7"/>
      <c r="M269" s="7">
        <v>1000</v>
      </c>
      <c r="N269" s="7">
        <f t="shared" si="8"/>
        <v>1000</v>
      </c>
      <c r="O269" s="7" t="s">
        <v>162</v>
      </c>
      <c r="P269" s="7"/>
      <c r="Q269" s="7"/>
      <c r="R269" s="7"/>
      <c r="S269" s="7"/>
      <c r="T269" s="7"/>
      <c r="U269" s="7"/>
    </row>
    <row r="270" spans="2:21" x14ac:dyDescent="0.3">
      <c r="B270" s="7">
        <v>268</v>
      </c>
      <c r="C270" s="7" t="s">
        <v>151</v>
      </c>
      <c r="D270" s="7" t="s">
        <v>276</v>
      </c>
      <c r="E270" s="7">
        <v>2013</v>
      </c>
      <c r="F270" s="7"/>
      <c r="G270" s="7" t="s">
        <v>42</v>
      </c>
      <c r="H270" s="7" t="s">
        <v>59</v>
      </c>
      <c r="I270" s="7" t="s">
        <v>33</v>
      </c>
      <c r="J270" s="7">
        <v>2013</v>
      </c>
      <c r="K270" s="7"/>
      <c r="L270" s="7">
        <v>676</v>
      </c>
      <c r="M270" s="7"/>
      <c r="N270" s="7">
        <f t="shared" si="8"/>
        <v>676</v>
      </c>
      <c r="O270" s="7" t="s">
        <v>162</v>
      </c>
      <c r="P270" s="7"/>
      <c r="Q270" s="7"/>
      <c r="R270" s="7"/>
      <c r="S270" s="7"/>
      <c r="T270" s="7">
        <v>74</v>
      </c>
      <c r="U270" s="7" t="s">
        <v>36</v>
      </c>
    </row>
    <row r="271" spans="2:21" x14ac:dyDescent="0.3">
      <c r="B271" s="7">
        <v>269</v>
      </c>
      <c r="C271" s="7" t="s">
        <v>151</v>
      </c>
      <c r="D271" s="7" t="s">
        <v>279</v>
      </c>
      <c r="E271" s="7">
        <v>2004</v>
      </c>
      <c r="F271" s="7"/>
      <c r="G271" s="7" t="s">
        <v>42</v>
      </c>
      <c r="H271" s="7" t="s">
        <v>59</v>
      </c>
      <c r="I271" s="7" t="s">
        <v>33</v>
      </c>
      <c r="J271" s="7">
        <v>2004</v>
      </c>
      <c r="K271" s="7"/>
      <c r="L271" s="7">
        <v>1000</v>
      </c>
      <c r="M271" s="7"/>
      <c r="N271" s="7">
        <f t="shared" si="8"/>
        <v>1000</v>
      </c>
      <c r="O271" s="7" t="s">
        <v>162</v>
      </c>
      <c r="P271" s="7"/>
      <c r="Q271" s="7"/>
      <c r="R271" s="7"/>
      <c r="S271" s="7"/>
      <c r="T271" s="7"/>
      <c r="U271" s="7"/>
    </row>
    <row r="272" spans="2:21" x14ac:dyDescent="0.3">
      <c r="B272" s="7">
        <v>270</v>
      </c>
      <c r="C272" s="7" t="s">
        <v>151</v>
      </c>
      <c r="D272" s="7" t="s">
        <v>279</v>
      </c>
      <c r="E272" s="7">
        <v>2004</v>
      </c>
      <c r="F272" s="7"/>
      <c r="G272" s="7" t="s">
        <v>42</v>
      </c>
      <c r="H272" s="7" t="s">
        <v>59</v>
      </c>
      <c r="I272" s="7" t="s">
        <v>44</v>
      </c>
      <c r="J272" s="7">
        <v>2004</v>
      </c>
      <c r="K272" s="7">
        <v>1000</v>
      </c>
      <c r="L272" s="7"/>
      <c r="M272" s="7">
        <v>10000</v>
      </c>
      <c r="N272" s="7">
        <f t="shared" si="8"/>
        <v>5500</v>
      </c>
      <c r="O272" s="7" t="s">
        <v>162</v>
      </c>
      <c r="P272" s="7"/>
      <c r="Q272" s="7"/>
      <c r="R272" s="7"/>
      <c r="S272" s="7"/>
      <c r="T272" s="7"/>
      <c r="U272" s="7"/>
    </row>
    <row r="273" spans="2:21" x14ac:dyDescent="0.3">
      <c r="B273" s="7">
        <v>271</v>
      </c>
      <c r="C273" s="7" t="s">
        <v>151</v>
      </c>
      <c r="D273" s="7" t="s">
        <v>282</v>
      </c>
      <c r="E273" s="7">
        <v>2010</v>
      </c>
      <c r="F273" s="7"/>
      <c r="G273" s="7" t="s">
        <v>42</v>
      </c>
      <c r="H273" s="7" t="s">
        <v>59</v>
      </c>
      <c r="I273" s="7" t="s">
        <v>33</v>
      </c>
      <c r="J273" s="7">
        <v>2010</v>
      </c>
      <c r="K273" s="7">
        <v>800</v>
      </c>
      <c r="L273" s="7"/>
      <c r="M273" s="7">
        <v>1000</v>
      </c>
      <c r="N273" s="7">
        <f t="shared" si="8"/>
        <v>900</v>
      </c>
      <c r="O273" s="7" t="s">
        <v>162</v>
      </c>
      <c r="P273" s="7"/>
      <c r="Q273" s="7"/>
      <c r="R273" s="7"/>
      <c r="S273" s="7"/>
      <c r="T273" s="7"/>
      <c r="U273" s="7"/>
    </row>
    <row r="274" spans="2:21" x14ac:dyDescent="0.3">
      <c r="B274" s="7">
        <v>272</v>
      </c>
      <c r="C274" s="7" t="s">
        <v>151</v>
      </c>
      <c r="D274" s="7" t="s">
        <v>282</v>
      </c>
      <c r="E274" s="7">
        <v>2010</v>
      </c>
      <c r="F274" s="7"/>
      <c r="G274" s="7" t="s">
        <v>42</v>
      </c>
      <c r="H274" s="7" t="s">
        <v>59</v>
      </c>
      <c r="I274" s="7" t="s">
        <v>44</v>
      </c>
      <c r="J274" s="7">
        <v>2010</v>
      </c>
      <c r="K274" s="7">
        <v>1200</v>
      </c>
      <c r="L274" s="7"/>
      <c r="M274" s="7">
        <v>2486</v>
      </c>
      <c r="N274" s="7">
        <f t="shared" si="8"/>
        <v>1843</v>
      </c>
      <c r="O274" s="7" t="s">
        <v>162</v>
      </c>
      <c r="P274" s="7"/>
      <c r="Q274" s="7"/>
      <c r="R274" s="7"/>
      <c r="S274" s="7"/>
      <c r="T274" s="7"/>
      <c r="U274" s="7"/>
    </row>
    <row r="275" spans="2:21" x14ac:dyDescent="0.3">
      <c r="B275" s="7">
        <v>273</v>
      </c>
      <c r="C275" s="7" t="s">
        <v>151</v>
      </c>
      <c r="D275" s="7" t="s">
        <v>285</v>
      </c>
      <c r="E275" s="7">
        <v>2008</v>
      </c>
      <c r="F275" s="7"/>
      <c r="G275" s="7" t="s">
        <v>42</v>
      </c>
      <c r="H275" s="7" t="s">
        <v>59</v>
      </c>
      <c r="I275" s="7" t="s">
        <v>33</v>
      </c>
      <c r="J275" s="7">
        <v>2008</v>
      </c>
      <c r="K275" s="7"/>
      <c r="L275" s="7">
        <f>(1200+1400)/2</f>
        <v>1300</v>
      </c>
      <c r="M275" s="7"/>
      <c r="N275" s="7">
        <f t="shared" si="8"/>
        <v>1300</v>
      </c>
      <c r="O275" s="7" t="s">
        <v>162</v>
      </c>
      <c r="P275" s="7"/>
      <c r="Q275" s="7"/>
      <c r="R275" s="7">
        <v>1</v>
      </c>
      <c r="S275" s="7" t="s">
        <v>35</v>
      </c>
      <c r="T275" s="7">
        <f>(70+75)/2</f>
        <v>72.5</v>
      </c>
      <c r="U275" s="7" t="s">
        <v>36</v>
      </c>
    </row>
    <row r="276" spans="2:21" x14ac:dyDescent="0.3">
      <c r="B276" s="7">
        <v>274</v>
      </c>
      <c r="C276" s="7" t="s">
        <v>151</v>
      </c>
      <c r="D276" s="7" t="s">
        <v>285</v>
      </c>
      <c r="E276" s="7">
        <v>2008</v>
      </c>
      <c r="F276" s="7"/>
      <c r="G276" s="7" t="s">
        <v>42</v>
      </c>
      <c r="H276" s="7" t="s">
        <v>43</v>
      </c>
      <c r="I276" s="7" t="s">
        <v>33</v>
      </c>
      <c r="J276" s="7">
        <v>2015</v>
      </c>
      <c r="K276" s="7"/>
      <c r="L276" s="7">
        <v>200</v>
      </c>
      <c r="M276" s="7"/>
      <c r="N276" s="7">
        <f t="shared" si="8"/>
        <v>200</v>
      </c>
      <c r="O276" s="7" t="s">
        <v>162</v>
      </c>
      <c r="P276" s="7"/>
      <c r="Q276" s="7"/>
      <c r="R276" s="7">
        <v>50</v>
      </c>
      <c r="S276" s="7" t="s">
        <v>35</v>
      </c>
      <c r="T276" s="7">
        <v>80</v>
      </c>
      <c r="U276" s="7" t="s">
        <v>36</v>
      </c>
    </row>
    <row r="277" spans="2:21" x14ac:dyDescent="0.3">
      <c r="B277" s="7">
        <v>275</v>
      </c>
      <c r="C277" s="7" t="s">
        <v>151</v>
      </c>
      <c r="D277" s="7" t="s">
        <v>285</v>
      </c>
      <c r="E277" s="7">
        <v>2008</v>
      </c>
      <c r="F277" s="7"/>
      <c r="G277" s="7" t="s">
        <v>42</v>
      </c>
      <c r="H277" s="7" t="s">
        <v>43</v>
      </c>
      <c r="I277" s="7" t="s">
        <v>33</v>
      </c>
      <c r="J277" s="7">
        <v>2050</v>
      </c>
      <c r="K277" s="7"/>
      <c r="L277" s="7">
        <v>180</v>
      </c>
      <c r="M277" s="7"/>
      <c r="N277" s="7">
        <f t="shared" si="8"/>
        <v>180</v>
      </c>
      <c r="O277" s="7" t="s">
        <v>162</v>
      </c>
      <c r="P277" s="7"/>
      <c r="Q277" s="7"/>
      <c r="R277" s="7">
        <v>50</v>
      </c>
      <c r="S277" s="7" t="s">
        <v>35</v>
      </c>
      <c r="T277" s="7">
        <v>90</v>
      </c>
      <c r="U277" s="7" t="s">
        <v>36</v>
      </c>
    </row>
    <row r="278" spans="2:21" x14ac:dyDescent="0.3">
      <c r="B278" s="7">
        <v>276</v>
      </c>
      <c r="C278" s="7" t="s">
        <v>151</v>
      </c>
      <c r="D278" s="7" t="s">
        <v>288</v>
      </c>
      <c r="E278" s="7">
        <v>2014</v>
      </c>
      <c r="F278" s="7"/>
      <c r="G278" s="7" t="s">
        <v>42</v>
      </c>
      <c r="H278" s="7" t="s">
        <v>59</v>
      </c>
      <c r="I278" s="7" t="s">
        <v>33</v>
      </c>
      <c r="J278" s="7">
        <v>2014</v>
      </c>
      <c r="K278" s="7">
        <v>750</v>
      </c>
      <c r="L278" s="7"/>
      <c r="M278" s="7">
        <v>1250</v>
      </c>
      <c r="N278" s="7">
        <f t="shared" si="8"/>
        <v>1000</v>
      </c>
      <c r="O278" s="7" t="s">
        <v>162</v>
      </c>
      <c r="P278" s="7"/>
      <c r="Q278" s="7"/>
      <c r="R278" s="7"/>
      <c r="S278" s="7"/>
      <c r="T278" s="7"/>
      <c r="U278" s="7"/>
    </row>
    <row r="279" spans="2:21" x14ac:dyDescent="0.3">
      <c r="B279" s="7">
        <v>277</v>
      </c>
      <c r="C279" s="7" t="s">
        <v>151</v>
      </c>
      <c r="D279" s="7" t="s">
        <v>288</v>
      </c>
      <c r="E279" s="7">
        <v>2014</v>
      </c>
      <c r="F279" s="7"/>
      <c r="G279" s="7" t="s">
        <v>42</v>
      </c>
      <c r="H279" s="7" t="s">
        <v>43</v>
      </c>
      <c r="I279" s="7" t="s">
        <v>33</v>
      </c>
      <c r="J279" s="7">
        <v>2030</v>
      </c>
      <c r="K279" s="7"/>
      <c r="L279" s="7">
        <v>500</v>
      </c>
      <c r="M279" s="7"/>
      <c r="N279" s="7">
        <f t="shared" si="8"/>
        <v>500</v>
      </c>
      <c r="O279" s="7" t="s">
        <v>162</v>
      </c>
      <c r="P279" s="7"/>
      <c r="Q279" s="7"/>
      <c r="R279" s="7"/>
      <c r="S279" s="7"/>
      <c r="T279" s="7"/>
      <c r="U279" s="7"/>
    </row>
    <row r="280" spans="2:21" x14ac:dyDescent="0.3">
      <c r="B280" s="7">
        <v>278</v>
      </c>
      <c r="C280" s="7" t="s">
        <v>151</v>
      </c>
      <c r="D280" s="7" t="s">
        <v>288</v>
      </c>
      <c r="E280" s="7">
        <v>2014</v>
      </c>
      <c r="F280" s="7"/>
      <c r="G280" s="7" t="s">
        <v>42</v>
      </c>
      <c r="H280" s="7" t="s">
        <v>59</v>
      </c>
      <c r="I280" s="7" t="s">
        <v>44</v>
      </c>
      <c r="J280" s="7">
        <v>2014</v>
      </c>
      <c r="K280" s="7">
        <v>2000</v>
      </c>
      <c r="L280" s="7"/>
      <c r="M280" s="7">
        <v>4000</v>
      </c>
      <c r="N280" s="7">
        <f t="shared" si="8"/>
        <v>3000</v>
      </c>
      <c r="O280" s="7" t="s">
        <v>162</v>
      </c>
      <c r="P280" s="7"/>
      <c r="Q280" s="7"/>
      <c r="R280" s="7"/>
      <c r="S280" s="7"/>
      <c r="T280" s="7"/>
      <c r="U280" s="7"/>
    </row>
    <row r="281" spans="2:21" x14ac:dyDescent="0.3">
      <c r="B281" s="7">
        <v>279</v>
      </c>
      <c r="C281" s="7" t="s">
        <v>151</v>
      </c>
      <c r="D281" s="7" t="s">
        <v>288</v>
      </c>
      <c r="E281" s="7">
        <v>2014</v>
      </c>
      <c r="F281" s="7"/>
      <c r="G281" s="7" t="s">
        <v>42</v>
      </c>
      <c r="H281" s="7" t="s">
        <v>43</v>
      </c>
      <c r="I281" s="7" t="s">
        <v>44</v>
      </c>
      <c r="J281" s="7">
        <v>2030</v>
      </c>
      <c r="K281" s="7"/>
      <c r="L281" s="7">
        <v>500</v>
      </c>
      <c r="M281" s="7"/>
      <c r="N281" s="7">
        <f t="shared" si="8"/>
        <v>500</v>
      </c>
      <c r="O281" s="7" t="s">
        <v>162</v>
      </c>
      <c r="P281" s="7"/>
      <c r="Q281" s="7"/>
      <c r="R281" s="7"/>
      <c r="S281" s="7"/>
      <c r="T281" s="7"/>
      <c r="U281" s="7"/>
    </row>
    <row r="282" spans="2:21" x14ac:dyDescent="0.3">
      <c r="B282" s="7">
        <v>280</v>
      </c>
      <c r="C282" s="7" t="s">
        <v>151</v>
      </c>
      <c r="D282" s="7" t="s">
        <v>198</v>
      </c>
      <c r="E282" s="7">
        <v>2009</v>
      </c>
      <c r="F282" s="7"/>
      <c r="G282" s="7" t="s">
        <v>42</v>
      </c>
      <c r="H282" s="7" t="s">
        <v>59</v>
      </c>
      <c r="I282" s="7" t="s">
        <v>33</v>
      </c>
      <c r="J282" s="7">
        <v>2009</v>
      </c>
      <c r="K282" s="7"/>
      <c r="L282" s="7">
        <v>2000</v>
      </c>
      <c r="M282" s="7"/>
      <c r="N282" s="7">
        <f t="shared" si="8"/>
        <v>2000</v>
      </c>
      <c r="O282" s="7" t="s">
        <v>162</v>
      </c>
      <c r="P282" s="7">
        <v>10</v>
      </c>
      <c r="Q282" s="7" t="s">
        <v>35</v>
      </c>
      <c r="R282" s="7">
        <v>0.1</v>
      </c>
      <c r="S282" s="7" t="s">
        <v>35</v>
      </c>
      <c r="T282" s="7">
        <f>(62+82)/2</f>
        <v>72</v>
      </c>
      <c r="U282" s="7" t="s">
        <v>36</v>
      </c>
    </row>
    <row r="283" spans="2:21" x14ac:dyDescent="0.3">
      <c r="B283" s="7">
        <v>281</v>
      </c>
      <c r="C283" s="7" t="s">
        <v>151</v>
      </c>
      <c r="D283" s="7" t="s">
        <v>198</v>
      </c>
      <c r="E283" s="7">
        <v>2009</v>
      </c>
      <c r="F283" s="7"/>
      <c r="G283" s="7" t="s">
        <v>42</v>
      </c>
      <c r="H283" s="7" t="s">
        <v>59</v>
      </c>
      <c r="I283" s="7" t="s">
        <v>33</v>
      </c>
      <c r="J283" s="7">
        <v>2020</v>
      </c>
      <c r="K283" s="7"/>
      <c r="L283" s="7">
        <v>1000</v>
      </c>
      <c r="M283" s="7"/>
      <c r="N283" s="7">
        <f t="shared" si="8"/>
        <v>1000</v>
      </c>
      <c r="O283" s="7" t="s">
        <v>162</v>
      </c>
      <c r="P283" s="7">
        <v>200</v>
      </c>
      <c r="Q283" s="7" t="s">
        <v>35</v>
      </c>
      <c r="R283" s="7">
        <v>0.1</v>
      </c>
      <c r="S283" s="7" t="s">
        <v>35</v>
      </c>
      <c r="T283" s="7">
        <f>(65+68)/2</f>
        <v>66.5</v>
      </c>
      <c r="U283" s="7" t="s">
        <v>81</v>
      </c>
    </row>
    <row r="284" spans="2:21" x14ac:dyDescent="0.3">
      <c r="B284" s="7">
        <v>282</v>
      </c>
      <c r="C284" s="7" t="s">
        <v>151</v>
      </c>
      <c r="D284" s="7" t="s">
        <v>291</v>
      </c>
      <c r="E284" s="7">
        <v>2016</v>
      </c>
      <c r="F284" s="7"/>
      <c r="G284" s="7" t="s">
        <v>42</v>
      </c>
      <c r="H284" s="7" t="s">
        <v>59</v>
      </c>
      <c r="I284" s="7" t="s">
        <v>33</v>
      </c>
      <c r="J284" s="7">
        <v>2016</v>
      </c>
      <c r="K284" s="7"/>
      <c r="L284" s="7">
        <v>1100</v>
      </c>
      <c r="M284" s="7"/>
      <c r="N284" s="7">
        <f t="shared" si="8"/>
        <v>1100</v>
      </c>
      <c r="O284" s="7" t="s">
        <v>162</v>
      </c>
      <c r="P284" s="7"/>
      <c r="Q284" s="7"/>
      <c r="R284" s="7"/>
      <c r="S284" s="7"/>
      <c r="T284" s="7"/>
      <c r="U284" s="7"/>
    </row>
    <row r="285" spans="2:21" x14ac:dyDescent="0.3">
      <c r="B285" s="7">
        <v>283</v>
      </c>
      <c r="C285" s="7" t="s">
        <v>151</v>
      </c>
      <c r="D285" s="7" t="s">
        <v>291</v>
      </c>
      <c r="E285" s="7">
        <v>2016</v>
      </c>
      <c r="F285" s="7"/>
      <c r="G285" s="7" t="s">
        <v>42</v>
      </c>
      <c r="H285" s="7" t="s">
        <v>59</v>
      </c>
      <c r="I285" s="7" t="s">
        <v>44</v>
      </c>
      <c r="J285" s="7">
        <v>2016</v>
      </c>
      <c r="K285" s="7"/>
      <c r="L285" s="7">
        <v>1900</v>
      </c>
      <c r="M285" s="7"/>
      <c r="N285" s="7">
        <f t="shared" si="8"/>
        <v>1900</v>
      </c>
      <c r="O285" s="7" t="s">
        <v>162</v>
      </c>
      <c r="P285" s="7"/>
      <c r="Q285" s="7"/>
      <c r="R285" s="7"/>
      <c r="S285" s="7"/>
      <c r="T285" s="7"/>
      <c r="U285" s="7"/>
    </row>
    <row r="286" spans="2:21" x14ac:dyDescent="0.3">
      <c r="B286" s="7">
        <v>284</v>
      </c>
      <c r="C286" s="7" t="s">
        <v>151</v>
      </c>
      <c r="D286" s="7" t="s">
        <v>291</v>
      </c>
      <c r="E286" s="7">
        <v>2016</v>
      </c>
      <c r="F286" s="7"/>
      <c r="G286" s="7" t="s">
        <v>42</v>
      </c>
      <c r="H286" s="7" t="s">
        <v>59</v>
      </c>
      <c r="I286" s="7" t="s">
        <v>44</v>
      </c>
      <c r="J286" s="7">
        <v>2016</v>
      </c>
      <c r="K286" s="7">
        <v>1039</v>
      </c>
      <c r="L286" s="7"/>
      <c r="M286" s="7">
        <v>1200</v>
      </c>
      <c r="N286" s="7">
        <f t="shared" si="8"/>
        <v>1119.5</v>
      </c>
      <c r="O286" s="7" t="s">
        <v>162</v>
      </c>
      <c r="P286" s="7"/>
      <c r="Q286" s="7"/>
      <c r="R286" s="7"/>
      <c r="S286" s="7"/>
      <c r="T286" s="7"/>
      <c r="U286" s="7"/>
    </row>
    <row r="287" spans="2:21" x14ac:dyDescent="0.3">
      <c r="B287" s="7">
        <v>285</v>
      </c>
      <c r="C287" s="7" t="s">
        <v>151</v>
      </c>
      <c r="D287" s="7" t="s">
        <v>294</v>
      </c>
      <c r="E287" s="7">
        <v>2015</v>
      </c>
      <c r="F287" s="7"/>
      <c r="G287" s="7" t="s">
        <v>42</v>
      </c>
      <c r="H287" s="7" t="s">
        <v>59</v>
      </c>
      <c r="I287" s="7" t="s">
        <v>33</v>
      </c>
      <c r="J287" s="7">
        <v>2015</v>
      </c>
      <c r="K287" s="7"/>
      <c r="L287" s="7">
        <v>1000</v>
      </c>
      <c r="M287" s="7"/>
      <c r="N287" s="7">
        <f t="shared" si="8"/>
        <v>1000</v>
      </c>
      <c r="O287" s="7" t="s">
        <v>162</v>
      </c>
      <c r="P287" s="7"/>
      <c r="Q287" s="7"/>
      <c r="R287" s="7"/>
      <c r="S287" s="7"/>
      <c r="T287" s="7"/>
      <c r="U287" s="7"/>
    </row>
    <row r="288" spans="2:21" x14ac:dyDescent="0.3">
      <c r="B288" s="7">
        <v>286</v>
      </c>
      <c r="C288" s="7" t="s">
        <v>151</v>
      </c>
      <c r="D288" s="7" t="s">
        <v>294</v>
      </c>
      <c r="E288" s="7">
        <v>2015</v>
      </c>
      <c r="F288" s="7"/>
      <c r="G288" s="7" t="s">
        <v>42</v>
      </c>
      <c r="H288" s="7" t="s">
        <v>59</v>
      </c>
      <c r="I288" s="7" t="s">
        <v>44</v>
      </c>
      <c r="J288" s="7">
        <v>2015</v>
      </c>
      <c r="K288" s="7"/>
      <c r="L288" s="7">
        <v>2000</v>
      </c>
      <c r="M288" s="7"/>
      <c r="N288" s="7">
        <f t="shared" si="8"/>
        <v>2000</v>
      </c>
      <c r="O288" s="7" t="s">
        <v>162</v>
      </c>
      <c r="P288" s="7"/>
      <c r="Q288" s="7"/>
      <c r="R288" s="7"/>
      <c r="S288" s="7"/>
      <c r="T288" s="7"/>
      <c r="U288" s="7"/>
    </row>
    <row r="289" spans="2:21" x14ac:dyDescent="0.3">
      <c r="B289" s="7">
        <v>287</v>
      </c>
      <c r="C289" s="7" t="s">
        <v>151</v>
      </c>
      <c r="D289" s="7" t="s">
        <v>295</v>
      </c>
      <c r="E289" s="7">
        <v>2008</v>
      </c>
      <c r="F289" s="7"/>
      <c r="G289" s="7" t="s">
        <v>42</v>
      </c>
      <c r="H289" s="7" t="s">
        <v>59</v>
      </c>
      <c r="I289" s="7" t="s">
        <v>33</v>
      </c>
      <c r="J289" s="7">
        <v>2008</v>
      </c>
      <c r="K289" s="7">
        <v>800</v>
      </c>
      <c r="L289" s="7"/>
      <c r="M289" s="7">
        <v>1500</v>
      </c>
      <c r="N289" s="7">
        <f t="shared" si="8"/>
        <v>1150</v>
      </c>
      <c r="O289" s="7" t="s">
        <v>162</v>
      </c>
      <c r="P289" s="7"/>
      <c r="Q289" s="7"/>
      <c r="R289" s="7"/>
      <c r="S289" s="7"/>
      <c r="T289" s="7"/>
      <c r="U289" s="7"/>
    </row>
    <row r="290" spans="2:21" x14ac:dyDescent="0.3">
      <c r="B290" s="7">
        <v>288</v>
      </c>
      <c r="C290" s="7" t="s">
        <v>151</v>
      </c>
      <c r="D290" s="7" t="s">
        <v>295</v>
      </c>
      <c r="E290" s="7">
        <v>2008</v>
      </c>
      <c r="F290" s="7"/>
      <c r="G290" s="7" t="s">
        <v>42</v>
      </c>
      <c r="H290" s="7" t="s">
        <v>59</v>
      </c>
      <c r="I290" s="7" t="s">
        <v>44</v>
      </c>
      <c r="J290" s="7">
        <v>2025</v>
      </c>
      <c r="K290" s="7">
        <v>2000</v>
      </c>
      <c r="L290" s="7"/>
      <c r="M290" s="7">
        <v>6000</v>
      </c>
      <c r="N290" s="7">
        <f t="shared" si="8"/>
        <v>4000</v>
      </c>
      <c r="O290" s="7" t="s">
        <v>162</v>
      </c>
      <c r="P290" s="7"/>
      <c r="Q290" s="7"/>
      <c r="R290" s="7"/>
      <c r="S290" s="7"/>
      <c r="T290" s="7"/>
      <c r="U290" s="7"/>
    </row>
    <row r="291" spans="2:21" x14ac:dyDescent="0.3">
      <c r="B291" s="7">
        <v>289</v>
      </c>
      <c r="C291" s="7" t="s">
        <v>151</v>
      </c>
      <c r="D291" s="7" t="s">
        <v>298</v>
      </c>
      <c r="E291" s="7">
        <v>2015</v>
      </c>
      <c r="F291" s="7"/>
      <c r="G291" s="7" t="s">
        <v>31</v>
      </c>
      <c r="H291" s="7" t="s">
        <v>59</v>
      </c>
      <c r="I291" s="7" t="s">
        <v>44</v>
      </c>
      <c r="J291" s="7">
        <v>2015</v>
      </c>
      <c r="K291" s="7"/>
      <c r="L291" s="7">
        <v>3400</v>
      </c>
      <c r="M291" s="7"/>
      <c r="N291" s="7">
        <f t="shared" si="8"/>
        <v>3400</v>
      </c>
      <c r="O291" s="7" t="s">
        <v>162</v>
      </c>
      <c r="P291" s="7"/>
      <c r="Q291" s="7"/>
      <c r="R291" s="7">
        <v>523</v>
      </c>
      <c r="S291" s="7" t="s">
        <v>80</v>
      </c>
      <c r="T291" s="7"/>
      <c r="U291" s="7"/>
    </row>
    <row r="292" spans="2:21" x14ac:dyDescent="0.3">
      <c r="B292" s="7">
        <v>290</v>
      </c>
      <c r="C292" s="7" t="s">
        <v>151</v>
      </c>
      <c r="D292" s="7" t="s">
        <v>301</v>
      </c>
      <c r="E292" s="7">
        <v>2008</v>
      </c>
      <c r="F292" s="7"/>
      <c r="G292" s="7" t="s">
        <v>42</v>
      </c>
      <c r="H292" s="7" t="s">
        <v>59</v>
      </c>
      <c r="I292" s="7" t="s">
        <v>44</v>
      </c>
      <c r="J292" s="7">
        <v>2008</v>
      </c>
      <c r="K292" s="7"/>
      <c r="L292" s="7">
        <v>1000</v>
      </c>
      <c r="M292" s="7"/>
      <c r="N292" s="7">
        <f t="shared" si="8"/>
        <v>1000</v>
      </c>
      <c r="O292" s="7" t="s">
        <v>162</v>
      </c>
      <c r="P292" s="7"/>
      <c r="Q292" s="7"/>
      <c r="R292" s="7"/>
      <c r="S292" s="7"/>
      <c r="T292" s="7">
        <v>63.5</v>
      </c>
      <c r="U292" s="7" t="s">
        <v>81</v>
      </c>
    </row>
    <row r="293" spans="2:21" x14ac:dyDescent="0.3">
      <c r="B293" s="7">
        <v>291</v>
      </c>
      <c r="C293" s="7" t="s">
        <v>151</v>
      </c>
      <c r="D293" s="7" t="s">
        <v>304</v>
      </c>
      <c r="E293" s="7">
        <v>2005</v>
      </c>
      <c r="F293" s="7"/>
      <c r="G293" s="7" t="s">
        <v>31</v>
      </c>
      <c r="H293" s="7" t="s">
        <v>59</v>
      </c>
      <c r="I293" s="7" t="s">
        <v>33</v>
      </c>
      <c r="J293" s="7">
        <v>2005</v>
      </c>
      <c r="K293" s="7"/>
      <c r="L293" s="7">
        <v>500</v>
      </c>
      <c r="M293" s="7"/>
      <c r="N293" s="7">
        <f t="shared" si="8"/>
        <v>500</v>
      </c>
      <c r="O293" s="7" t="s">
        <v>34</v>
      </c>
      <c r="P293" s="7"/>
      <c r="Q293" s="7"/>
      <c r="R293" s="7"/>
      <c r="S293" s="7"/>
      <c r="T293" s="7">
        <f>(70+80)/2</f>
        <v>75</v>
      </c>
      <c r="U293" s="7" t="s">
        <v>36</v>
      </c>
    </row>
    <row r="294" spans="2:21" x14ac:dyDescent="0.3">
      <c r="B294" s="7">
        <v>292</v>
      </c>
      <c r="C294" s="7" t="s">
        <v>151</v>
      </c>
      <c r="D294" s="7" t="s">
        <v>304</v>
      </c>
      <c r="E294" s="7">
        <v>2005</v>
      </c>
      <c r="F294" s="7"/>
      <c r="G294" s="7" t="s">
        <v>31</v>
      </c>
      <c r="H294" s="7" t="s">
        <v>59</v>
      </c>
      <c r="I294" s="7" t="s">
        <v>44</v>
      </c>
      <c r="J294" s="7">
        <v>2005</v>
      </c>
      <c r="K294" s="7"/>
      <c r="L294" s="7">
        <v>1000</v>
      </c>
      <c r="M294" s="7"/>
      <c r="N294" s="7">
        <f t="shared" si="8"/>
        <v>1000</v>
      </c>
      <c r="O294" s="7" t="s">
        <v>34</v>
      </c>
      <c r="P294" s="7"/>
      <c r="Q294" s="7"/>
      <c r="R294" s="7"/>
      <c r="S294" s="7"/>
      <c r="T294" s="7"/>
      <c r="U294" s="7"/>
    </row>
    <row r="295" spans="2:21" x14ac:dyDescent="0.3">
      <c r="B295" s="7">
        <v>293</v>
      </c>
      <c r="C295" s="7" t="s">
        <v>151</v>
      </c>
      <c r="D295" s="7" t="s">
        <v>307</v>
      </c>
      <c r="E295" s="7">
        <v>2016</v>
      </c>
      <c r="F295" s="7"/>
      <c r="G295" s="7" t="s">
        <v>31</v>
      </c>
      <c r="H295" s="7" t="s">
        <v>59</v>
      </c>
      <c r="I295" s="7" t="s">
        <v>44</v>
      </c>
      <c r="J295" s="7">
        <v>2016</v>
      </c>
      <c r="K295" s="7">
        <v>2500</v>
      </c>
      <c r="L295" s="7"/>
      <c r="M295" s="7">
        <v>2600</v>
      </c>
      <c r="N295" s="7">
        <f t="shared" si="8"/>
        <v>2550</v>
      </c>
      <c r="O295" s="7" t="s">
        <v>162</v>
      </c>
      <c r="P295" s="7"/>
      <c r="Q295" s="7"/>
      <c r="R295" s="7"/>
      <c r="S295" s="7"/>
      <c r="T295" s="7"/>
      <c r="U295" s="7"/>
    </row>
    <row r="296" spans="2:21" x14ac:dyDescent="0.3">
      <c r="B296" s="7">
        <v>294</v>
      </c>
      <c r="C296" s="7" t="s">
        <v>151</v>
      </c>
      <c r="D296" s="7" t="s">
        <v>307</v>
      </c>
      <c r="E296" s="7">
        <v>2016</v>
      </c>
      <c r="F296" s="7"/>
      <c r="G296" s="7" t="s">
        <v>31</v>
      </c>
      <c r="H296" s="7" t="s">
        <v>43</v>
      </c>
      <c r="I296" s="7" t="s">
        <v>44</v>
      </c>
      <c r="J296" s="7">
        <v>2016</v>
      </c>
      <c r="K296" s="7">
        <v>1050</v>
      </c>
      <c r="L296" s="7"/>
      <c r="M296" s="7">
        <v>1096</v>
      </c>
      <c r="N296" s="7">
        <f t="shared" si="8"/>
        <v>1073</v>
      </c>
      <c r="O296" s="7" t="s">
        <v>162</v>
      </c>
      <c r="P296" s="7"/>
      <c r="Q296" s="7"/>
      <c r="R296" s="7"/>
      <c r="S296" s="7"/>
      <c r="T296" s="7"/>
      <c r="U296" s="7"/>
    </row>
    <row r="297" spans="2:21" x14ac:dyDescent="0.3">
      <c r="B297" s="7">
        <v>295</v>
      </c>
      <c r="C297" s="7" t="s">
        <v>151</v>
      </c>
      <c r="D297" s="7" t="s">
        <v>310</v>
      </c>
      <c r="E297" s="7">
        <v>2004</v>
      </c>
      <c r="F297" s="7"/>
      <c r="G297" s="7" t="s">
        <v>31</v>
      </c>
      <c r="H297" s="7" t="s">
        <v>43</v>
      </c>
      <c r="I297" s="7" t="s">
        <v>44</v>
      </c>
      <c r="J297" s="7">
        <v>2004</v>
      </c>
      <c r="K297" s="7"/>
      <c r="L297" s="7">
        <v>1040</v>
      </c>
      <c r="M297" s="7"/>
      <c r="N297" s="7">
        <f t="shared" si="8"/>
        <v>1040</v>
      </c>
      <c r="O297" s="7" t="s">
        <v>162</v>
      </c>
      <c r="P297" s="7"/>
      <c r="Q297" s="7"/>
      <c r="R297" s="7"/>
      <c r="S297" s="7"/>
      <c r="T297" s="7"/>
      <c r="U297" s="7"/>
    </row>
    <row r="298" spans="2:21" x14ac:dyDescent="0.3">
      <c r="B298" s="7">
        <v>296</v>
      </c>
      <c r="C298" s="7" t="s">
        <v>151</v>
      </c>
      <c r="D298" s="7" t="s">
        <v>310</v>
      </c>
      <c r="E298" s="7">
        <v>2004</v>
      </c>
      <c r="F298" s="7"/>
      <c r="G298" s="7" t="s">
        <v>31</v>
      </c>
      <c r="H298" s="7" t="s">
        <v>43</v>
      </c>
      <c r="I298" s="7" t="s">
        <v>44</v>
      </c>
      <c r="J298" s="7">
        <v>2004</v>
      </c>
      <c r="K298" s="7"/>
      <c r="L298" s="7">
        <v>1040</v>
      </c>
      <c r="M298" s="7"/>
      <c r="N298" s="7">
        <f t="shared" si="8"/>
        <v>1040</v>
      </c>
      <c r="O298" s="7" t="s">
        <v>162</v>
      </c>
      <c r="P298" s="7"/>
      <c r="Q298" s="7"/>
      <c r="R298" s="7"/>
      <c r="S298" s="7"/>
      <c r="T298" s="7"/>
      <c r="U298" s="7"/>
    </row>
    <row r="299" spans="2:21" x14ac:dyDescent="0.3">
      <c r="B299" s="7">
        <v>297</v>
      </c>
      <c r="C299" s="7" t="s">
        <v>151</v>
      </c>
      <c r="D299" s="7" t="s">
        <v>198</v>
      </c>
      <c r="E299" s="7">
        <v>2014</v>
      </c>
      <c r="F299" s="7"/>
      <c r="G299" s="7" t="s">
        <v>31</v>
      </c>
      <c r="H299" s="7" t="s">
        <v>59</v>
      </c>
      <c r="I299" s="7" t="s">
        <v>33</v>
      </c>
      <c r="J299" s="7">
        <v>2014</v>
      </c>
      <c r="K299" s="7">
        <v>800</v>
      </c>
      <c r="L299" s="7"/>
      <c r="M299" s="7">
        <v>1500</v>
      </c>
      <c r="N299" s="7">
        <f t="shared" si="8"/>
        <v>1150</v>
      </c>
      <c r="O299" s="7" t="s">
        <v>162</v>
      </c>
      <c r="P299" s="7"/>
      <c r="Q299" s="7"/>
      <c r="R299" s="7"/>
      <c r="S299" s="7"/>
      <c r="T299" s="7"/>
      <c r="U299" s="7"/>
    </row>
    <row r="300" spans="2:21" x14ac:dyDescent="0.3">
      <c r="B300" s="7">
        <v>298</v>
      </c>
      <c r="C300" s="7" t="s">
        <v>151</v>
      </c>
      <c r="D300" s="7" t="s">
        <v>198</v>
      </c>
      <c r="E300" s="7">
        <v>2014</v>
      </c>
      <c r="F300" s="7"/>
      <c r="G300" s="7" t="s">
        <v>31</v>
      </c>
      <c r="H300" s="7" t="s">
        <v>59</v>
      </c>
      <c r="I300" s="7" t="s">
        <v>44</v>
      </c>
      <c r="J300" s="7">
        <v>2014</v>
      </c>
      <c r="K300" s="7"/>
      <c r="L300" s="7">
        <v>2000</v>
      </c>
      <c r="M300" s="7"/>
      <c r="N300" s="7">
        <f t="shared" si="8"/>
        <v>2000</v>
      </c>
      <c r="O300" s="7" t="s">
        <v>162</v>
      </c>
      <c r="P300" s="7"/>
      <c r="Q300" s="7"/>
      <c r="R300" s="7"/>
      <c r="S300" s="7"/>
      <c r="T300" s="7"/>
      <c r="U300" s="7"/>
    </row>
    <row r="301" spans="2:21" x14ac:dyDescent="0.3">
      <c r="B301" s="7">
        <v>299</v>
      </c>
      <c r="C301" s="7" t="s">
        <v>151</v>
      </c>
      <c r="D301" s="7" t="s">
        <v>204</v>
      </c>
      <c r="E301" s="7">
        <v>2016</v>
      </c>
      <c r="F301" s="7"/>
      <c r="G301" s="7" t="s">
        <v>31</v>
      </c>
      <c r="H301" s="7" t="s">
        <v>59</v>
      </c>
      <c r="I301" s="7" t="s">
        <v>44</v>
      </c>
      <c r="J301" s="7">
        <v>2016</v>
      </c>
      <c r="K301" s="7"/>
      <c r="L301" s="7">
        <v>1000</v>
      </c>
      <c r="M301" s="7"/>
      <c r="N301" s="7">
        <f t="shared" si="8"/>
        <v>1000</v>
      </c>
      <c r="O301" s="7" t="s">
        <v>34</v>
      </c>
      <c r="P301" s="7"/>
      <c r="Q301" s="7"/>
      <c r="R301" s="7"/>
      <c r="S301" s="7"/>
      <c r="T301" s="7">
        <f>(85+90)/2</f>
        <v>87.5</v>
      </c>
      <c r="U301" s="7" t="s">
        <v>36</v>
      </c>
    </row>
    <row r="302" spans="2:21" x14ac:dyDescent="0.3">
      <c r="B302" s="7">
        <v>300</v>
      </c>
      <c r="C302" s="7" t="s">
        <v>151</v>
      </c>
      <c r="D302" s="7" t="s">
        <v>313</v>
      </c>
      <c r="E302" s="7">
        <v>2014</v>
      </c>
      <c r="F302" s="7"/>
      <c r="G302" s="7" t="s">
        <v>31</v>
      </c>
      <c r="H302" s="7" t="s">
        <v>59</v>
      </c>
      <c r="I302" s="7" t="s">
        <v>44</v>
      </c>
      <c r="J302" s="7">
        <v>2014</v>
      </c>
      <c r="K302" s="7">
        <v>1250</v>
      </c>
      <c r="L302" s="7"/>
      <c r="M302" s="7">
        <v>1500</v>
      </c>
      <c r="N302" s="7">
        <f t="shared" si="8"/>
        <v>1375</v>
      </c>
      <c r="O302" s="7" t="s">
        <v>162</v>
      </c>
      <c r="P302" s="7"/>
      <c r="Q302" s="7"/>
      <c r="R302" s="7"/>
      <c r="S302" s="7"/>
      <c r="T302" s="7"/>
      <c r="U302" s="7"/>
    </row>
    <row r="303" spans="2:21" x14ac:dyDescent="0.3">
      <c r="B303" s="7">
        <v>301</v>
      </c>
      <c r="C303" s="7" t="s">
        <v>151</v>
      </c>
      <c r="D303" s="7" t="s">
        <v>316</v>
      </c>
      <c r="E303" s="7">
        <v>2014</v>
      </c>
      <c r="F303" s="7"/>
      <c r="G303" s="7" t="s">
        <v>42</v>
      </c>
      <c r="H303" s="7" t="s">
        <v>59</v>
      </c>
      <c r="I303" s="7" t="s">
        <v>44</v>
      </c>
      <c r="J303" s="7">
        <v>2014</v>
      </c>
      <c r="K303" s="7"/>
      <c r="L303" s="7">
        <v>940</v>
      </c>
      <c r="M303" s="7"/>
      <c r="N303" s="7">
        <f t="shared" si="8"/>
        <v>940</v>
      </c>
      <c r="O303" s="7" t="s">
        <v>34</v>
      </c>
      <c r="P303" s="7"/>
      <c r="Q303" s="7"/>
      <c r="R303" s="7"/>
      <c r="S303" s="7"/>
      <c r="T303" s="7"/>
      <c r="U303" s="7"/>
    </row>
    <row r="304" spans="2:21" x14ac:dyDescent="0.3">
      <c r="B304" s="7">
        <v>302</v>
      </c>
      <c r="C304" s="7" t="s">
        <v>151</v>
      </c>
      <c r="D304" s="7" t="s">
        <v>316</v>
      </c>
      <c r="E304" s="7">
        <v>2014</v>
      </c>
      <c r="F304" s="7"/>
      <c r="G304" s="7" t="s">
        <v>42</v>
      </c>
      <c r="H304" s="7" t="s">
        <v>59</v>
      </c>
      <c r="I304" s="7" t="s">
        <v>44</v>
      </c>
      <c r="J304" s="7">
        <v>2014</v>
      </c>
      <c r="K304" s="7"/>
      <c r="L304" s="7">
        <v>900</v>
      </c>
      <c r="M304" s="7"/>
      <c r="N304" s="7">
        <f t="shared" si="8"/>
        <v>900</v>
      </c>
      <c r="O304" s="7" t="s">
        <v>34</v>
      </c>
      <c r="P304" s="7"/>
      <c r="Q304" s="7"/>
      <c r="R304" s="7"/>
      <c r="S304" s="7"/>
      <c r="T304" s="7"/>
      <c r="U304" s="7"/>
    </row>
    <row r="305" spans="2:21" x14ac:dyDescent="0.3">
      <c r="B305" s="7">
        <v>303</v>
      </c>
      <c r="C305" s="7" t="s">
        <v>151</v>
      </c>
      <c r="D305" s="7" t="s">
        <v>316</v>
      </c>
      <c r="E305" s="7">
        <v>2014</v>
      </c>
      <c r="F305" s="7"/>
      <c r="G305" s="7" t="s">
        <v>42</v>
      </c>
      <c r="H305" s="7" t="s">
        <v>43</v>
      </c>
      <c r="I305" s="7" t="s">
        <v>44</v>
      </c>
      <c r="J305" s="7">
        <v>2030</v>
      </c>
      <c r="K305" s="7"/>
      <c r="L305" s="7">
        <v>450</v>
      </c>
      <c r="M305" s="7"/>
      <c r="N305" s="7">
        <f t="shared" si="8"/>
        <v>450</v>
      </c>
      <c r="O305" s="7" t="s">
        <v>34</v>
      </c>
      <c r="P305" s="7"/>
      <c r="Q305" s="7"/>
      <c r="R305" s="7"/>
      <c r="S305" s="7"/>
      <c r="T305" s="7"/>
      <c r="U305" s="7"/>
    </row>
    <row r="306" spans="2:21" x14ac:dyDescent="0.3">
      <c r="B306" s="7">
        <v>304</v>
      </c>
      <c r="C306" s="7" t="s">
        <v>151</v>
      </c>
      <c r="D306" s="7" t="s">
        <v>316</v>
      </c>
      <c r="E306" s="7">
        <v>2014</v>
      </c>
      <c r="F306" s="7"/>
      <c r="G306" s="7" t="s">
        <v>42</v>
      </c>
      <c r="H306" s="7" t="s">
        <v>43</v>
      </c>
      <c r="I306" s="7" t="s">
        <v>44</v>
      </c>
      <c r="J306" s="7">
        <v>2030</v>
      </c>
      <c r="K306" s="7"/>
      <c r="L306" s="7">
        <v>400</v>
      </c>
      <c r="M306" s="7"/>
      <c r="N306" s="7">
        <f t="shared" si="8"/>
        <v>400</v>
      </c>
      <c r="O306" s="7" t="s">
        <v>34</v>
      </c>
      <c r="P306" s="7"/>
      <c r="Q306" s="7"/>
      <c r="R306" s="7"/>
      <c r="S306" s="7"/>
      <c r="T306" s="7"/>
      <c r="U306" s="7"/>
    </row>
    <row r="307" spans="2:21" x14ac:dyDescent="0.3">
      <c r="B307" s="7">
        <v>305</v>
      </c>
      <c r="C307" s="7" t="s">
        <v>151</v>
      </c>
      <c r="D307" s="7" t="s">
        <v>319</v>
      </c>
      <c r="E307" s="7">
        <v>2014</v>
      </c>
      <c r="F307" s="7"/>
      <c r="G307" s="7" t="s">
        <v>42</v>
      </c>
      <c r="H307" s="7" t="s">
        <v>43</v>
      </c>
      <c r="I307" s="7" t="s">
        <v>44</v>
      </c>
      <c r="J307" s="7">
        <v>2014</v>
      </c>
      <c r="K307" s="7"/>
      <c r="L307" s="7">
        <v>1200</v>
      </c>
      <c r="M307" s="7"/>
      <c r="N307" s="7">
        <f t="shared" si="8"/>
        <v>1200</v>
      </c>
      <c r="O307" s="7" t="s">
        <v>162</v>
      </c>
      <c r="P307" s="7"/>
      <c r="Q307" s="7"/>
      <c r="R307" s="7"/>
      <c r="S307" s="7"/>
      <c r="T307" s="7"/>
      <c r="U307" s="7"/>
    </row>
    <row r="308" spans="2:21" x14ac:dyDescent="0.3">
      <c r="B308" s="7">
        <v>306</v>
      </c>
      <c r="C308" s="7" t="s">
        <v>151</v>
      </c>
      <c r="D308" s="7" t="s">
        <v>266</v>
      </c>
      <c r="E308" s="7">
        <v>2005</v>
      </c>
      <c r="F308" s="7"/>
      <c r="G308" s="7" t="s">
        <v>42</v>
      </c>
      <c r="H308" s="7" t="s">
        <v>59</v>
      </c>
      <c r="I308" s="7" t="s">
        <v>44</v>
      </c>
      <c r="J308" s="7">
        <v>2003</v>
      </c>
      <c r="K308" s="7"/>
      <c r="L308" s="7">
        <v>3000</v>
      </c>
      <c r="M308" s="7"/>
      <c r="N308" s="7">
        <f t="shared" si="8"/>
        <v>3000</v>
      </c>
      <c r="O308" s="7" t="s">
        <v>162</v>
      </c>
      <c r="P308" s="7"/>
      <c r="Q308" s="7"/>
      <c r="R308" s="7"/>
      <c r="S308" s="7"/>
      <c r="T308" s="7"/>
      <c r="U308" s="7"/>
    </row>
    <row r="309" spans="2:21" x14ac:dyDescent="0.3">
      <c r="B309" s="7">
        <v>307</v>
      </c>
      <c r="C309" s="7" t="s">
        <v>151</v>
      </c>
      <c r="D309" s="7" t="s">
        <v>266</v>
      </c>
      <c r="E309" s="7">
        <v>2005</v>
      </c>
      <c r="F309" s="7"/>
      <c r="G309" s="7" t="s">
        <v>42</v>
      </c>
      <c r="H309" s="7" t="s">
        <v>59</v>
      </c>
      <c r="I309" s="7" t="s">
        <v>44</v>
      </c>
      <c r="J309" s="7">
        <v>2004</v>
      </c>
      <c r="K309" s="7"/>
      <c r="L309" s="7">
        <v>3000</v>
      </c>
      <c r="M309" s="7"/>
      <c r="N309" s="7">
        <f t="shared" si="8"/>
        <v>3000</v>
      </c>
      <c r="O309" s="7" t="s">
        <v>162</v>
      </c>
      <c r="P309" s="7"/>
      <c r="Q309" s="7"/>
      <c r="R309" s="7"/>
      <c r="S309" s="7"/>
      <c r="T309" s="7"/>
      <c r="U309" s="7"/>
    </row>
    <row r="310" spans="2:21" x14ac:dyDescent="0.3">
      <c r="B310" s="7">
        <v>308</v>
      </c>
      <c r="C310" s="7" t="s">
        <v>151</v>
      </c>
      <c r="D310" s="7" t="s">
        <v>266</v>
      </c>
      <c r="E310" s="7">
        <v>2005</v>
      </c>
      <c r="F310" s="7"/>
      <c r="G310" s="7" t="s">
        <v>42</v>
      </c>
      <c r="H310" s="7" t="s">
        <v>59</v>
      </c>
      <c r="I310" s="7" t="s">
        <v>44</v>
      </c>
      <c r="J310" s="7">
        <v>2005</v>
      </c>
      <c r="K310" s="7"/>
      <c r="L310" s="7">
        <v>3000</v>
      </c>
      <c r="M310" s="7"/>
      <c r="N310" s="7">
        <f t="shared" si="8"/>
        <v>3000</v>
      </c>
      <c r="O310" s="7" t="s">
        <v>162</v>
      </c>
      <c r="P310" s="7"/>
      <c r="Q310" s="7"/>
      <c r="R310" s="7"/>
      <c r="S310" s="7"/>
      <c r="T310" s="7"/>
      <c r="U310" s="7"/>
    </row>
    <row r="311" spans="2:21" x14ac:dyDescent="0.3">
      <c r="B311" s="7">
        <v>309</v>
      </c>
      <c r="C311" s="7" t="s">
        <v>151</v>
      </c>
      <c r="D311" s="7" t="s">
        <v>266</v>
      </c>
      <c r="E311" s="7">
        <v>2005</v>
      </c>
      <c r="F311" s="7"/>
      <c r="G311" s="7" t="s">
        <v>42</v>
      </c>
      <c r="H311" s="7" t="s">
        <v>43</v>
      </c>
      <c r="I311" s="7" t="s">
        <v>44</v>
      </c>
      <c r="J311" s="7">
        <v>2020</v>
      </c>
      <c r="K311" s="7"/>
      <c r="L311" s="7">
        <v>300</v>
      </c>
      <c r="M311" s="7"/>
      <c r="N311" s="7">
        <f t="shared" si="8"/>
        <v>300</v>
      </c>
      <c r="O311" s="7" t="s">
        <v>162</v>
      </c>
      <c r="P311" s="7"/>
      <c r="Q311" s="7"/>
      <c r="R311" s="7"/>
      <c r="S311" s="7"/>
      <c r="T311" s="7"/>
      <c r="U311" s="7"/>
    </row>
    <row r="312" spans="2:21" x14ac:dyDescent="0.3">
      <c r="B312" s="7">
        <v>310</v>
      </c>
      <c r="C312" s="7" t="s">
        <v>151</v>
      </c>
      <c r="D312" s="7" t="s">
        <v>320</v>
      </c>
      <c r="E312" s="7">
        <v>2010</v>
      </c>
      <c r="F312" s="7"/>
      <c r="G312" s="7" t="s">
        <v>42</v>
      </c>
      <c r="H312" s="7" t="s">
        <v>59</v>
      </c>
      <c r="I312" s="7" t="s">
        <v>44</v>
      </c>
      <c r="J312" s="7">
        <v>2010</v>
      </c>
      <c r="K312" s="7"/>
      <c r="L312" s="7">
        <v>2000</v>
      </c>
      <c r="M312" s="7"/>
      <c r="N312" s="7">
        <f t="shared" si="8"/>
        <v>2000</v>
      </c>
      <c r="O312" s="7" t="s">
        <v>162</v>
      </c>
      <c r="P312" s="7"/>
      <c r="Q312" s="7"/>
      <c r="R312" s="7"/>
      <c r="S312" s="7"/>
      <c r="T312" s="7"/>
      <c r="U312" s="7"/>
    </row>
    <row r="313" spans="2:21" x14ac:dyDescent="0.3">
      <c r="B313" s="7">
        <v>311</v>
      </c>
      <c r="C313" s="7" t="s">
        <v>151</v>
      </c>
      <c r="D313" s="7" t="s">
        <v>269</v>
      </c>
      <c r="E313" s="7">
        <v>2013</v>
      </c>
      <c r="F313" s="7"/>
      <c r="G313" s="7" t="s">
        <v>42</v>
      </c>
      <c r="H313" s="7" t="s">
        <v>59</v>
      </c>
      <c r="I313" s="7" t="s">
        <v>44</v>
      </c>
      <c r="J313" s="7">
        <v>2013</v>
      </c>
      <c r="K313" s="7"/>
      <c r="L313" s="7">
        <v>3391</v>
      </c>
      <c r="M313" s="7"/>
      <c r="N313" s="7">
        <f t="shared" si="8"/>
        <v>3391</v>
      </c>
      <c r="O313" s="7" t="s">
        <v>162</v>
      </c>
      <c r="P313" s="7"/>
      <c r="Q313" s="7"/>
      <c r="R313" s="7"/>
      <c r="S313" s="7"/>
      <c r="T313" s="7"/>
      <c r="U313" s="7"/>
    </row>
    <row r="314" spans="2:21" x14ac:dyDescent="0.3">
      <c r="B314" s="7">
        <v>312</v>
      </c>
      <c r="C314" s="7" t="s">
        <v>151</v>
      </c>
      <c r="D314" s="7" t="s">
        <v>323</v>
      </c>
      <c r="E314" s="7">
        <v>2009</v>
      </c>
      <c r="F314" s="7"/>
      <c r="G314" s="7" t="s">
        <v>42</v>
      </c>
      <c r="H314" s="7" t="s">
        <v>59</v>
      </c>
      <c r="I314" s="7" t="s">
        <v>44</v>
      </c>
      <c r="J314" s="7">
        <v>2009</v>
      </c>
      <c r="K314" s="7">
        <v>434</v>
      </c>
      <c r="L314" s="7">
        <v>813</v>
      </c>
      <c r="M314" s="7">
        <v>3000</v>
      </c>
      <c r="N314" s="7">
        <f t="shared" si="8"/>
        <v>1415.6666666666667</v>
      </c>
      <c r="O314" s="7" t="s">
        <v>34</v>
      </c>
      <c r="P314" s="7"/>
      <c r="Q314" s="7"/>
      <c r="R314" s="7"/>
      <c r="S314" s="7"/>
      <c r="T314" s="7"/>
      <c r="U314" s="7"/>
    </row>
    <row r="315" spans="2:21" x14ac:dyDescent="0.3">
      <c r="B315" s="7">
        <v>313</v>
      </c>
      <c r="C315" s="7" t="s">
        <v>151</v>
      </c>
      <c r="D315" s="7" t="s">
        <v>323</v>
      </c>
      <c r="E315" s="7">
        <v>2009</v>
      </c>
      <c r="F315" s="7"/>
      <c r="G315" s="7" t="s">
        <v>42</v>
      </c>
      <c r="H315" s="7" t="s">
        <v>43</v>
      </c>
      <c r="I315" s="7" t="s">
        <v>44</v>
      </c>
      <c r="J315" s="7">
        <v>2005</v>
      </c>
      <c r="K315" s="7">
        <v>750</v>
      </c>
      <c r="L315" s="7"/>
      <c r="M315" s="7">
        <v>2500</v>
      </c>
      <c r="N315" s="7">
        <f t="shared" si="8"/>
        <v>1625</v>
      </c>
      <c r="O315" s="7" t="s">
        <v>34</v>
      </c>
      <c r="P315" s="7"/>
      <c r="Q315" s="7"/>
      <c r="R315" s="7"/>
      <c r="S315" s="7"/>
      <c r="T315" s="7"/>
      <c r="U315" s="7"/>
    </row>
    <row r="316" spans="2:21" x14ac:dyDescent="0.3">
      <c r="B316" s="7">
        <v>314</v>
      </c>
      <c r="C316" s="7" t="s">
        <v>151</v>
      </c>
      <c r="D316" s="7" t="s">
        <v>326</v>
      </c>
      <c r="E316" s="7">
        <v>2014</v>
      </c>
      <c r="F316" s="7"/>
      <c r="G316" s="7" t="s">
        <v>42</v>
      </c>
      <c r="H316" s="7" t="s">
        <v>59</v>
      </c>
      <c r="I316" s="7" t="s">
        <v>44</v>
      </c>
      <c r="J316" s="7">
        <v>2014</v>
      </c>
      <c r="K316" s="7">
        <v>1000</v>
      </c>
      <c r="L316" s="7"/>
      <c r="M316" s="7">
        <v>2000</v>
      </c>
      <c r="N316" s="7">
        <f t="shared" si="8"/>
        <v>1500</v>
      </c>
      <c r="O316" s="7" t="s">
        <v>162</v>
      </c>
      <c r="P316" s="7"/>
      <c r="Q316" s="7"/>
      <c r="R316" s="7"/>
      <c r="S316" s="7"/>
      <c r="T316" s="7"/>
      <c r="U316" s="7"/>
    </row>
    <row r="317" spans="2:21" x14ac:dyDescent="0.3">
      <c r="B317" s="7">
        <v>315</v>
      </c>
      <c r="C317" s="7" t="s">
        <v>151</v>
      </c>
      <c r="D317" s="7" t="s">
        <v>327</v>
      </c>
      <c r="E317" s="7">
        <v>2014</v>
      </c>
      <c r="F317" s="7"/>
      <c r="G317" s="7" t="s">
        <v>42</v>
      </c>
      <c r="H317" s="7" t="s">
        <v>59</v>
      </c>
      <c r="I317" s="7" t="s">
        <v>44</v>
      </c>
      <c r="J317" s="7">
        <v>2013</v>
      </c>
      <c r="K317" s="7"/>
      <c r="L317" s="7">
        <v>1125</v>
      </c>
      <c r="M317" s="7"/>
      <c r="N317" s="7">
        <f t="shared" si="8"/>
        <v>1125</v>
      </c>
      <c r="O317" s="7" t="s">
        <v>162</v>
      </c>
      <c r="P317" s="7"/>
      <c r="Q317" s="7"/>
      <c r="R317" s="7"/>
      <c r="S317" s="7"/>
      <c r="T317" s="7"/>
      <c r="U317" s="7"/>
    </row>
    <row r="318" spans="2:21" x14ac:dyDescent="0.3">
      <c r="B318" s="7">
        <v>316</v>
      </c>
      <c r="C318" s="7" t="s">
        <v>151</v>
      </c>
      <c r="D318" s="7" t="s">
        <v>327</v>
      </c>
      <c r="E318" s="7">
        <v>2014</v>
      </c>
      <c r="F318" s="7"/>
      <c r="G318" s="7" t="s">
        <v>42</v>
      </c>
      <c r="H318" s="7" t="s">
        <v>43</v>
      </c>
      <c r="I318" s="7" t="s">
        <v>44</v>
      </c>
      <c r="J318" s="7">
        <v>2025</v>
      </c>
      <c r="K318" s="7"/>
      <c r="L318" s="7">
        <v>750</v>
      </c>
      <c r="M318" s="7"/>
      <c r="N318" s="7">
        <f t="shared" si="8"/>
        <v>750</v>
      </c>
      <c r="O318" s="7" t="s">
        <v>162</v>
      </c>
      <c r="P318" s="7"/>
      <c r="Q318" s="7"/>
      <c r="R318" s="7"/>
      <c r="S318" s="7"/>
      <c r="T318" s="7"/>
      <c r="U318" s="7"/>
    </row>
    <row r="319" spans="2:21" x14ac:dyDescent="0.3">
      <c r="B319" s="7">
        <v>317</v>
      </c>
      <c r="C319" s="7" t="s">
        <v>151</v>
      </c>
      <c r="D319" s="7" t="s">
        <v>327</v>
      </c>
      <c r="E319" s="7">
        <v>2014</v>
      </c>
      <c r="F319" s="7"/>
      <c r="G319" s="7" t="s">
        <v>42</v>
      </c>
      <c r="H319" s="7" t="s">
        <v>43</v>
      </c>
      <c r="I319" s="7" t="s">
        <v>44</v>
      </c>
      <c r="J319" s="7">
        <v>2030</v>
      </c>
      <c r="K319" s="7"/>
      <c r="L319" s="7">
        <v>625</v>
      </c>
      <c r="M319" s="7"/>
      <c r="N319" s="7">
        <f t="shared" si="8"/>
        <v>625</v>
      </c>
      <c r="O319" s="7" t="s">
        <v>162</v>
      </c>
      <c r="P319" s="7"/>
      <c r="Q319" s="7"/>
      <c r="R319" s="7"/>
      <c r="S319" s="7"/>
      <c r="T319" s="7"/>
      <c r="U319" s="7"/>
    </row>
    <row r="320" spans="2:21" x14ac:dyDescent="0.3">
      <c r="B320" s="7">
        <v>318</v>
      </c>
      <c r="C320" s="7" t="s">
        <v>151</v>
      </c>
      <c r="D320" s="7" t="s">
        <v>330</v>
      </c>
      <c r="E320" s="7">
        <v>2002</v>
      </c>
      <c r="F320" s="7"/>
      <c r="G320" s="7" t="s">
        <v>42</v>
      </c>
      <c r="H320" s="7" t="s">
        <v>59</v>
      </c>
      <c r="I320" s="7" t="s">
        <v>44</v>
      </c>
      <c r="J320" s="7">
        <v>2002</v>
      </c>
      <c r="K320" s="7"/>
      <c r="L320" s="7">
        <v>1000</v>
      </c>
      <c r="M320" s="7"/>
      <c r="N320" s="7">
        <f t="shared" si="8"/>
        <v>1000</v>
      </c>
      <c r="O320" s="7" t="s">
        <v>162</v>
      </c>
      <c r="P320" s="7"/>
      <c r="Q320" s="7"/>
      <c r="R320" s="7"/>
      <c r="S320" s="7"/>
      <c r="T320" s="7"/>
      <c r="U320" s="7"/>
    </row>
    <row r="321" spans="2:21" x14ac:dyDescent="0.3">
      <c r="B321" s="7">
        <v>319</v>
      </c>
      <c r="C321" s="7" t="s">
        <v>151</v>
      </c>
      <c r="D321" s="7" t="s">
        <v>120</v>
      </c>
      <c r="E321" s="7">
        <v>2015</v>
      </c>
      <c r="F321" s="7"/>
      <c r="G321" s="7" t="s">
        <v>42</v>
      </c>
      <c r="H321" s="7" t="s">
        <v>59</v>
      </c>
      <c r="I321" s="7" t="s">
        <v>44</v>
      </c>
      <c r="J321" s="7">
        <v>2015</v>
      </c>
      <c r="K321" s="7"/>
      <c r="L321" s="7">
        <v>3200</v>
      </c>
      <c r="M321" s="7"/>
      <c r="N321" s="7">
        <f t="shared" si="8"/>
        <v>3200</v>
      </c>
      <c r="O321" s="7" t="s">
        <v>162</v>
      </c>
      <c r="P321" s="7"/>
      <c r="Q321" s="7"/>
      <c r="R321" s="7"/>
      <c r="S321" s="7"/>
      <c r="T321" s="7">
        <v>5.4</v>
      </c>
      <c r="U321" s="7" t="s">
        <v>158</v>
      </c>
    </row>
    <row r="322" spans="2:21" x14ac:dyDescent="0.3">
      <c r="B322" s="7">
        <v>320</v>
      </c>
      <c r="C322" s="7" t="s">
        <v>151</v>
      </c>
      <c r="D322" s="7" t="s">
        <v>120</v>
      </c>
      <c r="E322" s="7">
        <v>2015</v>
      </c>
      <c r="F322" s="7"/>
      <c r="G322" s="7" t="s">
        <v>42</v>
      </c>
      <c r="H322" s="7" t="s">
        <v>43</v>
      </c>
      <c r="I322" s="7" t="s">
        <v>44</v>
      </c>
      <c r="J322" s="7">
        <v>2017</v>
      </c>
      <c r="K322" s="7"/>
      <c r="L322" s="7">
        <v>1620</v>
      </c>
      <c r="M322" s="7"/>
      <c r="N322" s="7">
        <f t="shared" si="8"/>
        <v>1620</v>
      </c>
      <c r="O322" s="7" t="s">
        <v>162</v>
      </c>
      <c r="P322" s="7"/>
      <c r="Q322" s="7"/>
      <c r="R322" s="7"/>
      <c r="S322" s="7"/>
      <c r="T322" s="7">
        <v>4.95</v>
      </c>
      <c r="U322" s="7" t="s">
        <v>158</v>
      </c>
    </row>
    <row r="323" spans="2:21" x14ac:dyDescent="0.3">
      <c r="B323" s="7">
        <v>321</v>
      </c>
      <c r="C323" s="7" t="s">
        <v>151</v>
      </c>
      <c r="D323" s="7" t="s">
        <v>120</v>
      </c>
      <c r="E323" s="7">
        <v>2015</v>
      </c>
      <c r="F323" s="7"/>
      <c r="G323" s="7" t="s">
        <v>42</v>
      </c>
      <c r="H323" s="7" t="s">
        <v>43</v>
      </c>
      <c r="I323" s="7" t="s">
        <v>44</v>
      </c>
      <c r="J323" s="7">
        <v>2020</v>
      </c>
      <c r="K323" s="7"/>
      <c r="L323" s="7">
        <v>920</v>
      </c>
      <c r="M323" s="7"/>
      <c r="N323" s="7">
        <f t="shared" si="8"/>
        <v>920</v>
      </c>
      <c r="O323" s="7" t="s">
        <v>162</v>
      </c>
      <c r="P323" s="7">
        <v>5</v>
      </c>
      <c r="Q323" s="7" t="s">
        <v>35</v>
      </c>
      <c r="R323" s="7"/>
      <c r="S323" s="7"/>
      <c r="T323" s="7">
        <v>4.68</v>
      </c>
      <c r="U323" s="7" t="s">
        <v>158</v>
      </c>
    </row>
    <row r="324" spans="2:21" x14ac:dyDescent="0.3">
      <c r="B324" s="7">
        <v>322</v>
      </c>
      <c r="C324" s="7" t="s">
        <v>151</v>
      </c>
      <c r="D324" s="7" t="s">
        <v>120</v>
      </c>
      <c r="E324" s="7">
        <v>2015</v>
      </c>
      <c r="F324" s="7"/>
      <c r="G324" s="7" t="s">
        <v>42</v>
      </c>
      <c r="H324" s="7" t="s">
        <v>43</v>
      </c>
      <c r="I324" s="7" t="s">
        <v>44</v>
      </c>
      <c r="J324" s="7">
        <v>2023</v>
      </c>
      <c r="K324" s="7"/>
      <c r="L324" s="7">
        <v>720</v>
      </c>
      <c r="M324" s="7"/>
      <c r="N324" s="7">
        <f t="shared" si="8"/>
        <v>720</v>
      </c>
      <c r="O324" s="7" t="s">
        <v>162</v>
      </c>
      <c r="P324" s="7">
        <v>100</v>
      </c>
      <c r="Q324" s="7" t="s">
        <v>35</v>
      </c>
      <c r="R324" s="7"/>
      <c r="S324" s="7"/>
      <c r="T324" s="7">
        <v>4.5</v>
      </c>
      <c r="U324" s="7" t="s">
        <v>158</v>
      </c>
    </row>
    <row r="325" spans="2:21" x14ac:dyDescent="0.3">
      <c r="B325" s="7">
        <v>323</v>
      </c>
      <c r="C325" s="7" t="s">
        <v>151</v>
      </c>
      <c r="D325" s="7" t="s">
        <v>333</v>
      </c>
      <c r="E325" s="7">
        <v>2014</v>
      </c>
      <c r="F325" s="7"/>
      <c r="G325" s="7" t="s">
        <v>42</v>
      </c>
      <c r="H325" s="7" t="s">
        <v>59</v>
      </c>
      <c r="I325" s="7" t="s">
        <v>44</v>
      </c>
      <c r="J325" s="7">
        <v>2015</v>
      </c>
      <c r="K325" s="7">
        <v>1800</v>
      </c>
      <c r="L325" s="7"/>
      <c r="M325" s="7">
        <v>2300</v>
      </c>
      <c r="N325" s="7">
        <f t="shared" si="8"/>
        <v>2050</v>
      </c>
      <c r="O325" s="7" t="s">
        <v>34</v>
      </c>
      <c r="P325" s="7">
        <v>100</v>
      </c>
      <c r="Q325" s="7" t="s">
        <v>80</v>
      </c>
      <c r="R325" s="7"/>
      <c r="S325" s="7"/>
      <c r="T325" s="7"/>
      <c r="U325" s="7"/>
    </row>
    <row r="326" spans="2:21" x14ac:dyDescent="0.3">
      <c r="B326" s="7">
        <v>324</v>
      </c>
      <c r="C326" s="7" t="s">
        <v>151</v>
      </c>
      <c r="D326" s="7" t="s">
        <v>333</v>
      </c>
      <c r="E326" s="7">
        <v>2014</v>
      </c>
      <c r="F326" s="7"/>
      <c r="G326" s="7" t="s">
        <v>42</v>
      </c>
      <c r="H326" s="7" t="s">
        <v>59</v>
      </c>
      <c r="I326" s="7" t="s">
        <v>44</v>
      </c>
      <c r="J326" s="7">
        <v>2020</v>
      </c>
      <c r="K326" s="7">
        <v>1000</v>
      </c>
      <c r="L326" s="7"/>
      <c r="M326" s="7">
        <v>1700</v>
      </c>
      <c r="N326" s="7">
        <f t="shared" si="8"/>
        <v>1350</v>
      </c>
      <c r="O326" s="7" t="s">
        <v>34</v>
      </c>
      <c r="P326" s="7">
        <v>100</v>
      </c>
      <c r="Q326" s="7" t="s">
        <v>80</v>
      </c>
      <c r="R326" s="7"/>
      <c r="S326" s="7"/>
      <c r="T326" s="7"/>
      <c r="U326" s="7"/>
    </row>
    <row r="327" spans="2:21" x14ac:dyDescent="0.3">
      <c r="B327" s="7">
        <v>325</v>
      </c>
      <c r="C327" s="7" t="s">
        <v>151</v>
      </c>
      <c r="D327" s="7"/>
      <c r="E327" s="7">
        <v>2014</v>
      </c>
      <c r="F327" s="7" t="s">
        <v>336</v>
      </c>
      <c r="G327" s="7" t="s">
        <v>42</v>
      </c>
      <c r="H327" s="7" t="s">
        <v>32</v>
      </c>
      <c r="I327" s="7" t="s">
        <v>44</v>
      </c>
      <c r="J327" s="7">
        <v>2014</v>
      </c>
      <c r="K327" s="7">
        <v>1486</v>
      </c>
      <c r="L327" s="7"/>
      <c r="M327" s="7">
        <v>1825</v>
      </c>
      <c r="N327" s="7">
        <f t="shared" si="8"/>
        <v>1655.5</v>
      </c>
      <c r="O327" s="7" t="s">
        <v>162</v>
      </c>
      <c r="P327" s="7"/>
      <c r="Q327" s="7"/>
      <c r="R327" s="7"/>
      <c r="S327" s="7"/>
      <c r="T327" s="7">
        <v>4.9000000000000004</v>
      </c>
      <c r="U327" s="7" t="s">
        <v>158</v>
      </c>
    </row>
    <row r="328" spans="2:21" x14ac:dyDescent="0.3">
      <c r="B328" s="7">
        <v>326</v>
      </c>
      <c r="C328" s="7" t="s">
        <v>151</v>
      </c>
      <c r="D328" s="7"/>
      <c r="E328" s="7">
        <v>2016</v>
      </c>
      <c r="F328" s="7" t="s">
        <v>227</v>
      </c>
      <c r="G328" s="7" t="s">
        <v>42</v>
      </c>
      <c r="H328" s="7" t="s">
        <v>32</v>
      </c>
      <c r="I328" s="7" t="s">
        <v>44</v>
      </c>
      <c r="J328" s="7">
        <v>2016</v>
      </c>
      <c r="K328" s="7"/>
      <c r="L328" s="7">
        <v>1200</v>
      </c>
      <c r="M328" s="7"/>
      <c r="N328" s="7">
        <f t="shared" si="8"/>
        <v>1200</v>
      </c>
      <c r="O328" s="7" t="s">
        <v>162</v>
      </c>
      <c r="P328" s="7"/>
      <c r="Q328" s="7"/>
      <c r="R328" s="7"/>
      <c r="S328" s="7"/>
      <c r="T328" s="7">
        <v>4.7</v>
      </c>
      <c r="U328" s="7" t="s">
        <v>158</v>
      </c>
    </row>
    <row r="329" spans="2:21" x14ac:dyDescent="0.3">
      <c r="B329" s="7">
        <v>327</v>
      </c>
      <c r="C329" s="7" t="s">
        <v>151</v>
      </c>
      <c r="D329" s="7"/>
      <c r="E329" s="7">
        <v>2016</v>
      </c>
      <c r="F329" s="7" t="s">
        <v>227</v>
      </c>
      <c r="G329" s="7" t="s">
        <v>42</v>
      </c>
      <c r="H329" s="7" t="s">
        <v>32</v>
      </c>
      <c r="I329" s="7" t="s">
        <v>44</v>
      </c>
      <c r="J329" s="7">
        <v>2025</v>
      </c>
      <c r="K329" s="7"/>
      <c r="L329" s="7">
        <v>800</v>
      </c>
      <c r="M329" s="7"/>
      <c r="N329" s="7">
        <f t="shared" si="8"/>
        <v>800</v>
      </c>
      <c r="O329" s="7" t="s">
        <v>162</v>
      </c>
      <c r="P329" s="7"/>
      <c r="Q329" s="7"/>
      <c r="R329" s="7"/>
      <c r="S329" s="7"/>
      <c r="T329" s="7"/>
      <c r="U329" s="7"/>
    </row>
    <row r="330" spans="2:21" x14ac:dyDescent="0.3">
      <c r="B330" s="7">
        <v>328</v>
      </c>
      <c r="C330" s="7" t="s">
        <v>151</v>
      </c>
      <c r="D330" s="7"/>
      <c r="E330" s="7">
        <v>2017</v>
      </c>
      <c r="F330" s="7" t="s">
        <v>228</v>
      </c>
      <c r="G330" s="7" t="s">
        <v>42</v>
      </c>
      <c r="H330" s="7" t="s">
        <v>32</v>
      </c>
      <c r="I330" s="7" t="s">
        <v>44</v>
      </c>
      <c r="J330" s="7">
        <v>2017</v>
      </c>
      <c r="K330" s="7"/>
      <c r="L330" s="7">
        <v>1400</v>
      </c>
      <c r="M330" s="7"/>
      <c r="N330" s="7">
        <f t="shared" si="8"/>
        <v>1400</v>
      </c>
      <c r="O330" s="7" t="s">
        <v>162</v>
      </c>
      <c r="P330" s="7"/>
      <c r="Q330" s="7"/>
      <c r="R330" s="7"/>
      <c r="S330" s="7"/>
      <c r="T330" s="7"/>
      <c r="U330" s="7"/>
    </row>
    <row r="331" spans="2:21" x14ac:dyDescent="0.3">
      <c r="B331" s="7">
        <v>329</v>
      </c>
      <c r="C331" s="7" t="s">
        <v>151</v>
      </c>
      <c r="D331" s="7"/>
      <c r="E331" s="7">
        <v>2017</v>
      </c>
      <c r="F331" s="7" t="s">
        <v>337</v>
      </c>
      <c r="G331" s="7" t="s">
        <v>42</v>
      </c>
      <c r="H331" s="7" t="s">
        <v>32</v>
      </c>
      <c r="I331" s="7" t="s">
        <v>44</v>
      </c>
      <c r="J331" s="7">
        <v>2017</v>
      </c>
      <c r="K331" s="7">
        <v>1200</v>
      </c>
      <c r="L331" s="7"/>
      <c r="M331" s="7">
        <v>1900</v>
      </c>
      <c r="N331" s="7">
        <f t="shared" si="8"/>
        <v>1550</v>
      </c>
      <c r="O331" s="7" t="s">
        <v>162</v>
      </c>
      <c r="P331" s="7"/>
      <c r="Q331" s="7"/>
      <c r="R331" s="7"/>
      <c r="S331" s="7"/>
      <c r="T331" s="7"/>
      <c r="U331" s="7"/>
    </row>
    <row r="332" spans="2:21" x14ac:dyDescent="0.3">
      <c r="B332" s="7">
        <v>330</v>
      </c>
      <c r="C332" s="7" t="s">
        <v>151</v>
      </c>
      <c r="D332" s="7"/>
      <c r="E332" s="7">
        <v>2017</v>
      </c>
      <c r="F332" s="7" t="s">
        <v>337</v>
      </c>
      <c r="G332" s="7" t="s">
        <v>42</v>
      </c>
      <c r="H332" s="7" t="s">
        <v>32</v>
      </c>
      <c r="I332" s="7" t="s">
        <v>44</v>
      </c>
      <c r="J332" s="7">
        <v>2020</v>
      </c>
      <c r="K332" s="7">
        <v>1000</v>
      </c>
      <c r="L332" s="7"/>
      <c r="M332" s="7">
        <v>1300</v>
      </c>
      <c r="N332" s="7">
        <f t="shared" ref="N332" si="9">AVERAGE(K332,L332,M332)</f>
        <v>1150</v>
      </c>
      <c r="O332" s="7" t="s">
        <v>162</v>
      </c>
      <c r="P332" s="7"/>
      <c r="Q332" s="7"/>
      <c r="R332" s="7"/>
      <c r="S332" s="7"/>
      <c r="T332" s="7"/>
      <c r="U332" s="7"/>
    </row>
    <row r="333" spans="2:21" x14ac:dyDescent="0.3">
      <c r="B333" s="7">
        <v>331</v>
      </c>
      <c r="C333" s="7" t="s">
        <v>151</v>
      </c>
      <c r="D333" s="7"/>
      <c r="E333" s="7">
        <v>2017</v>
      </c>
      <c r="F333" s="7" t="s">
        <v>230</v>
      </c>
      <c r="G333" s="7" t="s">
        <v>42</v>
      </c>
      <c r="H333" s="7" t="s">
        <v>32</v>
      </c>
      <c r="I333" s="7" t="s">
        <v>44</v>
      </c>
      <c r="J333" s="7">
        <v>2017</v>
      </c>
      <c r="K333" s="7">
        <v>1000</v>
      </c>
      <c r="L333" s="7"/>
      <c r="M333" s="7">
        <v>1500</v>
      </c>
      <c r="N333" s="7">
        <f>AVERAGE(K333,L333,M333)</f>
        <v>1250</v>
      </c>
      <c r="O333" s="7" t="s">
        <v>162</v>
      </c>
      <c r="P333" s="7"/>
      <c r="Q333" s="7"/>
      <c r="R333" s="7"/>
      <c r="S333" s="7"/>
      <c r="T333" s="7"/>
      <c r="U333" s="7"/>
    </row>
    <row r="334" spans="2:21" x14ac:dyDescent="0.3">
      <c r="B334" s="7">
        <v>332</v>
      </c>
      <c r="C334" s="7" t="s">
        <v>151</v>
      </c>
      <c r="D334" s="7"/>
      <c r="E334" s="7">
        <v>2017</v>
      </c>
      <c r="F334" s="7" t="s">
        <v>230</v>
      </c>
      <c r="G334" s="7" t="s">
        <v>42</v>
      </c>
      <c r="H334" s="7" t="s">
        <v>32</v>
      </c>
      <c r="I334" s="7" t="s">
        <v>44</v>
      </c>
      <c r="J334" s="7">
        <v>2030</v>
      </c>
      <c r="K334" s="7"/>
      <c r="L334" s="7">
        <v>500</v>
      </c>
      <c r="M334" s="7"/>
      <c r="N334" s="7">
        <f t="shared" ref="N334" si="10">AVERAGE(K334,L334,M334)</f>
        <v>500</v>
      </c>
      <c r="O334" s="7" t="s">
        <v>162</v>
      </c>
      <c r="P334" s="7"/>
      <c r="Q334" s="7"/>
      <c r="R334" s="7"/>
      <c r="S334" s="7"/>
      <c r="T334" s="7"/>
      <c r="U334" s="7"/>
    </row>
  </sheetData>
  <dataValidations count="8">
    <dataValidation type="whole" allowBlank="1" showInputMessage="1" showErrorMessage="1" sqref="J3:J22 J50:J82">
      <formula1>1980</formula1>
      <formula2>2050</formula2>
    </dataValidation>
    <dataValidation type="list" allowBlank="1" showInputMessage="1" showErrorMessage="1" sqref="U3:U43 U201:U334">
      <formula1>"HHV %, LHV %, kWhe/kgH2, kWh/Nm2H2"</formula1>
    </dataValidation>
    <dataValidation type="list" allowBlank="1" showInputMessage="1" showErrorMessage="1" sqref="U44:U200">
      <formula1>"HHV %, LHV %, kWhe/kgH2, kWh/Nm3H2"</formula1>
    </dataValidation>
    <dataValidation type="list" allowBlank="1" showInputMessage="1" showErrorMessage="1" sqref="G3:G334">
      <formula1>"Report, Journal, Book"</formula1>
    </dataValidation>
    <dataValidation type="list" allowBlank="1" showInputMessage="1" showErrorMessage="1" sqref="H3:H334">
      <formula1>"Manufacturer, Bottom-up Analysis, Estimate, Forecast"</formula1>
    </dataValidation>
    <dataValidation type="list" allowBlank="1" showInputMessage="1" showErrorMessage="1" sqref="I3:I334">
      <formula1>"Alkaline, PEM, SOEC, Others"</formula1>
    </dataValidation>
    <dataValidation type="list" allowBlank="1" showInputMessage="1" showErrorMessage="1" sqref="S3:S334">
      <formula1>"kW, MW, Nm3/h"</formula1>
    </dataValidation>
    <dataValidation type="list" allowBlank="1" showInputMessage="1" showErrorMessage="1" sqref="O3:O334">
      <formula1>"USD/kW, Euro/kW"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1"/>
  <sheetViews>
    <sheetView workbookViewId="0">
      <selection sqref="A1:A1048576"/>
    </sheetView>
  </sheetViews>
  <sheetFormatPr defaultRowHeight="14.4" x14ac:dyDescent="0.3"/>
  <cols>
    <col min="1" max="1" width="1.77734375" customWidth="1"/>
    <col min="2" max="20" width="10.77734375" customWidth="1"/>
  </cols>
  <sheetData>
    <row r="2" spans="2:20" x14ac:dyDescent="0.3">
      <c r="B2" t="s">
        <v>360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2:20" x14ac:dyDescent="0.3">
      <c r="B3">
        <v>1992</v>
      </c>
      <c r="C3" s="1">
        <v>63.520168338556701</v>
      </c>
      <c r="D3" s="1">
        <v>55.483205850405497</v>
      </c>
      <c r="E3" s="1">
        <v>2589.4493379496098</v>
      </c>
      <c r="F3" s="1">
        <v>2589.4493379496098</v>
      </c>
      <c r="G3" s="1">
        <v>2589.4493379496098</v>
      </c>
      <c r="H3" s="1">
        <v>2589.4493379496098</v>
      </c>
      <c r="I3" s="1">
        <v>2691.6664989536698</v>
      </c>
      <c r="J3" s="1">
        <v>2691.6664989536698</v>
      </c>
      <c r="K3" s="1">
        <v>2691.6664989536698</v>
      </c>
      <c r="L3" s="1">
        <v>2691.6664989536698</v>
      </c>
      <c r="M3" s="1">
        <v>2260.4591696931898</v>
      </c>
      <c r="N3" s="1">
        <v>2260.4591696931898</v>
      </c>
      <c r="O3" s="1">
        <v>2260.4591696931898</v>
      </c>
      <c r="P3" s="1">
        <v>2260.4591696931898</v>
      </c>
      <c r="Q3" s="1">
        <v>3508.1290888814901</v>
      </c>
      <c r="R3" s="1">
        <v>3508.1290888814901</v>
      </c>
      <c r="S3" s="1">
        <v>3508.1290888814901</v>
      </c>
      <c r="T3" s="1">
        <v>3508.1290888814901</v>
      </c>
    </row>
    <row r="4" spans="2:20" x14ac:dyDescent="0.3">
      <c r="B4">
        <v>1993</v>
      </c>
      <c r="C4" s="1">
        <v>63.581415093881603</v>
      </c>
      <c r="D4" s="1">
        <v>55.744236353026103</v>
      </c>
      <c r="E4" s="1">
        <v>2477.38164319511</v>
      </c>
      <c r="F4" s="1">
        <v>2444.35127009699</v>
      </c>
      <c r="G4" s="1">
        <v>2261.3636001800801</v>
      </c>
      <c r="H4" s="1">
        <v>2414.9459881850498</v>
      </c>
      <c r="I4" s="1">
        <v>2601.3082548584498</v>
      </c>
      <c r="J4" s="1">
        <v>2575.06098418601</v>
      </c>
      <c r="K4" s="1">
        <v>2434.9336385070701</v>
      </c>
      <c r="L4" s="1">
        <v>2531.9791235350999</v>
      </c>
      <c r="M4" s="1">
        <v>2192.7913284543802</v>
      </c>
      <c r="N4" s="1">
        <v>2163.5553341116802</v>
      </c>
      <c r="O4" s="1">
        <v>2068.7571906734102</v>
      </c>
      <c r="P4" s="1">
        <v>2137.5279969977601</v>
      </c>
      <c r="Q4" s="1">
        <v>3359.7893406815101</v>
      </c>
      <c r="R4" s="1">
        <v>3325.8889753316798</v>
      </c>
      <c r="S4" s="1">
        <v>3086.3585089625499</v>
      </c>
      <c r="T4" s="1">
        <v>3270.2454444578102</v>
      </c>
    </row>
    <row r="5" spans="2:20" x14ac:dyDescent="0.3">
      <c r="B5">
        <v>1994</v>
      </c>
      <c r="C5" s="1">
        <v>63.642720903915198</v>
      </c>
      <c r="D5" s="1">
        <v>56.006494919567203</v>
      </c>
      <c r="E5" s="1">
        <v>2370.1640793250099</v>
      </c>
      <c r="F5" s="1">
        <v>2307.3836757724698</v>
      </c>
      <c r="G5" s="1">
        <v>2045.5845315535</v>
      </c>
      <c r="H5" s="1">
        <v>2252.2024433461102</v>
      </c>
      <c r="I5" s="1">
        <v>2513.9833034387002</v>
      </c>
      <c r="J5" s="1">
        <v>2463.5069295749599</v>
      </c>
      <c r="K5" s="1">
        <v>2254.99046079134</v>
      </c>
      <c r="L5" s="1">
        <v>2381.7654544163602</v>
      </c>
      <c r="M5" s="1">
        <v>2127.1491538586001</v>
      </c>
      <c r="N5" s="1">
        <v>2070.8056781218002</v>
      </c>
      <c r="O5" s="1">
        <v>1936.3190839917499</v>
      </c>
      <c r="P5" s="1">
        <v>2021.2822240755099</v>
      </c>
      <c r="Q5" s="1">
        <v>3217.72207571648</v>
      </c>
      <c r="R5" s="1">
        <v>3153.1158620390402</v>
      </c>
      <c r="S5" s="1">
        <v>2798.3785542196701</v>
      </c>
      <c r="T5" s="1">
        <v>3048.4925143979899</v>
      </c>
    </row>
    <row r="6" spans="2:20" x14ac:dyDescent="0.3">
      <c r="B6">
        <v>1995</v>
      </c>
      <c r="C6" s="1">
        <v>63.704085825598703</v>
      </c>
      <c r="D6" s="1">
        <v>56.269987327671501</v>
      </c>
      <c r="E6" s="1">
        <v>2267.5867395535702</v>
      </c>
      <c r="F6" s="1">
        <v>2178.0909693106901</v>
      </c>
      <c r="G6" s="1">
        <v>1877.1402016623999</v>
      </c>
      <c r="H6" s="1">
        <v>2100.42620854904</v>
      </c>
      <c r="I6" s="1">
        <v>2429.58981818645</v>
      </c>
      <c r="J6" s="1">
        <v>2356.7855011333399</v>
      </c>
      <c r="K6" s="1">
        <v>2108.1582058888398</v>
      </c>
      <c r="L6" s="1">
        <v>2240.4634489761402</v>
      </c>
      <c r="M6" s="1">
        <v>2063.4720066823002</v>
      </c>
      <c r="N6" s="1">
        <v>1982.0321158100301</v>
      </c>
      <c r="O6" s="1">
        <v>1829.0343407177099</v>
      </c>
      <c r="P6" s="1">
        <v>1911.3582769919001</v>
      </c>
      <c r="Q6" s="1">
        <v>3081.6620646974802</v>
      </c>
      <c r="R6" s="1">
        <v>2989.3179577501301</v>
      </c>
      <c r="S6" s="1">
        <v>2568.2268970089899</v>
      </c>
      <c r="T6" s="1">
        <v>2841.7764868659001</v>
      </c>
    </row>
    <row r="7" spans="2:20" x14ac:dyDescent="0.3">
      <c r="B7">
        <v>1996</v>
      </c>
      <c r="C7" s="1">
        <v>63.765509915928</v>
      </c>
      <c r="D7" s="1">
        <v>56.534719382163701</v>
      </c>
      <c r="E7" s="1">
        <v>2169.4488015629199</v>
      </c>
      <c r="F7" s="1">
        <v>2056.0430934852998</v>
      </c>
      <c r="G7" s="1">
        <v>1736.08750479479</v>
      </c>
      <c r="H7" s="1">
        <v>1958.8781952500899</v>
      </c>
      <c r="I7" s="1">
        <v>2348.02939087189</v>
      </c>
      <c r="J7" s="1">
        <v>2254.6873449674699</v>
      </c>
      <c r="K7" s="1">
        <v>1980.8662910088599</v>
      </c>
      <c r="L7" s="1">
        <v>2107.5444086614102</v>
      </c>
      <c r="M7" s="1">
        <v>2001.7010629639001</v>
      </c>
      <c r="N7" s="1">
        <v>1897.06419564461</v>
      </c>
      <c r="O7" s="1">
        <v>1736.3366722446401</v>
      </c>
      <c r="P7" s="1">
        <v>1807.4123541537699</v>
      </c>
      <c r="Q7" s="1">
        <v>2951.3552934434001</v>
      </c>
      <c r="R7" s="1">
        <v>2834.0290187588398</v>
      </c>
      <c r="S7" s="1">
        <v>2372.3426190872401</v>
      </c>
      <c r="T7" s="1">
        <v>2649.0777205988002</v>
      </c>
    </row>
    <row r="8" spans="2:20" x14ac:dyDescent="0.3">
      <c r="B8">
        <v>1997</v>
      </c>
      <c r="C8" s="1">
        <v>63.826993231954098</v>
      </c>
      <c r="D8" s="1">
        <v>56.800696915178499</v>
      </c>
      <c r="E8" s="1">
        <v>2075.5581343403801</v>
      </c>
      <c r="F8" s="1">
        <v>1940.83408904011</v>
      </c>
      <c r="G8" s="1">
        <v>1613.53631780046</v>
      </c>
      <c r="H8" s="1">
        <v>1826.8691221849499</v>
      </c>
      <c r="I8" s="1">
        <v>2269.2069167928698</v>
      </c>
      <c r="J8" s="1">
        <v>2157.0121765904601</v>
      </c>
      <c r="K8" s="1">
        <v>1867.0346705510401</v>
      </c>
      <c r="L8" s="1">
        <v>1982.51100079752</v>
      </c>
      <c r="M8" s="1">
        <v>1941.7792596629499</v>
      </c>
      <c r="N8" s="1">
        <v>1815.7387731963699</v>
      </c>
      <c r="O8" s="1">
        <v>1653.51007201982</v>
      </c>
      <c r="P8" s="1">
        <v>1709.11935102447</v>
      </c>
      <c r="Q8" s="1">
        <v>2826.55848865488</v>
      </c>
      <c r="R8" s="1">
        <v>2686.80702176364</v>
      </c>
      <c r="S8" s="1">
        <v>2200.13413662121</v>
      </c>
      <c r="T8" s="1">
        <v>2469.4457154554002</v>
      </c>
    </row>
    <row r="9" spans="2:20" x14ac:dyDescent="0.3">
      <c r="B9">
        <v>1998</v>
      </c>
      <c r="C9" s="1">
        <v>63.888535830782999</v>
      </c>
      <c r="D9" s="1">
        <v>57.067925786288598</v>
      </c>
      <c r="E9" s="1">
        <v>1985.7309220309901</v>
      </c>
      <c r="F9" s="1">
        <v>1832.0807443752899</v>
      </c>
      <c r="G9" s="1">
        <v>1504.68055696072</v>
      </c>
      <c r="H9" s="1">
        <v>1703.7561588492399</v>
      </c>
      <c r="I9" s="1">
        <v>2193.0304838767402</v>
      </c>
      <c r="J9" s="1">
        <v>2063.5683880270499</v>
      </c>
      <c r="K9" s="1">
        <v>1763.37152474086</v>
      </c>
      <c r="L9" s="1">
        <v>1864.8953977579599</v>
      </c>
      <c r="M9" s="1">
        <v>1883.6512419463199</v>
      </c>
      <c r="N9" s="1">
        <v>1737.89969788998</v>
      </c>
      <c r="O9" s="1">
        <v>1578.0128933092701</v>
      </c>
      <c r="P9" s="1">
        <v>1616.1718433168401</v>
      </c>
      <c r="Q9" s="1">
        <v>2707.03866374066</v>
      </c>
      <c r="R9" s="1">
        <v>2547.2329056672502</v>
      </c>
      <c r="S9" s="1">
        <v>2045.82914558527</v>
      </c>
      <c r="T9" s="1">
        <v>2301.9944240075401</v>
      </c>
    </row>
    <row r="10" spans="2:20" x14ac:dyDescent="0.3">
      <c r="B10">
        <v>1999</v>
      </c>
      <c r="C10" s="1">
        <v>63.950137769575697</v>
      </c>
      <c r="D10" s="1">
        <v>57.336411882634003</v>
      </c>
      <c r="E10" s="1">
        <v>1899.7913040692199</v>
      </c>
      <c r="F10" s="1">
        <v>1729.4213208975</v>
      </c>
      <c r="G10" s="1">
        <v>1406.5858145540401</v>
      </c>
      <c r="H10" s="1">
        <v>1588.9397951753299</v>
      </c>
      <c r="I10" s="1">
        <v>2119.4112655049898</v>
      </c>
      <c r="J10" s="1">
        <v>1974.1726719390099</v>
      </c>
      <c r="K10" s="1">
        <v>1667.8679134091401</v>
      </c>
      <c r="L10" s="1">
        <v>1754.25752653064</v>
      </c>
      <c r="M10" s="1">
        <v>1827.26331205215</v>
      </c>
      <c r="N10" s="1">
        <v>1663.3975131837001</v>
      </c>
      <c r="O10" s="1">
        <v>1508.3024530590501</v>
      </c>
      <c r="P10" s="1">
        <v>1528.27912548323</v>
      </c>
      <c r="Q10" s="1">
        <v>2592.5726838485298</v>
      </c>
      <c r="R10" s="1">
        <v>2414.9093787372199</v>
      </c>
      <c r="S10" s="1">
        <v>1905.8733659930199</v>
      </c>
      <c r="T10" s="1">
        <v>2145.8978810492299</v>
      </c>
    </row>
    <row r="11" spans="2:20" x14ac:dyDescent="0.3">
      <c r="B11">
        <v>2000</v>
      </c>
      <c r="C11" s="1">
        <v>64.011799105548505</v>
      </c>
      <c r="D11" s="1">
        <v>57.606161119052302</v>
      </c>
      <c r="E11" s="1">
        <v>1817.57103088548</v>
      </c>
      <c r="F11" s="1">
        <v>1632.5143497945101</v>
      </c>
      <c r="G11" s="1">
        <v>1317.30185924034</v>
      </c>
      <c r="H11" s="1">
        <v>1481.86092216218</v>
      </c>
      <c r="I11" s="1">
        <v>2048.2634169356802</v>
      </c>
      <c r="J11" s="1">
        <v>1888.64966203373</v>
      </c>
      <c r="K11" s="1">
        <v>1579.1903139953799</v>
      </c>
      <c r="L11" s="1">
        <v>1650.18342213143</v>
      </c>
      <c r="M11" s="1">
        <v>1772.5633796847901</v>
      </c>
      <c r="N11" s="1">
        <v>1592.0891696023</v>
      </c>
      <c r="O11" s="1">
        <v>1443.3613806508199</v>
      </c>
      <c r="P11" s="1">
        <v>1445.1663014957601</v>
      </c>
      <c r="Q11" s="1">
        <v>2482.9468492887099</v>
      </c>
      <c r="R11" s="1">
        <v>2289.4597877320298</v>
      </c>
      <c r="S11" s="1">
        <v>1777.8825395470501</v>
      </c>
      <c r="T11" s="1">
        <v>2000.3861294654801</v>
      </c>
    </row>
    <row r="12" spans="2:20" x14ac:dyDescent="0.3">
      <c r="B12">
        <v>2001</v>
      </c>
      <c r="C12" s="1">
        <v>64.073519895972595</v>
      </c>
      <c r="D12" s="1">
        <v>57.877179438208103</v>
      </c>
      <c r="E12" s="1">
        <v>1738.90913451288</v>
      </c>
      <c r="F12" s="1">
        <v>1541.0374962313399</v>
      </c>
      <c r="G12" s="1">
        <v>1235.4485595204101</v>
      </c>
      <c r="H12" s="1">
        <v>1381.99810924179</v>
      </c>
      <c r="I12" s="1">
        <v>1979.50397520294</v>
      </c>
      <c r="J12" s="1">
        <v>1806.8315890507599</v>
      </c>
      <c r="K12" s="1">
        <v>1496.39598028355</v>
      </c>
      <c r="L12" s="1">
        <v>1552.2836787041399</v>
      </c>
      <c r="M12" s="1">
        <v>1719.5009138944799</v>
      </c>
      <c r="N12" s="1">
        <v>1523.83775007183</v>
      </c>
      <c r="O12" s="1">
        <v>1382.4760139753701</v>
      </c>
      <c r="P12" s="1">
        <v>1366.5734250728301</v>
      </c>
      <c r="Q12" s="1">
        <v>2377.9564965720301</v>
      </c>
      <c r="R12" s="1">
        <v>2170.5270457738502</v>
      </c>
      <c r="S12" s="1">
        <v>1660.15172848405</v>
      </c>
      <c r="T12" s="1">
        <v>1864.7414223650701</v>
      </c>
    </row>
    <row r="13" spans="2:20" x14ac:dyDescent="0.3">
      <c r="B13">
        <v>2002</v>
      </c>
      <c r="C13" s="1">
        <v>64.135300198174505</v>
      </c>
      <c r="D13" s="1">
        <v>58.149472810724298</v>
      </c>
      <c r="E13" s="1">
        <v>1663.6516134498499</v>
      </c>
      <c r="F13" s="1">
        <v>1454.6864871906901</v>
      </c>
      <c r="G13" s="1">
        <v>1160.00085145036</v>
      </c>
      <c r="H13" s="1">
        <v>1288.86506512442</v>
      </c>
      <c r="I13" s="1">
        <v>1913.0527623768701</v>
      </c>
      <c r="J13" s="1">
        <v>1728.5579516512</v>
      </c>
      <c r="K13" s="1">
        <v>1418.78468835172</v>
      </c>
      <c r="L13" s="1">
        <v>1460.19199251134</v>
      </c>
      <c r="M13" s="1">
        <v>1668.0268963977801</v>
      </c>
      <c r="N13" s="1">
        <v>1458.51220702923</v>
      </c>
      <c r="O13" s="1">
        <v>1325.1211509729901</v>
      </c>
      <c r="P13" s="1">
        <v>1292.25468666299</v>
      </c>
      <c r="Q13" s="1">
        <v>2277.4056163179398</v>
      </c>
      <c r="R13" s="1">
        <v>2057.7726159159502</v>
      </c>
      <c r="S13" s="1">
        <v>1551.39976200252</v>
      </c>
      <c r="T13" s="1">
        <v>1738.2946827436799</v>
      </c>
    </row>
    <row r="14" spans="2:20" x14ac:dyDescent="0.3">
      <c r="B14">
        <v>2003</v>
      </c>
      <c r="C14" s="1">
        <v>64.197140069536204</v>
      </c>
      <c r="D14" s="1">
        <v>58.423047235313703</v>
      </c>
      <c r="E14" s="1">
        <v>1591.6511311613999</v>
      </c>
      <c r="F14" s="1">
        <v>1373.17409939099</v>
      </c>
      <c r="G14" s="1">
        <v>1090.16770911655</v>
      </c>
      <c r="H14" s="1">
        <v>1202.00826975773</v>
      </c>
      <c r="I14" s="1">
        <v>1848.8322920707999</v>
      </c>
      <c r="J14" s="1">
        <v>1653.6752015644499</v>
      </c>
      <c r="K14" s="1">
        <v>1345.81515490018</v>
      </c>
      <c r="L14" s="1">
        <v>1373.5637913645801</v>
      </c>
      <c r="M14" s="1">
        <v>1618.0937762951</v>
      </c>
      <c r="N14" s="1">
        <v>1395.98711080165</v>
      </c>
      <c r="O14" s="1">
        <v>1270.8951591903699</v>
      </c>
      <c r="P14" s="1">
        <v>1221.9776446431599</v>
      </c>
      <c r="Q14" s="1">
        <v>2181.10648731937</v>
      </c>
      <c r="R14" s="1">
        <v>1950.8755475119401</v>
      </c>
      <c r="S14" s="1">
        <v>1450.62509799946</v>
      </c>
      <c r="T14" s="1">
        <v>1620.4222032149301</v>
      </c>
    </row>
    <row r="15" spans="2:20" x14ac:dyDescent="0.3">
      <c r="B15">
        <v>2004</v>
      </c>
      <c r="C15" s="1">
        <v>64.259039567494796</v>
      </c>
      <c r="D15" s="1">
        <v>58.697908738911401</v>
      </c>
      <c r="E15" s="1">
        <v>1522.76672762876</v>
      </c>
      <c r="F15" s="1">
        <v>1296.2292039157801</v>
      </c>
      <c r="G15" s="1">
        <v>1025.31959084808</v>
      </c>
      <c r="H15" s="1">
        <v>1121.0047658685601</v>
      </c>
      <c r="I15" s="1">
        <v>1786.76767908736</v>
      </c>
      <c r="J15" s="1">
        <v>1582.03644237497</v>
      </c>
      <c r="K15" s="1">
        <v>1277.0549216961699</v>
      </c>
      <c r="L15" s="1">
        <v>1292.07494536592</v>
      </c>
      <c r="M15" s="1">
        <v>1569.6554261440101</v>
      </c>
      <c r="N15" s="1">
        <v>1336.14240877264</v>
      </c>
      <c r="O15" s="1">
        <v>1219.48109974718</v>
      </c>
      <c r="P15" s="1">
        <v>1155.52249832704</v>
      </c>
      <c r="Q15" s="1">
        <v>2088.8793260807201</v>
      </c>
      <c r="R15" s="1">
        <v>1849.5315626434999</v>
      </c>
      <c r="S15" s="1">
        <v>1357.01931335669</v>
      </c>
      <c r="T15" s="1">
        <v>1510.54256952998</v>
      </c>
    </row>
    <row r="16" spans="2:20" x14ac:dyDescent="0.3">
      <c r="B16">
        <v>2005</v>
      </c>
      <c r="C16" s="1">
        <v>64.320998749542795</v>
      </c>
      <c r="D16" s="1">
        <v>58.974063376806797</v>
      </c>
      <c r="E16" s="1">
        <v>1456.8635433828999</v>
      </c>
      <c r="F16" s="1">
        <v>1223.5958643767799</v>
      </c>
      <c r="G16" s="1">
        <v>964.94267396014504</v>
      </c>
      <c r="H16" s="1">
        <v>1045.46009933301</v>
      </c>
      <c r="I16" s="1">
        <v>1726.7865520973801</v>
      </c>
      <c r="J16" s="1">
        <v>1513.5011413575301</v>
      </c>
      <c r="K16" s="1">
        <v>1212.1487894530101</v>
      </c>
      <c r="L16" s="1">
        <v>1215.42055413662</v>
      </c>
      <c r="M16" s="1">
        <v>1522.6670993474099</v>
      </c>
      <c r="N16" s="1">
        <v>1278.8631948726099</v>
      </c>
      <c r="O16" s="1">
        <v>1170.62224279475</v>
      </c>
      <c r="P16" s="1">
        <v>1092.68140050949</v>
      </c>
      <c r="Q16" s="1">
        <v>2000.5519511750899</v>
      </c>
      <c r="R16" s="1">
        <v>1753.45219000628</v>
      </c>
      <c r="S16" s="1">
        <v>1269.91252870532</v>
      </c>
      <c r="T16" s="1">
        <v>1408.1137927110799</v>
      </c>
    </row>
    <row r="17" spans="2:20" x14ac:dyDescent="0.3">
      <c r="B17">
        <v>2006</v>
      </c>
      <c r="C17" s="1">
        <v>64.383017673228096</v>
      </c>
      <c r="D17" s="1">
        <v>59.251517232777701</v>
      </c>
      <c r="E17" s="1">
        <v>1393.81255548135</v>
      </c>
      <c r="F17" s="1">
        <v>1155.0324856106799</v>
      </c>
      <c r="G17" s="1">
        <v>908.60874604624701</v>
      </c>
      <c r="H17" s="1">
        <v>975.00639834529102</v>
      </c>
      <c r="I17" s="1">
        <v>1668.8189692503199</v>
      </c>
      <c r="J17" s="1">
        <v>1447.9348537962601</v>
      </c>
      <c r="K17" s="1">
        <v>1150.7981204108401</v>
      </c>
      <c r="L17" s="1">
        <v>1143.3138059955299</v>
      </c>
      <c r="M17" s="1">
        <v>1477.0853888172601</v>
      </c>
      <c r="N17" s="1">
        <v>1224.03948895095</v>
      </c>
      <c r="O17" s="1">
        <v>1124.10599819138</v>
      </c>
      <c r="P17" s="1">
        <v>1033.2578073970601</v>
      </c>
      <c r="Q17" s="1">
        <v>1915.95946179412</v>
      </c>
      <c r="R17" s="1">
        <v>1662.36394378875</v>
      </c>
      <c r="S17" s="1">
        <v>1188.737542114</v>
      </c>
      <c r="T17" s="1">
        <v>1312.6306356530899</v>
      </c>
    </row>
    <row r="18" spans="2:20" x14ac:dyDescent="0.3">
      <c r="B18">
        <v>2007</v>
      </c>
      <c r="C18" s="1">
        <v>64.445096396154298</v>
      </c>
      <c r="D18" s="1">
        <v>59.5302764192243</v>
      </c>
      <c r="E18" s="1">
        <v>1333.49032491153</v>
      </c>
      <c r="F18" s="1">
        <v>1090.31101007804</v>
      </c>
      <c r="G18" s="1">
        <v>855.95468110604895</v>
      </c>
      <c r="H18" s="1">
        <v>909.30058203152396</v>
      </c>
      <c r="I18" s="1">
        <v>1612.79733661757</v>
      </c>
      <c r="J18" s="1">
        <v>1385.2089592463301</v>
      </c>
      <c r="K18" s="1">
        <v>1092.7468077287999</v>
      </c>
      <c r="L18" s="1">
        <v>1075.4849048184301</v>
      </c>
      <c r="M18" s="1">
        <v>1432.8681868758499</v>
      </c>
      <c r="N18" s="1">
        <v>1171.56602560648</v>
      </c>
      <c r="O18" s="1">
        <v>1079.75299770578</v>
      </c>
      <c r="P18" s="1">
        <v>977.06586389152096</v>
      </c>
      <c r="Q18" s="1">
        <v>1834.94392989004</v>
      </c>
      <c r="R18" s="1">
        <v>1576.0075452065701</v>
      </c>
      <c r="S18" s="1">
        <v>1113.0054375443401</v>
      </c>
      <c r="T18" s="1">
        <v>1223.6221210060801</v>
      </c>
    </row>
    <row r="19" spans="2:20" x14ac:dyDescent="0.3">
      <c r="B19">
        <v>2008</v>
      </c>
      <c r="C19" s="1">
        <v>64.507234975980296</v>
      </c>
      <c r="D19" s="1">
        <v>59.810347077303298</v>
      </c>
      <c r="E19" s="1">
        <v>1275.7787549263101</v>
      </c>
      <c r="F19" s="1">
        <v>1029.21615929172</v>
      </c>
      <c r="G19" s="1">
        <v>806.668017465047</v>
      </c>
      <c r="H19" s="1">
        <v>848.02268978552104</v>
      </c>
      <c r="I19" s="1">
        <v>1558.6563293736001</v>
      </c>
      <c r="J19" s="1">
        <v>1325.2004092211</v>
      </c>
      <c r="K19" s="1">
        <v>1037.77149403306</v>
      </c>
      <c r="L19" s="1">
        <v>1011.6800605632</v>
      </c>
      <c r="M19" s="1">
        <v>1389.9746463573599</v>
      </c>
      <c r="N19" s="1">
        <v>1121.3420520703201</v>
      </c>
      <c r="O19" s="1">
        <v>1037.40945497405</v>
      </c>
      <c r="P19" s="1">
        <v>923.92982230349799</v>
      </c>
      <c r="Q19" s="1">
        <v>1757.3541053355</v>
      </c>
      <c r="R19" s="1">
        <v>1494.13718447666</v>
      </c>
      <c r="S19" s="1">
        <v>1042.2885060302399</v>
      </c>
      <c r="T19" s="1">
        <v>1140.64920804659</v>
      </c>
    </row>
    <row r="20" spans="2:20" x14ac:dyDescent="0.3">
      <c r="B20">
        <v>2009</v>
      </c>
      <c r="C20" s="1">
        <v>64.569433470420705</v>
      </c>
      <c r="D20" s="1">
        <v>60.091735377063699</v>
      </c>
      <c r="E20" s="1">
        <v>1220.56485983826</v>
      </c>
      <c r="F20" s="1">
        <v>971.54471775112097</v>
      </c>
      <c r="G20" s="1">
        <v>760.47655238097605</v>
      </c>
      <c r="H20" s="1">
        <v>790.87432319067796</v>
      </c>
      <c r="I20" s="1">
        <v>1506.33281562298</v>
      </c>
      <c r="J20" s="1">
        <v>1267.7914858096799</v>
      </c>
      <c r="K20" s="1">
        <v>985.67458735961497</v>
      </c>
      <c r="L20" s="1">
        <v>951.66053968369101</v>
      </c>
      <c r="M20" s="1">
        <v>1348.3651428738599</v>
      </c>
      <c r="N20" s="1">
        <v>1073.2711347534701</v>
      </c>
      <c r="O20" s="1">
        <v>996.94168096115197</v>
      </c>
      <c r="P20" s="1">
        <v>873.68349267860299</v>
      </c>
      <c r="Q20" s="1">
        <v>1683.04513355055</v>
      </c>
      <c r="R20" s="1">
        <v>1416.5198211301899</v>
      </c>
      <c r="S20" s="1">
        <v>976.207980587772</v>
      </c>
      <c r="T20" s="1">
        <v>1063.30262707867</v>
      </c>
    </row>
    <row r="21" spans="2:20" x14ac:dyDescent="0.3">
      <c r="B21">
        <v>2010</v>
      </c>
      <c r="C21" s="1">
        <v>64.631691937245904</v>
      </c>
      <c r="D21" s="1">
        <v>60.374447517582503</v>
      </c>
      <c r="E21" s="1">
        <v>1167.74054382028</v>
      </c>
      <c r="F21" s="1">
        <v>917.10485700075503</v>
      </c>
      <c r="G21" s="1">
        <v>717.14065860521498</v>
      </c>
      <c r="H21" s="1">
        <v>737.57719294103401</v>
      </c>
      <c r="I21" s="1">
        <v>1455.7657827845401</v>
      </c>
      <c r="J21" s="1">
        <v>1212.86957075134</v>
      </c>
      <c r="K21" s="1">
        <v>936.27917020871803</v>
      </c>
      <c r="L21" s="1">
        <v>895.20177187921399</v>
      </c>
      <c r="M21" s="1">
        <v>1308.0012382109401</v>
      </c>
      <c r="N21" s="1">
        <v>1027.26097408747</v>
      </c>
      <c r="O21" s="1">
        <v>958.232057976487</v>
      </c>
      <c r="P21" s="1">
        <v>826.16972301640101</v>
      </c>
      <c r="Q21" s="1">
        <v>1611.87828506959</v>
      </c>
      <c r="R21" s="1">
        <v>1342.9345206728899</v>
      </c>
      <c r="S21" s="1">
        <v>914.42502863342702</v>
      </c>
      <c r="T21" s="1">
        <v>991.20086068232695</v>
      </c>
    </row>
    <row r="22" spans="2:20" x14ac:dyDescent="0.3">
      <c r="B22">
        <v>2011</v>
      </c>
      <c r="C22" s="1">
        <v>64.694010434281594</v>
      </c>
      <c r="D22" s="1">
        <v>60.658489727101603</v>
      </c>
      <c r="E22" s="1">
        <v>1117.20238927932</v>
      </c>
      <c r="F22" s="1">
        <v>865.71549756482295</v>
      </c>
      <c r="G22" s="1">
        <v>676.44749301654804</v>
      </c>
      <c r="H22" s="1">
        <v>687.87176368554799</v>
      </c>
      <c r="I22" s="1">
        <v>1406.8962664468399</v>
      </c>
      <c r="J22" s="1">
        <v>1160.32692451399</v>
      </c>
      <c r="K22" s="1">
        <v>889.42522030991995</v>
      </c>
      <c r="L22" s="1">
        <v>842.09250983765298</v>
      </c>
      <c r="M22" s="1">
        <v>1268.84564481908</v>
      </c>
      <c r="N22" s="1">
        <v>983.223227302704</v>
      </c>
      <c r="O22" s="1">
        <v>921.17602559473403</v>
      </c>
      <c r="P22" s="1">
        <v>781.23990775695302</v>
      </c>
      <c r="Q22" s="1">
        <v>1543.72069654354</v>
      </c>
      <c r="R22" s="1">
        <v>1273.1718257044899</v>
      </c>
      <c r="S22" s="1">
        <v>856.63400183041495</v>
      </c>
      <c r="T22" s="1">
        <v>923.98826185227801</v>
      </c>
    </row>
    <row r="23" spans="2:20" x14ac:dyDescent="0.3">
      <c r="B23">
        <v>2012</v>
      </c>
      <c r="C23" s="1">
        <v>64.756389019409696</v>
      </c>
      <c r="D23" s="1">
        <v>60.943868263164703</v>
      </c>
      <c r="E23" s="1">
        <v>1068.8514543890899</v>
      </c>
      <c r="F23" s="1">
        <v>817.20570663522506</v>
      </c>
      <c r="G23" s="1">
        <v>638.20655038573204</v>
      </c>
      <c r="H23" s="1">
        <v>641.51599019641503</v>
      </c>
      <c r="I23" s="1">
        <v>1359.66728161173</v>
      </c>
      <c r="J23" s="1">
        <v>1110.0604749429499</v>
      </c>
      <c r="K23" s="1">
        <v>844.96675884228898</v>
      </c>
      <c r="L23" s="1">
        <v>792.13403882800799</v>
      </c>
      <c r="M23" s="1">
        <v>1230.8621913679799</v>
      </c>
      <c r="N23" s="1">
        <v>941.07333880399199</v>
      </c>
      <c r="O23" s="1">
        <v>885.67978424597698</v>
      </c>
      <c r="P23" s="1">
        <v>738.75352299732299</v>
      </c>
      <c r="Q23" s="1">
        <v>1478.4451226936301</v>
      </c>
      <c r="R23" s="1">
        <v>1207.03315970725</v>
      </c>
      <c r="S23" s="1">
        <v>802.557282929743</v>
      </c>
      <c r="T23" s="1">
        <v>861.33329974421099</v>
      </c>
    </row>
    <row r="24" spans="2:20" x14ac:dyDescent="0.3">
      <c r="B24">
        <v>2013</v>
      </c>
      <c r="C24" s="1">
        <v>64.818827750567607</v>
      </c>
      <c r="D24" s="1">
        <v>61.230589412754803</v>
      </c>
      <c r="E24" s="1">
        <v>1022.59307938523</v>
      </c>
      <c r="F24" s="1">
        <v>771.41412950987797</v>
      </c>
      <c r="G24" s="1">
        <v>602.24619281853404</v>
      </c>
      <c r="H24" s="1">
        <v>598.28413870731003</v>
      </c>
      <c r="I24" s="1">
        <v>1314.0237562463501</v>
      </c>
      <c r="J24" s="1">
        <v>1061.9716150658901</v>
      </c>
      <c r="K24" s="1">
        <v>802.76966597247701</v>
      </c>
      <c r="L24" s="1">
        <v>745.13943318524696</v>
      </c>
      <c r="M24" s="1">
        <v>1194.01578933205</v>
      </c>
      <c r="N24" s="1">
        <v>900.73037781790299</v>
      </c>
      <c r="O24" s="1">
        <v>851.65851786626695</v>
      </c>
      <c r="P24" s="1">
        <v>698.57768698465702</v>
      </c>
      <c r="Q24" s="1">
        <v>1415.9296987535799</v>
      </c>
      <c r="R24" s="1">
        <v>1144.3302618063101</v>
      </c>
      <c r="S24" s="1">
        <v>751.94128302369802</v>
      </c>
      <c r="T24" s="1">
        <v>802.92692437563505</v>
      </c>
    </row>
    <row r="25" spans="2:20" x14ac:dyDescent="0.3">
      <c r="B25">
        <v>2014</v>
      </c>
      <c r="C25" s="1">
        <v>64.881326685748803</v>
      </c>
      <c r="D25" s="1">
        <v>61.518659492433699</v>
      </c>
      <c r="E25" s="1">
        <v>978.33670124372895</v>
      </c>
      <c r="F25" s="1">
        <v>728.18845288988496</v>
      </c>
      <c r="G25" s="1">
        <v>568.41089977690501</v>
      </c>
      <c r="H25" s="1">
        <v>557.96568768170505</v>
      </c>
      <c r="I25" s="1">
        <v>1269.9124670654701</v>
      </c>
      <c r="J25" s="1">
        <v>1015.9660096569201</v>
      </c>
      <c r="K25" s="1">
        <v>762.70998386731003</v>
      </c>
      <c r="L25" s="1">
        <v>700.93285690527898</v>
      </c>
      <c r="M25" s="1">
        <v>1158.27240057617</v>
      </c>
      <c r="N25" s="1">
        <v>862.11688299986497</v>
      </c>
      <c r="O25" s="1">
        <v>819.034998607288</v>
      </c>
      <c r="P25" s="1">
        <v>660.58674451099603</v>
      </c>
      <c r="Q25" s="1">
        <v>1356.0577129570299</v>
      </c>
      <c r="R25" s="1">
        <v>1084.88465089335</v>
      </c>
      <c r="S25" s="1">
        <v>704.55328094896402</v>
      </c>
      <c r="T25" s="1">
        <v>748.48104221533197</v>
      </c>
    </row>
    <row r="26" spans="2:20" x14ac:dyDescent="0.3">
      <c r="B26">
        <v>2015</v>
      </c>
      <c r="C26" s="1">
        <v>64.943885883002494</v>
      </c>
      <c r="D26" s="1">
        <v>61.808084848480199</v>
      </c>
      <c r="E26" s="1">
        <v>935.99567637976304</v>
      </c>
      <c r="F26" s="1">
        <v>687.38489825051397</v>
      </c>
      <c r="G26" s="1">
        <v>536.55905903039195</v>
      </c>
      <c r="H26" s="1">
        <v>520.36430265857098</v>
      </c>
      <c r="I26" s="1">
        <v>1227.2819774698</v>
      </c>
      <c r="J26" s="1">
        <v>971.95341018052602</v>
      </c>
      <c r="K26" s="1">
        <v>724.67258055657499</v>
      </c>
      <c r="L26" s="1">
        <v>659.34890573325902</v>
      </c>
      <c r="M26" s="1">
        <v>1123.5990059118001</v>
      </c>
      <c r="N26" s="1">
        <v>825.15871370296702</v>
      </c>
      <c r="O26" s="1">
        <v>787.73847724514496</v>
      </c>
      <c r="P26" s="1">
        <v>624.66187391012602</v>
      </c>
      <c r="Q26" s="1">
        <v>1298.7173886450701</v>
      </c>
      <c r="R26" s="1">
        <v>1028.5271175876701</v>
      </c>
      <c r="S26" s="1">
        <v>660.17888819893801</v>
      </c>
      <c r="T26" s="1">
        <v>697.72709514179405</v>
      </c>
    </row>
    <row r="27" spans="2:20" x14ac:dyDescent="0.3">
      <c r="B27">
        <v>2016</v>
      </c>
      <c r="C27" s="1">
        <v>65.006505400433994</v>
      </c>
      <c r="D27" s="1">
        <v>62.098871857030304</v>
      </c>
      <c r="E27" s="1">
        <v>895.48711102002699</v>
      </c>
      <c r="F27" s="1">
        <v>648.86774360087304</v>
      </c>
      <c r="G27" s="1">
        <v>506.56116975270697</v>
      </c>
      <c r="H27" s="1">
        <v>485.29688018344399</v>
      </c>
      <c r="I27" s="1">
        <v>1186.0825775675501</v>
      </c>
      <c r="J27" s="1">
        <v>929.84747775229096</v>
      </c>
      <c r="K27" s="1">
        <v>688.55008406438401</v>
      </c>
      <c r="L27" s="1">
        <v>620.23198828357397</v>
      </c>
      <c r="M27" s="1">
        <v>1089.9635745943499</v>
      </c>
      <c r="N27" s="1">
        <v>789.78490762259696</v>
      </c>
      <c r="O27" s="1">
        <v>757.703790312622</v>
      </c>
      <c r="P27" s="1">
        <v>590.69071542717495</v>
      </c>
      <c r="Q27" s="1">
        <v>1243.80167558732</v>
      </c>
      <c r="R27" s="1">
        <v>975.09724258897597</v>
      </c>
      <c r="S27" s="1">
        <v>618.61998468858599</v>
      </c>
      <c r="T27" s="1">
        <v>650.41473576153999</v>
      </c>
    </row>
    <row r="28" spans="2:20" x14ac:dyDescent="0.3">
      <c r="B28">
        <v>2017</v>
      </c>
      <c r="C28" s="1">
        <v>65.069185296204594</v>
      </c>
      <c r="D28" s="1">
        <v>62.391026924217996</v>
      </c>
      <c r="E28" s="1">
        <v>856.73169891613804</v>
      </c>
      <c r="F28" s="1">
        <v>612.50887204135995</v>
      </c>
      <c r="G28" s="1">
        <v>478.29836393545997</v>
      </c>
      <c r="H28" s="1">
        <v>452.59265616902297</v>
      </c>
      <c r="I28" s="1">
        <v>1146.26622620954</v>
      </c>
      <c r="J28" s="1">
        <v>889.56561376919296</v>
      </c>
      <c r="K28" s="1">
        <v>654.24202111184695</v>
      </c>
      <c r="L28" s="1">
        <v>583.43574387582703</v>
      </c>
      <c r="M28" s="1">
        <v>1057.3350347337</v>
      </c>
      <c r="N28" s="1">
        <v>755.92754454384306</v>
      </c>
      <c r="O28" s="1">
        <v>728.87063378953496</v>
      </c>
      <c r="P28" s="1">
        <v>558.56701979873196</v>
      </c>
      <c r="Q28" s="1">
        <v>1191.2080501269299</v>
      </c>
      <c r="R28" s="1">
        <v>924.44294005070105</v>
      </c>
      <c r="S28" s="1">
        <v>579.69301343492702</v>
      </c>
      <c r="T28" s="1">
        <v>606.31059255307196</v>
      </c>
    </row>
    <row r="29" spans="2:20" x14ac:dyDescent="0.3">
      <c r="B29">
        <v>2018</v>
      </c>
      <c r="C29" s="1">
        <v>65.131925628531604</v>
      </c>
      <c r="D29" s="1">
        <v>62.684556486315699</v>
      </c>
      <c r="E29" s="1">
        <v>819.65356608166405</v>
      </c>
      <c r="F29" s="1">
        <v>578.18734561745998</v>
      </c>
      <c r="G29" s="1">
        <v>451.66117674342598</v>
      </c>
      <c r="H29" s="1">
        <v>422.09237434351701</v>
      </c>
      <c r="I29" s="1">
        <v>1107.78649497009</v>
      </c>
      <c r="J29" s="1">
        <v>851.02879787707195</v>
      </c>
      <c r="K29" s="1">
        <v>621.65411216907296</v>
      </c>
      <c r="L29" s="1">
        <v>548.82249490863899</v>
      </c>
      <c r="M29" s="1">
        <v>1025.6832445904099</v>
      </c>
      <c r="N29" s="1">
        <v>723.52161592981201</v>
      </c>
      <c r="O29" s="1">
        <v>701.18296633239299</v>
      </c>
      <c r="P29" s="1">
        <v>528.19031594428202</v>
      </c>
      <c r="Q29" s="1">
        <v>1140.8383237763101</v>
      </c>
      <c r="R29" s="1">
        <v>876.42002467420696</v>
      </c>
      <c r="S29" s="1">
        <v>543.22755214577296</v>
      </c>
      <c r="T29" s="1">
        <v>565.19711874552604</v>
      </c>
    </row>
    <row r="30" spans="2:20" x14ac:dyDescent="0.3">
      <c r="B30">
        <v>2019</v>
      </c>
      <c r="C30" s="1">
        <v>65.194726455688595</v>
      </c>
      <c r="D30" s="1">
        <v>62.979467009876501</v>
      </c>
      <c r="E30" s="1">
        <v>784.18012224870597</v>
      </c>
      <c r="F30" s="1">
        <v>545.78900305234504</v>
      </c>
      <c r="G30" s="1">
        <v>426.548513816335</v>
      </c>
      <c r="H30" s="1">
        <v>393.64751073737199</v>
      </c>
      <c r="I30" s="1">
        <v>1070.59851400857</v>
      </c>
      <c r="J30" s="1">
        <v>814.16143295756899</v>
      </c>
      <c r="K30" s="1">
        <v>590.69768709253401</v>
      </c>
      <c r="L30" s="1">
        <v>516.26273172227195</v>
      </c>
      <c r="M30" s="1">
        <v>994.978964731362</v>
      </c>
      <c r="N30" s="1">
        <v>692.504900100687</v>
      </c>
      <c r="O30" s="1">
        <v>674.58851436122495</v>
      </c>
      <c r="P30" s="1">
        <v>499.465596729737</v>
      </c>
      <c r="Q30" s="1">
        <v>1092.5984599063499</v>
      </c>
      <c r="R30" s="1">
        <v>830.89180129150304</v>
      </c>
      <c r="S30" s="1">
        <v>509.06510098157798</v>
      </c>
      <c r="T30" s="1">
        <v>526.87151925402702</v>
      </c>
    </row>
    <row r="31" spans="2:20" x14ac:dyDescent="0.3">
      <c r="B31">
        <v>2020</v>
      </c>
      <c r="C31" s="1">
        <v>65.2575878360052</v>
      </c>
      <c r="D31" s="1">
        <v>63.2757649918764</v>
      </c>
      <c r="E31" s="1">
        <v>750.24191875317103</v>
      </c>
      <c r="F31" s="1">
        <v>515.20608002022004</v>
      </c>
      <c r="G31" s="1">
        <v>402.86677605990701</v>
      </c>
      <c r="H31" s="1">
        <v>367.11955043190198</v>
      </c>
      <c r="I31" s="1">
        <v>1034.6589197481501</v>
      </c>
      <c r="J31" s="1">
        <v>778.89119683028696</v>
      </c>
      <c r="K31" s="1">
        <v>561.28919458250402</v>
      </c>
      <c r="L31" s="1">
        <v>485.634628022502</v>
      </c>
      <c r="M31" s="1">
        <v>965.19383101867095</v>
      </c>
      <c r="N31" s="1">
        <v>662.81784276363601</v>
      </c>
      <c r="O31" s="1">
        <v>649.038358048482</v>
      </c>
      <c r="P31" s="1">
        <v>472.30302182008302</v>
      </c>
      <c r="Q31" s="1">
        <v>1046.3983981868801</v>
      </c>
      <c r="R31" s="1">
        <v>787.72867576830504</v>
      </c>
      <c r="S31" s="1">
        <v>477.05804106555797</v>
      </c>
      <c r="T31" s="1">
        <v>491.14475037872597</v>
      </c>
    </row>
    <row r="32" spans="2:20" x14ac:dyDescent="0.3">
      <c r="B32">
        <v>2021</v>
      </c>
      <c r="C32" s="1">
        <v>65.320509827867497</v>
      </c>
      <c r="D32" s="1">
        <v>63.573456959857999</v>
      </c>
      <c r="E32" s="1">
        <v>717.77251257068303</v>
      </c>
      <c r="F32" s="1">
        <v>486.336850697491</v>
      </c>
      <c r="G32" s="1">
        <v>380.52911163663703</v>
      </c>
      <c r="H32" s="1">
        <v>342.37931304801401</v>
      </c>
      <c r="I32" s="1">
        <v>999.92580431121803</v>
      </c>
      <c r="J32" s="1">
        <v>745.14890037948101</v>
      </c>
      <c r="K32" s="1">
        <v>533.34978527056796</v>
      </c>
      <c r="L32" s="1">
        <v>456.82358505286197</v>
      </c>
      <c r="M32" s="1">
        <v>936.30032840747697</v>
      </c>
      <c r="N32" s="1">
        <v>634.40344266440195</v>
      </c>
      <c r="O32" s="1">
        <v>624.48658216829904</v>
      </c>
      <c r="P32" s="1">
        <v>446.61763669197899</v>
      </c>
      <c r="Q32" s="1">
        <v>1002.15188645051</v>
      </c>
      <c r="R32" s="1">
        <v>746.80778611990297</v>
      </c>
      <c r="S32" s="1">
        <v>447.06872945865098</v>
      </c>
      <c r="T32" s="1">
        <v>457.84058733354198</v>
      </c>
    </row>
    <row r="33" spans="2:20" x14ac:dyDescent="0.3">
      <c r="B33">
        <v>2022</v>
      </c>
      <c r="C33" s="1">
        <v>65.383492489717597</v>
      </c>
      <c r="D33" s="1">
        <v>63.872549472073402</v>
      </c>
      <c r="E33" s="1">
        <v>686.70833623672604</v>
      </c>
      <c r="F33" s="1">
        <v>459.08528939929198</v>
      </c>
      <c r="G33" s="1">
        <v>359.45477165451399</v>
      </c>
      <c r="H33" s="1">
        <v>319.30632369026</v>
      </c>
      <c r="I33" s="1">
        <v>966.35866665200797</v>
      </c>
      <c r="J33" s="1">
        <v>712.86835182672405</v>
      </c>
      <c r="K33" s="1">
        <v>506.80495309903</v>
      </c>
      <c r="L33" s="1">
        <v>429.72180280949999</v>
      </c>
      <c r="M33" s="1">
        <v>908.27176552787603</v>
      </c>
      <c r="N33" s="1">
        <v>607.20714214080601</v>
      </c>
      <c r="O33" s="1">
        <v>600.88997939671196</v>
      </c>
      <c r="P33" s="1">
        <v>422.32910692727</v>
      </c>
      <c r="Q33" s="1">
        <v>959.776319666125</v>
      </c>
      <c r="R33" s="1">
        <v>708.01265278980804</v>
      </c>
      <c r="S33" s="1">
        <v>418.96870450176698</v>
      </c>
      <c r="T33" s="1">
        <v>426.79475500509602</v>
      </c>
    </row>
    <row r="34" spans="2:20" x14ac:dyDescent="0.3">
      <c r="B34">
        <v>2023</v>
      </c>
      <c r="C34" s="1">
        <v>65.4465358800541</v>
      </c>
      <c r="D34" s="1">
        <v>64.173049117629205</v>
      </c>
      <c r="E34" s="1">
        <v>656.98857339645997</v>
      </c>
      <c r="F34" s="1">
        <v>433.36075117598699</v>
      </c>
      <c r="G34" s="1">
        <v>339.56855113660401</v>
      </c>
      <c r="H34" s="1">
        <v>297.78822628308097</v>
      </c>
      <c r="I34" s="1">
        <v>933.91836532982904</v>
      </c>
      <c r="J34" s="1">
        <v>681.98622688344506</v>
      </c>
      <c r="K34" s="1">
        <v>481.58422326597298</v>
      </c>
      <c r="L34" s="1">
        <v>404.22787669441198</v>
      </c>
      <c r="M34" s="1">
        <v>881.08225002790903</v>
      </c>
      <c r="N34" s="1">
        <v>581.17672236821397</v>
      </c>
      <c r="O34" s="1">
        <v>578.20779637076703</v>
      </c>
      <c r="P34" s="1">
        <v>399.36146695657402</v>
      </c>
      <c r="Q34" s="1">
        <v>919.19258572121203</v>
      </c>
      <c r="R34" s="1">
        <v>671.23284709563995</v>
      </c>
      <c r="S34" s="1">
        <v>392.63798149341801</v>
      </c>
      <c r="T34" s="1">
        <v>397.85411765417803</v>
      </c>
    </row>
    <row r="35" spans="2:20" x14ac:dyDescent="0.3">
      <c r="B35">
        <v>2024</v>
      </c>
      <c r="C35" s="1">
        <v>65.509640057431994</v>
      </c>
      <c r="D35" s="1">
        <v>64.474962516632104</v>
      </c>
      <c r="E35" s="1">
        <v>628.55503974065698</v>
      </c>
      <c r="F35" s="1">
        <v>409.07767030730201</v>
      </c>
      <c r="G35" s="1">
        <v>320.80030070440699</v>
      </c>
      <c r="H35" s="1">
        <v>277.72023644243501</v>
      </c>
      <c r="I35" s="1">
        <v>902.56707286760104</v>
      </c>
      <c r="J35" s="1">
        <v>652.44194452858699</v>
      </c>
      <c r="K35" s="1">
        <v>457.62087771769001</v>
      </c>
      <c r="L35" s="1">
        <v>380.24641809786903</v>
      </c>
      <c r="M35" s="1">
        <v>854.70666465455895</v>
      </c>
      <c r="N35" s="1">
        <v>556.26220309564997</v>
      </c>
      <c r="O35" s="1">
        <v>556.40151486805405</v>
      </c>
      <c r="P35" s="1">
        <v>377.642882466949</v>
      </c>
      <c r="Q35" s="1">
        <v>880.32491772537799</v>
      </c>
      <c r="R35" s="1">
        <v>636.36367689868905</v>
      </c>
      <c r="S35" s="1">
        <v>367.96442319941099</v>
      </c>
      <c r="T35" s="1">
        <v>370.87592356305697</v>
      </c>
    </row>
    <row r="36" spans="2:20" x14ac:dyDescent="0.3">
      <c r="B36">
        <v>2025</v>
      </c>
      <c r="C36" s="1">
        <v>65.5728050804627</v>
      </c>
      <c r="D36" s="1">
        <v>64.778296320333695</v>
      </c>
      <c r="E36" s="1">
        <v>601.35206909446003</v>
      </c>
      <c r="F36" s="1">
        <v>386.15527569106303</v>
      </c>
      <c r="G36" s="1">
        <v>303.08449735237798</v>
      </c>
      <c r="H36" s="1">
        <v>259.00463121843597</v>
      </c>
      <c r="I36" s="1">
        <v>872.26823164258997</v>
      </c>
      <c r="J36" s="1">
        <v>624.17754816769195</v>
      </c>
      <c r="K36" s="1">
        <v>434.85171121408098</v>
      </c>
      <c r="L36" s="1">
        <v>357.687697490407</v>
      </c>
      <c r="M36" s="1">
        <v>829.12064405086505</v>
      </c>
      <c r="N36" s="1">
        <v>532.41574668020598</v>
      </c>
      <c r="O36" s="1">
        <v>535.43466203671699</v>
      </c>
      <c r="P36" s="1">
        <v>357.105425730653</v>
      </c>
      <c r="Q36" s="1">
        <v>843.10075255898505</v>
      </c>
      <c r="R36" s="1">
        <v>603.30588860220098</v>
      </c>
      <c r="S36" s="1">
        <v>344.84317309489398</v>
      </c>
      <c r="T36" s="1">
        <v>345.72710090262598</v>
      </c>
    </row>
    <row r="37" spans="2:20" x14ac:dyDescent="0.3">
      <c r="B37">
        <v>2026</v>
      </c>
      <c r="C37" s="1">
        <v>65.636031007814296</v>
      </c>
      <c r="D37" s="1">
        <v>65.083057211277804</v>
      </c>
      <c r="E37" s="1">
        <v>575.32640443611001</v>
      </c>
      <c r="F37" s="1">
        <v>364.51732217997699</v>
      </c>
      <c r="G37" s="1">
        <v>286.35986496461601</v>
      </c>
      <c r="H37" s="1">
        <v>241.55027322433901</v>
      </c>
      <c r="I37" s="1">
        <v>842.98651125787603</v>
      </c>
      <c r="J37" s="1">
        <v>597.13759194027602</v>
      </c>
      <c r="K37" s="1">
        <v>413.21681254349397</v>
      </c>
      <c r="L37" s="1">
        <v>336.467308688912</v>
      </c>
      <c r="M37" s="1">
        <v>804.30055224754199</v>
      </c>
      <c r="N37" s="1">
        <v>509.59156623535199</v>
      </c>
      <c r="O37" s="1">
        <v>515.27264481417001</v>
      </c>
      <c r="P37" s="1">
        <v>337.68486315224499</v>
      </c>
      <c r="Q37" s="1">
        <v>807.45059540308398</v>
      </c>
      <c r="R37" s="1">
        <v>571.965384630269</v>
      </c>
      <c r="S37" s="1">
        <v>323.17614181366002</v>
      </c>
      <c r="T37" s="1">
        <v>322.28360134629298</v>
      </c>
    </row>
    <row r="38" spans="2:20" x14ac:dyDescent="0.3">
      <c r="B38">
        <v>2027</v>
      </c>
      <c r="C38" s="1">
        <v>65.699317898211206</v>
      </c>
      <c r="D38" s="1">
        <v>65.389251903447203</v>
      </c>
      <c r="E38" s="1">
        <v>550.42709363222195</v>
      </c>
      <c r="F38" s="1">
        <v>344.09183697276598</v>
      </c>
      <c r="G38" s="1">
        <v>270.569036995369</v>
      </c>
      <c r="H38" s="1">
        <v>225.27216683452201</v>
      </c>
      <c r="I38" s="1">
        <v>814.68776734484095</v>
      </c>
      <c r="J38" s="1">
        <v>571.26903195249099</v>
      </c>
      <c r="K38" s="1">
        <v>392.659366646161</v>
      </c>
      <c r="L38" s="1">
        <v>316.50585304069</v>
      </c>
      <c r="M38" s="1">
        <v>780.22346082848196</v>
      </c>
      <c r="N38" s="1">
        <v>487.74583771688998</v>
      </c>
      <c r="O38" s="1">
        <v>495.88260461249098</v>
      </c>
      <c r="P38" s="1">
        <v>319.32045436956901</v>
      </c>
      <c r="Q38" s="1">
        <v>773.30788999762103</v>
      </c>
      <c r="R38" s="1">
        <v>542.25295558313303</v>
      </c>
      <c r="S38" s="1">
        <v>302.87153923804198</v>
      </c>
      <c r="T38" s="1">
        <v>300.42978819294399</v>
      </c>
    </row>
    <row r="39" spans="2:20" x14ac:dyDescent="0.3">
      <c r="B39">
        <v>2028</v>
      </c>
      <c r="C39" s="1">
        <v>65.762665810434598</v>
      </c>
      <c r="D39" s="1">
        <v>65.696887142412393</v>
      </c>
      <c r="E39" s="1">
        <v>526.605389685457</v>
      </c>
      <c r="F39" s="1">
        <v>324.81088021609099</v>
      </c>
      <c r="G39" s="1">
        <v>255.658255125594</v>
      </c>
      <c r="H39" s="1">
        <v>210.09104429034801</v>
      </c>
      <c r="I39" s="1">
        <v>787.33900174860196</v>
      </c>
      <c r="J39" s="1">
        <v>546.52112222164703</v>
      </c>
      <c r="K39" s="1">
        <v>373.12547431104798</v>
      </c>
      <c r="L39" s="1">
        <v>297.728642343773</v>
      </c>
      <c r="M39" s="1">
        <v>756.86712774979196</v>
      </c>
      <c r="N39" s="1">
        <v>466.83661577765997</v>
      </c>
      <c r="O39" s="1">
        <v>477.23328908442301</v>
      </c>
      <c r="P39" s="1">
        <v>301.95476228028798</v>
      </c>
      <c r="Q39" s="1">
        <v>740.60889438572303</v>
      </c>
      <c r="R39" s="1">
        <v>514.08402630644605</v>
      </c>
      <c r="S39" s="1">
        <v>283.843446161234</v>
      </c>
      <c r="T39" s="1">
        <v>280.05786598082199</v>
      </c>
    </row>
    <row r="40" spans="2:20" x14ac:dyDescent="0.3">
      <c r="B40">
        <v>2029</v>
      </c>
      <c r="C40" s="1">
        <v>65.826074803322399</v>
      </c>
      <c r="D40" s="1">
        <v>66.005969705478904</v>
      </c>
      <c r="E40" s="1">
        <v>503.81465529940698</v>
      </c>
      <c r="F40" s="1">
        <v>306.61031902103099</v>
      </c>
      <c r="G40" s="1">
        <v>241.57709880853</v>
      </c>
      <c r="H40" s="1">
        <v>195.932979698428</v>
      </c>
      <c r="I40" s="1">
        <v>760.90832405010497</v>
      </c>
      <c r="J40" s="1">
        <v>522.84531512859598</v>
      </c>
      <c r="K40" s="1">
        <v>354.563986807329</v>
      </c>
      <c r="L40" s="1">
        <v>280.06541939200901</v>
      </c>
      <c r="M40" s="1">
        <v>734.20997679298898</v>
      </c>
      <c r="N40" s="1">
        <v>446.82375322952799</v>
      </c>
      <c r="O40" s="1">
        <v>459.294938365664</v>
      </c>
      <c r="P40" s="1">
        <v>285.53347339980201</v>
      </c>
      <c r="Q40" s="1">
        <v>709.29256191208799</v>
      </c>
      <c r="R40" s="1">
        <v>487.37841515172403</v>
      </c>
      <c r="S40" s="1">
        <v>266.01142060679302</v>
      </c>
      <c r="T40" s="1">
        <v>261.06734877887902</v>
      </c>
    </row>
    <row r="41" spans="2:20" x14ac:dyDescent="0.3">
      <c r="B41">
        <v>2030</v>
      </c>
      <c r="C41" s="1">
        <v>65.889544935768996</v>
      </c>
      <c r="D41" s="1">
        <v>66.3165064018377</v>
      </c>
      <c r="E41" s="1">
        <v>482.01027157370498</v>
      </c>
      <c r="F41" s="1">
        <v>289.42961414234702</v>
      </c>
      <c r="G41" s="1">
        <v>228.27824149453801</v>
      </c>
      <c r="H41" s="1">
        <v>182.72902904156899</v>
      </c>
      <c r="I41" s="1">
        <v>735.36491437980305</v>
      </c>
      <c r="J41" s="1">
        <v>500.195166182533</v>
      </c>
      <c r="K41" s="1">
        <v>336.92635334879498</v>
      </c>
      <c r="L41" s="1">
        <v>263.45009509919799</v>
      </c>
      <c r="M41" s="1">
        <v>712.23107763317</v>
      </c>
      <c r="N41" s="1">
        <v>427.66882395790498</v>
      </c>
      <c r="O41" s="1">
        <v>442.03918365137099</v>
      </c>
      <c r="P41" s="1">
        <v>270.005227988672</v>
      </c>
      <c r="Q41" s="1">
        <v>679.30042725329599</v>
      </c>
      <c r="R41" s="1">
        <v>462.06010574273398</v>
      </c>
      <c r="S41" s="1">
        <v>249.30013478228599</v>
      </c>
      <c r="T41" s="1">
        <v>243.36456453289</v>
      </c>
    </row>
    <row r="42" spans="2:20" x14ac:dyDescent="0.3">
      <c r="B42">
        <v>2031</v>
      </c>
      <c r="C42" s="1">
        <v>65.953076266725802</v>
      </c>
      <c r="D42" s="1">
        <v>66.628504072714605</v>
      </c>
      <c r="E42" s="1">
        <v>461.14955065068898</v>
      </c>
      <c r="F42" s="1">
        <v>273.21161861105099</v>
      </c>
      <c r="G42" s="1">
        <v>215.71723002998399</v>
      </c>
      <c r="H42" s="1">
        <v>170.41489444945299</v>
      </c>
      <c r="I42" s="1">
        <v>710.67898747971401</v>
      </c>
      <c r="J42" s="1">
        <v>478.52624291151</v>
      </c>
      <c r="K42" s="1">
        <v>320.166479705624</v>
      </c>
      <c r="L42" s="1">
        <v>247.820501218782</v>
      </c>
      <c r="M42" s="1">
        <v>690.91012650395601</v>
      </c>
      <c r="N42" s="1">
        <v>409.33504914091799</v>
      </c>
      <c r="O42" s="1">
        <v>425.43895633547402</v>
      </c>
      <c r="P42" s="1">
        <v>255.32145941830601</v>
      </c>
      <c r="Q42" s="1">
        <v>650.57649726729301</v>
      </c>
      <c r="R42" s="1">
        <v>438.05703059812799</v>
      </c>
      <c r="S42" s="1">
        <v>233.639039338732</v>
      </c>
      <c r="T42" s="1">
        <v>226.86219302148999</v>
      </c>
    </row>
    <row r="43" spans="2:20" x14ac:dyDescent="0.3">
      <c r="B43">
        <v>2032</v>
      </c>
      <c r="C43" s="1">
        <v>66.016668855201104</v>
      </c>
      <c r="D43" s="1">
        <v>66.941969591521399</v>
      </c>
      <c r="E43" s="1">
        <v>441.19165214265502</v>
      </c>
      <c r="F43" s="1">
        <v>257.90238765048798</v>
      </c>
      <c r="G43" s="1">
        <v>203.85228429408201</v>
      </c>
      <c r="H43" s="1">
        <v>158.93061109415501</v>
      </c>
      <c r="I43" s="1">
        <v>686.82175797189905</v>
      </c>
      <c r="J43" s="1">
        <v>457.79603769989802</v>
      </c>
      <c r="K43" s="1">
        <v>304.240596601025</v>
      </c>
      <c r="L43" s="1">
        <v>233.11815773383501</v>
      </c>
      <c r="M43" s="1">
        <v>670.22742744113805</v>
      </c>
      <c r="N43" s="1">
        <v>391.78722663143998</v>
      </c>
      <c r="O43" s="1">
        <v>409.46840623971099</v>
      </c>
      <c r="P43" s="1">
        <v>241.43624227242</v>
      </c>
      <c r="Q43" s="1">
        <v>623.06714645824798</v>
      </c>
      <c r="R43" s="1">
        <v>415.30086599446201</v>
      </c>
      <c r="S43" s="1">
        <v>218.96205215181701</v>
      </c>
      <c r="T43" s="1">
        <v>211.478835143087</v>
      </c>
    </row>
    <row r="44" spans="2:20" x14ac:dyDescent="0.3">
      <c r="B44">
        <v>2033</v>
      </c>
      <c r="C44" s="1">
        <v>66.080322760259904</v>
      </c>
      <c r="D44" s="1">
        <v>67.256909864006701</v>
      </c>
      <c r="E44" s="1">
        <v>422.09750317594597</v>
      </c>
      <c r="F44" s="1">
        <v>243.45099924360201</v>
      </c>
      <c r="G44" s="1">
        <v>192.64411460026</v>
      </c>
      <c r="H44" s="1">
        <v>148.22025518581401</v>
      </c>
      <c r="I44" s="1">
        <v>663.76540679285904</v>
      </c>
      <c r="J44" s="1">
        <v>437.96388440180499</v>
      </c>
      <c r="K44" s="1">
        <v>289.107136782221</v>
      </c>
      <c r="L44" s="1">
        <v>219.28805404699301</v>
      </c>
      <c r="M44" s="1">
        <v>650.16387408789501</v>
      </c>
      <c r="N44" s="1">
        <v>374.99166336648801</v>
      </c>
      <c r="O44" s="1">
        <v>394.10282770160899</v>
      </c>
      <c r="P44" s="1">
        <v>228.306148709285</v>
      </c>
      <c r="Q44" s="1">
        <v>596.72101686165001</v>
      </c>
      <c r="R44" s="1">
        <v>393.72683748564202</v>
      </c>
      <c r="S44" s="1">
        <v>205.20726927042301</v>
      </c>
      <c r="T44" s="1">
        <v>197.13861140909</v>
      </c>
    </row>
    <row r="45" spans="2:20" x14ac:dyDescent="0.3">
      <c r="B45">
        <v>2034</v>
      </c>
      <c r="C45" s="1">
        <v>66.144038041024302</v>
      </c>
      <c r="D45" s="1">
        <v>67.573331828408797</v>
      </c>
      <c r="E45" s="1">
        <v>403.829721895462</v>
      </c>
      <c r="F45" s="1">
        <v>229.80938475462901</v>
      </c>
      <c r="G45" s="1">
        <v>182.05575476715001</v>
      </c>
      <c r="H45" s="1">
        <v>138.231671646519</v>
      </c>
      <c r="I45" s="1">
        <v>641.48304875472002</v>
      </c>
      <c r="J45" s="1">
        <v>418.99087856688101</v>
      </c>
      <c r="K45" s="1">
        <v>274.72661985237698</v>
      </c>
      <c r="L45" s="1">
        <v>206.278443151651</v>
      </c>
      <c r="M45" s="1">
        <v>630.70093204459499</v>
      </c>
      <c r="N45" s="1">
        <v>358.91611067414101</v>
      </c>
      <c r="O45" s="1">
        <v>379.31859248782098</v>
      </c>
      <c r="P45" s="1">
        <v>215.89011263542099</v>
      </c>
      <c r="Q45" s="1">
        <v>571.48892216267302</v>
      </c>
      <c r="R45" s="1">
        <v>373.27353552523101</v>
      </c>
      <c r="S45" s="1">
        <v>192.31669601955099</v>
      </c>
      <c r="T45" s="1">
        <v>183.77078766302199</v>
      </c>
    </row>
    <row r="46" spans="2:20" x14ac:dyDescent="0.3">
      <c r="B46">
        <v>2035</v>
      </c>
      <c r="C46" s="1">
        <v>66.207814756673301</v>
      </c>
      <c r="D46" s="1">
        <v>67.891242455607895</v>
      </c>
      <c r="E46" s="1">
        <v>386.35254427977799</v>
      </c>
      <c r="F46" s="1">
        <v>216.93216904177399</v>
      </c>
      <c r="G46" s="1">
        <v>172.05240907542401</v>
      </c>
      <c r="H46" s="1">
        <v>128.91622013628901</v>
      </c>
      <c r="I46" s="1">
        <v>619.94870119537097</v>
      </c>
      <c r="J46" s="1">
        <v>400.83980112202102</v>
      </c>
      <c r="K46" s="1">
        <v>261.061544104939</v>
      </c>
      <c r="L46" s="1">
        <v>194.040648014282</v>
      </c>
      <c r="M46" s="1">
        <v>611.82062174704504</v>
      </c>
      <c r="N46" s="1">
        <v>343.52970235382099</v>
      </c>
      <c r="O46" s="1">
        <v>365.093088661293</v>
      </c>
      <c r="P46" s="1">
        <v>204.14930126601399</v>
      </c>
      <c r="Q46" s="1">
        <v>547.32375586894398</v>
      </c>
      <c r="R46" s="1">
        <v>353.88274066683903</v>
      </c>
      <c r="S46" s="1">
        <v>180.23599651859101</v>
      </c>
      <c r="T46" s="1">
        <v>171.30942617936299</v>
      </c>
    </row>
    <row r="47" spans="2:20" x14ac:dyDescent="0.3">
      <c r="B47">
        <v>2036</v>
      </c>
      <c r="C47" s="1">
        <v>66.2716529664429</v>
      </c>
      <c r="D47" s="1">
        <v>68.210648749279997</v>
      </c>
      <c r="E47" s="1">
        <v>369.631754123576</v>
      </c>
      <c r="F47" s="1">
        <v>204.776519529062</v>
      </c>
      <c r="G47" s="1">
        <v>162.60131158398599</v>
      </c>
      <c r="H47" s="1">
        <v>120.22853819439</v>
      </c>
      <c r="I47" s="1">
        <v>599.13725368102405</v>
      </c>
      <c r="J47" s="1">
        <v>383.47504535924202</v>
      </c>
      <c r="K47" s="1">
        <v>248.07628472406799</v>
      </c>
      <c r="L47" s="1">
        <v>182.52887944341401</v>
      </c>
      <c r="M47" s="1">
        <v>593.50550185721102</v>
      </c>
      <c r="N47" s="1">
        <v>328.80289541097397</v>
      </c>
      <c r="O47" s="1">
        <v>351.40466466390399</v>
      </c>
      <c r="P47" s="1">
        <v>193.04699367025799</v>
      </c>
      <c r="Q47" s="1">
        <v>524.18040336609999</v>
      </c>
      <c r="R47" s="1">
        <v>335.49925784494297</v>
      </c>
      <c r="S47" s="1">
        <v>168.91426009729199</v>
      </c>
      <c r="T47" s="1">
        <v>159.69306042109201</v>
      </c>
    </row>
    <row r="48" spans="2:20" x14ac:dyDescent="0.3">
      <c r="B48">
        <v>2037</v>
      </c>
      <c r="C48" s="1">
        <v>66.3355527296265</v>
      </c>
      <c r="D48" s="1">
        <v>68.531557746051007</v>
      </c>
      <c r="E48" s="1">
        <v>353.63461605039402</v>
      </c>
      <c r="F48" s="1">
        <v>193.30200373537701</v>
      </c>
      <c r="G48" s="1">
        <v>153.67159649284599</v>
      </c>
      <c r="H48" s="1">
        <v>112.12632034260901</v>
      </c>
      <c r="I48" s="1">
        <v>579.02443872579295</v>
      </c>
      <c r="J48" s="1">
        <v>366.86254708649898</v>
      </c>
      <c r="K48" s="1">
        <v>235.73699781171101</v>
      </c>
      <c r="L48" s="1">
        <v>171.70006476383</v>
      </c>
      <c r="M48" s="1">
        <v>575.73865315121498</v>
      </c>
      <c r="N48" s="1">
        <v>314.70741333246002</v>
      </c>
      <c r="O48" s="1">
        <v>338.232577986801</v>
      </c>
      <c r="P48" s="1">
        <v>182.54846592183199</v>
      </c>
      <c r="Q48" s="1">
        <v>502.015657692079</v>
      </c>
      <c r="R48" s="1">
        <v>318.07075926451103</v>
      </c>
      <c r="S48" s="1">
        <v>158.30378327271799</v>
      </c>
      <c r="T48" s="1">
        <v>148.864391851699</v>
      </c>
    </row>
    <row r="49" spans="2:20" x14ac:dyDescent="0.3">
      <c r="B49">
        <v>2038</v>
      </c>
      <c r="C49" s="1">
        <v>66.399514105574397</v>
      </c>
      <c r="D49" s="1">
        <v>68.853976515652406</v>
      </c>
      <c r="E49" s="1">
        <v>338.329811424431</v>
      </c>
      <c r="F49" s="1">
        <v>182.470454786733</v>
      </c>
      <c r="G49" s="1">
        <v>145.23417841845</v>
      </c>
      <c r="H49" s="1">
        <v>104.570112074774</v>
      </c>
      <c r="I49" s="1">
        <v>559.58680349430404</v>
      </c>
      <c r="J49" s="1">
        <v>350.969717804482</v>
      </c>
      <c r="K49" s="1">
        <v>224.011529779168</v>
      </c>
      <c r="L49" s="1">
        <v>161.51368665495499</v>
      </c>
      <c r="M49" s="1">
        <v>558.50366288958298</v>
      </c>
      <c r="N49" s="1">
        <v>301.21619179361301</v>
      </c>
      <c r="O49" s="1">
        <v>325.55694789233598</v>
      </c>
      <c r="P49" s="1">
        <v>172.620882495247</v>
      </c>
      <c r="Q49" s="1">
        <v>480.78813887285799</v>
      </c>
      <c r="R49" s="1">
        <v>301.54763545217702</v>
      </c>
      <c r="S49" s="1">
        <v>148.35986609962799</v>
      </c>
      <c r="T49" s="1">
        <v>138.77000730615001</v>
      </c>
    </row>
    <row r="50" spans="2:20" x14ac:dyDescent="0.3">
      <c r="B50">
        <v>2039</v>
      </c>
      <c r="C50" s="1">
        <v>66.463537153694205</v>
      </c>
      <c r="D50" s="1">
        <v>69.177912161075795</v>
      </c>
      <c r="E50" s="1">
        <v>323.687377036013</v>
      </c>
      <c r="F50" s="1">
        <v>172.24584446448301</v>
      </c>
      <c r="G50" s="1">
        <v>137.26164159700801</v>
      </c>
      <c r="H50" s="1">
        <v>97.523117729346794</v>
      </c>
      <c r="I50" s="1">
        <v>540.80168245413904</v>
      </c>
      <c r="J50" s="1">
        <v>335.76538077819703</v>
      </c>
      <c r="K50" s="1">
        <v>212.869331702875</v>
      </c>
      <c r="L50" s="1">
        <v>151.93163155038201</v>
      </c>
      <c r="M50" s="1">
        <v>541.78460965544605</v>
      </c>
      <c r="N50" s="1">
        <v>288.30332669284098</v>
      </c>
      <c r="O50" s="1">
        <v>313.358711728336</v>
      </c>
      <c r="P50" s="1">
        <v>163.233193568427</v>
      </c>
      <c r="Q50" s="1">
        <v>460.45821666903299</v>
      </c>
      <c r="R50" s="1">
        <v>285.88285404499999</v>
      </c>
      <c r="S50" s="1">
        <v>139.040621831029</v>
      </c>
      <c r="T50" s="1">
        <v>129.360115526708</v>
      </c>
    </row>
    <row r="51" spans="2:20" x14ac:dyDescent="0.3">
      <c r="B51">
        <v>2040</v>
      </c>
      <c r="C51" s="1">
        <v>66.527621933450902</v>
      </c>
      <c r="D51" s="1">
        <v>69.503371818730201</v>
      </c>
      <c r="E51" s="1">
        <v>309.67864644069698</v>
      </c>
      <c r="F51" s="1">
        <v>162.59416336720801</v>
      </c>
      <c r="G51" s="1">
        <v>129.728137157579</v>
      </c>
      <c r="H51" s="1">
        <v>90.951021309523</v>
      </c>
      <c r="I51" s="1">
        <v>522.64717094638297</v>
      </c>
      <c r="J51" s="1">
        <v>321.21970987802399</v>
      </c>
      <c r="K51" s="1">
        <v>202.281378294277</v>
      </c>
      <c r="L51" s="1">
        <v>142.91804703135799</v>
      </c>
      <c r="M51" s="1">
        <v>525.56604864654798</v>
      </c>
      <c r="N51" s="1">
        <v>275.944024413899</v>
      </c>
      <c r="O51" s="1">
        <v>301.61958443963601</v>
      </c>
      <c r="P51" s="1">
        <v>154.35603791030999</v>
      </c>
      <c r="Q51" s="1">
        <v>440.98793658903901</v>
      </c>
      <c r="R51" s="1">
        <v>271.03182591487001</v>
      </c>
      <c r="S51" s="1">
        <v>130.306798930415</v>
      </c>
      <c r="T51" s="1">
        <v>120.588301564076</v>
      </c>
    </row>
    <row r="52" spans="2:20" x14ac:dyDescent="0.3">
      <c r="B52">
        <v>2041</v>
      </c>
      <c r="C52" s="1">
        <v>66.591768504366598</v>
      </c>
      <c r="D52" s="1">
        <v>69.830362658599597</v>
      </c>
      <c r="E52" s="1">
        <v>296.27619383709299</v>
      </c>
      <c r="F52" s="1">
        <v>153.48330778763</v>
      </c>
      <c r="G52" s="1">
        <v>122.609287713391</v>
      </c>
      <c r="H52" s="1">
        <v>84.821819378279102</v>
      </c>
      <c r="I52" s="1">
        <v>505.10209964337901</v>
      </c>
      <c r="J52" s="1">
        <v>307.30417107022498</v>
      </c>
      <c r="K52" s="1">
        <v>192.22009117436099</v>
      </c>
      <c r="L52" s="1">
        <v>134.43920768062301</v>
      </c>
      <c r="M52" s="1">
        <v>509.83299740760901</v>
      </c>
      <c r="N52" s="1">
        <v>264.11455422040399</v>
      </c>
      <c r="O52" s="1">
        <v>290.32202093604201</v>
      </c>
      <c r="P52" s="1">
        <v>145.961651049739</v>
      </c>
      <c r="Q52" s="1">
        <v>422.34094903086299</v>
      </c>
      <c r="R52" s="1">
        <v>256.95227824745899</v>
      </c>
      <c r="S52" s="1">
        <v>122.121614566324</v>
      </c>
      <c r="T52" s="1">
        <v>112.411297832418</v>
      </c>
    </row>
    <row r="53" spans="2:20" x14ac:dyDescent="0.3">
      <c r="B53">
        <v>2042</v>
      </c>
      <c r="C53" s="1">
        <v>66.655976926020998</v>
      </c>
      <c r="D53" s="1">
        <v>70.158891884399907</v>
      </c>
      <c r="E53" s="1">
        <v>283.45378037360001</v>
      </c>
      <c r="F53" s="1">
        <v>144.88297292830899</v>
      </c>
      <c r="G53" s="1">
        <v>115.882098610706</v>
      </c>
      <c r="H53" s="1">
        <v>79.105665214647303</v>
      </c>
      <c r="I53" s="1">
        <v>488.14600986393401</v>
      </c>
      <c r="J53" s="1">
        <v>293.99146644213499</v>
      </c>
      <c r="K53" s="1">
        <v>182.659266176834</v>
      </c>
      <c r="L53" s="1">
        <v>126.463388894671</v>
      </c>
      <c r="M53" s="1">
        <v>494.57092198973601</v>
      </c>
      <c r="N53" s="1">
        <v>252.79220269112099</v>
      </c>
      <c r="O53" s="1">
        <v>279.449181021519</v>
      </c>
      <c r="P53" s="1">
        <v>138.02377843842399</v>
      </c>
      <c r="Q53" s="1">
        <v>404.48244141997202</v>
      </c>
      <c r="R53" s="1">
        <v>243.604134214472</v>
      </c>
      <c r="S53" s="1">
        <v>114.450598796593</v>
      </c>
      <c r="T53" s="1">
        <v>104.788770688954</v>
      </c>
    </row>
    <row r="54" spans="2:20" x14ac:dyDescent="0.3">
      <c r="B54">
        <v>2043</v>
      </c>
      <c r="C54" s="1">
        <v>66.720247258051202</v>
      </c>
      <c r="D54" s="1">
        <v>70.488966733738295</v>
      </c>
      <c r="E54" s="1">
        <v>271.18630277889997</v>
      </c>
      <c r="F54" s="1">
        <v>136.76455210093599</v>
      </c>
      <c r="G54" s="1">
        <v>109.524875251957</v>
      </c>
      <c r="H54" s="1">
        <v>73.774723472324197</v>
      </c>
      <c r="I54" s="1">
        <v>471.75912971717798</v>
      </c>
      <c r="J54" s="1">
        <v>281.25548065225001</v>
      </c>
      <c r="K54" s="1">
        <v>173.574004431681</v>
      </c>
      <c r="L54" s="1">
        <v>118.960748182317</v>
      </c>
      <c r="M54" s="1">
        <v>479.76572352421101</v>
      </c>
      <c r="N54" s="1">
        <v>241.95523010860401</v>
      </c>
      <c r="O54" s="1">
        <v>268.98489662828302</v>
      </c>
      <c r="P54" s="1">
        <v>130.51759333639899</v>
      </c>
      <c r="Q54" s="1">
        <v>387.37907321676198</v>
      </c>
      <c r="R54" s="1">
        <v>230.949398896681</v>
      </c>
      <c r="S54" s="1">
        <v>107.26144871631899</v>
      </c>
      <c r="T54" s="1">
        <v>97.683121485461896</v>
      </c>
    </row>
    <row r="55" spans="2:20" x14ac:dyDescent="0.3">
      <c r="B55">
        <v>2044</v>
      </c>
      <c r="C55" s="1">
        <v>66.784579560151798</v>
      </c>
      <c r="D55" s="1">
        <v>70.820594478272795</v>
      </c>
      <c r="E55" s="1">
        <v>259.44974421564501</v>
      </c>
      <c r="F55" s="1">
        <v>129.101041573911</v>
      </c>
      <c r="G55" s="1">
        <v>103.517145976254</v>
      </c>
      <c r="H55" s="1">
        <v>68.803034632847599</v>
      </c>
      <c r="I55" s="1">
        <v>455.92235104727803</v>
      </c>
      <c r="J55" s="1">
        <v>269.07122970012801</v>
      </c>
      <c r="K55" s="1">
        <v>164.94064700394301</v>
      </c>
      <c r="L55" s="1">
        <v>111.903213505401</v>
      </c>
      <c r="M55" s="1">
        <v>465.40372519815298</v>
      </c>
      <c r="N55" s="1">
        <v>231.58282871738101</v>
      </c>
      <c r="O55" s="1">
        <v>258.913641132301</v>
      </c>
      <c r="P55" s="1">
        <v>123.419619163123</v>
      </c>
      <c r="Q55" s="1">
        <v>370.998913672166</v>
      </c>
      <c r="R55" s="1">
        <v>218.95205113300099</v>
      </c>
      <c r="S55" s="1">
        <v>100.523891902035</v>
      </c>
      <c r="T55" s="1">
        <v>91.059301110296303</v>
      </c>
    </row>
    <row r="56" spans="2:20" x14ac:dyDescent="0.3">
      <c r="B56">
        <v>2045</v>
      </c>
      <c r="C56" s="1">
        <v>66.848973892074795</v>
      </c>
      <c r="D56" s="1">
        <v>71.153782423872002</v>
      </c>
      <c r="E56" s="1">
        <v>248.221127261156</v>
      </c>
      <c r="F56" s="1">
        <v>121.866950751742</v>
      </c>
      <c r="G56" s="1">
        <v>97.839590037466394</v>
      </c>
      <c r="H56" s="1">
        <v>64.166388593305498</v>
      </c>
      <c r="I56" s="1">
        <v>440.61720715207002</v>
      </c>
      <c r="J56" s="1">
        <v>257.41481191562701</v>
      </c>
      <c r="K56" s="1">
        <v>156.73671288216099</v>
      </c>
      <c r="L56" s="1">
        <v>105.26437824385199</v>
      </c>
      <c r="M56" s="1">
        <v>451.47165962011297</v>
      </c>
      <c r="N56" s="1">
        <v>221.65508277160001</v>
      </c>
      <c r="O56" s="1">
        <v>249.220500554967</v>
      </c>
      <c r="P56" s="1">
        <v>116.707656071393</v>
      </c>
      <c r="Q56" s="1">
        <v>355.31138221529397</v>
      </c>
      <c r="R56" s="1">
        <v>207.57794098782199</v>
      </c>
      <c r="S56" s="1">
        <v>94.209558536375098</v>
      </c>
      <c r="T56" s="1">
        <v>84.884637106213802</v>
      </c>
    </row>
    <row r="57" spans="2:20" x14ac:dyDescent="0.3">
      <c r="B57">
        <v>2046</v>
      </c>
      <c r="C57" s="1">
        <v>66.913430313630101</v>
      </c>
      <c r="D57" s="1">
        <v>71.488537910776301</v>
      </c>
      <c r="E57" s="1">
        <v>237.478468923017</v>
      </c>
      <c r="F57" s="1">
        <v>115.038217387464</v>
      </c>
      <c r="G57" s="1">
        <v>92.473970269304303</v>
      </c>
      <c r="H57" s="1">
        <v>59.8422067729771</v>
      </c>
      <c r="I57" s="1">
        <v>425.82585124974099</v>
      </c>
      <c r="J57" s="1">
        <v>246.26336107136001</v>
      </c>
      <c r="K57" s="1">
        <v>148.94084012763599</v>
      </c>
      <c r="L57" s="1">
        <v>99.019402392140705</v>
      </c>
      <c r="M57" s="1">
        <v>437.956656563835</v>
      </c>
      <c r="N57" s="1">
        <v>212.152930295376</v>
      </c>
      <c r="O57" s="1">
        <v>239.891146479632</v>
      </c>
      <c r="P57" s="1">
        <v>110.36071151439999</v>
      </c>
      <c r="Q57" s="1">
        <v>340.287191361699</v>
      </c>
      <c r="R57" s="1">
        <v>196.79469254467</v>
      </c>
      <c r="S57" s="1">
        <v>88.291861643658507</v>
      </c>
      <c r="T57" s="1">
        <v>79.128672511180696</v>
      </c>
    </row>
    <row r="58" spans="2:20" x14ac:dyDescent="0.3">
      <c r="B58">
        <v>2047</v>
      </c>
      <c r="C58" s="1">
        <v>66.977948884684906</v>
      </c>
      <c r="D58" s="1">
        <v>71.824868313759296</v>
      </c>
      <c r="E58" s="1">
        <v>227.20073760153801</v>
      </c>
      <c r="F58" s="1">
        <v>108.592127546082</v>
      </c>
      <c r="G58" s="1">
        <v>87.403070069607793</v>
      </c>
      <c r="H58" s="1">
        <v>55.8094321648217</v>
      </c>
      <c r="I58" s="1">
        <v>411.53103566830299</v>
      </c>
      <c r="J58" s="1">
        <v>235.59500152633299</v>
      </c>
      <c r="K58" s="1">
        <v>141.532730010031</v>
      </c>
      <c r="L58" s="1">
        <v>93.144919617374796</v>
      </c>
      <c r="M58" s="1">
        <v>424.84623107897499</v>
      </c>
      <c r="N58" s="1">
        <v>203.058126482456</v>
      </c>
      <c r="O58" s="1">
        <v>230.91181053244799</v>
      </c>
      <c r="P58" s="1">
        <v>104.358934588783</v>
      </c>
      <c r="Q58" s="1">
        <v>325.89829203577199</v>
      </c>
      <c r="R58" s="1">
        <v>186.57161174954999</v>
      </c>
      <c r="S58" s="1">
        <v>82.745884908393705</v>
      </c>
      <c r="T58" s="1">
        <v>73.763015627279898</v>
      </c>
    </row>
    <row r="59" spans="2:20" x14ac:dyDescent="0.3">
      <c r="B59">
        <v>2048</v>
      </c>
      <c r="C59" s="1">
        <v>67.042529665164693</v>
      </c>
      <c r="D59" s="1">
        <v>72.162781042291101</v>
      </c>
      <c r="E59" s="1">
        <v>217.36781191483999</v>
      </c>
      <c r="F59" s="1">
        <v>102.507240052814</v>
      </c>
      <c r="G59" s="1">
        <v>82.610634373168907</v>
      </c>
      <c r="H59" s="1">
        <v>52.048426796425296</v>
      </c>
      <c r="I59" s="1">
        <v>397.716091733707</v>
      </c>
      <c r="J59" s="1">
        <v>225.38880531281899</v>
      </c>
      <c r="K59" s="1">
        <v>134.49309396745201</v>
      </c>
      <c r="L59" s="1">
        <v>87.618949831350406</v>
      </c>
      <c r="M59" s="1">
        <v>412.12827195766198</v>
      </c>
      <c r="N59" s="1">
        <v>194.353208664889</v>
      </c>
      <c r="O59" s="1">
        <v>222.26926029457499</v>
      </c>
      <c r="P59" s="1">
        <v>98.683553948316302</v>
      </c>
      <c r="Q59" s="1">
        <v>312.11782120514903</v>
      </c>
      <c r="R59" s="1">
        <v>176.879599041646</v>
      </c>
      <c r="S59" s="1">
        <v>77.548277586187496</v>
      </c>
      <c r="T59" s="1">
        <v>68.761199976678299</v>
      </c>
    </row>
    <row r="60" spans="2:20" x14ac:dyDescent="0.3">
      <c r="B60">
        <v>2049</v>
      </c>
      <c r="C60" s="1">
        <v>67.107172715052101</v>
      </c>
      <c r="D60" s="1">
        <v>72.502283540700404</v>
      </c>
      <c r="E60" s="1">
        <v>207.96044130591599</v>
      </c>
      <c r="F60" s="1">
        <v>96.763315174814807</v>
      </c>
      <c r="G60" s="1">
        <v>78.081314314826102</v>
      </c>
      <c r="H60" s="1">
        <v>48.540876101055098</v>
      </c>
      <c r="I60" s="1">
        <v>384.36491033309898</v>
      </c>
      <c r="J60" s="1">
        <v>215.62475108225701</v>
      </c>
      <c r="K60" s="1">
        <v>127.803603240177</v>
      </c>
      <c r="L60" s="1">
        <v>82.420816949383607</v>
      </c>
      <c r="M60" s="1">
        <v>399.79103054637898</v>
      </c>
      <c r="N60" s="1">
        <v>186.021462783473</v>
      </c>
      <c r="O60" s="1">
        <v>213.950776528277</v>
      </c>
      <c r="P60" s="1">
        <v>93.316819094059099</v>
      </c>
      <c r="Q60" s="1">
        <v>298.92005172938002</v>
      </c>
      <c r="R60" s="1">
        <v>167.69106652265799</v>
      </c>
      <c r="S60" s="1">
        <v>72.677156050748707</v>
      </c>
      <c r="T60" s="1">
        <v>64.098553753869894</v>
      </c>
    </row>
    <row r="61" spans="2:20" x14ac:dyDescent="0.3">
      <c r="B61">
        <v>2050</v>
      </c>
      <c r="C61" s="1">
        <v>67.171878094388006</v>
      </c>
      <c r="D61" s="1">
        <v>72.843383288339197</v>
      </c>
      <c r="E61" s="1">
        <v>198.96020835456</v>
      </c>
      <c r="F61" s="1">
        <v>91.341247299180296</v>
      </c>
      <c r="G61" s="1">
        <v>73.800615313023798</v>
      </c>
      <c r="H61" s="1">
        <v>45.269699733168302</v>
      </c>
      <c r="I61" s="1">
        <v>371.46192313055502</v>
      </c>
      <c r="J61" s="1">
        <v>206.28368482966999</v>
      </c>
      <c r="K61" s="1">
        <v>121.446841037037</v>
      </c>
      <c r="L61" s="1">
        <v>77.531071528240602</v>
      </c>
      <c r="M61" s="1">
        <v>387.82310989272901</v>
      </c>
      <c r="N61" s="1">
        <v>178.046891295573</v>
      </c>
      <c r="O61" s="1">
        <v>205.94413161251401</v>
      </c>
      <c r="P61" s="1">
        <v>88.241944857337202</v>
      </c>
      <c r="Q61" s="1">
        <v>286.28034432921697</v>
      </c>
      <c r="R61" s="1">
        <v>158.97985942904299</v>
      </c>
      <c r="S61" s="1">
        <v>68.112011551870197</v>
      </c>
      <c r="T61" s="1">
        <v>59.752078130271599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B15" sqref="B15"/>
    </sheetView>
  </sheetViews>
  <sheetFormatPr defaultRowHeight="14.4" x14ac:dyDescent="0.3"/>
  <cols>
    <col min="1" max="1" width="1.77734375" customWidth="1"/>
    <col min="2" max="4" width="20.77734375" style="7" customWidth="1"/>
    <col min="5" max="5" width="20.77734375" customWidth="1"/>
  </cols>
  <sheetData>
    <row r="2" spans="2:5" ht="15.6" x14ac:dyDescent="0.3">
      <c r="B2" s="13" t="s">
        <v>379</v>
      </c>
      <c r="C2" s="13"/>
    </row>
    <row r="3" spans="2:5" ht="15.6" x14ac:dyDescent="0.3">
      <c r="B3" s="8" t="s">
        <v>365</v>
      </c>
      <c r="C3" s="8" t="s">
        <v>366</v>
      </c>
    </row>
    <row r="4" spans="2:5" ht="15.6" x14ac:dyDescent="0.3">
      <c r="B4" s="9">
        <v>1</v>
      </c>
      <c r="C4" s="9">
        <v>1.08</v>
      </c>
    </row>
    <row r="6" spans="2:5" ht="15.6" x14ac:dyDescent="0.3">
      <c r="B6" s="14" t="s">
        <v>372</v>
      </c>
      <c r="C6" s="15"/>
      <c r="D6" s="16"/>
    </row>
    <row r="7" spans="2:5" ht="18" x14ac:dyDescent="0.3">
      <c r="B7" s="8" t="s">
        <v>363</v>
      </c>
      <c r="C7" s="8" t="s">
        <v>364</v>
      </c>
      <c r="D7" s="8" t="s">
        <v>367</v>
      </c>
    </row>
    <row r="8" spans="2:5" ht="15.6" x14ac:dyDescent="0.3">
      <c r="B8" s="9">
        <v>33.33</v>
      </c>
      <c r="C8" s="9">
        <v>39.33</v>
      </c>
      <c r="D8" s="9">
        <v>3</v>
      </c>
    </row>
    <row r="10" spans="2:5" ht="15.6" x14ac:dyDescent="0.3">
      <c r="B10" s="14" t="s">
        <v>373</v>
      </c>
      <c r="C10" s="15"/>
      <c r="D10" s="16"/>
    </row>
    <row r="11" spans="2:5" ht="18" x14ac:dyDescent="0.3">
      <c r="B11" s="8" t="s">
        <v>80</v>
      </c>
      <c r="C11" s="8" t="s">
        <v>35</v>
      </c>
      <c r="D11" s="8" t="s">
        <v>368</v>
      </c>
    </row>
    <row r="12" spans="2:5" ht="15.6" x14ac:dyDescent="0.3">
      <c r="B12" s="9">
        <v>1000</v>
      </c>
      <c r="C12" s="9">
        <v>1</v>
      </c>
      <c r="D12" s="9" t="s">
        <v>369</v>
      </c>
    </row>
    <row r="14" spans="2:5" ht="15.6" x14ac:dyDescent="0.3">
      <c r="B14" s="14" t="s">
        <v>380</v>
      </c>
      <c r="C14" s="15"/>
      <c r="D14" s="15"/>
      <c r="E14" s="15"/>
    </row>
    <row r="15" spans="2:5" ht="15.6" x14ac:dyDescent="0.3">
      <c r="B15" s="8" t="s">
        <v>370</v>
      </c>
      <c r="C15" s="8" t="s">
        <v>371</v>
      </c>
      <c r="D15" s="8" t="s">
        <v>370</v>
      </c>
      <c r="E15" s="8" t="s">
        <v>371</v>
      </c>
    </row>
    <row r="16" spans="2:5" ht="15.6" x14ac:dyDescent="0.3">
      <c r="B16" s="10">
        <v>1990</v>
      </c>
      <c r="C16" s="9">
        <v>8.1</v>
      </c>
      <c r="D16" s="10">
        <v>2006</v>
      </c>
      <c r="E16" s="9">
        <v>4.3</v>
      </c>
    </row>
    <row r="17" spans="2:5" ht="15.6" x14ac:dyDescent="0.3">
      <c r="B17" s="11">
        <v>1991</v>
      </c>
      <c r="C17" s="12">
        <v>9</v>
      </c>
      <c r="D17" s="11">
        <v>2007</v>
      </c>
      <c r="E17" s="12">
        <v>3.8</v>
      </c>
    </row>
    <row r="18" spans="2:5" ht="15.6" x14ac:dyDescent="0.3">
      <c r="B18" s="10">
        <v>1992</v>
      </c>
      <c r="C18" s="9">
        <v>7.6</v>
      </c>
      <c r="D18" s="10">
        <v>2008</v>
      </c>
      <c r="E18" s="9">
        <v>8.9</v>
      </c>
    </row>
    <row r="19" spans="2:5" ht="15.6" x14ac:dyDescent="0.3">
      <c r="B19" s="11">
        <v>1993</v>
      </c>
      <c r="C19" s="12">
        <v>7.1</v>
      </c>
      <c r="D19" s="11">
        <v>2009</v>
      </c>
      <c r="E19" s="12">
        <v>2.9</v>
      </c>
    </row>
    <row r="20" spans="2:5" ht="15.6" x14ac:dyDescent="0.3">
      <c r="B20" s="10">
        <v>1994</v>
      </c>
      <c r="C20" s="9">
        <v>10.199999999999999</v>
      </c>
      <c r="D20" s="10">
        <v>2010</v>
      </c>
      <c r="E20" s="9">
        <v>3.3</v>
      </c>
    </row>
    <row r="21" spans="2:5" ht="15.6" x14ac:dyDescent="0.3">
      <c r="B21" s="11">
        <v>1995</v>
      </c>
      <c r="C21" s="12">
        <v>9.1</v>
      </c>
      <c r="D21" s="11">
        <v>2011</v>
      </c>
      <c r="E21" s="12">
        <v>4.8</v>
      </c>
    </row>
    <row r="22" spans="2:5" ht="15.6" x14ac:dyDescent="0.3">
      <c r="B22" s="10">
        <v>1996</v>
      </c>
      <c r="C22" s="9">
        <v>6.5</v>
      </c>
      <c r="D22" s="10">
        <v>2012</v>
      </c>
      <c r="E22" s="9">
        <v>3.7</v>
      </c>
    </row>
    <row r="23" spans="2:5" ht="15.6" x14ac:dyDescent="0.3">
      <c r="B23" s="11">
        <v>1997</v>
      </c>
      <c r="C23" s="12">
        <v>5.6</v>
      </c>
      <c r="D23" s="11">
        <v>2013</v>
      </c>
      <c r="E23" s="12">
        <v>2.6</v>
      </c>
    </row>
    <row r="24" spans="2:5" ht="15.6" x14ac:dyDescent="0.3">
      <c r="B24" s="10">
        <v>1998</v>
      </c>
      <c r="C24" s="9">
        <v>5.0999999999999996</v>
      </c>
      <c r="D24" s="10">
        <v>2014</v>
      </c>
      <c r="E24" s="9">
        <v>2.2999999999999998</v>
      </c>
    </row>
    <row r="25" spans="2:5" ht="15.6" x14ac:dyDescent="0.3">
      <c r="B25" s="11">
        <v>1999</v>
      </c>
      <c r="C25" s="12">
        <v>3</v>
      </c>
      <c r="D25" s="11">
        <v>2015</v>
      </c>
      <c r="E25" s="12">
        <v>1.4</v>
      </c>
    </row>
    <row r="26" spans="2:5" ht="15.6" x14ac:dyDescent="0.3">
      <c r="B26" s="10">
        <v>2000</v>
      </c>
      <c r="C26" s="9">
        <v>3.4</v>
      </c>
      <c r="D26" s="10">
        <v>2016</v>
      </c>
      <c r="E26" s="9">
        <v>1.6</v>
      </c>
    </row>
    <row r="27" spans="2:5" ht="15.6" x14ac:dyDescent="0.3">
      <c r="B27" s="11">
        <v>2001</v>
      </c>
      <c r="C27" s="12">
        <v>3.8</v>
      </c>
      <c r="D27" s="11">
        <v>2017</v>
      </c>
      <c r="E27" s="12">
        <v>2.2000000000000002</v>
      </c>
    </row>
    <row r="28" spans="2:5" ht="15.6" x14ac:dyDescent="0.3">
      <c r="B28" s="10">
        <v>2002</v>
      </c>
      <c r="C28" s="9">
        <v>2.9</v>
      </c>
      <c r="D28" s="10">
        <v>2018</v>
      </c>
      <c r="E28" s="9">
        <v>2.4</v>
      </c>
    </row>
    <row r="29" spans="2:5" ht="15.6" x14ac:dyDescent="0.3">
      <c r="B29" s="11">
        <v>2003</v>
      </c>
      <c r="C29" s="12">
        <v>3</v>
      </c>
      <c r="D29" s="11">
        <v>2019</v>
      </c>
      <c r="E29" s="12">
        <v>2.2000000000000002</v>
      </c>
    </row>
    <row r="30" spans="2:5" ht="15.6" x14ac:dyDescent="0.3">
      <c r="B30" s="10">
        <v>2004</v>
      </c>
      <c r="C30" s="9">
        <v>3.5</v>
      </c>
      <c r="D30" s="10">
        <v>2020</v>
      </c>
      <c r="E30" s="9">
        <v>1.9</v>
      </c>
    </row>
    <row r="31" spans="2:5" ht="15.6" x14ac:dyDescent="0.3">
      <c r="B31" s="11">
        <v>2005</v>
      </c>
      <c r="C31" s="12">
        <v>4.0999999999999996</v>
      </c>
      <c r="D31" s="11">
        <v>2021</v>
      </c>
      <c r="E31" s="12">
        <v>3.5</v>
      </c>
    </row>
  </sheetData>
  <mergeCells count="4">
    <mergeCell ref="B2:C2"/>
    <mergeCell ref="B6:D6"/>
    <mergeCell ref="B10:D10"/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2"/>
  <sheetViews>
    <sheetView workbookViewId="0">
      <selection activeCell="B81" sqref="B81"/>
    </sheetView>
  </sheetViews>
  <sheetFormatPr defaultRowHeight="14.4" x14ac:dyDescent="0.3"/>
  <cols>
    <col min="1" max="1" width="1.77734375" customWidth="1"/>
    <col min="2" max="2" width="20.33203125" customWidth="1"/>
    <col min="3" max="3" width="63.21875" customWidth="1"/>
    <col min="4" max="4" width="96.109375" customWidth="1"/>
  </cols>
  <sheetData>
    <row r="2" spans="2:4" x14ac:dyDescent="0.3">
      <c r="B2" s="2" t="s">
        <v>340</v>
      </c>
      <c r="C2" s="3" t="s">
        <v>341</v>
      </c>
      <c r="D2" s="5" t="s">
        <v>342</v>
      </c>
    </row>
    <row r="3" spans="2:4" ht="28.8" x14ac:dyDescent="0.3">
      <c r="B3" s="6" t="s">
        <v>27</v>
      </c>
      <c r="C3" s="6" t="s">
        <v>28</v>
      </c>
      <c r="D3" s="6" t="s">
        <v>29</v>
      </c>
    </row>
    <row r="4" spans="2:4" x14ac:dyDescent="0.3">
      <c r="B4" s="6" t="s">
        <v>38</v>
      </c>
      <c r="C4" s="6" t="s">
        <v>39</v>
      </c>
      <c r="D4" s="6" t="s">
        <v>40</v>
      </c>
    </row>
    <row r="5" spans="2:4" x14ac:dyDescent="0.3">
      <c r="B5" s="6" t="s">
        <v>55</v>
      </c>
      <c r="C5" s="6" t="s">
        <v>56</v>
      </c>
      <c r="D5" s="6" t="s">
        <v>57</v>
      </c>
    </row>
    <row r="6" spans="2:4" x14ac:dyDescent="0.3">
      <c r="B6" s="6" t="s">
        <v>60</v>
      </c>
      <c r="C6" s="6" t="s">
        <v>61</v>
      </c>
      <c r="D6" s="6" t="s">
        <v>62</v>
      </c>
    </row>
    <row r="7" spans="2:4" x14ac:dyDescent="0.3">
      <c r="B7" s="6" t="s">
        <v>63</v>
      </c>
      <c r="C7" s="6" t="s">
        <v>64</v>
      </c>
      <c r="D7" s="6" t="s">
        <v>65</v>
      </c>
    </row>
    <row r="8" spans="2:4" ht="28.8" x14ac:dyDescent="0.3">
      <c r="B8" s="6" t="s">
        <v>67</v>
      </c>
      <c r="C8" s="6" t="s">
        <v>68</v>
      </c>
      <c r="D8" s="6" t="s">
        <v>69</v>
      </c>
    </row>
    <row r="9" spans="2:4" x14ac:dyDescent="0.3">
      <c r="B9" s="6" t="s">
        <v>70</v>
      </c>
      <c r="C9" s="6" t="s">
        <v>71</v>
      </c>
      <c r="D9" s="6" t="s">
        <v>72</v>
      </c>
    </row>
    <row r="10" spans="2:4" ht="28.8" x14ac:dyDescent="0.3">
      <c r="B10" s="6" t="s">
        <v>76</v>
      </c>
      <c r="C10" s="6" t="s">
        <v>77</v>
      </c>
      <c r="D10" s="6" t="s">
        <v>78</v>
      </c>
    </row>
    <row r="11" spans="2:4" x14ac:dyDescent="0.3">
      <c r="B11" s="6" t="s">
        <v>82</v>
      </c>
      <c r="C11" s="6" t="s">
        <v>83</v>
      </c>
      <c r="D11" s="6" t="s">
        <v>84</v>
      </c>
    </row>
    <row r="12" spans="2:4" ht="28.8" x14ac:dyDescent="0.3">
      <c r="B12" s="6" t="s">
        <v>85</v>
      </c>
      <c r="C12" s="6" t="s">
        <v>86</v>
      </c>
      <c r="D12" s="6" t="s">
        <v>87</v>
      </c>
    </row>
    <row r="13" spans="2:4" ht="28.8" x14ac:dyDescent="0.3">
      <c r="B13" s="6" t="s">
        <v>88</v>
      </c>
      <c r="C13" s="6" t="s">
        <v>89</v>
      </c>
      <c r="D13" s="6" t="s">
        <v>90</v>
      </c>
    </row>
    <row r="14" spans="2:4" ht="28.8" x14ac:dyDescent="0.3">
      <c r="B14" s="6" t="s">
        <v>92</v>
      </c>
      <c r="C14" s="6" t="s">
        <v>93</v>
      </c>
      <c r="D14" s="6" t="s">
        <v>94</v>
      </c>
    </row>
    <row r="15" spans="2:4" ht="28.8" x14ac:dyDescent="0.3">
      <c r="B15" s="6" t="s">
        <v>96</v>
      </c>
      <c r="C15" s="6" t="s">
        <v>97</v>
      </c>
      <c r="D15" s="6" t="s">
        <v>98</v>
      </c>
    </row>
    <row r="16" spans="2:4" x14ac:dyDescent="0.3">
      <c r="B16" s="6" t="s">
        <v>99</v>
      </c>
      <c r="C16" s="6" t="s">
        <v>100</v>
      </c>
      <c r="D16" s="6" t="s">
        <v>101</v>
      </c>
    </row>
    <row r="17" spans="2:4" ht="28.8" x14ac:dyDescent="0.3">
      <c r="B17" s="6" t="s">
        <v>103</v>
      </c>
      <c r="C17" s="6" t="s">
        <v>104</v>
      </c>
      <c r="D17" s="6" t="s">
        <v>105</v>
      </c>
    </row>
    <row r="18" spans="2:4" ht="28.8" x14ac:dyDescent="0.3">
      <c r="B18" s="6" t="s">
        <v>106</v>
      </c>
      <c r="C18" s="6" t="s">
        <v>107</v>
      </c>
      <c r="D18" s="6" t="s">
        <v>108</v>
      </c>
    </row>
    <row r="19" spans="2:4" x14ac:dyDescent="0.3">
      <c r="B19" s="6" t="s">
        <v>109</v>
      </c>
      <c r="C19" s="6" t="s">
        <v>110</v>
      </c>
      <c r="D19" s="6" t="s">
        <v>111</v>
      </c>
    </row>
    <row r="20" spans="2:4" x14ac:dyDescent="0.3">
      <c r="B20" s="6" t="s">
        <v>112</v>
      </c>
      <c r="C20" s="6" t="s">
        <v>113</v>
      </c>
      <c r="D20" s="6" t="s">
        <v>114</v>
      </c>
    </row>
    <row r="21" spans="2:4" ht="28.8" x14ac:dyDescent="0.3">
      <c r="B21" s="6"/>
      <c r="C21" s="6" t="s">
        <v>116</v>
      </c>
      <c r="D21" s="6" t="s">
        <v>117</v>
      </c>
    </row>
    <row r="22" spans="2:4" x14ac:dyDescent="0.3">
      <c r="B22" s="6" t="s">
        <v>120</v>
      </c>
      <c r="C22" s="6" t="s">
        <v>121</v>
      </c>
      <c r="D22" s="6" t="s">
        <v>122</v>
      </c>
    </row>
    <row r="23" spans="2:4" ht="28.8" x14ac:dyDescent="0.3">
      <c r="B23" s="6" t="s">
        <v>123</v>
      </c>
      <c r="C23" s="6" t="s">
        <v>124</v>
      </c>
      <c r="D23" s="6" t="s">
        <v>125</v>
      </c>
    </row>
    <row r="24" spans="2:4" ht="43.2" x14ac:dyDescent="0.3">
      <c r="B24" s="6" t="s">
        <v>126</v>
      </c>
      <c r="C24" s="6" t="s">
        <v>127</v>
      </c>
      <c r="D24" s="6" t="s">
        <v>128</v>
      </c>
    </row>
    <row r="25" spans="2:4" ht="28.8" x14ac:dyDescent="0.3">
      <c r="B25" s="6" t="s">
        <v>129</v>
      </c>
      <c r="C25" s="6" t="s">
        <v>130</v>
      </c>
      <c r="D25" s="6" t="s">
        <v>131</v>
      </c>
    </row>
    <row r="26" spans="2:4" x14ac:dyDescent="0.3">
      <c r="B26" s="6" t="s">
        <v>148</v>
      </c>
      <c r="C26" s="6" t="s">
        <v>149</v>
      </c>
      <c r="D26" s="6" t="s">
        <v>150</v>
      </c>
    </row>
    <row r="27" spans="2:4" x14ac:dyDescent="0.3">
      <c r="B27" s="6" t="s">
        <v>152</v>
      </c>
      <c r="C27" s="6" t="s">
        <v>153</v>
      </c>
      <c r="D27" s="6" t="s">
        <v>154</v>
      </c>
    </row>
    <row r="28" spans="2:4" x14ac:dyDescent="0.3">
      <c r="B28" s="6" t="s">
        <v>155</v>
      </c>
      <c r="C28" s="6" t="s">
        <v>156</v>
      </c>
      <c r="D28" s="6" t="s">
        <v>157</v>
      </c>
    </row>
    <row r="29" spans="2:4" x14ac:dyDescent="0.3">
      <c r="B29" s="6" t="s">
        <v>159</v>
      </c>
      <c r="C29" s="6" t="s">
        <v>160</v>
      </c>
      <c r="D29" s="6" t="s">
        <v>161</v>
      </c>
    </row>
    <row r="30" spans="2:4" x14ac:dyDescent="0.3">
      <c r="B30" s="6" t="s">
        <v>164</v>
      </c>
      <c r="C30" s="6"/>
      <c r="D30" s="6" t="e">
        <v>#N/A</v>
      </c>
    </row>
    <row r="31" spans="2:4" x14ac:dyDescent="0.3">
      <c r="B31" s="6" t="s">
        <v>165</v>
      </c>
      <c r="C31" s="6" t="s">
        <v>166</v>
      </c>
      <c r="D31" s="6" t="s">
        <v>167</v>
      </c>
    </row>
    <row r="32" spans="2:4" x14ac:dyDescent="0.3">
      <c r="B32" s="6" t="s">
        <v>168</v>
      </c>
      <c r="C32" s="6" t="s">
        <v>169</v>
      </c>
      <c r="D32" s="6" t="s">
        <v>170</v>
      </c>
    </row>
    <row r="33" spans="2:4" x14ac:dyDescent="0.3">
      <c r="B33" s="6" t="s">
        <v>171</v>
      </c>
      <c r="C33" s="6" t="s">
        <v>172</v>
      </c>
      <c r="D33" s="6" t="s">
        <v>173</v>
      </c>
    </row>
    <row r="34" spans="2:4" x14ac:dyDescent="0.3">
      <c r="B34" s="6" t="s">
        <v>174</v>
      </c>
      <c r="C34" s="6" t="s">
        <v>175</v>
      </c>
      <c r="D34" s="6" t="s">
        <v>176</v>
      </c>
    </row>
    <row r="35" spans="2:4" x14ac:dyDescent="0.3">
      <c r="B35" s="6" t="s">
        <v>178</v>
      </c>
      <c r="C35" s="6" t="s">
        <v>179</v>
      </c>
      <c r="D35" s="6" t="s">
        <v>180</v>
      </c>
    </row>
    <row r="36" spans="2:4" ht="28.8" x14ac:dyDescent="0.3">
      <c r="B36" s="6" t="s">
        <v>181</v>
      </c>
      <c r="C36" s="6" t="s">
        <v>182</v>
      </c>
      <c r="D36" s="6" t="s">
        <v>183</v>
      </c>
    </row>
    <row r="37" spans="2:4" x14ac:dyDescent="0.3">
      <c r="B37" s="6" t="s">
        <v>185</v>
      </c>
      <c r="C37" s="6" t="s">
        <v>186</v>
      </c>
      <c r="D37" s="6" t="s">
        <v>187</v>
      </c>
    </row>
    <row r="38" spans="2:4" ht="28.8" x14ac:dyDescent="0.3">
      <c r="B38" s="6" t="s">
        <v>188</v>
      </c>
      <c r="C38" s="6" t="s">
        <v>189</v>
      </c>
      <c r="D38" s="6" t="s">
        <v>190</v>
      </c>
    </row>
    <row r="39" spans="2:4" x14ac:dyDescent="0.3">
      <c r="B39" s="6" t="s">
        <v>191</v>
      </c>
      <c r="C39" s="6" t="s">
        <v>192</v>
      </c>
      <c r="D39" s="6" t="s">
        <v>193</v>
      </c>
    </row>
    <row r="40" spans="2:4" ht="28.8" x14ac:dyDescent="0.3">
      <c r="B40" s="6" t="s">
        <v>194</v>
      </c>
      <c r="C40" s="6" t="s">
        <v>195</v>
      </c>
      <c r="D40" s="6" t="s">
        <v>196</v>
      </c>
    </row>
    <row r="41" spans="2:4" x14ac:dyDescent="0.3">
      <c r="B41" s="6" t="s">
        <v>198</v>
      </c>
      <c r="C41" s="6" t="s">
        <v>199</v>
      </c>
      <c r="D41" s="6" t="s">
        <v>200</v>
      </c>
    </row>
    <row r="42" spans="2:4" x14ac:dyDescent="0.3">
      <c r="B42" s="6" t="s">
        <v>201</v>
      </c>
      <c r="C42" s="6" t="s">
        <v>202</v>
      </c>
      <c r="D42" s="6" t="s">
        <v>203</v>
      </c>
    </row>
    <row r="43" spans="2:4" x14ac:dyDescent="0.3">
      <c r="B43" s="6" t="s">
        <v>204</v>
      </c>
      <c r="C43" s="6" t="s">
        <v>205</v>
      </c>
      <c r="D43" s="6" t="s">
        <v>206</v>
      </c>
    </row>
    <row r="44" spans="2:4" x14ac:dyDescent="0.3">
      <c r="B44" s="6" t="s">
        <v>207</v>
      </c>
      <c r="C44" s="6" t="s">
        <v>208</v>
      </c>
      <c r="D44" s="6" t="s">
        <v>209</v>
      </c>
    </row>
    <row r="45" spans="2:4" x14ac:dyDescent="0.3">
      <c r="B45" s="6" t="s">
        <v>211</v>
      </c>
      <c r="C45" s="6" t="s">
        <v>212</v>
      </c>
      <c r="D45" s="6" t="s">
        <v>213</v>
      </c>
    </row>
    <row r="46" spans="2:4" x14ac:dyDescent="0.3">
      <c r="B46" s="6" t="s">
        <v>214</v>
      </c>
      <c r="C46" s="6" t="s">
        <v>215</v>
      </c>
      <c r="D46" s="6" t="s">
        <v>216</v>
      </c>
    </row>
    <row r="47" spans="2:4" ht="28.8" x14ac:dyDescent="0.3">
      <c r="B47" s="6" t="s">
        <v>232</v>
      </c>
      <c r="C47" s="6" t="s">
        <v>233</v>
      </c>
      <c r="D47" s="6" t="s">
        <v>234</v>
      </c>
    </row>
    <row r="48" spans="2:4" x14ac:dyDescent="0.3">
      <c r="B48" s="6" t="s">
        <v>235</v>
      </c>
      <c r="C48" s="6" t="s">
        <v>236</v>
      </c>
      <c r="D48" s="6" t="s">
        <v>237</v>
      </c>
    </row>
    <row r="49" spans="2:4" x14ac:dyDescent="0.3">
      <c r="B49" s="6" t="s">
        <v>238</v>
      </c>
      <c r="C49" s="6" t="s">
        <v>239</v>
      </c>
      <c r="D49" s="6" t="s">
        <v>240</v>
      </c>
    </row>
    <row r="50" spans="2:4" x14ac:dyDescent="0.3">
      <c r="B50" s="6" t="s">
        <v>241</v>
      </c>
      <c r="C50" s="6" t="s">
        <v>242</v>
      </c>
      <c r="D50" s="6" t="s">
        <v>243</v>
      </c>
    </row>
    <row r="51" spans="2:4" ht="28.8" x14ac:dyDescent="0.3">
      <c r="B51" s="6" t="s">
        <v>244</v>
      </c>
      <c r="C51" s="6"/>
      <c r="D51" s="6"/>
    </row>
    <row r="52" spans="2:4" x14ac:dyDescent="0.3">
      <c r="B52" s="6" t="s">
        <v>245</v>
      </c>
      <c r="C52" s="6" t="s">
        <v>246</v>
      </c>
      <c r="D52" s="6" t="s">
        <v>247</v>
      </c>
    </row>
    <row r="53" spans="2:4" x14ac:dyDescent="0.3">
      <c r="B53" s="6" t="s">
        <v>248</v>
      </c>
      <c r="C53" s="6" t="s">
        <v>249</v>
      </c>
      <c r="D53" s="6" t="s">
        <v>250</v>
      </c>
    </row>
    <row r="54" spans="2:4" x14ac:dyDescent="0.3">
      <c r="B54" s="6" t="s">
        <v>251</v>
      </c>
      <c r="C54" s="6" t="s">
        <v>252</v>
      </c>
      <c r="D54" s="6" t="s">
        <v>253</v>
      </c>
    </row>
    <row r="55" spans="2:4" x14ac:dyDescent="0.3">
      <c r="B55" s="6" t="s">
        <v>254</v>
      </c>
      <c r="C55" s="6" t="s">
        <v>255</v>
      </c>
      <c r="D55" s="6" t="s">
        <v>256</v>
      </c>
    </row>
    <row r="56" spans="2:4" ht="28.8" x14ac:dyDescent="0.3">
      <c r="B56" s="6" t="s">
        <v>257</v>
      </c>
      <c r="C56" s="6" t="s">
        <v>258</v>
      </c>
      <c r="D56" s="6" t="s">
        <v>259</v>
      </c>
    </row>
    <row r="57" spans="2:4" x14ac:dyDescent="0.3">
      <c r="B57" s="6" t="s">
        <v>260</v>
      </c>
      <c r="C57" s="6" t="s">
        <v>261</v>
      </c>
      <c r="D57" s="6" t="s">
        <v>262</v>
      </c>
    </row>
    <row r="58" spans="2:4" x14ac:dyDescent="0.3">
      <c r="B58" s="6" t="s">
        <v>263</v>
      </c>
      <c r="C58" s="6" t="s">
        <v>264</v>
      </c>
      <c r="D58" s="6" t="s">
        <v>265</v>
      </c>
    </row>
    <row r="59" spans="2:4" x14ac:dyDescent="0.3">
      <c r="B59" s="6" t="s">
        <v>266</v>
      </c>
      <c r="C59" s="6" t="s">
        <v>267</v>
      </c>
      <c r="D59" s="6" t="s">
        <v>268</v>
      </c>
    </row>
    <row r="60" spans="2:4" x14ac:dyDescent="0.3">
      <c r="B60" s="6" t="s">
        <v>270</v>
      </c>
      <c r="C60" s="6" t="s">
        <v>271</v>
      </c>
      <c r="D60" s="6" t="s">
        <v>272</v>
      </c>
    </row>
    <row r="61" spans="2:4" x14ac:dyDescent="0.3">
      <c r="B61" s="6" t="s">
        <v>273</v>
      </c>
      <c r="C61" s="6" t="s">
        <v>274</v>
      </c>
      <c r="D61" s="6" t="s">
        <v>275</v>
      </c>
    </row>
    <row r="62" spans="2:4" ht="28.8" x14ac:dyDescent="0.3">
      <c r="B62" s="6" t="s">
        <v>276</v>
      </c>
      <c r="C62" s="6" t="s">
        <v>277</v>
      </c>
      <c r="D62" s="6" t="s">
        <v>278</v>
      </c>
    </row>
    <row r="63" spans="2:4" x14ac:dyDescent="0.3">
      <c r="B63" s="6" t="s">
        <v>279</v>
      </c>
      <c r="C63" s="6" t="s">
        <v>280</v>
      </c>
      <c r="D63" s="6" t="s">
        <v>281</v>
      </c>
    </row>
    <row r="64" spans="2:4" ht="28.8" x14ac:dyDescent="0.3">
      <c r="B64" s="6" t="s">
        <v>282</v>
      </c>
      <c r="C64" s="6" t="s">
        <v>283</v>
      </c>
      <c r="D64" s="6" t="s">
        <v>284</v>
      </c>
    </row>
    <row r="65" spans="2:4" ht="28.8" x14ac:dyDescent="0.3">
      <c r="B65" s="6" t="s">
        <v>285</v>
      </c>
      <c r="C65" s="6" t="s">
        <v>286</v>
      </c>
      <c r="D65" s="6" t="s">
        <v>287</v>
      </c>
    </row>
    <row r="66" spans="2:4" x14ac:dyDescent="0.3">
      <c r="B66" s="6" t="s">
        <v>288</v>
      </c>
      <c r="C66" s="6" t="s">
        <v>289</v>
      </c>
      <c r="D66" s="6" t="s">
        <v>290</v>
      </c>
    </row>
    <row r="67" spans="2:4" ht="28.8" x14ac:dyDescent="0.3">
      <c r="B67" s="6" t="s">
        <v>291</v>
      </c>
      <c r="C67" s="6" t="s">
        <v>292</v>
      </c>
      <c r="D67" s="6" t="s">
        <v>293</v>
      </c>
    </row>
    <row r="68" spans="2:4" x14ac:dyDescent="0.3">
      <c r="B68" s="6" t="s">
        <v>295</v>
      </c>
      <c r="C68" s="6" t="s">
        <v>296</v>
      </c>
      <c r="D68" s="6" t="s">
        <v>297</v>
      </c>
    </row>
    <row r="69" spans="2:4" ht="28.8" x14ac:dyDescent="0.3">
      <c r="B69" s="6" t="s">
        <v>298</v>
      </c>
      <c r="C69" s="6" t="s">
        <v>299</v>
      </c>
      <c r="D69" s="6" t="s">
        <v>300</v>
      </c>
    </row>
    <row r="70" spans="2:4" x14ac:dyDescent="0.3">
      <c r="B70" s="6" t="s">
        <v>301</v>
      </c>
      <c r="C70" s="6" t="s">
        <v>302</v>
      </c>
      <c r="D70" s="6" t="s">
        <v>303</v>
      </c>
    </row>
    <row r="71" spans="2:4" x14ac:dyDescent="0.3">
      <c r="B71" s="6" t="s">
        <v>304</v>
      </c>
      <c r="C71" s="6" t="s">
        <v>305</v>
      </c>
      <c r="D71" s="6" t="s">
        <v>306</v>
      </c>
    </row>
    <row r="72" spans="2:4" ht="28.8" x14ac:dyDescent="0.3">
      <c r="B72" s="6" t="s">
        <v>307</v>
      </c>
      <c r="C72" s="6" t="s">
        <v>308</v>
      </c>
      <c r="D72" s="6" t="s">
        <v>309</v>
      </c>
    </row>
    <row r="73" spans="2:4" x14ac:dyDescent="0.3">
      <c r="B73" s="6" t="s">
        <v>310</v>
      </c>
      <c r="C73" s="6" t="s">
        <v>311</v>
      </c>
      <c r="D73" s="6" t="s">
        <v>312</v>
      </c>
    </row>
    <row r="74" spans="2:4" x14ac:dyDescent="0.3">
      <c r="B74" s="6" t="s">
        <v>313</v>
      </c>
      <c r="C74" s="6" t="s">
        <v>314</v>
      </c>
      <c r="D74" s="6" t="s">
        <v>315</v>
      </c>
    </row>
    <row r="75" spans="2:4" x14ac:dyDescent="0.3">
      <c r="B75" s="6" t="s">
        <v>316</v>
      </c>
      <c r="C75" s="6" t="s">
        <v>317</v>
      </c>
      <c r="D75" s="6" t="s">
        <v>318</v>
      </c>
    </row>
    <row r="76" spans="2:4" ht="28.8" x14ac:dyDescent="0.3">
      <c r="B76" s="6" t="s">
        <v>320</v>
      </c>
      <c r="C76" s="6" t="s">
        <v>321</v>
      </c>
      <c r="D76" s="6" t="s">
        <v>322</v>
      </c>
    </row>
    <row r="77" spans="2:4" ht="28.8" x14ac:dyDescent="0.3">
      <c r="B77" s="6" t="s">
        <v>323</v>
      </c>
      <c r="C77" s="6" t="s">
        <v>324</v>
      </c>
      <c r="D77" s="6" t="s">
        <v>325</v>
      </c>
    </row>
    <row r="78" spans="2:4" x14ac:dyDescent="0.3">
      <c r="B78" s="6" t="s">
        <v>327</v>
      </c>
      <c r="C78" s="6" t="s">
        <v>328</v>
      </c>
      <c r="D78" s="6" t="s">
        <v>329</v>
      </c>
    </row>
    <row r="79" spans="2:4" x14ac:dyDescent="0.3">
      <c r="B79" s="6" t="s">
        <v>330</v>
      </c>
      <c r="C79" s="6" t="s">
        <v>331</v>
      </c>
      <c r="D79" s="6" t="s">
        <v>332</v>
      </c>
    </row>
    <row r="80" spans="2:4" ht="28.8" x14ac:dyDescent="0.3">
      <c r="B80" s="6" t="s">
        <v>333</v>
      </c>
      <c r="C80" s="6" t="s">
        <v>334</v>
      </c>
      <c r="D80" s="6" t="s">
        <v>335</v>
      </c>
    </row>
    <row r="81" spans="2:4" x14ac:dyDescent="0.3">
      <c r="B81" s="6" t="s">
        <v>374</v>
      </c>
      <c r="C81" t="s">
        <v>376</v>
      </c>
      <c r="D81" t="s">
        <v>377</v>
      </c>
    </row>
    <row r="82" spans="2:4" x14ac:dyDescent="0.3">
      <c r="B82" s="6" t="s">
        <v>375</v>
      </c>
      <c r="C82" t="s">
        <v>376</v>
      </c>
      <c r="D82" t="s">
        <v>378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Cost review</vt:lpstr>
      <vt:lpstr>Result</vt:lpstr>
      <vt:lpstr>Data conversion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Thiri Zun</dc:creator>
  <cp:lastModifiedBy>Benjamin McLellan</cp:lastModifiedBy>
  <dcterms:created xsi:type="dcterms:W3CDTF">2015-06-05T18:17:20Z</dcterms:created>
  <dcterms:modified xsi:type="dcterms:W3CDTF">2023-10-13T04:06:38Z</dcterms:modified>
</cp:coreProperties>
</file>