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uricio\Dev\Desafios DIO\Excel_DIO\"/>
    </mc:Choice>
  </mc:AlternateContent>
  <xr:revisionPtr revIDLastSave="0" documentId="13_ncr:1_{E5BCD4C6-2649-4074-99F0-D77CA7801BFF}" xr6:coauthVersionLast="47" xr6:coauthVersionMax="47" xr10:uidLastSave="{00000000-0000-0000-0000-000000000000}"/>
  <bookViews>
    <workbookView xWindow="45" yWindow="90" windowWidth="19380" windowHeight="10710" tabRatio="345" xr2:uid="{D63472A4-8300-4934-9C87-0EC792DCF89D}"/>
  </bookViews>
  <sheets>
    <sheet name="APP" sheetId="1" r:id="rId1"/>
    <sheet name="Planilha2" sheetId="2" r:id="rId2"/>
    <sheet name="Indices" sheetId="6" r:id="rId3"/>
    <sheet name="Planilha3" sheetId="5" r:id="rId4"/>
  </sheets>
  <definedNames>
    <definedName name="aporte">APP!$D$17</definedName>
    <definedName name="DadosExternos_1" localSheetId="2" hidden="1">Indices!$A$1:$E$9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24" i="1"/>
  <c r="D24" i="1" s="1"/>
  <c r="F2" i="6"/>
  <c r="F3" i="6"/>
  <c r="F4" i="6"/>
  <c r="F5" i="6"/>
  <c r="F6" i="6"/>
  <c r="F7" i="6"/>
  <c r="F8" i="6"/>
  <c r="F9" i="6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C28" i="1" l="1"/>
  <c r="D28" i="1" s="1"/>
  <c r="C25" i="1"/>
  <c r="D25" i="1" s="1"/>
  <c r="C26" i="1"/>
  <c r="D26" i="1" s="1"/>
  <c r="C27" i="1"/>
  <c r="D27" i="1" s="1"/>
  <c r="D20" i="1"/>
  <c r="D21" i="1" s="1"/>
  <c r="D36" i="1"/>
  <c r="D41" i="1"/>
  <c r="D39" i="1"/>
  <c r="D38" i="1"/>
  <c r="D40" i="1"/>
  <c r="D37" i="1"/>
  <c r="D4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4F1EDA-D560-4D80-8A08-44421F1E6BCB}" keepAlive="1" name="Consulta - Tabela 1" description="Conexão com a consulta 'Tabela 1' na pasta de trabalho." type="5" refreshedVersion="0" background="1">
    <dbPr connection="Provider=Microsoft.Mashup.OleDb.1;Data Source=$Workbook$;Location=&quot;Tabela 1&quot;;Extended Properties=&quot;&quot;" command="SELECT * FROM [Tabela 1]"/>
  </connection>
  <connection id="2" xr16:uid="{5555B245-144D-4F39-A917-FAE6895256F8}" keepAlive="1" name="Consulta - Tabela 4" description="Conexão com a consulta 'Tabela 4' na pasta de trabalho." type="5" refreshedVersion="8" background="1" saveData="1">
    <dbPr connection="Provider=Microsoft.Mashup.OleDb.1;Data Source=$Workbook$;Location=&quot;Tabela 4&quot;;Extended Properties=&quot;&quot;" command="SELECT * FROM [Tabela 4]"/>
  </connection>
</connections>
</file>

<file path=xl/sharedStrings.xml><?xml version="1.0" encoding="utf-8"?>
<sst xmlns="http://schemas.openxmlformats.org/spreadsheetml/2006/main" count="110" uniqueCount="72">
  <si>
    <t>Quanto investir por mês ?</t>
  </si>
  <si>
    <t>Por Quantos Anos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</si>
  <si>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</si>
  <si>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</si>
  <si>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</si>
  <si>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</si>
  <si>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</si>
  <si>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</si>
  <si>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</si>
  <si>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</si>
  <si>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</si>
  <si>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</si>
  <si>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</si>
  <si>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</si>
  <si>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</si>
  <si>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</si>
  <si>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</si>
  <si>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</si>
  <si>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</si>
  <si>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</si>
  <si>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</si>
  <si>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</si>
  <si>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</si>
  <si>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</si>
  <si>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</si>
  <si>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</si>
  <si>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</si>
  <si>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</si>
  <si>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</si>
  <si>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</si>
  <si>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</si>
  <si>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</si>
  <si>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(25%)</t>
  </si>
  <si>
    <t>Column1</t>
  </si>
  <si>
    <t>Column2</t>
  </si>
  <si>
    <t>Column3</t>
  </si>
  <si>
    <t>Column4</t>
  </si>
  <si>
    <t>Column5</t>
  </si>
  <si>
    <t>CDI</t>
  </si>
  <si>
    <t>Pontos: 11.46%</t>
  </si>
  <si>
    <t>+11,72 nos últimos 12M</t>
  </si>
  <si>
    <t>IPCA</t>
  </si>
  <si>
    <t>IPCA 12M</t>
  </si>
  <si>
    <t>Pontos: 5.4%</t>
  </si>
  <si>
    <t>+39,90 nos últimos 12M</t>
  </si>
  <si>
    <t>SELIC</t>
  </si>
  <si>
    <t>Taxa SELIC</t>
  </si>
  <si>
    <t>Pontos: 14.75%</t>
  </si>
  <si>
    <t>+40,48 nos últimos 12M</t>
  </si>
  <si>
    <t>ibov</t>
  </si>
  <si>
    <t>Ibovespa</t>
  </si>
  <si>
    <t>Pontos: 138.564,58</t>
  </si>
  <si>
    <t>+11,70 nos últimos 12M</t>
  </si>
  <si>
    <t>SMLL</t>
  </si>
  <si>
    <t>Small Cap</t>
  </si>
  <si>
    <t>Pontos: 2.217,38</t>
  </si>
  <si>
    <t>+8,10 nos últimos 12M</t>
  </si>
  <si>
    <t>IDIV</t>
  </si>
  <si>
    <t>Dividendos</t>
  </si>
  <si>
    <t>Pontos: 9.977,57</t>
  </si>
  <si>
    <t>+13,80 nos últimos 12M</t>
  </si>
  <si>
    <t>IFIX</t>
  </si>
  <si>
    <t>Fundos de Investimento Imobiliário BM&amp;FB...</t>
  </si>
  <si>
    <t>Pontos: 3.445,53</t>
  </si>
  <si>
    <t>+2,03 nos últimos 12M</t>
  </si>
  <si>
    <t>SPX</t>
  </si>
  <si>
    <t>S&amp;P 500</t>
  </si>
  <si>
    <t>Pontos: 5.888,55</t>
  </si>
  <si>
    <t>+8,41 nos últimos 12M</t>
  </si>
  <si>
    <t>Column6</t>
  </si>
  <si>
    <t>https://investidor10.com.br/indices/cdi/</t>
  </si>
  <si>
    <t>Taxa de Rendimento mensal = 108% CDI médio 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</si>
</sst>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theme="4" tint="-0.499984740745262"/>
      <name val="Segoe UI Semibold"/>
      <family val="2"/>
    </font>
    <font>
      <sz val="11"/>
      <color theme="4" tint="-0.499984740745262"/>
      <name val="Segoe UI Semibold"/>
      <family val="2"/>
    </font>
    <font>
      <b/>
      <sz val="20"/>
      <color theme="9" tint="-0.499984740745262"/>
      <name val="Segoe UI Semibold"/>
      <family val="2"/>
    </font>
    <font>
      <b/>
      <sz val="20"/>
      <color theme="3" tint="9.9978637043366805E-2"/>
      <name val="Segoe UI Semibold"/>
      <family val="2"/>
    </font>
    <font>
      <b/>
      <sz val="12"/>
      <color theme="3" tint="9.9978637043366805E-2"/>
      <name val="Segoe UI Semibold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3" borderId="5" xfId="0" applyFont="1" applyFill="1" applyBorder="1" applyAlignment="1">
      <alignment horizontal="left" indent="3"/>
    </xf>
    <xf numFmtId="164" fontId="6" fillId="3" borderId="6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left" indent="3"/>
    </xf>
    <xf numFmtId="164" fontId="6" fillId="3" borderId="9" xfId="0" applyNumberFormat="1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left" indent="3"/>
    </xf>
    <xf numFmtId="164" fontId="6" fillId="3" borderId="12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8" fontId="7" fillId="3" borderId="19" xfId="0" applyNumberFormat="1" applyFont="1" applyFill="1" applyBorder="1" applyAlignment="1">
      <alignment horizontal="center"/>
    </xf>
    <xf numFmtId="8" fontId="7" fillId="3" borderId="22" xfId="0" applyNumberFormat="1" applyFont="1" applyFill="1" applyBorder="1" applyAlignment="1">
      <alignment horizontal="center"/>
    </xf>
    <xf numFmtId="164" fontId="6" fillId="0" borderId="16" xfId="1" applyNumberFormat="1" applyFont="1" applyBorder="1" applyAlignment="1">
      <alignment horizontal="center"/>
    </xf>
    <xf numFmtId="10" fontId="6" fillId="0" borderId="19" xfId="0" applyNumberFormat="1" applyFont="1" applyBorder="1" applyAlignment="1">
      <alignment horizontal="center"/>
    </xf>
    <xf numFmtId="164" fontId="6" fillId="4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5" fillId="4" borderId="14" xfId="0" applyFont="1" applyFill="1" applyBorder="1" applyAlignment="1">
      <alignment horizontal="left" indent="3"/>
    </xf>
    <xf numFmtId="0" fontId="5" fillId="4" borderId="15" xfId="0" applyFont="1" applyFill="1" applyBorder="1" applyAlignment="1">
      <alignment horizontal="left" indent="3"/>
    </xf>
    <xf numFmtId="0" fontId="5" fillId="4" borderId="17" xfId="0" applyFont="1" applyFill="1" applyBorder="1" applyAlignment="1">
      <alignment horizontal="left" indent="3"/>
    </xf>
    <xf numFmtId="0" fontId="5" fillId="4" borderId="18" xfId="0" applyFont="1" applyFill="1" applyBorder="1" applyAlignment="1">
      <alignment horizontal="left" indent="3"/>
    </xf>
    <xf numFmtId="0" fontId="8" fillId="3" borderId="20" xfId="0" applyFont="1" applyFill="1" applyBorder="1" applyAlignment="1">
      <alignment horizontal="left" indent="3"/>
    </xf>
    <xf numFmtId="0" fontId="8" fillId="3" borderId="21" xfId="0" applyFont="1" applyFill="1" applyBorder="1" applyAlignment="1">
      <alignment horizontal="left" indent="3"/>
    </xf>
    <xf numFmtId="0" fontId="8" fillId="3" borderId="17" xfId="0" applyFont="1" applyFill="1" applyBorder="1" applyAlignment="1">
      <alignment horizontal="left" indent="3"/>
    </xf>
    <xf numFmtId="0" fontId="8" fillId="3" borderId="18" xfId="0" applyFont="1" applyFill="1" applyBorder="1" applyAlignment="1">
      <alignment horizontal="left" indent="3"/>
    </xf>
    <xf numFmtId="0" fontId="9" fillId="8" borderId="1" xfId="0" applyFont="1" applyFill="1" applyBorder="1" applyAlignment="1">
      <alignment horizontal="right" vertical="center"/>
    </xf>
    <xf numFmtId="0" fontId="10" fillId="8" borderId="3" xfId="0" applyFont="1" applyFill="1" applyBorder="1" applyAlignment="1">
      <alignment horizontal="right"/>
    </xf>
    <xf numFmtId="0" fontId="9" fillId="8" borderId="2" xfId="0" applyFont="1" applyFill="1" applyBorder="1" applyAlignment="1">
      <alignment horizontal="right" vertical="center"/>
    </xf>
    <xf numFmtId="0" fontId="5" fillId="4" borderId="23" xfId="0" applyFont="1" applyFill="1" applyBorder="1" applyAlignment="1">
      <alignment horizontal="left" indent="3"/>
    </xf>
    <xf numFmtId="0" fontId="5" fillId="4" borderId="24" xfId="0" applyFont="1" applyFill="1" applyBorder="1" applyAlignment="1">
      <alignment horizontal="left" indent="3"/>
    </xf>
    <xf numFmtId="0" fontId="11" fillId="9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0" fillId="0" borderId="0" xfId="0" applyNumberFormat="1"/>
    <xf numFmtId="0" fontId="15" fillId="0" borderId="0" xfId="4"/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Porcentagem" xfId="2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86-401D-A165-C30C6E86DE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86-401D-A165-C30C6E86DE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86-401D-A165-C30C6E86DE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86-401D-A165-C30C6E86DE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86-401D-A165-C30C6E86DE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86-401D-A165-C30C6E86DE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355022</xdr:colOff>
      <xdr:row>1</xdr:row>
      <xdr:rowOff>25977</xdr:rowOff>
    </xdr:from>
    <xdr:to>
      <xdr:col>4</xdr:col>
      <xdr:colOff>8659</xdr:colOff>
      <xdr:row>8</xdr:row>
      <xdr:rowOff>121227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440AE00-018E-01CA-4553-FAFEBB08A75C}"/>
            </a:ext>
          </a:extLst>
        </xdr:cNvPr>
        <xdr:cNvSpPr/>
      </xdr:nvSpPr>
      <xdr:spPr>
        <a:xfrm>
          <a:off x="355022" y="216477"/>
          <a:ext cx="5308023" cy="14287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54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OffAxis1Right"/>
            <a:lightRig rig="threePt" dir="t"/>
          </a:scene3d>
        </a:bodyPr>
        <a:lstStyle/>
        <a:p>
          <a:pPr algn="ctr"/>
          <a:r>
            <a:rPr lang="pt-BR" sz="3200" b="1">
              <a:solidFill>
                <a:schemeClr val="accent6">
                  <a:lumMod val="50000"/>
                </a:schemeClr>
              </a:solidFill>
            </a:rPr>
            <a:t>Simulador de Investimentos</a:t>
          </a:r>
        </a:p>
      </xdr:txBody>
    </xdr:sp>
    <xdr:clientData/>
  </xdr:twoCellAnchor>
  <xdr:twoCellAnchor editAs="oneCell">
    <xdr:from>
      <xdr:col>3</xdr:col>
      <xdr:colOff>207817</xdr:colOff>
      <xdr:row>4</xdr:row>
      <xdr:rowOff>157088</xdr:rowOff>
    </xdr:from>
    <xdr:to>
      <xdr:col>3</xdr:col>
      <xdr:colOff>865908</xdr:colOff>
      <xdr:row>8</xdr:row>
      <xdr:rowOff>152399</xdr:rowOff>
    </xdr:to>
    <xdr:pic>
      <xdr:nvPicPr>
        <xdr:cNvPr id="5" name="Gráfico 4" descr="Banco estrutura de tópicos">
          <a:extLst>
            <a:ext uri="{FF2B5EF4-FFF2-40B4-BE49-F238E27FC236}">
              <a16:creationId xmlns:a16="http://schemas.microsoft.com/office/drawing/2014/main" id="{4E2A27F1-6DE9-B16E-D04C-369A06899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7749" y="919088"/>
          <a:ext cx="658091" cy="75731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FB37AE4-3873-44CB-8F7C-C9BA9C709BA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E5A46-BC78-4B7D-A69A-DE4893F62D26}" name="Tabela_4" displayName="Tabela_4" ref="A1:F9" tableType="queryTable" totalsRowShown="0">
  <autoFilter ref="A1:F9" xr:uid="{E94E5A46-BC78-4B7D-A69A-DE4893F62D26}"/>
  <tableColumns count="6">
    <tableColumn id="1" xr3:uid="{6BACA05C-7AC6-4F33-B771-EDED0D067B4D}" uniqueName="1" name="Column1" queryTableFieldId="1" dataDxfId="4"/>
    <tableColumn id="2" xr3:uid="{6C550FE6-F9BB-405B-8423-12176088EEDB}" uniqueName="2" name="Column2" queryTableFieldId="2" dataDxfId="3"/>
    <tableColumn id="3" xr3:uid="{D5AAEB32-C2F4-432B-ACAB-DBF7DF25ECFB}" uniqueName="3" name="Column3" queryTableFieldId="3" dataDxfId="2"/>
    <tableColumn id="4" xr3:uid="{E250ECF0-0D4E-4D05-8CED-1502D2531BF5}" uniqueName="4" name="Column4" queryTableFieldId="4"/>
    <tableColumn id="5" xr3:uid="{B2B481D0-73E5-440E-8FB0-462CA31F915A}" uniqueName="5" name="Column5" queryTableFieldId="5" dataDxfId="1"/>
    <tableColumn id="6" xr3:uid="{81BB6F18-777A-4786-A80F-F36428E312CF}" uniqueName="6" name="Column6" queryTableFieldId="6" dataDxfId="0">
      <calculatedColumnFormula>(((Tabela_4[[#This Row],[Column4]]+100)/100)^(1/12))-1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investidor10.com.br/indices/cd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F18" sqref="F18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47" t="s">
        <v>14</v>
      </c>
      <c r="C11" s="48"/>
      <c r="D11" s="49"/>
    </row>
    <row r="12" spans="2:4" ht="17.25" x14ac:dyDescent="0.3">
      <c r="B12" s="39" t="s">
        <v>13</v>
      </c>
      <c r="C12" s="40"/>
      <c r="D12" s="19">
        <v>2000</v>
      </c>
    </row>
    <row r="13" spans="2:4" ht="17.25" x14ac:dyDescent="0.3">
      <c r="B13" s="41" t="s">
        <v>12</v>
      </c>
      <c r="C13" s="42"/>
      <c r="D13" s="20">
        <v>6.0000000000000001E-3</v>
      </c>
    </row>
    <row r="14" spans="2:4" ht="18" thickBot="1" x14ac:dyDescent="0.35">
      <c r="B14" s="50" t="s">
        <v>32</v>
      </c>
      <c r="C14" s="51"/>
      <c r="D14" s="21">
        <f>salario*25%</f>
        <v>500</v>
      </c>
    </row>
    <row r="15" spans="2:4" ht="15.75" thickBot="1" x14ac:dyDescent="0.3"/>
    <row r="16" spans="2:4" ht="28.5" customHeight="1" x14ac:dyDescent="0.25">
      <c r="B16" s="52" t="s">
        <v>4</v>
      </c>
      <c r="C16" s="53"/>
      <c r="D16" s="54"/>
    </row>
    <row r="17" spans="1:6" ht="17.25" x14ac:dyDescent="0.3">
      <c r="B17" s="39" t="s">
        <v>0</v>
      </c>
      <c r="C17" s="40"/>
      <c r="D17" s="14">
        <v>250</v>
      </c>
    </row>
    <row r="18" spans="1:6" ht="17.25" x14ac:dyDescent="0.3">
      <c r="B18" s="41" t="s">
        <v>1</v>
      </c>
      <c r="C18" s="42"/>
      <c r="D18" s="15">
        <v>5</v>
      </c>
    </row>
    <row r="19" spans="1:6" ht="17.25" x14ac:dyDescent="0.3">
      <c r="B19" s="41" t="s">
        <v>71</v>
      </c>
      <c r="C19" s="42"/>
      <c r="D19" s="16">
        <f>(Indices!F2)*1.08</f>
        <v>9.8088793437358136E-3</v>
      </c>
    </row>
    <row r="20" spans="1:6" ht="17.25" x14ac:dyDescent="0.3">
      <c r="B20" s="45" t="s">
        <v>2</v>
      </c>
      <c r="C20" s="46"/>
      <c r="D20" s="17">
        <f>FV(taxa_mensal,qtd_anos*12,aporte*-1)</f>
        <v>20292.46047149783</v>
      </c>
    </row>
    <row r="21" spans="1:6" ht="18" thickBot="1" x14ac:dyDescent="0.35">
      <c r="B21" s="43" t="s">
        <v>3</v>
      </c>
      <c r="C21" s="44"/>
      <c r="D21" s="18">
        <f>patrimonio*rendimento_carteira</f>
        <v>121.75476282898698</v>
      </c>
      <c r="F21" s="3"/>
    </row>
    <row r="22" spans="1:6" ht="15.75" thickBot="1" x14ac:dyDescent="0.3"/>
    <row r="23" spans="1:6" ht="30.75" x14ac:dyDescent="0.25">
      <c r="B23" s="55" t="s">
        <v>10</v>
      </c>
      <c r="C23" s="56"/>
      <c r="D23" s="57" t="s">
        <v>11</v>
      </c>
    </row>
    <row r="24" spans="1:6" ht="17.25" x14ac:dyDescent="0.3">
      <c r="A24" s="1">
        <v>2</v>
      </c>
      <c r="B24" s="5" t="s">
        <v>5</v>
      </c>
      <c r="C24" s="6">
        <f>FV($D$19,$A24*12,$D$17*-1)</f>
        <v>6728.1055959120504</v>
      </c>
      <c r="D24" s="7">
        <f>C24*rendimento_carteira</f>
        <v>40.368633575472302</v>
      </c>
    </row>
    <row r="25" spans="1:6" ht="17.25" x14ac:dyDescent="0.3">
      <c r="A25" s="1">
        <v>5</v>
      </c>
      <c r="B25" s="8" t="s">
        <v>6</v>
      </c>
      <c r="C25" s="9">
        <f>FV($D$19,$A25*12,$D$17*-1)</f>
        <v>20292.46047149783</v>
      </c>
      <c r="D25" s="10">
        <f>C25*rendimento_carteira</f>
        <v>121.75476282898698</v>
      </c>
    </row>
    <row r="26" spans="1:6" ht="17.25" x14ac:dyDescent="0.3">
      <c r="A26" s="1">
        <v>10</v>
      </c>
      <c r="B26" s="8" t="s">
        <v>7</v>
      </c>
      <c r="C26" s="9">
        <f>FV($D$19,$A26*12,$D$17*-1)</f>
        <v>56741.477345916261</v>
      </c>
      <c r="D26" s="10">
        <f>C26*rendimento_carteira</f>
        <v>340.44886407549757</v>
      </c>
    </row>
    <row r="27" spans="1:6" ht="17.25" x14ac:dyDescent="0.3">
      <c r="A27" s="1">
        <v>20</v>
      </c>
      <c r="B27" s="8" t="s">
        <v>8</v>
      </c>
      <c r="C27" s="9">
        <f>FV($D$19,$A27*12,$D$17*-1)</f>
        <v>239805.44011830934</v>
      </c>
      <c r="D27" s="10">
        <f>C27*rendimento_carteira</f>
        <v>1438.8326407098562</v>
      </c>
    </row>
    <row r="28" spans="1:6" ht="18" thickBot="1" x14ac:dyDescent="0.35">
      <c r="A28" s="1">
        <v>30</v>
      </c>
      <c r="B28" s="11" t="s">
        <v>9</v>
      </c>
      <c r="C28" s="12">
        <f>FV($D$19,$A28*12,$D$17*-1)</f>
        <v>830421.26532195183</v>
      </c>
      <c r="D28" s="13">
        <f>C28*rendimento_carteira</f>
        <v>4982.527591931711</v>
      </c>
    </row>
    <row r="32" spans="1:6" x14ac:dyDescent="0.25">
      <c r="B32" s="22" t="s">
        <v>19</v>
      </c>
      <c r="C32" s="23" t="s">
        <v>15</v>
      </c>
      <c r="D32" s="22"/>
    </row>
    <row r="33" spans="2:4" x14ac:dyDescent="0.25">
      <c r="B33" s="24" t="s">
        <v>18</v>
      </c>
      <c r="C33" s="25">
        <f>aporte</f>
        <v>250</v>
      </c>
      <c r="D33" s="24"/>
    </row>
    <row r="35" spans="2:4" x14ac:dyDescent="0.25">
      <c r="B35" s="26" t="s">
        <v>20</v>
      </c>
      <c r="C35" s="26" t="s">
        <v>21</v>
      </c>
      <c r="D35" s="26" t="s">
        <v>22</v>
      </c>
    </row>
    <row r="36" spans="2:4" x14ac:dyDescent="0.25">
      <c r="B36" s="2" t="s">
        <v>23</v>
      </c>
      <c r="C36" s="4">
        <f>VLOOKUP($C$32&amp;"-"&amp;B36,Planilha2!$A:$D,4,FALSE)</f>
        <v>0.3</v>
      </c>
      <c r="D36" s="29">
        <f>C36*$C$33</f>
        <v>75</v>
      </c>
    </row>
    <row r="37" spans="2:4" x14ac:dyDescent="0.25">
      <c r="B37" s="2" t="s">
        <v>24</v>
      </c>
      <c r="C37" s="4">
        <f>VLOOKUP($C$32&amp;"-"&amp;B37,Planilha2!$A:$D,4,FALSE)</f>
        <v>0.5</v>
      </c>
      <c r="D37" s="29">
        <f t="shared" ref="D37:D41" si="0">C37*$C$33</f>
        <v>125</v>
      </c>
    </row>
    <row r="38" spans="2:4" x14ac:dyDescent="0.25">
      <c r="B38" s="2" t="s">
        <v>25</v>
      </c>
      <c r="C38" s="4">
        <f>VLOOKUP($C$32&amp;"-"&amp;B38,Planilha2!$A:$D,4,FALSE)</f>
        <v>0.1</v>
      </c>
      <c r="D38" s="29">
        <f t="shared" si="0"/>
        <v>25</v>
      </c>
    </row>
    <row r="39" spans="2:4" x14ac:dyDescent="0.25">
      <c r="B39" s="2" t="s">
        <v>26</v>
      </c>
      <c r="C39" s="4">
        <f>VLOOKUP($C$32&amp;"-"&amp;B39,Planilha2!$A:$D,4,FALSE)</f>
        <v>0.1</v>
      </c>
      <c r="D39" s="29">
        <f t="shared" si="0"/>
        <v>25</v>
      </c>
    </row>
    <row r="40" spans="2:4" x14ac:dyDescent="0.25">
      <c r="B40" s="2" t="s">
        <v>27</v>
      </c>
      <c r="C40" s="4">
        <f>VLOOKUP($C$32&amp;"-"&amp;B40,Planilha2!$A:$D,4,FALSE)</f>
        <v>0</v>
      </c>
      <c r="D40" s="29">
        <f t="shared" si="0"/>
        <v>0</v>
      </c>
    </row>
    <row r="41" spans="2:4" x14ac:dyDescent="0.25">
      <c r="B41" s="2" t="s">
        <v>28</v>
      </c>
      <c r="C41" s="4">
        <f>VLOOKUP($C$32&amp;"-"&amp;B41,Planilha2!$A:$D,4,FALSE)</f>
        <v>0</v>
      </c>
      <c r="D41" s="29">
        <f t="shared" si="0"/>
        <v>0</v>
      </c>
    </row>
    <row r="42" spans="2:4" x14ac:dyDescent="0.25">
      <c r="B42" s="27"/>
      <c r="C42" s="27"/>
      <c r="D42" s="28">
        <f>SUM(D36:D41)</f>
        <v>250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D10" sqref="D10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7" t="s">
        <v>30</v>
      </c>
      <c r="B2" s="37" t="s">
        <v>19</v>
      </c>
      <c r="C2" s="38" t="s">
        <v>20</v>
      </c>
      <c r="D2" s="38" t="s">
        <v>29</v>
      </c>
    </row>
    <row r="3" spans="1:8" x14ac:dyDescent="0.25">
      <c r="A3" t="str">
        <f>B3&amp;"-"&amp;C3</f>
        <v>Conservador-PAPEL</v>
      </c>
      <c r="B3" t="s">
        <v>15</v>
      </c>
      <c r="C3" s="2" t="s">
        <v>23</v>
      </c>
      <c r="D3" s="4">
        <v>0.3</v>
      </c>
      <c r="H3" t="s">
        <v>29</v>
      </c>
    </row>
    <row r="4" spans="1:8" x14ac:dyDescent="0.25">
      <c r="A4" t="str">
        <f t="shared" ref="A4:A20" si="0">B4&amp;"-"&amp;C4</f>
        <v>Conservador-TIJOLO</v>
      </c>
      <c r="B4" t="s">
        <v>15</v>
      </c>
      <c r="C4" s="2" t="s">
        <v>24</v>
      </c>
      <c r="D4" s="4">
        <v>0.5</v>
      </c>
      <c r="G4" s="22" t="s">
        <v>31</v>
      </c>
      <c r="H4" s="36">
        <f>VLOOKUP(G4,$A:$D,4,FALSE)</f>
        <v>0.35</v>
      </c>
    </row>
    <row r="5" spans="1:8" x14ac:dyDescent="0.25">
      <c r="A5" t="str">
        <f t="shared" si="0"/>
        <v>Conservador-HÍBRIDOS</v>
      </c>
      <c r="B5" t="s">
        <v>15</v>
      </c>
      <c r="C5" s="2" t="s">
        <v>25</v>
      </c>
      <c r="D5" s="4">
        <v>0.1</v>
      </c>
    </row>
    <row r="6" spans="1:8" x14ac:dyDescent="0.25">
      <c r="A6" t="str">
        <f t="shared" si="0"/>
        <v>Conservador-FOFs</v>
      </c>
      <c r="B6" t="s">
        <v>15</v>
      </c>
      <c r="C6" s="2" t="s">
        <v>26</v>
      </c>
      <c r="D6" s="4">
        <v>0.1</v>
      </c>
    </row>
    <row r="7" spans="1:8" x14ac:dyDescent="0.25">
      <c r="A7" t="str">
        <f t="shared" si="0"/>
        <v>Conservador-DESENVOLVIMENTO</v>
      </c>
      <c r="B7" t="s">
        <v>15</v>
      </c>
      <c r="C7" s="2" t="s">
        <v>27</v>
      </c>
      <c r="D7" s="4">
        <v>0</v>
      </c>
    </row>
    <row r="8" spans="1:8" ht="15.75" thickBot="1" x14ac:dyDescent="0.3">
      <c r="A8" s="30" t="str">
        <f t="shared" si="0"/>
        <v>Conservador-HOTELARIAS</v>
      </c>
      <c r="B8" s="30" t="s">
        <v>15</v>
      </c>
      <c r="C8" s="31" t="s">
        <v>28</v>
      </c>
      <c r="D8" s="32">
        <v>0</v>
      </c>
    </row>
    <row r="9" spans="1:8" x14ac:dyDescent="0.25">
      <c r="A9" t="str">
        <f t="shared" si="0"/>
        <v>Moderado-PAPEL</v>
      </c>
      <c r="B9" t="s">
        <v>16</v>
      </c>
      <c r="C9" s="2" t="s">
        <v>23</v>
      </c>
      <c r="D9" s="4">
        <v>0.32</v>
      </c>
    </row>
    <row r="10" spans="1:8" x14ac:dyDescent="0.25">
      <c r="A10" s="33" t="str">
        <f t="shared" si="0"/>
        <v>Moderado-TIJOLO</v>
      </c>
      <c r="B10" s="33" t="s">
        <v>16</v>
      </c>
      <c r="C10" s="34" t="s">
        <v>24</v>
      </c>
      <c r="D10" s="35">
        <v>0.35</v>
      </c>
    </row>
    <row r="11" spans="1:8" x14ac:dyDescent="0.25">
      <c r="A11" t="str">
        <f t="shared" si="0"/>
        <v>Moderado-HÍBRIDOS</v>
      </c>
      <c r="B11" t="s">
        <v>16</v>
      </c>
      <c r="C11" s="2" t="s">
        <v>25</v>
      </c>
      <c r="D11" s="4">
        <v>0.08</v>
      </c>
    </row>
    <row r="12" spans="1:8" x14ac:dyDescent="0.25">
      <c r="A12" t="str">
        <f t="shared" si="0"/>
        <v>Moderado-FOFs</v>
      </c>
      <c r="B12" t="s">
        <v>16</v>
      </c>
      <c r="C12" s="2" t="s">
        <v>26</v>
      </c>
      <c r="D12" s="4">
        <v>0.05</v>
      </c>
    </row>
    <row r="13" spans="1:8" x14ac:dyDescent="0.25">
      <c r="A13" t="str">
        <f t="shared" si="0"/>
        <v>Moderado-DESENVOLVIMENTO</v>
      </c>
      <c r="B13" t="s">
        <v>16</v>
      </c>
      <c r="C13" s="2" t="s">
        <v>27</v>
      </c>
      <c r="D13" s="4">
        <v>0.1</v>
      </c>
    </row>
    <row r="14" spans="1:8" ht="15.75" thickBot="1" x14ac:dyDescent="0.3">
      <c r="A14" s="30" t="str">
        <f t="shared" si="0"/>
        <v>Moderado-HOTELARIAS</v>
      </c>
      <c r="B14" s="30" t="s">
        <v>16</v>
      </c>
      <c r="C14" s="31" t="s">
        <v>28</v>
      </c>
      <c r="D14" s="32">
        <v>0.1</v>
      </c>
    </row>
    <row r="15" spans="1:8" x14ac:dyDescent="0.25">
      <c r="A15" t="str">
        <f t="shared" si="0"/>
        <v>Agressivo-PAPEL</v>
      </c>
      <c r="B15" t="s">
        <v>17</v>
      </c>
      <c r="C15" s="2" t="s">
        <v>23</v>
      </c>
      <c r="D15" s="4">
        <v>0.5</v>
      </c>
    </row>
    <row r="16" spans="1:8" x14ac:dyDescent="0.25">
      <c r="A16" t="str">
        <f t="shared" si="0"/>
        <v>Agressivo-TIJOLO</v>
      </c>
      <c r="B16" t="s">
        <v>17</v>
      </c>
      <c r="C16" s="2" t="s">
        <v>24</v>
      </c>
      <c r="D16" s="4">
        <v>0.1</v>
      </c>
    </row>
    <row r="17" spans="1:4" x14ac:dyDescent="0.25">
      <c r="A17" t="str">
        <f t="shared" si="0"/>
        <v>Agressivo-HÍBRIDOS</v>
      </c>
      <c r="B17" t="s">
        <v>17</v>
      </c>
      <c r="C17" s="2" t="s">
        <v>25</v>
      </c>
      <c r="D17" s="4">
        <v>0.05</v>
      </c>
    </row>
    <row r="18" spans="1:4" x14ac:dyDescent="0.25">
      <c r="A18" t="str">
        <f t="shared" si="0"/>
        <v>Agressivo-FOFs</v>
      </c>
      <c r="B18" t="s">
        <v>17</v>
      </c>
      <c r="C18" s="2" t="s">
        <v>26</v>
      </c>
      <c r="D18" s="4">
        <v>0.05</v>
      </c>
    </row>
    <row r="19" spans="1:4" x14ac:dyDescent="0.25">
      <c r="A19" t="str">
        <f t="shared" si="0"/>
        <v>Agressivo-DESENVOLVIMENTO</v>
      </c>
      <c r="B19" t="s">
        <v>17</v>
      </c>
      <c r="C19" s="2" t="s">
        <v>27</v>
      </c>
      <c r="D19" s="4">
        <v>0.2</v>
      </c>
    </row>
    <row r="20" spans="1:4" x14ac:dyDescent="0.25">
      <c r="A20" t="str">
        <f t="shared" si="0"/>
        <v>Agressivo-HOTELARIAS</v>
      </c>
      <c r="B20" t="s">
        <v>17</v>
      </c>
      <c r="C20" s="2" t="s">
        <v>28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4D00-AFF5-4EA8-A2EF-07B7A815D109}">
  <dimension ref="A1:F15"/>
  <sheetViews>
    <sheetView workbookViewId="0">
      <selection activeCell="D17" sqref="D17"/>
    </sheetView>
  </sheetViews>
  <sheetFormatPr defaultRowHeight="15" x14ac:dyDescent="0.25"/>
  <cols>
    <col min="1" max="1" width="11.42578125" bestFit="1" customWidth="1"/>
    <col min="2" max="2" width="41.42578125" bestFit="1" customWidth="1"/>
    <col min="3" max="3" width="17.5703125" bestFit="1" customWidth="1"/>
    <col min="4" max="4" width="11.42578125" bestFit="1" customWidth="1"/>
    <col min="5" max="5" width="21.85546875" bestFit="1" customWidth="1"/>
  </cols>
  <sheetData>
    <row r="1" spans="1: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69</v>
      </c>
    </row>
    <row r="2" spans="1:6" x14ac:dyDescent="0.25">
      <c r="A2" s="58" t="s">
        <v>38</v>
      </c>
      <c r="B2" s="58" t="s">
        <v>38</v>
      </c>
      <c r="C2" s="58" t="s">
        <v>39</v>
      </c>
      <c r="D2">
        <v>11.46</v>
      </c>
      <c r="E2" s="58" t="s">
        <v>40</v>
      </c>
      <c r="F2" s="58">
        <f>(((Tabela_4[[#This Row],[Column4]]+100)/100)^(1/12))-1</f>
        <v>9.0822956886442707E-3</v>
      </c>
    </row>
    <row r="3" spans="1:6" x14ac:dyDescent="0.25">
      <c r="A3" s="58" t="s">
        <v>41</v>
      </c>
      <c r="B3" s="58" t="s">
        <v>42</v>
      </c>
      <c r="C3" s="58" t="s">
        <v>43</v>
      </c>
      <c r="D3">
        <v>0.54</v>
      </c>
      <c r="E3" s="58" t="s">
        <v>44</v>
      </c>
      <c r="F3" s="58">
        <f>(((Tabela_4[[#This Row],[Column4]]+100)/100)^(1/12))-1</f>
        <v>4.488900773715887E-4</v>
      </c>
    </row>
    <row r="4" spans="1:6" x14ac:dyDescent="0.25">
      <c r="A4" s="58" t="s">
        <v>45</v>
      </c>
      <c r="B4" s="58" t="s">
        <v>46</v>
      </c>
      <c r="C4" s="58" t="s">
        <v>47</v>
      </c>
      <c r="D4">
        <v>14.75</v>
      </c>
      <c r="E4" s="58" t="s">
        <v>48</v>
      </c>
      <c r="F4" s="58">
        <f>(((Tabela_4[[#This Row],[Column4]]+100)/100)^(1/12))-1</f>
        <v>1.1531452360343364E-2</v>
      </c>
    </row>
    <row r="5" spans="1:6" x14ac:dyDescent="0.25">
      <c r="A5" s="58" t="s">
        <v>49</v>
      </c>
      <c r="B5" s="58" t="s">
        <v>50</v>
      </c>
      <c r="C5" s="58" t="s">
        <v>51</v>
      </c>
      <c r="D5">
        <v>138564.57999999999</v>
      </c>
      <c r="E5" s="58" t="s">
        <v>52</v>
      </c>
      <c r="F5" s="58">
        <f>(((Tabela_4[[#This Row],[Column4]]+100)/100)^(1/12))-1</f>
        <v>0.82738670836435624</v>
      </c>
    </row>
    <row r="6" spans="1:6" x14ac:dyDescent="0.25">
      <c r="A6" s="58" t="s">
        <v>53</v>
      </c>
      <c r="B6" s="58" t="s">
        <v>54</v>
      </c>
      <c r="C6" s="58" t="s">
        <v>55</v>
      </c>
      <c r="D6">
        <v>2217.38</v>
      </c>
      <c r="E6" s="58" t="s">
        <v>56</v>
      </c>
      <c r="F6" s="58">
        <f>(((Tabela_4[[#This Row],[Column4]]+100)/100)^(1/12))-1</f>
        <v>0.29942067108507442</v>
      </c>
    </row>
    <row r="7" spans="1:6" x14ac:dyDescent="0.25">
      <c r="A7" s="58" t="s">
        <v>57</v>
      </c>
      <c r="B7" s="58" t="s">
        <v>58</v>
      </c>
      <c r="C7" s="58" t="s">
        <v>59</v>
      </c>
      <c r="D7">
        <v>9977.57</v>
      </c>
      <c r="E7" s="58" t="s">
        <v>60</v>
      </c>
      <c r="F7" s="58">
        <f>(((Tabela_4[[#This Row],[Column4]]+100)/100)^(1/12))-1</f>
        <v>0.4687447208596156</v>
      </c>
    </row>
    <row r="8" spans="1:6" x14ac:dyDescent="0.25">
      <c r="A8" s="58" t="s">
        <v>61</v>
      </c>
      <c r="B8" s="58" t="s">
        <v>62</v>
      </c>
      <c r="C8" s="58" t="s">
        <v>63</v>
      </c>
      <c r="D8">
        <v>3445.53</v>
      </c>
      <c r="E8" s="58" t="s">
        <v>64</v>
      </c>
      <c r="F8" s="58">
        <f>(((Tabela_4[[#This Row],[Column4]]+100)/100)^(1/12))-1</f>
        <v>0.34629457892231708</v>
      </c>
    </row>
    <row r="9" spans="1:6" x14ac:dyDescent="0.25">
      <c r="A9" s="58" t="s">
        <v>65</v>
      </c>
      <c r="B9" s="58" t="s">
        <v>66</v>
      </c>
      <c r="C9" s="58" t="s">
        <v>67</v>
      </c>
      <c r="D9">
        <v>5888.55</v>
      </c>
      <c r="E9" s="58" t="s">
        <v>68</v>
      </c>
      <c r="F9" s="58">
        <f>(((Tabela_4[[#This Row],[Column4]]+100)/100)^(1/12))-1</f>
        <v>0.40640415243911088</v>
      </c>
    </row>
    <row r="15" spans="1:6" x14ac:dyDescent="0.25">
      <c r="B15" s="59" t="s">
        <v>70</v>
      </c>
    </row>
  </sheetData>
  <phoneticPr fontId="14" type="noConversion"/>
  <hyperlinks>
    <hyperlink ref="B15" r:id="rId1" xr:uid="{5C671686-0FC3-4234-B1AB-AD9BBDE699F2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1BDE-7A74-4285-A15C-33C0E167DF7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w G A A B Q S w M E F A A C A A g A T p u 9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E 6 b v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m 7 1 a / i J G k B U D A A D f G w A A E w A c A E Z v c m 1 1 b G F z L 1 N l Y 3 R p b 2 4 x L m 0 g o h g A K K A U A A A A A A A A A A A A A A A A A A A A A A A A A A A A 7 V n d b t o w F L 5 H 4 h 0 s T 1 O h o 2 E B + q N O T K L t N i 7 a D k G k X S B U G c c t n o y N b A O d U J 9 m F 5 M m 9 S l 4 s T m B A l F C V a 9 d p 9 I g A e L k 5 D v H 5 / t 8 g G N F s K a C g 9 b s 3 f 2 Q z W Q z q o c k 8 c E b 6 K E u Y Q i 4 E F Q B I z q b A e b x W X B N j O E b 6 T p H U o w V k c e B i W u V g z 2 t B + q w W B y P x 0 4 X d 5 0 r M X K 6 s o i N g x S M U H 7 J E E a i 2 K N K C 0 m x 0 O g a q e 9 D K R T M F 2 Y B F n H J t Z Z o e u s j 4 B N Q 9 8 5 O g z z q u s 8 c 4 8 B I L s y k A C Y T e C z Y s M 9 d W A D Q q x 2 d f m p T v 7 q V E G O r A z 6 C b f P 0 m s F L v Y 0 F U w P E q x C W I e w c c q F z 7 W B N x t b J H 3 L d 2 8 E 9 y v y c O / v A k N J z y 2 6 + A K x i z c D n A Q P w f x f r 5 B G x D v L w x t R 0 X t L S 5 p Y U v L N B K M U Q K s 9 K S p D t w x H i 2 e 5 H a C 2 n t K 6 n 1 Q 6 h H E M o v z B h 2 C H E 1 7 s X k V b l e a U V k n X n b R B K C 4 S V t W z Q L n 4 8 W X Y I l Y S a r 9 K 9 + 9 L o t k N I d / d T C M Y O Y T e B t V X J 7 b 0 + y d k h x C k o p a L 9 D 6 K 1 Q 9 h L 4 H 1 V 9 v u p 7 O 1 l P 0 N Y 1 q F 0 b x 3 i J L q v 7 r e r H U L a a j a l 1 d g h 7 C f w v t q s D t J m l T a r l 9 C s 7 B A e X / O 0 3 W 1 K u 7 N D O E h Q D r w x H b P d F O M W Y Q Q b 4 V Q f 3 D J h Z z k t P 0 Z d M v 2 F W E 8 o 0 J C i L 0 b U F y q Y l Y d j c i e 0 a V I n y C d S 5 e 4 Z r 5 t s 5 s 4 1 x l o Y M S R V V c s h W Y n m 0 Y E A N a a J R L 5 Y B v E k 4 u p S y P 6 s / 3 s / B i Q I t S a 3 w m Q C m 2 T I 6 f S n M F G 1 8 Q b a 5 B N + g 9 x d u H D X X y r F L j W I n N 4 K X w S L G d G r 6 W + O K Y p 5 n R G N g C k 3 x W 8 B c p B j e A z + X c 7 d + L D f J T J 0 9 I 5 q 5 4 F L 3 z F i W X F Z I H m G l h l S 0 t 2 L i x f l y J 0 3 + W y G 8 u R a J p 6 9 V O z P X i g f E a V N n a X 7 3 s G i H x z A U O 5 T T F Q R + 7 T 4 R A c t j k 8 U l n Q Q n h / V S 7 F T A 6 c X C g 4 0 Y o N n R 4 v B z j w j 0 D D 7 a D s 2 Q I y 4 t L z m 1 / M v s a l T F C b S O R N 2 l m M 8 y f U O R t K H f y 3 n 9 T s n U p u o U p Y 1 S b K X 1 9 g r C b J a L v 6 B i v o D U E s B A i 0 A F A A C A A g A T p u 9 W m a q F I i l A A A A 9 g A A A B I A A A A A A A A A A A A A A A A A A A A A A E N v b m Z p Z y 9 Q Y W N r Y W d l L n h t b F B L A Q I t A B Q A A g A I A E 6 b v V o P y u m r p A A A A O k A A A A T A A A A A A A A A A A A A A A A A P E A A A B b Q 2 9 u d G V u d F 9 U e X B l c 1 0 u e G 1 s U E s B A i 0 A F A A C A A g A T p u 9 W v 4 i R p A V A w A A 3 x s A A B M A A A A A A A A A A A A A A A A A 4 g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c A A A A A A A B 0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J T I w M T w v S X R l b V B h d G g + P C 9 J d G V t T G 9 j Y X R p b 2 4 + P F N 0 Y W J s Z U V u d H J p Z X M + P E V u d H J 5 I F R 5 c G U 9 I l F 1 Z X J 5 S U Q i I F Z h b H V l P S J z Z T I 3 Z j M 3 M m E t Z D k 3 N S 0 0 Z T R j L T l k N z I t O T R k N z Y w N W V l M z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g M S 9 B d X R v U m V t b 3 Z l Z E N v b H V t b n M x L n t S Z X V u a c O j b y w w f S Z x d W 9 0 O y w m c X V v d D t T Z W N 0 a W 9 u M S 9 U Y W J l b G E g M S 9 B d X R v U m V t b 3 Z l Z E N v b H V t b n M x L n t S Z X V u a c O j b 1 8 x L D F 9 J n F 1 b 3 Q 7 L C Z x d W 9 0 O 1 N l Y 3 R p b 2 4 x L 1 R h Y m V s Y S A x L 0 F 1 d G 9 S Z W 1 v d m V k Q 2 9 s d W 1 u c z E u e 1 J l d W 5 p w 6 N v X z I s M n 0 m c X V v d D s s J n F 1 b 3 Q 7 U 2 V j d G l v b j E v V G F i Z W x h I D E v Q X V 0 b 1 J l b W 9 2 Z W R D b 2 x 1 b W 5 z M S 5 7 U G V y w 6 1 v Z G 8 g Z G U g d m l n w 6 p u Y 2 l h L D N 9 J n F 1 b 3 Q 7 L C Z x d W 9 0 O 1 N l Y 3 R p b 2 4 x L 1 R h Y m V s Y S A x L 0 F 1 d G 9 S Z W 1 v d m V k Q 2 9 s d W 1 u c z E u e 0 1 l d G E g U 2 V s a W M l I G E u Y S 4 o M i k o N C k s N H 0 m c X V v d D s s J n F 1 b 3 Q 7 U 2 V j d G l v b j E v V G F i Z W x h I D E v Q X V 0 b 1 J l b W 9 2 Z W R D b 2 x 1 b W 5 z M S 5 7 V E J B T i U g Y S 5 t L i g z K S g 0 K S w 1 f S Z x d W 9 0 O y w m c X V v d D t T Z W N 0 a W 9 u M S 9 U Y W J l b G E g M S 9 B d X R v U m V t b 3 Z l Z E N v b H V t b n M x L n t U Y X h h I F N l b G l j L D Z 9 J n F 1 b 3 Q 7 L C Z x d W 9 0 O 1 N l Y 3 R p b 2 4 x L 1 R h Y m V s Y S A x L 0 F 1 d G 9 S Z W 1 v d m V k Q 2 9 s d W 1 u c z E u e 1 R h e G E g U 2 V s a W N f M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l b G E g M S 9 B d X R v U m V t b 3 Z l Z E N v b H V t b n M x L n t S Z X V u a c O j b y w w f S Z x d W 9 0 O y w m c X V v d D t T Z W N 0 a W 9 u M S 9 U Y W J l b G E g M S 9 B d X R v U m V t b 3 Z l Z E N v b H V t b n M x L n t S Z X V u a c O j b 1 8 x L D F 9 J n F 1 b 3 Q 7 L C Z x d W 9 0 O 1 N l Y 3 R p b 2 4 x L 1 R h Y m V s Y S A x L 0 F 1 d G 9 S Z W 1 v d m V k Q 2 9 s d W 1 u c z E u e 1 J l d W 5 p w 6 N v X z I s M n 0 m c X V v d D s s J n F 1 b 3 Q 7 U 2 V j d G l v b j E v V G F i Z W x h I D E v Q X V 0 b 1 J l b W 9 2 Z W R D b 2 x 1 b W 5 z M S 5 7 U G V y w 6 1 v Z G 8 g Z G U g d m l n w 6 p u Y 2 l h L D N 9 J n F 1 b 3 Q 7 L C Z x d W 9 0 O 1 N l Y 3 R p b 2 4 x L 1 R h Y m V s Y S A x L 0 F 1 d G 9 S Z W 1 v d m V k Q 2 9 s d W 1 u c z E u e 0 1 l d G E g U 2 V s a W M l I G E u Y S 4 o M i k o N C k s N H 0 m c X V v d D s s J n F 1 b 3 Q 7 U 2 V j d G l v b j E v V G F i Z W x h I D E v Q X V 0 b 1 J l b W 9 2 Z W R D b 2 x 1 b W 5 z M S 5 7 V E J B T i U g Y S 5 t L i g z K S g 0 K S w 1 f S Z x d W 9 0 O y w m c X V v d D t T Z W N 0 a W 9 u M S 9 U Y W J l b G E g M S 9 B d X R v U m V t b 3 Z l Z E N v b H V t b n M x L n t U Y X h h I F N l b G l j L D Z 9 J n F 1 b 3 Q 7 L C Z x d W 9 0 O 1 N l Y 3 R p b 2 4 x L 1 R h Y m V s Y S A x L 0 F 1 d G 9 S Z W 1 v d m V k Q 2 9 s d W 1 u c z E u e 1 R h e G E g U 2 V s a W N f M y w 3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S Z X V u a c O j b y Z x d W 9 0 O y w m c X V v d D t S Z X V u a c O j b 1 8 x J n F 1 b 3 Q 7 L C Z x d W 9 0 O 1 J l d W 5 p w 6 N v X z I m c X V v d D s s J n F 1 b 3 Q 7 U G V y w 6 1 v Z G 8 g Z G U g d m l n w 6 p u Y 2 l h J n F 1 b 3 Q 7 L C Z x d W 9 0 O 0 1 l d G E g U 2 V s a W M l I G E u Y S 4 o M i k o N C k m c X V v d D s s J n F 1 b 3 Q 7 V E J B T i U g Y S 5 t L i g z K S g 0 K S Z x d W 9 0 O y w m c X V v d D t U Y X h h I F N l b G l j J n F 1 b 3 Q 7 L C Z x d W 9 0 O 1 R h e G E g U 2 V s a W N f M y Z x d W 9 0 O 1 0 i I C 8 + P E V u d H J 5 I F R 5 c G U 9 I k Z p b G x D b 2 x 1 b W 5 U e X B l c y I g V m F s d W U 9 I n N C Z 1 l H Q m d V R 0 J R W T 0 i I C 8 + P E V u d H J 5 I F R 5 c G U 9 I k Z p b G x M Y X N 0 V X B k Y X R l Z C I g V m F s d W U 9 I m Q y M D I 1 L T A 1 L T I 5 V D I y O j A 3 O j Q x L j E 1 M T I w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J T I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E v V G F i Z W x h J T I w Z X h 0 c m E l Q z M l Q U R k Y S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N D w v S X R l b V B h d G g + P C 9 J d G V t T G 9 j Y X R p b 2 4 + P F N 0 Y W J s Z U V u d H J p Z X M + P E V u d H J 5 I F R 5 c G U 9 I l F 1 Z X J 5 S U Q i I F Z h b H V l P S J z M D U y M D Y y Y 2 U t M W V m M y 0 0 M j B l L W E y Z W U t Z W V i M W F l O D Z l M T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I y O j I 2 O j I 4 L j U 0 M z I 2 M j J a I i A v P j x F b n R y e S B U e X B l P S J G a W x s Q 2 9 s d W 1 u V H l w Z X M i I F Z h b H V l P S J z Q m d Z R 0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I D Q v Q X V 0 b 1 J l b W 9 2 Z W R D b 2 x 1 b W 5 z M S 5 7 Q 2 9 s d W 1 u M S w w f S Z x d W 9 0 O y w m c X V v d D t T Z W N 0 a W 9 u M S 9 U Y W J l b G E g N C 9 B d X R v U m V t b 3 Z l Z E N v b H V t b n M x L n t D b 2 x 1 b W 4 y L D F 9 J n F 1 b 3 Q 7 L C Z x d W 9 0 O 1 N l Y 3 R p b 2 4 x L 1 R h Y m V s Y S A 0 L 0 F 1 d G 9 S Z W 1 v d m V k Q 2 9 s d W 1 u c z E u e 0 N v b H V t b j M s M n 0 m c X V v d D s s J n F 1 b 3 Q 7 U 2 V j d G l v b j E v V G F i Z W x h I D Q v Q X V 0 b 1 J l b W 9 2 Z W R D b 2 x 1 b W 5 z M S 5 7 Q 2 9 s d W 1 u N C w z f S Z x d W 9 0 O y w m c X V v d D t T Z W N 0 a W 9 u M S 9 U Y W J l b G E g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S A 0 L 0 F 1 d G 9 S Z W 1 v d m V k Q 2 9 s d W 1 u c z E u e 0 N v b H V t b j E s M H 0 m c X V v d D s s J n F 1 b 3 Q 7 U 2 V j d G l v b j E v V G F i Z W x h I D Q v Q X V 0 b 1 J l b W 9 2 Z W R D b 2 x 1 b W 5 z M S 5 7 Q 2 9 s d W 1 u M i w x f S Z x d W 9 0 O y w m c X V v d D t T Z W N 0 a W 9 u M S 9 U Y W J l b G E g N C 9 B d X R v U m V t b 3 Z l Z E N v b H V t b n M x L n t D b 2 x 1 b W 4 z L D J 9 J n F 1 b 3 Q 7 L C Z x d W 9 0 O 1 N l Y 3 R p b 2 4 x L 1 R h Y m V s Y S A 0 L 0 F 1 d G 9 S Z W 1 v d m V k Q 2 9 s d W 1 u c z E u e 0 N v b H V t b j Q s M 3 0 m c X V v d D s s J n F 1 b 3 Q 7 U 2 V j d G l v b j E v V G F i Z W x h I D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J T I w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Q v V G F i Z W x h J T I w Z X h 0 c m E l Q z M l Q U R k Y S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F d 0 c s X B P p C p N x I 8 l t A Z x Q A A A A A A g A A A A A A E G Y A A A A B A A A g A A A A y E U f / T 8 q a r h x y G W e N V E L Q 8 b I 9 N 5 Z F Z E E u c g W o E L s z l 0 A A A A A D o A A A A A C A A A g A A A A c h g m 5 M o Y x h h t X f m 2 X 3 o e n s H Z x x 1 E H D z Z W w E 0 p g p J e / 1 Q A A A A o 1 5 8 4 / x P D z 2 4 Z a r L f w N i A b v 3 j k 4 3 c P A o j L l u T b Q e Z w b z z v k 3 9 4 5 U r H X x F S j m S r p v r j M 8 1 A 4 A Z t a 8 j U 7 r T O I q 8 P l B p Y V 3 p V X k P w Z w 6 h H Y b h V A A A A A x Q d + K L D N f v e q H d Y G H U C e H J D 5 s + E L P K r x J T W k A U + Z / R B j t P 7 k R i / k l a 7 U l 8 v w X r d j R j m i d 8 D c d Q j E r Q U 6 r a j A 5 A = = < / D a t a M a s h u p > 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844A00A-E829-4B41-B529-434CF9A6C7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APP</vt:lpstr>
      <vt:lpstr>Planilha2</vt:lpstr>
      <vt:lpstr>Indices</vt:lpstr>
      <vt:lpstr>Planilha3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Mauricio Terreo</cp:lastModifiedBy>
  <dcterms:created xsi:type="dcterms:W3CDTF">2025-04-16T18:38:03Z</dcterms:created>
  <dcterms:modified xsi:type="dcterms:W3CDTF">2025-05-30T01:37:20Z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