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Survey/Bean Survey/"/>
    </mc:Choice>
  </mc:AlternateContent>
  <xr:revisionPtr revIDLastSave="108" documentId="13_ncr:1_{AC38360F-68EE-47E5-8D74-E22D4345D264}" xr6:coauthVersionLast="47" xr6:coauthVersionMax="47" xr10:uidLastSave="{DAD56D2D-7F47-438A-BA44-4FBC86242B90}"/>
  <bookViews>
    <workbookView xWindow="-28920" yWindow="-30" windowWidth="29040" windowHeight="15840" xr2:uid="{E056A8CF-21E0-4A8B-96A9-2E514EF7A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S16" i="1"/>
  <c r="S14" i="1"/>
  <c r="S13" i="1"/>
  <c r="S12" i="1"/>
  <c r="S10" i="1"/>
  <c r="S6" i="1"/>
  <c r="S4" i="1"/>
  <c r="R18" i="1"/>
  <c r="R17" i="1"/>
  <c r="R16" i="1"/>
  <c r="R14" i="1"/>
  <c r="R13" i="1"/>
  <c r="R12" i="1"/>
  <c r="R10" i="1"/>
  <c r="R9" i="1"/>
  <c r="R4" i="1"/>
  <c r="R3" i="1"/>
  <c r="Q18" i="1"/>
  <c r="Q17" i="1"/>
  <c r="Q16" i="1"/>
  <c r="Q14" i="1"/>
  <c r="Q13" i="1"/>
  <c r="Q12" i="1"/>
  <c r="Q5" i="1"/>
  <c r="Q4" i="1"/>
  <c r="J18" i="1"/>
  <c r="J17" i="1"/>
  <c r="J16" i="1"/>
  <c r="J15" i="1"/>
  <c r="J14" i="1"/>
  <c r="J13" i="1"/>
  <c r="J12" i="1"/>
  <c r="J11" i="1"/>
  <c r="J6" i="1"/>
  <c r="I18" i="1"/>
  <c r="I17" i="1"/>
  <c r="I16" i="1"/>
  <c r="I15" i="1"/>
  <c r="I14" i="1"/>
  <c r="I13" i="1"/>
  <c r="I12" i="1"/>
  <c r="I11" i="1"/>
  <c r="I10" i="1"/>
  <c r="I6" i="1"/>
  <c r="I5" i="1"/>
  <c r="I3" i="1"/>
  <c r="H18" i="1"/>
  <c r="H17" i="1"/>
  <c r="H16" i="1"/>
  <c r="H15" i="1"/>
  <c r="H14" i="1"/>
  <c r="H13" i="1"/>
  <c r="H12" i="1"/>
  <c r="H10" i="1"/>
  <c r="H7" i="1"/>
  <c r="H5" i="1"/>
  <c r="H3" i="1"/>
  <c r="O5" i="1"/>
  <c r="P5" i="1" s="1"/>
  <c r="O6" i="1"/>
  <c r="P6" i="1" s="1"/>
  <c r="O7" i="1"/>
  <c r="O8" i="1"/>
  <c r="O9" i="1"/>
  <c r="P9" i="1" s="1"/>
  <c r="O10" i="1"/>
  <c r="P10" i="1" s="1"/>
  <c r="O11" i="1"/>
  <c r="O12" i="1"/>
  <c r="P12" i="1" s="1"/>
  <c r="O13" i="1"/>
  <c r="P13" i="1" s="1"/>
  <c r="O14" i="1"/>
  <c r="P14" i="1" s="1"/>
  <c r="P4" i="1"/>
  <c r="P7" i="1"/>
  <c r="P8" i="1"/>
  <c r="P11" i="1"/>
  <c r="P16" i="1"/>
  <c r="P17" i="1"/>
  <c r="P18" i="1"/>
  <c r="P3" i="1"/>
  <c r="O4" i="1"/>
  <c r="O16" i="1"/>
  <c r="O17" i="1"/>
  <c r="O18" i="1"/>
  <c r="O3" i="1"/>
</calcChain>
</file>

<file path=xl/sharedStrings.xml><?xml version="1.0" encoding="utf-8"?>
<sst xmlns="http://schemas.openxmlformats.org/spreadsheetml/2006/main" count="56" uniqueCount="40">
  <si>
    <t>Bean Survey</t>
  </si>
  <si>
    <t>Plant ID</t>
  </si>
  <si>
    <t xml:space="preserve">Temp </t>
  </si>
  <si>
    <t>CO2</t>
  </si>
  <si>
    <t>Treatment</t>
  </si>
  <si>
    <t>Day4_L</t>
  </si>
  <si>
    <t>Day4_M</t>
  </si>
  <si>
    <t>Day4_U</t>
  </si>
  <si>
    <t>Leaf Cupping_M</t>
  </si>
  <si>
    <t>Leaf Cupping_U</t>
  </si>
  <si>
    <t>Canopy</t>
  </si>
  <si>
    <t>Dry Weight</t>
  </si>
  <si>
    <t xml:space="preserve">Leaf Disc </t>
  </si>
  <si>
    <t>Fresh Weight</t>
  </si>
  <si>
    <t>Day7_L</t>
  </si>
  <si>
    <t>Day7_M</t>
  </si>
  <si>
    <t>Day7_U</t>
  </si>
  <si>
    <t>B0101</t>
  </si>
  <si>
    <t>B0102</t>
  </si>
  <si>
    <t>B0103</t>
  </si>
  <si>
    <t>B0104</t>
  </si>
  <si>
    <t>B0201</t>
  </si>
  <si>
    <t>B0202</t>
  </si>
  <si>
    <t>B0203</t>
  </si>
  <si>
    <t>B0204</t>
  </si>
  <si>
    <t>B0302</t>
  </si>
  <si>
    <t>B0301</t>
  </si>
  <si>
    <t>B0303</t>
  </si>
  <si>
    <t>B0304</t>
  </si>
  <si>
    <t>B0401</t>
  </si>
  <si>
    <t>B0402</t>
  </si>
  <si>
    <t>B0403</t>
  </si>
  <si>
    <t>B0404</t>
  </si>
  <si>
    <t>Control</t>
  </si>
  <si>
    <t>Heat</t>
  </si>
  <si>
    <t>Combined</t>
  </si>
  <si>
    <t>eCO2</t>
  </si>
  <si>
    <t>Final Average_LA</t>
  </si>
  <si>
    <t>Leaf Cupping_L</t>
  </si>
  <si>
    <t>Abaxial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</si>
</sst>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8A21-EF0E-4D0A-AB93-9468DDEBBBF3}">
  <dimension ref="A1:W18"/>
  <sheetViews>
    <sheetView tabSelected="1" workbookViewId="0">
      <selection activeCell="R24" sqref="R24"/>
    </sheetView>
  </sheetViews>
  <sheetFormatPr defaultRowHeight="15" x14ac:dyDescent="0.25"/>
  <cols>
    <col min="8" max="8" width="12.5703125" bestFit="1" customWidth="1"/>
    <col min="9" max="9" width="13.42578125" bestFit="1" customWidth="1"/>
    <col min="10" max="10" width="13" bestFit="1" customWidth="1"/>
    <col min="15" max="16" width="9.140625" bestFit="1" customWidth="1"/>
    <col min="17" max="18" width="8.85546875" bestFit="1" customWidth="1"/>
    <col min="19" max="19" width="10.7109375" customWidth="1"/>
  </cols>
  <sheetData>
    <row r="1" spans="1:23" x14ac:dyDescent="0.25">
      <c r="A1" t="s">
        <v>0</v>
      </c>
    </row>
    <row r="2" spans="1:23" s="2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38</v>
      </c>
      <c r="I2" s="2" t="s">
        <v>8</v>
      </c>
      <c r="J2" s="2" t="s">
        <v>9</v>
      </c>
      <c r="K2" s="2" t="s">
        <v>10</v>
      </c>
      <c r="L2" s="2" t="s">
        <v>14</v>
      </c>
      <c r="M2" s="2" t="s">
        <v>15</v>
      </c>
      <c r="N2" s="2" t="s">
        <v>16</v>
      </c>
      <c r="O2" s="2" t="s">
        <v>37</v>
      </c>
      <c r="P2" s="2" t="s">
        <v>39</v>
      </c>
      <c r="Q2" s="2" t="s">
        <v>38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t="s">
        <v>17</v>
      </c>
      <c r="B3">
        <v>29</v>
      </c>
      <c r="C3">
        <v>400</v>
      </c>
      <c r="D3" t="s">
        <v>33</v>
      </c>
      <c r="E3">
        <v>41</v>
      </c>
      <c r="F3">
        <v>49</v>
      </c>
      <c r="G3">
        <v>54</v>
      </c>
      <c r="H3" s="1">
        <f>4/3-1</f>
        <v>0.33333333333333326</v>
      </c>
      <c r="I3" s="1">
        <f>4.45/4-1</f>
        <v>0.11250000000000004</v>
      </c>
      <c r="J3" s="1">
        <v>0</v>
      </c>
      <c r="K3">
        <v>18</v>
      </c>
      <c r="L3">
        <v>45</v>
      </c>
      <c r="M3">
        <v>37</v>
      </c>
      <c r="N3">
        <v>32</v>
      </c>
      <c r="O3" s="1">
        <f>AVERAGE(L3:N3)</f>
        <v>38</v>
      </c>
      <c r="P3" s="1">
        <f>90-O3</f>
        <v>52</v>
      </c>
      <c r="Q3" s="1">
        <v>0</v>
      </c>
      <c r="R3" s="1">
        <f>5/4-1</f>
        <v>0.25</v>
      </c>
      <c r="S3" s="1">
        <v>0</v>
      </c>
      <c r="T3">
        <v>30.2</v>
      </c>
      <c r="U3">
        <v>3.02</v>
      </c>
      <c r="V3">
        <v>5.4999999999999997E-3</v>
      </c>
      <c r="W3">
        <v>24.35</v>
      </c>
    </row>
    <row r="4" spans="1:23" x14ac:dyDescent="0.25">
      <c r="A4" t="s">
        <v>18</v>
      </c>
      <c r="B4">
        <v>29</v>
      </c>
      <c r="C4">
        <v>400</v>
      </c>
      <c r="D4" t="s">
        <v>33</v>
      </c>
      <c r="E4">
        <v>41</v>
      </c>
      <c r="F4">
        <v>31</v>
      </c>
      <c r="G4">
        <v>41</v>
      </c>
      <c r="H4" s="1">
        <v>0</v>
      </c>
      <c r="I4" s="1">
        <v>0</v>
      </c>
      <c r="J4" s="1">
        <v>0</v>
      </c>
      <c r="K4">
        <v>20</v>
      </c>
      <c r="L4">
        <v>33</v>
      </c>
      <c r="M4">
        <v>34</v>
      </c>
      <c r="N4">
        <v>34</v>
      </c>
      <c r="O4" s="1">
        <f t="shared" ref="O4:O18" si="0">AVERAGE(L4:N4)</f>
        <v>33.666666666666664</v>
      </c>
      <c r="P4" s="1">
        <f t="shared" ref="P4:P18" si="1">90-O4</f>
        <v>56.333333333333336</v>
      </c>
      <c r="Q4" s="1">
        <f>3.1/2.5-1</f>
        <v>0.24</v>
      </c>
      <c r="R4" s="1">
        <f>3.7/3.2-1</f>
        <v>0.15625</v>
      </c>
      <c r="S4" s="1">
        <f>4.1/3.4-1</f>
        <v>0.20588235294117641</v>
      </c>
      <c r="T4">
        <v>22.6</v>
      </c>
      <c r="U4">
        <v>3.27</v>
      </c>
      <c r="V4">
        <v>6.7999999999999996E-3</v>
      </c>
      <c r="W4">
        <v>26.76</v>
      </c>
    </row>
    <row r="5" spans="1:23" x14ac:dyDescent="0.25">
      <c r="A5" t="s">
        <v>19</v>
      </c>
      <c r="B5">
        <v>29</v>
      </c>
      <c r="C5">
        <v>400</v>
      </c>
      <c r="D5" t="s">
        <v>33</v>
      </c>
      <c r="E5">
        <v>43</v>
      </c>
      <c r="F5">
        <v>35</v>
      </c>
      <c r="G5">
        <v>32</v>
      </c>
      <c r="H5" s="1">
        <f>3.9/3.3-1</f>
        <v>0.18181818181818188</v>
      </c>
      <c r="I5" s="1">
        <f>4.6/4-1</f>
        <v>0.14999999999999991</v>
      </c>
      <c r="J5" s="1">
        <v>0</v>
      </c>
      <c r="K5">
        <v>19.7</v>
      </c>
      <c r="L5">
        <v>59</v>
      </c>
      <c r="M5">
        <v>31</v>
      </c>
      <c r="N5">
        <v>30</v>
      </c>
      <c r="O5" s="1">
        <f t="shared" si="0"/>
        <v>40</v>
      </c>
      <c r="P5" s="1">
        <f t="shared" si="1"/>
        <v>50</v>
      </c>
      <c r="Q5" s="1">
        <f>4.1/3.5-1</f>
        <v>0.17142857142857126</v>
      </c>
      <c r="R5" s="1">
        <v>0</v>
      </c>
      <c r="S5" s="1">
        <v>0</v>
      </c>
      <c r="T5">
        <v>24.6</v>
      </c>
      <c r="U5">
        <v>4.55</v>
      </c>
      <c r="V5">
        <v>6.1999999999999998E-3</v>
      </c>
      <c r="W5">
        <v>35.78</v>
      </c>
    </row>
    <row r="6" spans="1:23" x14ac:dyDescent="0.25">
      <c r="A6" t="s">
        <v>20</v>
      </c>
      <c r="B6">
        <v>29</v>
      </c>
      <c r="C6">
        <v>400</v>
      </c>
      <c r="D6" t="s">
        <v>33</v>
      </c>
      <c r="E6">
        <v>50</v>
      </c>
      <c r="F6">
        <v>45</v>
      </c>
      <c r="G6">
        <v>46</v>
      </c>
      <c r="H6" s="1">
        <v>0</v>
      </c>
      <c r="I6" s="1">
        <f>4.7/4.1-1</f>
        <v>0.14634146341463428</v>
      </c>
      <c r="J6" s="1">
        <f>4.6/3.6-1</f>
        <v>0.27777777777777768</v>
      </c>
      <c r="K6">
        <v>16</v>
      </c>
      <c r="L6">
        <v>43</v>
      </c>
      <c r="M6">
        <v>44</v>
      </c>
      <c r="N6">
        <v>38</v>
      </c>
      <c r="O6" s="1">
        <f t="shared" si="0"/>
        <v>41.666666666666664</v>
      </c>
      <c r="P6" s="1">
        <f t="shared" si="1"/>
        <v>48.333333333333336</v>
      </c>
      <c r="Q6" s="1">
        <v>0</v>
      </c>
      <c r="R6" s="1">
        <v>0</v>
      </c>
      <c r="S6" s="1">
        <f>3.9/3.5-1</f>
        <v>0.11428571428571432</v>
      </c>
      <c r="T6">
        <v>24.3</v>
      </c>
      <c r="U6">
        <v>2.89</v>
      </c>
      <c r="V6">
        <v>5.7999999999999996E-3</v>
      </c>
      <c r="W6">
        <v>24.6</v>
      </c>
    </row>
    <row r="7" spans="1:23" x14ac:dyDescent="0.25">
      <c r="A7" t="s">
        <v>21</v>
      </c>
      <c r="B7">
        <v>37</v>
      </c>
      <c r="C7">
        <v>400</v>
      </c>
      <c r="D7" t="s">
        <v>34</v>
      </c>
      <c r="E7">
        <v>39</v>
      </c>
      <c r="F7">
        <v>29</v>
      </c>
      <c r="G7">
        <v>28</v>
      </c>
      <c r="H7" s="1">
        <f>3.5/3-1</f>
        <v>0.16666666666666674</v>
      </c>
      <c r="I7" s="1">
        <v>0</v>
      </c>
      <c r="J7" s="1">
        <v>0</v>
      </c>
      <c r="K7">
        <v>23</v>
      </c>
      <c r="L7">
        <v>25</v>
      </c>
      <c r="M7">
        <v>37</v>
      </c>
      <c r="N7">
        <v>36</v>
      </c>
      <c r="O7" s="1">
        <f t="shared" si="0"/>
        <v>32.666666666666664</v>
      </c>
      <c r="P7" s="1">
        <f t="shared" si="1"/>
        <v>57.333333333333336</v>
      </c>
      <c r="Q7" s="1">
        <v>0</v>
      </c>
      <c r="R7" s="1">
        <v>0</v>
      </c>
      <c r="S7" s="1">
        <v>0</v>
      </c>
      <c r="T7">
        <v>23.9</v>
      </c>
      <c r="U7">
        <v>3.55</v>
      </c>
      <c r="V7">
        <v>8.6999999999999994E-3</v>
      </c>
      <c r="W7">
        <v>25.55</v>
      </c>
    </row>
    <row r="8" spans="1:23" x14ac:dyDescent="0.25">
      <c r="A8" t="s">
        <v>22</v>
      </c>
      <c r="B8">
        <v>37</v>
      </c>
      <c r="C8">
        <v>400</v>
      </c>
      <c r="D8" t="s">
        <v>34</v>
      </c>
      <c r="E8">
        <v>39</v>
      </c>
      <c r="F8">
        <v>25</v>
      </c>
      <c r="G8">
        <v>27</v>
      </c>
      <c r="H8" s="1">
        <v>0</v>
      </c>
      <c r="I8" s="1">
        <v>0</v>
      </c>
      <c r="J8" s="1">
        <v>0</v>
      </c>
      <c r="K8">
        <v>18.5</v>
      </c>
      <c r="L8">
        <v>34</v>
      </c>
      <c r="M8">
        <v>31</v>
      </c>
      <c r="N8">
        <v>33</v>
      </c>
      <c r="O8" s="1">
        <f t="shared" si="0"/>
        <v>32.666666666666664</v>
      </c>
      <c r="P8" s="1">
        <f t="shared" si="1"/>
        <v>57.333333333333336</v>
      </c>
      <c r="Q8" s="1">
        <v>0</v>
      </c>
      <c r="R8" s="1">
        <v>0</v>
      </c>
      <c r="S8" s="1">
        <v>0</v>
      </c>
      <c r="T8">
        <v>21.7</v>
      </c>
      <c r="U8">
        <v>2.91</v>
      </c>
      <c r="V8">
        <v>5.8999999999999999E-3</v>
      </c>
      <c r="W8">
        <v>20.399999999999999</v>
      </c>
    </row>
    <row r="9" spans="1:23" x14ac:dyDescent="0.25">
      <c r="A9" t="s">
        <v>23</v>
      </c>
      <c r="B9">
        <v>37</v>
      </c>
      <c r="C9">
        <v>400</v>
      </c>
      <c r="D9" t="s">
        <v>34</v>
      </c>
      <c r="E9">
        <v>37</v>
      </c>
      <c r="F9">
        <v>35</v>
      </c>
      <c r="G9">
        <v>29</v>
      </c>
      <c r="H9" s="1">
        <v>0</v>
      </c>
      <c r="I9" s="1">
        <v>0</v>
      </c>
      <c r="J9" s="1">
        <v>0</v>
      </c>
      <c r="K9">
        <v>19.2</v>
      </c>
      <c r="L9">
        <v>37</v>
      </c>
      <c r="M9">
        <v>30</v>
      </c>
      <c r="N9">
        <v>30</v>
      </c>
      <c r="O9" s="1">
        <f t="shared" si="0"/>
        <v>32.333333333333336</v>
      </c>
      <c r="P9" s="1">
        <f t="shared" si="1"/>
        <v>57.666666666666664</v>
      </c>
      <c r="Q9" s="1">
        <v>0</v>
      </c>
      <c r="R9" s="1">
        <f>3.8/3.5-1</f>
        <v>8.5714285714285632E-2</v>
      </c>
      <c r="S9" s="1">
        <v>0</v>
      </c>
      <c r="T9">
        <v>22.6</v>
      </c>
      <c r="U9">
        <v>2.2000000000000002</v>
      </c>
      <c r="V9">
        <v>7.1000000000000004E-3</v>
      </c>
      <c r="W9">
        <v>16.57</v>
      </c>
    </row>
    <row r="10" spans="1:23" x14ac:dyDescent="0.25">
      <c r="A10" t="s">
        <v>24</v>
      </c>
      <c r="B10">
        <v>37</v>
      </c>
      <c r="C10">
        <v>400</v>
      </c>
      <c r="D10" t="s">
        <v>34</v>
      </c>
      <c r="E10">
        <v>32</v>
      </c>
      <c r="F10">
        <v>25</v>
      </c>
      <c r="G10">
        <v>24</v>
      </c>
      <c r="H10" s="1">
        <f>4.6/4.2-1</f>
        <v>9.5238095238095122E-2</v>
      </c>
      <c r="I10" s="1">
        <f>4.5/4-1</f>
        <v>0.125</v>
      </c>
      <c r="J10" s="1">
        <v>0</v>
      </c>
      <c r="K10">
        <v>17.5</v>
      </c>
      <c r="L10">
        <v>26</v>
      </c>
      <c r="M10">
        <v>29</v>
      </c>
      <c r="N10">
        <v>26</v>
      </c>
      <c r="O10" s="1">
        <f t="shared" si="0"/>
        <v>27</v>
      </c>
      <c r="P10" s="1">
        <f t="shared" si="1"/>
        <v>63</v>
      </c>
      <c r="Q10" s="1">
        <v>0</v>
      </c>
      <c r="R10" s="1">
        <f>4.1/3.5-1</f>
        <v>0.17142857142857126</v>
      </c>
      <c r="S10" s="1">
        <f>3.8/3.5-1</f>
        <v>8.5714285714285632E-2</v>
      </c>
      <c r="T10">
        <v>19.899999999999999</v>
      </c>
      <c r="U10">
        <v>2.15</v>
      </c>
      <c r="V10">
        <v>6.8999999999999999E-3</v>
      </c>
      <c r="W10">
        <v>16.010000000000002</v>
      </c>
    </row>
    <row r="11" spans="1:23" x14ac:dyDescent="0.25">
      <c r="A11" t="s">
        <v>26</v>
      </c>
      <c r="B11">
        <v>29</v>
      </c>
      <c r="C11">
        <v>800</v>
      </c>
      <c r="D11" t="s">
        <v>36</v>
      </c>
      <c r="E11">
        <v>31</v>
      </c>
      <c r="F11">
        <v>35</v>
      </c>
      <c r="G11">
        <v>25</v>
      </c>
      <c r="H11" s="1">
        <v>0</v>
      </c>
      <c r="I11" s="1">
        <f>4.8/4.1-1</f>
        <v>0.17073170731707332</v>
      </c>
      <c r="J11" s="1">
        <f>5.1/4.4-1</f>
        <v>0.15909090909090895</v>
      </c>
      <c r="K11">
        <v>26.4</v>
      </c>
      <c r="L11">
        <v>36</v>
      </c>
      <c r="M11">
        <v>40</v>
      </c>
      <c r="N11">
        <v>31</v>
      </c>
      <c r="O11" s="1">
        <f t="shared" si="0"/>
        <v>35.666666666666664</v>
      </c>
      <c r="P11" s="1">
        <f t="shared" si="1"/>
        <v>54.333333333333336</v>
      </c>
      <c r="Q11" s="1">
        <v>0</v>
      </c>
      <c r="R11" s="1">
        <v>0</v>
      </c>
      <c r="S11" s="1">
        <v>0</v>
      </c>
      <c r="T11">
        <v>26.5</v>
      </c>
      <c r="U11">
        <v>4.55</v>
      </c>
      <c r="V11">
        <v>9.4999999999999998E-3</v>
      </c>
      <c r="W11">
        <v>28.31</v>
      </c>
    </row>
    <row r="12" spans="1:23" x14ac:dyDescent="0.25">
      <c r="A12" t="s">
        <v>25</v>
      </c>
      <c r="B12">
        <v>29</v>
      </c>
      <c r="C12">
        <v>800</v>
      </c>
      <c r="D12" t="s">
        <v>36</v>
      </c>
      <c r="E12">
        <v>30</v>
      </c>
      <c r="F12">
        <v>29</v>
      </c>
      <c r="G12">
        <v>26</v>
      </c>
      <c r="H12" s="1">
        <f>6.3/5.3-1</f>
        <v>0.18867924528301883</v>
      </c>
      <c r="I12" s="1">
        <f>5.2/4-1</f>
        <v>0.30000000000000004</v>
      </c>
      <c r="J12" s="1">
        <f>4.5/3.4-1</f>
        <v>0.32352941176470584</v>
      </c>
      <c r="K12">
        <v>24.3</v>
      </c>
      <c r="L12">
        <v>29</v>
      </c>
      <c r="M12">
        <v>30</v>
      </c>
      <c r="N12">
        <v>30</v>
      </c>
      <c r="O12" s="1">
        <f t="shared" si="0"/>
        <v>29.666666666666668</v>
      </c>
      <c r="P12" s="1">
        <f t="shared" si="1"/>
        <v>60.333333333333329</v>
      </c>
      <c r="Q12" s="1">
        <f>4.4/4.1-1</f>
        <v>7.317073170731736E-2</v>
      </c>
      <c r="R12" s="1">
        <f>6.5/6.3-1</f>
        <v>3.1746031746031855E-2</v>
      </c>
      <c r="S12" s="1">
        <f>5.2/4.4-1</f>
        <v>0.18181818181818166</v>
      </c>
      <c r="T12">
        <v>22.6</v>
      </c>
      <c r="U12">
        <v>5.92</v>
      </c>
      <c r="V12">
        <v>9.4000000000000004E-3</v>
      </c>
      <c r="W12">
        <v>37.75</v>
      </c>
    </row>
    <row r="13" spans="1:23" x14ac:dyDescent="0.25">
      <c r="A13" t="s">
        <v>27</v>
      </c>
      <c r="B13">
        <v>29</v>
      </c>
      <c r="C13">
        <v>800</v>
      </c>
      <c r="D13" t="s">
        <v>36</v>
      </c>
      <c r="E13">
        <v>36</v>
      </c>
      <c r="F13">
        <v>42</v>
      </c>
      <c r="G13">
        <v>41</v>
      </c>
      <c r="H13" s="1">
        <f>5.7/4.6-1</f>
        <v>0.23913043478260887</v>
      </c>
      <c r="I13" s="1">
        <f>5.8/5-1</f>
        <v>0.15999999999999992</v>
      </c>
      <c r="J13" s="1">
        <f>6.6/4.9-1</f>
        <v>0.3469387755102038</v>
      </c>
      <c r="K13">
        <v>28.4</v>
      </c>
      <c r="L13">
        <v>32</v>
      </c>
      <c r="M13">
        <v>59</v>
      </c>
      <c r="N13">
        <v>30</v>
      </c>
      <c r="O13" s="1">
        <f t="shared" si="0"/>
        <v>40.333333333333336</v>
      </c>
      <c r="P13" s="1">
        <f t="shared" si="1"/>
        <v>49.666666666666664</v>
      </c>
      <c r="Q13" s="1">
        <f>5.7/5-1</f>
        <v>0.14000000000000012</v>
      </c>
      <c r="R13" s="1">
        <f>5.7/5-1</f>
        <v>0.14000000000000012</v>
      </c>
      <c r="S13" s="1">
        <f>6.9/5.8-1</f>
        <v>0.18965517241379315</v>
      </c>
      <c r="T13">
        <v>27.1</v>
      </c>
      <c r="U13">
        <v>9.08</v>
      </c>
      <c r="V13">
        <v>1.2200000000000001E-2</v>
      </c>
      <c r="W13">
        <v>52.68</v>
      </c>
    </row>
    <row r="14" spans="1:23" x14ac:dyDescent="0.25">
      <c r="A14" t="s">
        <v>28</v>
      </c>
      <c r="B14">
        <v>29</v>
      </c>
      <c r="C14">
        <v>800</v>
      </c>
      <c r="D14" t="s">
        <v>36</v>
      </c>
      <c r="E14">
        <v>34</v>
      </c>
      <c r="F14">
        <v>35</v>
      </c>
      <c r="G14">
        <v>28</v>
      </c>
      <c r="H14" s="1">
        <f>5.9/5.4-1</f>
        <v>9.259259259259256E-2</v>
      </c>
      <c r="I14" s="1">
        <f>5/4.2-1</f>
        <v>0.19047619047619047</v>
      </c>
      <c r="J14" s="1">
        <f>4.2/3.3-1</f>
        <v>0.27272727272727293</v>
      </c>
      <c r="K14">
        <v>23.6</v>
      </c>
      <c r="L14">
        <v>35</v>
      </c>
      <c r="M14">
        <v>32</v>
      </c>
      <c r="N14">
        <v>29</v>
      </c>
      <c r="O14" s="1">
        <f t="shared" si="0"/>
        <v>32</v>
      </c>
      <c r="P14" s="1">
        <f t="shared" si="1"/>
        <v>58</v>
      </c>
      <c r="Q14" s="1">
        <f>5.3/4.5-1</f>
        <v>0.17777777777777781</v>
      </c>
      <c r="R14" s="1">
        <f>4.4/3.5-1</f>
        <v>0.25714285714285734</v>
      </c>
      <c r="S14" s="1">
        <f>4.2/3.6-1</f>
        <v>0.16666666666666674</v>
      </c>
      <c r="T14">
        <v>24.4</v>
      </c>
      <c r="U14">
        <v>5.68</v>
      </c>
      <c r="V14">
        <v>9.7000000000000003E-3</v>
      </c>
      <c r="W14">
        <v>37.64</v>
      </c>
    </row>
    <row r="15" spans="1:23" x14ac:dyDescent="0.25">
      <c r="A15" t="s">
        <v>29</v>
      </c>
      <c r="B15">
        <v>37</v>
      </c>
      <c r="C15">
        <v>800</v>
      </c>
      <c r="D15" t="s">
        <v>35</v>
      </c>
      <c r="E15">
        <v>33</v>
      </c>
      <c r="F15">
        <v>33</v>
      </c>
      <c r="G15">
        <v>25</v>
      </c>
      <c r="H15" s="1">
        <f>3.7/2.9-1</f>
        <v>0.27586206896551735</v>
      </c>
      <c r="I15" s="1">
        <f>4.3/3.6-1</f>
        <v>0.19444444444444442</v>
      </c>
      <c r="J15" s="1">
        <f>5/4.5-1</f>
        <v>0.11111111111111116</v>
      </c>
      <c r="K15">
        <v>30</v>
      </c>
      <c r="O15" s="1"/>
      <c r="P15" s="1"/>
      <c r="Q15" s="1"/>
      <c r="R15" s="1"/>
      <c r="S15" s="1"/>
    </row>
    <row r="16" spans="1:23" x14ac:dyDescent="0.25">
      <c r="A16" t="s">
        <v>30</v>
      </c>
      <c r="B16">
        <v>37</v>
      </c>
      <c r="C16">
        <v>800</v>
      </c>
      <c r="D16" t="s">
        <v>35</v>
      </c>
      <c r="E16">
        <v>31</v>
      </c>
      <c r="F16">
        <v>28</v>
      </c>
      <c r="G16">
        <v>25</v>
      </c>
      <c r="H16" s="1">
        <f>3/2.4-1</f>
        <v>0.25</v>
      </c>
      <c r="I16" s="1">
        <f>4.3/3.6-1</f>
        <v>0.19444444444444442</v>
      </c>
      <c r="J16" s="1">
        <f>3.7/3.5-1</f>
        <v>5.7142857142857162E-2</v>
      </c>
      <c r="K16">
        <v>21.9</v>
      </c>
      <c r="L16">
        <v>29</v>
      </c>
      <c r="M16">
        <v>28</v>
      </c>
      <c r="N16">
        <v>27</v>
      </c>
      <c r="O16" s="1">
        <f t="shared" si="0"/>
        <v>28</v>
      </c>
      <c r="P16" s="1">
        <f t="shared" si="1"/>
        <v>62</v>
      </c>
      <c r="Q16" s="1">
        <f>3.2/2.5-1</f>
        <v>0.28000000000000003</v>
      </c>
      <c r="R16" s="1">
        <f>3.7/3.5-1</f>
        <v>5.7142857142857162E-2</v>
      </c>
      <c r="S16" s="1">
        <f>4.5/4-1</f>
        <v>0.125</v>
      </c>
      <c r="T16">
        <v>20.5</v>
      </c>
      <c r="U16">
        <v>4.25</v>
      </c>
      <c r="V16">
        <v>1.32E-2</v>
      </c>
      <c r="W16">
        <v>20.47</v>
      </c>
    </row>
    <row r="17" spans="1:23" x14ac:dyDescent="0.25">
      <c r="A17" t="s">
        <v>31</v>
      </c>
      <c r="B17">
        <v>37</v>
      </c>
      <c r="C17">
        <v>800</v>
      </c>
      <c r="D17" t="s">
        <v>35</v>
      </c>
      <c r="E17">
        <v>37</v>
      </c>
      <c r="F17">
        <v>32</v>
      </c>
      <c r="G17">
        <v>24</v>
      </c>
      <c r="H17" s="1">
        <f>3.8/2.9-1</f>
        <v>0.31034482758620685</v>
      </c>
      <c r="I17" s="1">
        <f>3.5/2.9-1</f>
        <v>0.2068965517241379</v>
      </c>
      <c r="J17" s="1">
        <f>4.1/3.3-1</f>
        <v>0.24242424242424243</v>
      </c>
      <c r="K17">
        <v>18.2</v>
      </c>
      <c r="L17">
        <v>35</v>
      </c>
      <c r="M17">
        <v>25</v>
      </c>
      <c r="N17">
        <v>23</v>
      </c>
      <c r="O17" s="1">
        <f t="shared" si="0"/>
        <v>27.666666666666668</v>
      </c>
      <c r="P17" s="1">
        <f t="shared" si="1"/>
        <v>62.333333333333329</v>
      </c>
      <c r="Q17" s="1">
        <f>3.9/2.9-1</f>
        <v>0.34482758620689657</v>
      </c>
      <c r="R17" s="1">
        <f>3.6/2.6-1</f>
        <v>0.38461538461538458</v>
      </c>
      <c r="S17" s="1">
        <f>3.4/2.5-1</f>
        <v>0.35999999999999988</v>
      </c>
      <c r="T17">
        <v>20.5</v>
      </c>
      <c r="U17">
        <v>3.94</v>
      </c>
      <c r="V17">
        <v>1.4500000000000001E-2</v>
      </c>
      <c r="W17">
        <v>10.67</v>
      </c>
    </row>
    <row r="18" spans="1:23" x14ac:dyDescent="0.25">
      <c r="A18" t="s">
        <v>32</v>
      </c>
      <c r="B18">
        <v>37</v>
      </c>
      <c r="C18">
        <v>800</v>
      </c>
      <c r="D18" t="s">
        <v>35</v>
      </c>
      <c r="E18">
        <v>38</v>
      </c>
      <c r="F18">
        <v>29</v>
      </c>
      <c r="G18">
        <v>26</v>
      </c>
      <c r="H18" s="1">
        <f>4.6/4.4-1</f>
        <v>4.5454545454545192E-2</v>
      </c>
      <c r="I18" s="1">
        <f>4/3.5-1</f>
        <v>0.14285714285714279</v>
      </c>
      <c r="J18" s="1">
        <f>4.4/4.1-1</f>
        <v>7.317073170731736E-2</v>
      </c>
      <c r="K18">
        <v>24.2</v>
      </c>
      <c r="L18">
        <v>32</v>
      </c>
      <c r="M18">
        <v>24</v>
      </c>
      <c r="N18">
        <v>24</v>
      </c>
      <c r="O18" s="1">
        <f t="shared" si="0"/>
        <v>26.666666666666668</v>
      </c>
      <c r="P18" s="1">
        <f t="shared" si="1"/>
        <v>63.333333333333329</v>
      </c>
      <c r="Q18" s="1">
        <f>4.3/3-1</f>
        <v>0.43333333333333335</v>
      </c>
      <c r="R18" s="1">
        <f>5.8/3-1</f>
        <v>0.93333333333333335</v>
      </c>
      <c r="S18" s="1">
        <f>4.8/3.7-1</f>
        <v>0.29729729729729715</v>
      </c>
      <c r="T18">
        <v>23.9</v>
      </c>
      <c r="U18">
        <v>4.47</v>
      </c>
      <c r="V18">
        <v>1.2999999999999999E-2</v>
      </c>
      <c r="W18">
        <v>23.08</v>
      </c>
    </row>
  </sheetData>
  <phoneticPr fontId="2" type="noConversion"/>
  <pageMargins left="0.7" right="0.7" top="0.75" bottom="0.75" header="0.3" footer="0.3"/>
  <pageSetup orientation="portrait" r:id="rId1"/>
  <ignoredErrors>
    <ignoredError sqref="O3:O4 O5:O14 O16:O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</dc:creator>
  <cp:lastModifiedBy>Thomas, Michael D</cp:lastModifiedBy>
  <dcterms:created xsi:type="dcterms:W3CDTF">2022-03-16T15:43:31Z</dcterms:created>
  <dcterms:modified xsi:type="dcterms:W3CDTF">2022-11-01T18:12:15Z</dcterms:modified>
</cp:coreProperties>
</file>