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heckCompatibility="1"/>
  <mc:AlternateContent xmlns:mc="http://schemas.openxmlformats.org/markup-compatibility/2006">
    <mc:Choice Requires="x15">
      <x15ac:absPath xmlns:x15ac="http://schemas.microsoft.com/office/spreadsheetml/2010/11/ac" url="C:\Users\tolga\OneDrive\Desktop\"/>
    </mc:Choice>
  </mc:AlternateContent>
  <xr:revisionPtr revIDLastSave="0" documentId="13_ncr:1_{B9B6CB42-785A-44B3-B542-37785ECB5052}" xr6:coauthVersionLast="47" xr6:coauthVersionMax="47" xr10:uidLastSave="{00000000-0000-0000-0000-000000000000}"/>
  <bookViews>
    <workbookView xWindow="-108" yWindow="-108" windowWidth="23256" windowHeight="12576" tabRatio="676" firstSheet="2" activeTab="2" xr2:uid="{00000000-000D-0000-FFFF-FFFF00000000}"/>
  </bookViews>
  <sheets>
    <sheet name="buz info" sheetId="12" state="hidden" r:id="rId1"/>
    <sheet name="Visa Exp" sheetId="1" state="hidden" r:id="rId2"/>
    <sheet name="LTD Profit &amp; Loss" sheetId="2" r:id="rId3"/>
    <sheet name="LTD Cash Flow" sheetId="3" r:id="rId4"/>
    <sheet name="LTD Revenue graph" sheetId="9" r:id="rId5"/>
    <sheet name="startup expenses" sheetId="11" state="hidden" r:id="rId6"/>
    <sheet name="Sheet1" sheetId="13" state="hidden" r:id="rId7"/>
    <sheet name="Sayfa1" sheetId="14" state="hidden" r:id="rId8"/>
    <sheet name="pricing" sheetId="10" state="hidden" r:id="rId9"/>
  </sheets>
  <externalReferences>
    <externalReference r:id="rId10"/>
    <externalReference r:id="rId11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1" i="3" l="1"/>
  <c r="P14" i="3"/>
  <c r="D18" i="13" l="1"/>
  <c r="D16" i="13"/>
  <c r="D15" i="13"/>
  <c r="D14" i="13"/>
  <c r="C23" i="2" l="1"/>
  <c r="D23" i="2"/>
  <c r="B23" i="2"/>
  <c r="P20" i="3"/>
  <c r="B22" i="2" s="1"/>
  <c r="C16" i="11" l="1"/>
  <c r="C20" i="11" s="1"/>
  <c r="B21" i="2"/>
  <c r="C18" i="2"/>
  <c r="D18" i="2"/>
  <c r="B17" i="2"/>
  <c r="G8" i="10"/>
  <c r="H8" i="10" s="1"/>
  <c r="G11" i="10"/>
  <c r="H11" i="10" s="1"/>
  <c r="G5" i="10"/>
  <c r="B18" i="2"/>
  <c r="P12" i="3"/>
  <c r="B15" i="2" s="1"/>
  <c r="E19" i="3"/>
  <c r="F19" i="3"/>
  <c r="G19" i="3"/>
  <c r="H19" i="3"/>
  <c r="I19" i="3"/>
  <c r="J19" i="3"/>
  <c r="K19" i="3"/>
  <c r="L19" i="3"/>
  <c r="M19" i="3"/>
  <c r="N19" i="3"/>
  <c r="O19" i="3"/>
  <c r="D19" i="3"/>
  <c r="E15" i="3"/>
  <c r="F15" i="3"/>
  <c r="G15" i="3"/>
  <c r="H15" i="3"/>
  <c r="I15" i="3"/>
  <c r="J15" i="3"/>
  <c r="K15" i="3"/>
  <c r="L15" i="3"/>
  <c r="M15" i="3"/>
  <c r="N15" i="3"/>
  <c r="O15" i="3"/>
  <c r="D15" i="3"/>
  <c r="Q14" i="3"/>
  <c r="C8" i="3"/>
  <c r="C25" i="3" s="1"/>
  <c r="C27" i="3" s="1"/>
  <c r="D26" i="3" s="1"/>
  <c r="C7" i="9" l="1"/>
  <c r="C5" i="9"/>
  <c r="R14" i="3"/>
  <c r="D5" i="9"/>
  <c r="Q12" i="3"/>
  <c r="C17" i="2"/>
  <c r="D7" i="9" l="1"/>
  <c r="R12" i="3"/>
  <c r="D15" i="2" s="1"/>
  <c r="C15" i="2"/>
  <c r="D17" i="2"/>
  <c r="E5" i="9"/>
  <c r="E7" i="9" l="1"/>
  <c r="P6" i="3"/>
  <c r="P10" i="3"/>
  <c r="B13" i="2" s="1"/>
  <c r="P11" i="3"/>
  <c r="B14" i="2" s="1"/>
  <c r="P13" i="3"/>
  <c r="P16" i="3"/>
  <c r="B19" i="2" s="1"/>
  <c r="P17" i="3"/>
  <c r="Q19" i="3"/>
  <c r="P7" i="3"/>
  <c r="O8" i="3"/>
  <c r="D8" i="3"/>
  <c r="E8" i="3"/>
  <c r="F8" i="3"/>
  <c r="G8" i="3"/>
  <c r="H8" i="3"/>
  <c r="I8" i="3"/>
  <c r="J8" i="3"/>
  <c r="K8" i="3"/>
  <c r="L8" i="3"/>
  <c r="M8" i="3"/>
  <c r="N8" i="3"/>
  <c r="L57" i="2"/>
  <c r="K57" i="2"/>
  <c r="J57" i="2"/>
  <c r="C43" i="1"/>
  <c r="B43" i="1"/>
  <c r="D20" i="1"/>
  <c r="C20" i="1"/>
  <c r="B20" i="1"/>
  <c r="Q16" i="3" l="1"/>
  <c r="D19" i="2" s="1"/>
  <c r="Q10" i="3"/>
  <c r="R10" i="3" s="1"/>
  <c r="D13" i="2" s="1"/>
  <c r="R19" i="3"/>
  <c r="D21" i="2" s="1"/>
  <c r="C21" i="2"/>
  <c r="Q13" i="3"/>
  <c r="B16" i="2"/>
  <c r="Q11" i="3"/>
  <c r="Q6" i="3"/>
  <c r="C3" i="2" s="1"/>
  <c r="B3" i="2"/>
  <c r="Q17" i="3"/>
  <c r="C20" i="2" s="1"/>
  <c r="B20" i="2"/>
  <c r="P9" i="3"/>
  <c r="C3" i="9"/>
  <c r="H5" i="9" s="1"/>
  <c r="D23" i="3"/>
  <c r="D25" i="3" s="1"/>
  <c r="D27" i="3" s="1"/>
  <c r="E26" i="3" s="1"/>
  <c r="N23" i="3"/>
  <c r="N25" i="3" s="1"/>
  <c r="J23" i="3"/>
  <c r="J25" i="3" s="1"/>
  <c r="F23" i="3"/>
  <c r="F25" i="3" s="1"/>
  <c r="P8" i="3"/>
  <c r="L23" i="3"/>
  <c r="L25" i="3" s="1"/>
  <c r="H23" i="3"/>
  <c r="H25" i="3" s="1"/>
  <c r="M23" i="3"/>
  <c r="M25" i="3" s="1"/>
  <c r="I23" i="3"/>
  <c r="I25" i="3" s="1"/>
  <c r="E23" i="3"/>
  <c r="E25" i="3" s="1"/>
  <c r="K23" i="3"/>
  <c r="K25" i="3" s="1"/>
  <c r="G23" i="3"/>
  <c r="G25" i="3" s="1"/>
  <c r="C13" i="2" l="1"/>
  <c r="R17" i="3"/>
  <c r="D20" i="2" s="1"/>
  <c r="C19" i="2"/>
  <c r="D3" i="9"/>
  <c r="C8" i="2"/>
  <c r="E27" i="3"/>
  <c r="R11" i="3"/>
  <c r="D14" i="2" s="1"/>
  <c r="C14" i="2"/>
  <c r="Q9" i="3"/>
  <c r="B12" i="2"/>
  <c r="B25" i="2" s="1"/>
  <c r="B8" i="2"/>
  <c r="R13" i="3"/>
  <c r="D16" i="2" s="1"/>
  <c r="C16" i="2"/>
  <c r="R6" i="3"/>
  <c r="Q8" i="3"/>
  <c r="D42" i="1"/>
  <c r="B27" i="2" l="1"/>
  <c r="C6" i="9" s="1"/>
  <c r="D41" i="1"/>
  <c r="C12" i="2"/>
  <c r="R9" i="3"/>
  <c r="D12" i="2" s="1"/>
  <c r="R8" i="3"/>
  <c r="D3" i="2"/>
  <c r="E3" i="9"/>
  <c r="F26" i="3"/>
  <c r="C25" i="2" l="1"/>
  <c r="C27" i="2" s="1"/>
  <c r="B29" i="2"/>
  <c r="B31" i="2" s="1"/>
  <c r="O22" i="3" s="1"/>
  <c r="O23" i="3" s="1"/>
  <c r="O25" i="3" s="1"/>
  <c r="D25" i="2"/>
  <c r="D27" i="2" s="1"/>
  <c r="E6" i="9" s="1"/>
  <c r="D8" i="2"/>
  <c r="F27" i="3"/>
  <c r="G26" i="3" s="1"/>
  <c r="G27" i="3" s="1"/>
  <c r="H26" i="3" s="1"/>
  <c r="P22" i="3" l="1"/>
  <c r="P23" i="3" s="1"/>
  <c r="B33" i="2"/>
  <c r="C8" i="9" s="1"/>
  <c r="C4" i="9"/>
  <c r="C29" i="2"/>
  <c r="C31" i="2" s="1"/>
  <c r="D6" i="9"/>
  <c r="D29" i="2"/>
  <c r="D31" i="2" s="1"/>
  <c r="D33" i="2" s="1"/>
  <c r="D39" i="1"/>
  <c r="H27" i="3"/>
  <c r="I26" i="3" s="1"/>
  <c r="I27" i="3" s="1"/>
  <c r="J26" i="3" s="1"/>
  <c r="J27" i="3" s="1"/>
  <c r="P25" i="3" l="1"/>
  <c r="P27" i="3" s="1"/>
  <c r="B34" i="2"/>
  <c r="C9" i="9"/>
  <c r="D34" i="2"/>
  <c r="E8" i="9"/>
  <c r="Q22" i="3"/>
  <c r="Q23" i="3" s="1"/>
  <c r="Q25" i="3" s="1"/>
  <c r="D4" i="9"/>
  <c r="C33" i="2"/>
  <c r="R22" i="3"/>
  <c r="R23" i="3" s="1"/>
  <c r="R25" i="3" s="1"/>
  <c r="E4" i="9"/>
  <c r="K26" i="3"/>
  <c r="K27" i="3" s="1"/>
  <c r="Q26" i="3" l="1"/>
  <c r="R26" i="3" s="1"/>
  <c r="R27" i="3" s="1"/>
  <c r="D36" i="1"/>
  <c r="E9" i="9"/>
  <c r="D8" i="9"/>
  <c r="D9" i="9" s="1"/>
  <c r="C34" i="2"/>
  <c r="L26" i="3"/>
  <c r="L27" i="3" s="1"/>
  <c r="Q27" i="3" l="1"/>
  <c r="M26" i="3"/>
  <c r="M27" i="3" s="1"/>
  <c r="N26" i="3" l="1"/>
  <c r="N27" i="3" s="1"/>
  <c r="D38" i="1" l="1"/>
  <c r="D43" i="1" s="1"/>
  <c r="D44" i="1" s="1"/>
  <c r="O26" i="3"/>
  <c r="O27" i="3" s="1"/>
  <c r="H5" i="10" l="1"/>
  <c r="G6" i="10"/>
  <c r="H6" i="10" s="1"/>
  <c r="G7" i="10"/>
  <c r="H7" i="10"/>
  <c r="G9" i="10"/>
  <c r="H9" i="10" s="1"/>
  <c r="G10" i="10"/>
  <c r="H10" i="10" s="1"/>
  <c r="G2" i="10" l="1"/>
  <c r="G1" i="10" s="1"/>
  <c r="H2" i="10"/>
</calcChain>
</file>

<file path=xl/sharedStrings.xml><?xml version="1.0" encoding="utf-8"?>
<sst xmlns="http://schemas.openxmlformats.org/spreadsheetml/2006/main" count="244" uniqueCount="174">
  <si>
    <t>per week</t>
  </si>
  <si>
    <t>per month</t>
  </si>
  <si>
    <t>per year</t>
  </si>
  <si>
    <t>Rent</t>
  </si>
  <si>
    <t>X</t>
  </si>
  <si>
    <t xml:space="preserve">Bunlari sizin doldurmaniz gerekiyor. Ama size tavsiyem, aylik toplam masraflarin £900 u gecmeyecek sekilde ayarlanmasi. </t>
  </si>
  <si>
    <t>Mortgage</t>
  </si>
  <si>
    <t>Council Tax</t>
  </si>
  <si>
    <t>Gas</t>
  </si>
  <si>
    <t>Electricity</t>
  </si>
  <si>
    <t>Water</t>
  </si>
  <si>
    <t>Telephone</t>
  </si>
  <si>
    <t>x</t>
  </si>
  <si>
    <t>Business ta £120 masraf gosterildigi icin buradaki telefon masrafi cok cuzi bir miktarda gosterilebilinir.</t>
  </si>
  <si>
    <t>Food</t>
  </si>
  <si>
    <t>Personal Clothing</t>
  </si>
  <si>
    <t>Car purchase</t>
  </si>
  <si>
    <t>Arac olmadigi varsayimindan bu kalemlere sifir masraf yazdim.</t>
  </si>
  <si>
    <t>Car insurance</t>
  </si>
  <si>
    <t>MOT</t>
  </si>
  <si>
    <t>Road tax</t>
  </si>
  <si>
    <t>Petrol/diesel</t>
  </si>
  <si>
    <t>Bus/rail travel</t>
  </si>
  <si>
    <t>Money sent to family</t>
  </si>
  <si>
    <t>anlamaniz icin aciklama</t>
  </si>
  <si>
    <t>Business premises rent</t>
  </si>
  <si>
    <t>isyeri kirasi yok</t>
  </si>
  <si>
    <t>Business rates</t>
  </si>
  <si>
    <t>isyeri vergisi yok</t>
  </si>
  <si>
    <t>Class 2 NI cont</t>
  </si>
  <si>
    <t>Director oldugunuz icin bu vergi de yok</t>
  </si>
  <si>
    <t>E'er tax &amp; NI liability</t>
  </si>
  <si>
    <t>E'er liability insurance</t>
  </si>
  <si>
    <t>Directordan baska calisan olmadigi icin bu sigortaya da gerek yok.</t>
  </si>
  <si>
    <t>Public liability insurance</t>
  </si>
  <si>
    <t>Appendix F</t>
  </si>
  <si>
    <t>Corp tax</t>
  </si>
  <si>
    <t>For year 1 - Bplan 9.1de masraflarda degil, asagida tax sirasinda listelenmistir.</t>
  </si>
  <si>
    <t>VAT</t>
  </si>
  <si>
    <t>VAT registration icin yasal sinira ulasilmadi daha</t>
  </si>
  <si>
    <t>Tax put aside</t>
  </si>
  <si>
    <t>Bu 2. yil sonrasi icin gecerli (mesela bu 3,448 olur 2. yil bplan icin (yani bir onceki yilin vergi miktaridir.</t>
  </si>
  <si>
    <t>Bank interest</t>
  </si>
  <si>
    <t>Bankadan sirket icin kredi cekilmeyecegi icin bir faiz geri odemesi yok.</t>
  </si>
  <si>
    <t>Payments to suppliers</t>
  </si>
  <si>
    <t>buna business travel da dahil.</t>
  </si>
  <si>
    <t>E'ee salaries/wages</t>
  </si>
  <si>
    <t>calisan yok - directordan baska</t>
  </si>
  <si>
    <t>your own salary</t>
  </si>
  <si>
    <t>salary + dividend</t>
  </si>
  <si>
    <t>Accountant</t>
  </si>
  <si>
    <t>Payment for business plan</t>
  </si>
  <si>
    <t>Bplan masrafini Bplana eklemedik, cunku bu genelde uygulanan bir yontem degil, ama bu masraf home office tarafindan isteniyor basvuru icin.</t>
  </si>
  <si>
    <t>Stationery</t>
  </si>
  <si>
    <t>Advertising</t>
  </si>
  <si>
    <t>Year 1</t>
  </si>
  <si>
    <t>Year 2</t>
  </si>
  <si>
    <t>Year 3</t>
  </si>
  <si>
    <t>Sales</t>
  </si>
  <si>
    <t>Direct Cost of Sales*</t>
  </si>
  <si>
    <t>Other Costs of Sales</t>
  </si>
  <si>
    <t>Total Cost of Sales</t>
  </si>
  <si>
    <t>Gross Margin</t>
  </si>
  <si>
    <t>Gross Margin/Sales %</t>
  </si>
  <si>
    <t>Expenses</t>
  </si>
  <si>
    <t>Marketing</t>
  </si>
  <si>
    <t>Accountancy fees</t>
  </si>
  <si>
    <t>Professional Insurance</t>
  </si>
  <si>
    <t>Travel &amp; Subsistence</t>
  </si>
  <si>
    <t>Telephone &amp; Fax</t>
  </si>
  <si>
    <t>Director Salary</t>
  </si>
  <si>
    <t>Employer NI</t>
  </si>
  <si>
    <t>Equipment</t>
  </si>
  <si>
    <t>Website Hosting &amp; Domain</t>
  </si>
  <si>
    <t>Sundry</t>
  </si>
  <si>
    <t>Total Operating Expenses</t>
  </si>
  <si>
    <t>Total Expenses</t>
  </si>
  <si>
    <t>Profit Before 
Interest and Taxes</t>
  </si>
  <si>
    <t>Tax</t>
  </si>
  <si>
    <t>Net Profit</t>
  </si>
  <si>
    <t>Net Profit/Sales</t>
  </si>
  <si>
    <t>Turnover</t>
  </si>
  <si>
    <t>Profit After Tax</t>
  </si>
  <si>
    <t>* Sales are stated exclusive of VAT. Registration for VAT with HM Revenue &amp; Customs
(HMRC) will be completed once the legal threshold is surpassed or expected to surpass.
** Direct Cost of Sales are “Nil” because there is no expenses directly attributable to the supply of services and production of goods (i.e. cost of raw materials etc.).</t>
  </si>
  <si>
    <t>Month</t>
  </si>
  <si>
    <t>Total</t>
  </si>
  <si>
    <t>Pre-Start</t>
  </si>
  <si>
    <t>Capital Introduced 
(by the owner)</t>
  </si>
  <si>
    <t>Total Receipts</t>
  </si>
  <si>
    <t>Marketing &amp; Business cards</t>
  </si>
  <si>
    <t>Accountancy</t>
  </si>
  <si>
    <t xml:space="preserve">Professional Insurance </t>
  </si>
  <si>
    <t>Dividend</t>
  </si>
  <si>
    <t>Tax Payment</t>
  </si>
  <si>
    <t>Total Payments</t>
  </si>
  <si>
    <t>Cashflow Surplus / (Deficit)</t>
  </si>
  <si>
    <t>Opening Cash Balance</t>
  </si>
  <si>
    <t>Closing Cash Balance</t>
  </si>
  <si>
    <t>Total Tax 
(PAYE + Corporation Tax)</t>
  </si>
  <si>
    <t>check</t>
  </si>
  <si>
    <t>Company After Tax Profit</t>
  </si>
  <si>
    <t>Director's Salary</t>
  </si>
  <si>
    <t>Take Home Amount
(Director's Salary + Dividend)</t>
  </si>
  <si>
    <t>per hour</t>
  </si>
  <si>
    <t>per day</t>
  </si>
  <si>
    <t>Quantity</t>
  </si>
  <si>
    <t>Construction Engineering Consultancy</t>
  </si>
  <si>
    <t>Home improvement Project</t>
  </si>
  <si>
    <t>Do-It-Yourself</t>
  </si>
  <si>
    <t>Repairs &amp; Property Maintenance</t>
  </si>
  <si>
    <t>AutoCAD design- 2D</t>
  </si>
  <si>
    <t>AutoCAD design- 3D</t>
  </si>
  <si>
    <t>Liaising with local planning authority</t>
  </si>
  <si>
    <t>Number of projects</t>
  </si>
  <si>
    <t>duration of each project</t>
  </si>
  <si>
    <t>Corporation Tax @19%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</si>
  <si>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</si>
  <si>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</si>
  <si>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</si>
  <si>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</si>
  <si>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</si>
  <si>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</si>
  <si>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</si>
  <si>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</si>
  <si>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</si>
  <si>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</si>
  <si>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</si>
  <si>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</si>
  <si>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Insurance</t>
  </si>
  <si>
    <t>Business card</t>
  </si>
  <si>
    <t>Harddrive</t>
  </si>
  <si>
    <t>Domain</t>
  </si>
  <si>
    <t>corner desk</t>
  </si>
  <si>
    <t>office chair</t>
  </si>
  <si>
    <t>printer</t>
  </si>
  <si>
    <t>Start-up Consultancy Fee</t>
  </si>
  <si>
    <t>Trading Name:</t>
  </si>
  <si>
    <t>Legal Status:</t>
  </si>
  <si>
    <t>Operation base location:</t>
  </si>
  <si>
    <t>Business owner:</t>
  </si>
  <si>
    <t>Hypo Management Consultancy</t>
  </si>
  <si>
    <t>Sole trader business</t>
  </si>
  <si>
    <t>London, Greater London, UK</t>
  </si>
  <si>
    <t>Mr Ali Yigit</t>
  </si>
  <si>
    <t>Software</t>
  </si>
  <si>
    <t>Accountancy Software</t>
  </si>
  <si>
    <t xml:space="preserve">Business Insurance </t>
  </si>
  <si>
    <t>Legal Consultancy Fee</t>
  </si>
  <si>
    <t>Business Equipment</t>
  </si>
  <si>
    <t>Already owned equipment</t>
  </si>
  <si>
    <t>MS Office installed on the laptop</t>
  </si>
  <si>
    <t>Requirement Type</t>
  </si>
  <si>
    <t>Cost</t>
  </si>
  <si>
    <t>Source of quote</t>
  </si>
  <si>
    <t>www.simplybusiness.co.uk</t>
  </si>
  <si>
    <t xml:space="preserve">Business cards </t>
  </si>
  <si>
    <t>www.vistaprint.co.uk</t>
  </si>
  <si>
    <t>www.amazon.co.uk</t>
  </si>
  <si>
    <t>Stable Corner Computer Desk</t>
  </si>
  <si>
    <t>Office Chair</t>
  </si>
  <si>
    <t>All-in-One Printer</t>
  </si>
  <si>
    <t>Website Domain &amp; Hosting</t>
  </si>
  <si>
    <t>www.godaddy.com</t>
  </si>
  <si>
    <t>Insurance + Business cards</t>
  </si>
  <si>
    <t>Equipment purchase at start-up</t>
  </si>
  <si>
    <t>Aggregate Initial Start-up Expenses</t>
  </si>
  <si>
    <t>Remainder Initial Operating Capital</t>
  </si>
  <si>
    <t>TOTAL</t>
  </si>
  <si>
    <t>Public Liability &amp; Professional Indemnity Insurances</t>
  </si>
  <si>
    <t>www.capium.com</t>
  </si>
  <si>
    <t>Toshiba 1TB Hard Drive</t>
  </si>
  <si>
    <t>Laptop</t>
  </si>
  <si>
    <t xml:space="preserve">MTS Engineering Solutions Pro Forma Cash Flow Table </t>
  </si>
  <si>
    <t>MTS Eng Pro Forma Profit and Loss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</si>
</sst>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&quot;£&quot;#,##0;[Red]\-&quot;£&quot;#,##0"/>
    <numFmt numFmtId="165" formatCode="&quot;£&quot;#,##0_);\(&quot;£&quot;#,##0\)"/>
    <numFmt numFmtId="166" formatCode="&quot;£&quot;#,##0_);[Red]\(&quot;£&quot;#,##0\)"/>
    <numFmt numFmtId="167" formatCode="&quot;£&quot;#,##0.00_);[Red]\(&quot;£&quot;#,##0.00\)"/>
    <numFmt numFmtId="168" formatCode="_(* #,##0.00_);_(* \(#,##0.00\);_(* &quot;-&quot;??_);_(@_)"/>
    <numFmt numFmtId="169" formatCode="_(* #,##0_);_(* \(#,##0\);_(* &quot;-&quot;??_);_(@_)"/>
    <numFmt numFmtId="170" formatCode="0.0%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Verdana"/>
      <family val="2"/>
    </font>
    <font>
      <b/>
      <sz val="10"/>
      <color theme="1"/>
      <name val="Verdana"/>
      <family val="2"/>
    </font>
    <font>
      <sz val="10"/>
      <color rgb="FF000000"/>
      <name val="Verdana"/>
      <family val="2"/>
    </font>
    <font>
      <sz val="10"/>
      <color theme="1"/>
      <name val="Verdana"/>
      <family val="2"/>
    </font>
    <font>
      <b/>
      <sz val="9"/>
      <color theme="1"/>
      <name val="Verdana"/>
      <family val="2"/>
    </font>
    <font>
      <sz val="9"/>
      <color theme="1"/>
      <name val="Verdana"/>
      <family val="2"/>
    </font>
    <font>
      <b/>
      <sz val="9"/>
      <color rgb="FF000000"/>
      <name val="Verdana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Verdana"/>
      <family val="2"/>
    </font>
    <font>
      <u/>
      <sz val="9"/>
      <color rgb="FF0000FF"/>
      <name val="Verdana"/>
      <family val="2"/>
    </font>
    <font>
      <sz val="9"/>
      <color rgb="FF0000FF"/>
      <name val="Verdana"/>
      <family val="2"/>
    </font>
    <font>
      <sz val="9"/>
      <color rgb="FF000000"/>
      <name val="Verdana"/>
      <family val="2"/>
    </font>
    <font>
      <b/>
      <sz val="8"/>
      <color theme="1"/>
      <name val="Cambria"/>
      <family val="1"/>
    </font>
    <font>
      <sz val="8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theme="1"/>
      <name val="Verdana"/>
      <family val="2"/>
    </font>
    <font>
      <b/>
      <sz val="8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E6EED5"/>
        <bgColor indexed="64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medium">
        <color rgb="FF9BBB59"/>
      </left>
      <right/>
      <top style="medium">
        <color rgb="FF9BBB59"/>
      </top>
      <bottom style="thick">
        <color rgb="FF9BBB59"/>
      </bottom>
      <diagonal/>
    </border>
    <border>
      <left/>
      <right/>
      <top style="medium">
        <color rgb="FF9BBB59"/>
      </top>
      <bottom style="thick">
        <color rgb="FF9BBB59"/>
      </bottom>
      <diagonal/>
    </border>
    <border>
      <left/>
      <right style="medium">
        <color rgb="FF9BBB59"/>
      </right>
      <top style="medium">
        <color rgb="FF9BBB59"/>
      </top>
      <bottom style="thick">
        <color rgb="FF9BBB59"/>
      </bottom>
      <diagonal/>
    </border>
    <border>
      <left style="medium">
        <color rgb="FF9BBB59"/>
      </left>
      <right style="medium">
        <color rgb="FF9BBB59"/>
      </right>
      <top/>
      <bottom style="medium">
        <color rgb="FF9BBB59"/>
      </bottom>
      <diagonal/>
    </border>
    <border>
      <left/>
      <right style="medium">
        <color rgb="FF9BBB59"/>
      </right>
      <top/>
      <bottom style="medium">
        <color rgb="FF9BBB59"/>
      </bottom>
      <diagonal/>
    </border>
    <border>
      <left style="medium">
        <color rgb="FF9BBB59"/>
      </left>
      <right/>
      <top style="medium">
        <color rgb="FF9BBB59"/>
      </top>
      <bottom style="medium">
        <color rgb="FF9BBB59"/>
      </bottom>
      <diagonal/>
    </border>
    <border>
      <left/>
      <right/>
      <top style="medium">
        <color rgb="FF9BBB59"/>
      </top>
      <bottom style="medium">
        <color rgb="FF9BBB59"/>
      </bottom>
      <diagonal/>
    </border>
    <border>
      <left/>
      <right style="medium">
        <color rgb="FF9BBB59"/>
      </right>
      <top style="medium">
        <color rgb="FF9BBB59"/>
      </top>
      <bottom style="medium">
        <color rgb="FF9BBB5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9BBB59"/>
      </left>
      <right/>
      <top style="thick">
        <color rgb="FF9BBB59"/>
      </top>
      <bottom style="medium">
        <color rgb="FF9BBB59"/>
      </bottom>
      <diagonal/>
    </border>
    <border>
      <left/>
      <right/>
      <top style="thick">
        <color rgb="FF9BBB59"/>
      </top>
      <bottom style="medium">
        <color rgb="FF9BBB59"/>
      </bottom>
      <diagonal/>
    </border>
    <border>
      <left/>
      <right style="medium">
        <color rgb="FF9BBB59"/>
      </right>
      <top style="thick">
        <color rgb="FF9BBB59"/>
      </top>
      <bottom style="medium">
        <color rgb="FF9BBB59"/>
      </bottom>
      <diagonal/>
    </border>
  </borders>
  <cellStyleXfs count="42">
    <xf numFmtId="0" fontId="0" fillId="0" borderId="0"/>
    <xf numFmtId="168" fontId="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01">
    <xf numFmtId="0" fontId="0" fillId="0" borderId="0" xfId="0"/>
    <xf numFmtId="169" fontId="0" fillId="0" borderId="0" xfId="1" applyNumberFormat="1" applyFont="1"/>
    <xf numFmtId="169" fontId="2" fillId="0" borderId="1" xfId="1" applyNumberFormat="1" applyFont="1" applyBorder="1"/>
    <xf numFmtId="169" fontId="0" fillId="0" borderId="0" xfId="0" applyNumberFormat="1"/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166" fontId="4" fillId="0" borderId="6" xfId="0" applyNumberFormat="1" applyFont="1" applyBorder="1" applyAlignment="1">
      <alignment horizontal="right" vertical="center"/>
    </xf>
    <xf numFmtId="166" fontId="5" fillId="2" borderId="6" xfId="0" applyNumberFormat="1" applyFont="1" applyFill="1" applyBorder="1" applyAlignment="1">
      <alignment horizontal="right" vertical="center" wrapText="1"/>
    </xf>
    <xf numFmtId="166" fontId="6" fillId="0" borderId="6" xfId="0" applyNumberFormat="1" applyFont="1" applyBorder="1" applyAlignment="1">
      <alignment vertical="top" wrapText="1"/>
    </xf>
    <xf numFmtId="166" fontId="5" fillId="0" borderId="6" xfId="0" applyNumberFormat="1" applyFont="1" applyBorder="1" applyAlignment="1">
      <alignment vertical="center" wrapText="1"/>
    </xf>
    <xf numFmtId="166" fontId="3" fillId="2" borderId="6" xfId="0" applyNumberFormat="1" applyFont="1" applyFill="1" applyBorder="1" applyAlignment="1">
      <alignment horizontal="right" vertical="center" wrapText="1"/>
    </xf>
    <xf numFmtId="9" fontId="5" fillId="0" borderId="6" xfId="0" applyNumberFormat="1" applyFont="1" applyBorder="1" applyAlignment="1">
      <alignment horizontal="right" vertical="center" wrapText="1"/>
    </xf>
    <xf numFmtId="167" fontId="5" fillId="2" borderId="6" xfId="0" applyNumberFormat="1" applyFont="1" applyFill="1" applyBorder="1" applyAlignment="1">
      <alignment horizontal="right" vertical="center" wrapText="1"/>
    </xf>
    <xf numFmtId="10" fontId="5" fillId="0" borderId="6" xfId="0" applyNumberFormat="1" applyFont="1" applyBorder="1" applyAlignment="1">
      <alignment horizontal="right" vertical="center" wrapText="1"/>
    </xf>
    <xf numFmtId="166" fontId="6" fillId="0" borderId="6" xfId="0" applyNumberFormat="1" applyFont="1" applyBorder="1" applyAlignment="1">
      <alignment horizontal="right" vertical="center" wrapText="1"/>
    </xf>
    <xf numFmtId="166" fontId="3" fillId="0" borderId="6" xfId="0" applyNumberFormat="1" applyFont="1" applyBorder="1" applyAlignment="1">
      <alignment horizontal="right" vertical="center" wrapText="1"/>
    </xf>
    <xf numFmtId="166" fontId="6" fillId="2" borderId="6" xfId="0" applyNumberFormat="1" applyFont="1" applyFill="1" applyBorder="1" applyAlignment="1">
      <alignment vertical="top" wrapText="1"/>
    </xf>
    <xf numFmtId="166" fontId="5" fillId="2" borderId="6" xfId="0" applyNumberFormat="1" applyFont="1" applyFill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170" fontId="3" fillId="2" borderId="6" xfId="0" applyNumberFormat="1" applyFont="1" applyFill="1" applyBorder="1" applyAlignment="1">
      <alignment horizontal="right" vertical="center" wrapText="1"/>
    </xf>
    <xf numFmtId="0" fontId="0" fillId="0" borderId="0" xfId="0" applyBorder="1"/>
    <xf numFmtId="0" fontId="0" fillId="0" borderId="0" xfId="0" applyFill="1" applyBorder="1"/>
    <xf numFmtId="0" fontId="3" fillId="0" borderId="10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vertical="center" wrapText="1"/>
    </xf>
    <xf numFmtId="166" fontId="6" fillId="0" borderId="10" xfId="0" applyNumberFormat="1" applyFont="1" applyFill="1" applyBorder="1" applyAlignment="1">
      <alignment horizontal="right" vertical="center"/>
    </xf>
    <xf numFmtId="0" fontId="4" fillId="0" borderId="10" xfId="0" applyFont="1" applyFill="1" applyBorder="1" applyAlignment="1">
      <alignment vertical="center" wrapText="1"/>
    </xf>
    <xf numFmtId="166" fontId="3" fillId="0" borderId="6" xfId="0" applyNumberFormat="1" applyFont="1" applyBorder="1" applyAlignment="1">
      <alignment horizontal="right" vertical="center"/>
    </xf>
    <xf numFmtId="166" fontId="0" fillId="0" borderId="0" xfId="0" applyNumberFormat="1"/>
    <xf numFmtId="168" fontId="0" fillId="0" borderId="0" xfId="0" applyNumberFormat="1"/>
    <xf numFmtId="169" fontId="2" fillId="0" borderId="0" xfId="1" applyNumberFormat="1" applyFont="1"/>
    <xf numFmtId="0" fontId="5" fillId="0" borderId="5" xfId="0" applyFont="1" applyBorder="1" applyAlignment="1">
      <alignment vertical="center" wrapText="1"/>
    </xf>
    <xf numFmtId="165" fontId="5" fillId="2" borderId="6" xfId="0" applyNumberFormat="1" applyFont="1" applyFill="1" applyBorder="1" applyAlignment="1">
      <alignment horizontal="right" vertical="center"/>
    </xf>
    <xf numFmtId="165" fontId="6" fillId="0" borderId="6" xfId="0" applyNumberFormat="1" applyFont="1" applyBorder="1" applyAlignment="1">
      <alignment horizontal="right" vertical="center"/>
    </xf>
    <xf numFmtId="0" fontId="12" fillId="0" borderId="0" xfId="0" applyFont="1"/>
    <xf numFmtId="0" fontId="12" fillId="0" borderId="11" xfId="0" applyFont="1" applyBorder="1"/>
    <xf numFmtId="0" fontId="12" fillId="0" borderId="12" xfId="0" applyFont="1" applyBorder="1"/>
    <xf numFmtId="0" fontId="12" fillId="0" borderId="13" xfId="0" applyFont="1" applyBorder="1"/>
    <xf numFmtId="0" fontId="12" fillId="0" borderId="14" xfId="0" applyFont="1" applyBorder="1"/>
    <xf numFmtId="0" fontId="12" fillId="0" borderId="15" xfId="0" applyFont="1" applyBorder="1"/>
    <xf numFmtId="0" fontId="12" fillId="0" borderId="16" xfId="0" applyFont="1" applyBorder="1"/>
    <xf numFmtId="169" fontId="0" fillId="0" borderId="0" xfId="1" applyNumberFormat="1" applyFont="1" applyFill="1"/>
    <xf numFmtId="168" fontId="0" fillId="0" borderId="0" xfId="1" applyNumberFormat="1" applyFont="1" applyFill="1"/>
    <xf numFmtId="0" fontId="7" fillId="2" borderId="5" xfId="0" applyFont="1" applyFill="1" applyBorder="1" applyAlignment="1">
      <alignment horizontal="left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vertical="center" wrapText="1"/>
    </xf>
    <xf numFmtId="0" fontId="13" fillId="0" borderId="6" xfId="0" applyFont="1" applyBorder="1" applyAlignment="1">
      <alignment horizontal="center" vertical="center" wrapText="1"/>
    </xf>
    <xf numFmtId="164" fontId="15" fillId="0" borderId="6" xfId="0" applyNumberFormat="1" applyFont="1" applyBorder="1" applyAlignment="1">
      <alignment horizontal="center" vertical="center" wrapText="1"/>
    </xf>
    <xf numFmtId="164" fontId="9" fillId="0" borderId="6" xfId="0" applyNumberFormat="1" applyFont="1" applyBorder="1" applyAlignment="1">
      <alignment horizontal="center" vertical="center" wrapText="1"/>
    </xf>
    <xf numFmtId="0" fontId="17" fillId="0" borderId="0" xfId="0" applyFont="1"/>
    <xf numFmtId="0" fontId="18" fillId="2" borderId="5" xfId="0" applyFont="1" applyFill="1" applyBorder="1" applyAlignment="1">
      <alignment vertical="center"/>
    </xf>
    <xf numFmtId="0" fontId="19" fillId="2" borderId="6" xfId="0" applyFont="1" applyFill="1" applyBorder="1" applyAlignment="1">
      <alignment vertical="center"/>
    </xf>
    <xf numFmtId="0" fontId="18" fillId="2" borderId="6" xfId="0" applyFont="1" applyFill="1" applyBorder="1" applyAlignment="1">
      <alignment horizontal="center" vertical="center"/>
    </xf>
    <xf numFmtId="0" fontId="20" fillId="0" borderId="5" xfId="0" applyFont="1" applyBorder="1" applyAlignment="1">
      <alignment vertical="center"/>
    </xf>
    <xf numFmtId="0" fontId="20" fillId="0" borderId="6" xfId="0" applyFont="1" applyBorder="1" applyAlignment="1">
      <alignment horizontal="center" vertical="center"/>
    </xf>
    <xf numFmtId="169" fontId="19" fillId="2" borderId="6" xfId="1" applyNumberFormat="1" applyFont="1" applyFill="1" applyBorder="1" applyAlignment="1">
      <alignment horizontal="right" vertical="center"/>
    </xf>
    <xf numFmtId="169" fontId="20" fillId="2" borderId="6" xfId="1" applyNumberFormat="1" applyFont="1" applyFill="1" applyBorder="1" applyAlignment="1">
      <alignment horizontal="right" vertical="center"/>
    </xf>
    <xf numFmtId="169" fontId="18" fillId="2" borderId="6" xfId="1" applyNumberFormat="1" applyFont="1" applyFill="1" applyBorder="1" applyAlignment="1">
      <alignment horizontal="right" vertical="center"/>
    </xf>
    <xf numFmtId="43" fontId="17" fillId="0" borderId="0" xfId="0" applyNumberFormat="1" applyFont="1"/>
    <xf numFmtId="0" fontId="18" fillId="0" borderId="5" xfId="0" applyFont="1" applyBorder="1" applyAlignment="1">
      <alignment vertical="center" wrapText="1"/>
    </xf>
    <xf numFmtId="169" fontId="19" fillId="0" borderId="6" xfId="1" applyNumberFormat="1" applyFont="1" applyBorder="1" applyAlignment="1">
      <alignment horizontal="right" vertical="center"/>
    </xf>
    <xf numFmtId="169" fontId="19" fillId="0" borderId="6" xfId="1" applyNumberFormat="1" applyFont="1" applyBorder="1" applyAlignment="1">
      <alignment vertical="center"/>
    </xf>
    <xf numFmtId="169" fontId="20" fillId="0" borderId="6" xfId="1" applyNumberFormat="1" applyFont="1" applyBorder="1" applyAlignment="1">
      <alignment horizontal="right" vertical="center"/>
    </xf>
    <xf numFmtId="169" fontId="18" fillId="0" borderId="6" xfId="1" applyNumberFormat="1" applyFont="1" applyBorder="1" applyAlignment="1">
      <alignment vertical="center"/>
    </xf>
    <xf numFmtId="0" fontId="20" fillId="2" borderId="5" xfId="0" applyFont="1" applyFill="1" applyBorder="1" applyAlignment="1">
      <alignment vertical="center"/>
    </xf>
    <xf numFmtId="0" fontId="18" fillId="0" borderId="5" xfId="0" applyFont="1" applyBorder="1" applyAlignment="1">
      <alignment vertical="center"/>
    </xf>
    <xf numFmtId="169" fontId="18" fillId="0" borderId="6" xfId="1" applyNumberFormat="1" applyFont="1" applyBorder="1" applyAlignment="1">
      <alignment horizontal="right" vertical="center"/>
    </xf>
    <xf numFmtId="169" fontId="19" fillId="2" borderId="6" xfId="1" applyNumberFormat="1" applyFont="1" applyFill="1" applyBorder="1" applyAlignment="1">
      <alignment vertical="center"/>
    </xf>
    <xf numFmtId="9" fontId="0" fillId="0" borderId="0" xfId="0" applyNumberFormat="1"/>
    <xf numFmtId="169" fontId="20" fillId="3" borderId="6" xfId="1" applyNumberFormat="1" applyFont="1" applyFill="1" applyBorder="1" applyAlignment="1">
      <alignment horizontal="righ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164" fontId="8" fillId="0" borderId="7" xfId="0" applyNumberFormat="1" applyFont="1" applyBorder="1" applyAlignment="1">
      <alignment horizontal="right" vertical="center" wrapText="1"/>
    </xf>
    <xf numFmtId="164" fontId="8" fillId="0" borderId="9" xfId="0" applyNumberFormat="1" applyFont="1" applyBorder="1" applyAlignment="1">
      <alignment horizontal="right" vertical="center" wrapText="1"/>
    </xf>
    <xf numFmtId="0" fontId="14" fillId="2" borderId="7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left" vertical="center" wrapText="1"/>
    </xf>
    <xf numFmtId="0" fontId="7" fillId="2" borderId="18" xfId="0" applyFont="1" applyFill="1" applyBorder="1" applyAlignment="1">
      <alignment horizontal="left" vertical="center" wrapText="1"/>
    </xf>
    <xf numFmtId="0" fontId="7" fillId="2" borderId="19" xfId="0" applyFont="1" applyFill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</cellXfs>
  <cellStyles count="42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Three-Year Financial Forecast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'LTD Revenue graph'!$B$3</c:f>
              <c:strCache>
                <c:ptCount val="1"/>
                <c:pt idx="0">
                  <c:v>Sales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'LTD Revenue graph'!$C$2:$E$2</c:f>
              <c:strCache>
                <c:ptCount val="3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</c:strCache>
            </c:strRef>
          </c:cat>
          <c:val>
            <c:numRef>
              <c:f>'LTD Revenue graph'!$C$3:$E$3</c:f>
              <c:numCache>
                <c:formatCode>"£"#,##0_);[Red]\("£"#,##0\)</c:formatCode>
                <c:ptCount val="3"/>
                <c:pt idx="0">
                  <c:v>33300</c:v>
                </c:pt>
                <c:pt idx="1">
                  <c:v>39960</c:v>
                </c:pt>
                <c:pt idx="2">
                  <c:v>47952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E8-E14C-B7EC-59FF7C0C73AF}"/>
            </c:ext>
          </c:extLst>
        </c:ser>
        <c:ser>
          <c:idx val="1"/>
          <c:order val="1"/>
          <c:tx>
            <c:strRef>
              <c:f>'LTD Revenue graph'!$B$4</c:f>
              <c:strCache>
                <c:ptCount val="1"/>
                <c:pt idx="0">
                  <c:v>Total Tax 
(PAYE + Corporation Tax)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'LTD Revenue graph'!$C$2:$E$2</c:f>
              <c:strCache>
                <c:ptCount val="3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</c:strCache>
            </c:strRef>
          </c:cat>
          <c:val>
            <c:numRef>
              <c:f>'LTD Revenue graph'!$C$4:$E$4</c:f>
              <c:numCache>
                <c:formatCode>"£"#,##0_);[Red]\("£"#,##0\)</c:formatCode>
                <c:ptCount val="3"/>
                <c:pt idx="0">
                  <c:v>3050.92</c:v>
                </c:pt>
                <c:pt idx="1">
                  <c:v>4191.5660000000007</c:v>
                </c:pt>
                <c:pt idx="2">
                  <c:v>5469.7340000000004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E8-E14C-B7EC-59FF7C0C73AF}"/>
            </c:ext>
          </c:extLst>
        </c:ser>
        <c:ser>
          <c:idx val="2"/>
          <c:order val="2"/>
          <c:tx>
            <c:strRef>
              <c:f>'LTD Revenue graph'!$B$5</c:f>
              <c:strCache>
                <c:ptCount val="1"/>
                <c:pt idx="0">
                  <c:v>Take Home Amount
(Director's Salary + Dividend)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'LTD Revenue graph'!$C$2:$E$2</c:f>
              <c:strCache>
                <c:ptCount val="3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</c:strCache>
            </c:strRef>
          </c:cat>
          <c:val>
            <c:numRef>
              <c:f>'LTD Revenue graph'!$C$5:$E$5</c:f>
              <c:numCache>
                <c:formatCode>"£"#,##0_);[Red]\("£"#,##0\)</c:formatCode>
                <c:ptCount val="3"/>
                <c:pt idx="0">
                  <c:v>19200</c:v>
                </c:pt>
                <c:pt idx="1">
                  <c:v>23200</c:v>
                </c:pt>
                <c:pt idx="2">
                  <c:v>27200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AE8-E14C-B7EC-59FF7C0C73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48054888"/>
        <c:axId val="548055280"/>
        <c:axId val="0"/>
      </c:bar3DChart>
      <c:catAx>
        <c:axId val="548054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055280"/>
        <c:crosses val="autoZero"/>
        <c:auto val="1"/>
        <c:lblAlgn val="ctr"/>
        <c:lblOffset val="100"/>
        <c:noMultiLvlLbl val="0"/>
      </c:catAx>
      <c:valAx>
        <c:axId val="54805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&quot;£&quot;#,##0_);[Red]\(&quot;£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05488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Three-Year Financial Forecast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'[2]LTD Revenue graph'!$B$3</c:f>
              <c:strCache>
                <c:ptCount val="1"/>
                <c:pt idx="0">
                  <c:v>Sales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'[2]LTD Revenue graph'!$C$2:$E$2</c:f>
              <c:strCache>
                <c:ptCount val="3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</c:strCache>
            </c:strRef>
          </c:cat>
          <c:val>
            <c:numRef>
              <c:f>'[2]LTD Revenue graph'!$C$3:$E$3</c:f>
              <c:numCache>
                <c:formatCode>General</c:formatCode>
                <c:ptCount val="3"/>
                <c:pt idx="0">
                  <c:v>32000</c:v>
                </c:pt>
                <c:pt idx="1">
                  <c:v>38400</c:v>
                </c:pt>
                <c:pt idx="2">
                  <c:v>46080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6D-420A-86E4-2C053B2DDC0D}"/>
            </c:ext>
          </c:extLst>
        </c:ser>
        <c:ser>
          <c:idx val="1"/>
          <c:order val="1"/>
          <c:tx>
            <c:strRef>
              <c:f>'[2]LTD Revenue graph'!$B$4</c:f>
              <c:strCache>
                <c:ptCount val="1"/>
                <c:pt idx="0">
                  <c:v>Total Tax 
(PAYE + Corporation Tax)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'[2]LTD Revenue graph'!$C$2:$E$2</c:f>
              <c:strCache>
                <c:ptCount val="3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</c:strCache>
            </c:strRef>
          </c:cat>
          <c:val>
            <c:numRef>
              <c:f>'[2]LTD Revenue graph'!$C$4:$E$4</c:f>
              <c:numCache>
                <c:formatCode>General</c:formatCode>
                <c:ptCount val="3"/>
                <c:pt idx="0">
                  <c:v>2873.9093600000006</c:v>
                </c:pt>
                <c:pt idx="1">
                  <c:v>3883.1586399999997</c:v>
                </c:pt>
                <c:pt idx="2">
                  <c:v>5070.9875679999996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6D-420A-86E4-2C053B2DDC0D}"/>
            </c:ext>
          </c:extLst>
        </c:ser>
        <c:ser>
          <c:idx val="2"/>
          <c:order val="2"/>
          <c:tx>
            <c:strRef>
              <c:f>'[2]LTD Revenue graph'!$B$5</c:f>
              <c:strCache>
                <c:ptCount val="1"/>
                <c:pt idx="0">
                  <c:v>Take Home Amount
(Director's Salary + Dividend)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'[2]LTD Revenue graph'!$C$2:$E$2</c:f>
              <c:strCache>
                <c:ptCount val="3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</c:strCache>
            </c:strRef>
          </c:cat>
          <c:val>
            <c:numRef>
              <c:f>'[2]LTD Revenue graph'!$C$5:$E$5</c:f>
              <c:numCache>
                <c:formatCode>General</c:formatCode>
                <c:ptCount val="3"/>
                <c:pt idx="0">
                  <c:v>19500</c:v>
                </c:pt>
                <c:pt idx="1">
                  <c:v>23500</c:v>
                </c:pt>
                <c:pt idx="2">
                  <c:v>27500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16D-420A-86E4-2C053B2DDC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48054888"/>
        <c:axId val="548055280"/>
        <c:axId val="0"/>
      </c:bar3DChart>
      <c:catAx>
        <c:axId val="548054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055280"/>
        <c:crosses val="autoZero"/>
        <c:auto val="1"/>
        <c:lblAlgn val="ctr"/>
        <c:lblOffset val="100"/>
        <c:noMultiLvlLbl val="0"/>
      </c:catAx>
      <c:valAx>
        <c:axId val="54805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05488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Monthly</a:t>
            </a:r>
            <a:r>
              <a:rPr lang="tr-TR" baseline="0"/>
              <a:t> Sales Chart in First Year of Business</a:t>
            </a:r>
            <a:endParaRPr lang="tr-TR"/>
          </a:p>
        </c:rich>
      </c:tx>
      <c:layout>
        <c:manualLayout>
          <c:xMode val="edge"/>
          <c:yMode val="edge"/>
          <c:x val="0.18940894340398684"/>
          <c:y val="2.16919739696312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Sayfa1!$B$2:$B$3</c:f>
              <c:strCache>
                <c:ptCount val="2"/>
                <c:pt idx="0">
                  <c:v>Month</c:v>
                </c:pt>
                <c:pt idx="1">
                  <c:v>1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Sayfa1!$B$4</c:f>
              <c:numCache>
                <c:formatCode>_(* #,##0_);_(* \(#,##0\);_(* "-"??_);_(@_)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4BBE-4EDC-8DF8-8A52A625D9FE}"/>
            </c:ext>
          </c:extLst>
        </c:ser>
        <c:ser>
          <c:idx val="1"/>
          <c:order val="1"/>
          <c:tx>
            <c:strRef>
              <c:f>Sayfa1!$C$2:$C$3</c:f>
              <c:strCache>
                <c:ptCount val="2"/>
                <c:pt idx="0">
                  <c:v>Month</c:v>
                </c:pt>
                <c:pt idx="1">
                  <c:v>2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Sayfa1!$C$4</c:f>
              <c:numCache>
                <c:formatCode>_(* #,##0_);_(* \(#,##0\);_(* "-"??_);_(@_)</c:formatCode>
                <c:ptCount val="1"/>
                <c:pt idx="0">
                  <c:v>1250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BBE-4EDC-8DF8-8A52A625D9FE}"/>
            </c:ext>
          </c:extLst>
        </c:ser>
        <c:ser>
          <c:idx val="2"/>
          <c:order val="2"/>
          <c:tx>
            <c:strRef>
              <c:f>Sayfa1!$D$2:$D$3</c:f>
              <c:strCache>
                <c:ptCount val="2"/>
                <c:pt idx="0">
                  <c:v>Month</c:v>
                </c:pt>
                <c:pt idx="1">
                  <c:v>3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Sayfa1!$D$4</c:f>
              <c:numCache>
                <c:formatCode>_(* #,##0_);_(* \(#,##0\);_(* "-"??_);_(@_)</c:formatCode>
                <c:ptCount val="1"/>
                <c:pt idx="0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BBE-4EDC-8DF8-8A52A625D9FE}"/>
            </c:ext>
          </c:extLst>
        </c:ser>
        <c:ser>
          <c:idx val="3"/>
          <c:order val="3"/>
          <c:tx>
            <c:strRef>
              <c:f>Sayfa1!$E$2:$E$3</c:f>
              <c:strCache>
                <c:ptCount val="2"/>
                <c:pt idx="0">
                  <c:v>Month</c:v>
                </c:pt>
                <c:pt idx="1">
                  <c:v>4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Sayfa1!$E$4</c:f>
              <c:numCache>
                <c:formatCode>_(* #,##0_);_(* \(#,##0\);_(* "-"??_);_(@_)</c:formatCode>
                <c:ptCount val="1"/>
                <c:pt idx="0">
                  <c:v>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BBE-4EDC-8DF8-8A52A625D9FE}"/>
            </c:ext>
          </c:extLst>
        </c:ser>
        <c:ser>
          <c:idx val="4"/>
          <c:order val="4"/>
          <c:tx>
            <c:strRef>
              <c:f>Sayfa1!$F$2:$F$3</c:f>
              <c:strCache>
                <c:ptCount val="2"/>
                <c:pt idx="0">
                  <c:v>Month</c:v>
                </c:pt>
                <c:pt idx="1">
                  <c:v>5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Sayfa1!$F$4</c:f>
              <c:numCache>
                <c:formatCode>_(* #,##0_);_(* \(#,##0\);_(* "-"??_);_(@_)</c:formatCode>
                <c:ptCount val="1"/>
                <c:pt idx="0">
                  <c:v>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BBE-4EDC-8DF8-8A52A625D9FE}"/>
            </c:ext>
          </c:extLst>
        </c:ser>
        <c:ser>
          <c:idx val="5"/>
          <c:order val="5"/>
          <c:tx>
            <c:strRef>
              <c:f>Sayfa1!$G$2:$G$3</c:f>
              <c:strCache>
                <c:ptCount val="2"/>
                <c:pt idx="0">
                  <c:v>Month</c:v>
                </c:pt>
                <c:pt idx="1">
                  <c:v>6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Sayfa1!$G$4</c:f>
              <c:numCache>
                <c:formatCode>_(* #,##0_);_(* \(#,##0\);_(* "-"??_);_(@_)</c:formatCode>
                <c:ptCount val="1"/>
                <c:pt idx="0">
                  <c:v>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BBE-4EDC-8DF8-8A52A625D9FE}"/>
            </c:ext>
          </c:extLst>
        </c:ser>
        <c:ser>
          <c:idx val="6"/>
          <c:order val="6"/>
          <c:tx>
            <c:strRef>
              <c:f>Sayfa1!$H$2:$H$3</c:f>
              <c:strCache>
                <c:ptCount val="2"/>
                <c:pt idx="0">
                  <c:v>Month</c:v>
                </c:pt>
                <c:pt idx="1">
                  <c:v>7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Sayfa1!$H$4</c:f>
              <c:numCache>
                <c:formatCode>_(* #,##0_);_(* \(#,##0\);_(* "-"??_);_(@_)</c:formatCode>
                <c:ptCount val="1"/>
                <c:pt idx="0">
                  <c:v>3100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BBE-4EDC-8DF8-8A52A625D9FE}"/>
            </c:ext>
          </c:extLst>
        </c:ser>
        <c:ser>
          <c:idx val="7"/>
          <c:order val="7"/>
          <c:tx>
            <c:strRef>
              <c:f>Sayfa1!$I$2:$I$3</c:f>
              <c:strCache>
                <c:ptCount val="2"/>
                <c:pt idx="0">
                  <c:v>Month</c:v>
                </c:pt>
                <c:pt idx="1">
                  <c:v>8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Sayfa1!$I$4</c:f>
              <c:numCache>
                <c:formatCode>_(* #,##0_);_(* \(#,##0\);_(* "-"??_);_(@_)</c:formatCode>
                <c:ptCount val="1"/>
                <c:pt idx="0">
                  <c:v>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BBE-4EDC-8DF8-8A52A625D9FE}"/>
            </c:ext>
          </c:extLst>
        </c:ser>
        <c:ser>
          <c:idx val="8"/>
          <c:order val="8"/>
          <c:tx>
            <c:strRef>
              <c:f>Sayfa1!$J$2:$J$3</c:f>
              <c:strCache>
                <c:ptCount val="2"/>
                <c:pt idx="0">
                  <c:v>Month</c:v>
                </c:pt>
                <c:pt idx="1">
                  <c:v>9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Sayfa1!$J$4</c:f>
              <c:numCache>
                <c:formatCode>_(* #,##0_);_(* \(#,##0\);_(* "-"??_);_(@_)</c:formatCode>
                <c:ptCount val="1"/>
                <c:pt idx="0">
                  <c:v>3750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BBE-4EDC-8DF8-8A52A625D9FE}"/>
            </c:ext>
          </c:extLst>
        </c:ser>
        <c:ser>
          <c:idx val="9"/>
          <c:order val="9"/>
          <c:tx>
            <c:strRef>
              <c:f>Sayfa1!$K$2:$K$3</c:f>
              <c:strCache>
                <c:ptCount val="2"/>
                <c:pt idx="0">
                  <c:v>Month</c:v>
                </c:pt>
                <c:pt idx="1">
                  <c:v>10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Sayfa1!$K$4</c:f>
              <c:numCache>
                <c:formatCode>_(* #,##0_);_(* \(#,##0\);_(* "-"??_);_(@_)</c:formatCode>
                <c:ptCount val="1"/>
                <c:pt idx="0">
                  <c:v>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BBE-4EDC-8DF8-8A52A625D9FE}"/>
            </c:ext>
          </c:extLst>
        </c:ser>
        <c:ser>
          <c:idx val="10"/>
          <c:order val="10"/>
          <c:tx>
            <c:strRef>
              <c:f>Sayfa1!$L$2:$L$3</c:f>
              <c:strCache>
                <c:ptCount val="2"/>
                <c:pt idx="0">
                  <c:v>Month</c:v>
                </c:pt>
                <c:pt idx="1">
                  <c:v>11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Sayfa1!$L$4</c:f>
              <c:numCache>
                <c:formatCode>_(* #,##0_);_(* \(#,##0\);_(* "-"??_);_(@_)</c:formatCode>
                <c:ptCount val="1"/>
                <c:pt idx="0">
                  <c:v>4500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BBE-4EDC-8DF8-8A52A625D9FE}"/>
            </c:ext>
          </c:extLst>
        </c:ser>
        <c:ser>
          <c:idx val="11"/>
          <c:order val="11"/>
          <c:tx>
            <c:strRef>
              <c:f>Sayfa1!$M$2:$M$3</c:f>
              <c:strCache>
                <c:ptCount val="2"/>
                <c:pt idx="0">
                  <c:v>Month</c:v>
                </c:pt>
                <c:pt idx="1">
                  <c:v>12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Sayfa1!$M$4</c:f>
              <c:numCache>
                <c:formatCode>_(* #,##0_);_(* \(#,##0\);_(* "-"??_);_(@_)</c:formatCode>
                <c:ptCount val="1"/>
                <c:pt idx="0">
                  <c:v>4700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BBE-4EDC-8DF8-8A52A625D9F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581576240"/>
        <c:axId val="581577904"/>
      </c:barChart>
      <c:catAx>
        <c:axId val="58157624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81577904"/>
        <c:crosses val="autoZero"/>
        <c:auto val="1"/>
        <c:lblAlgn val="ctr"/>
        <c:lblOffset val="100"/>
        <c:noMultiLvlLbl val="0"/>
      </c:catAx>
      <c:valAx>
        <c:axId val="58157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Sales Amount, £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576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13</xdr:row>
      <xdr:rowOff>38100</xdr:rowOff>
    </xdr:from>
    <xdr:to>
      <xdr:col>10</xdr:col>
      <xdr:colOff>787400</xdr:colOff>
      <xdr:row>41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110067</xdr:colOff>
      <xdr:row>10</xdr:row>
      <xdr:rowOff>0</xdr:rowOff>
    </xdr:from>
    <xdr:to>
      <xdr:col>11</xdr:col>
      <xdr:colOff>646854</xdr:colOff>
      <xdr:row>39</xdr:row>
      <xdr:rowOff>39793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358140</xdr:colOff>
      <xdr:row>6</xdr:row>
      <xdr:rowOff>0</xdr:rowOff>
    </xdr:from>
    <xdr:to>
      <xdr:col>13</xdr:col>
      <xdr:colOff>60960</xdr:colOff>
      <xdr:row>23</xdr:row>
      <xdr:rowOff>144780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ublic\Documents\Omer%20Demir\fdca\eren%20altan\cash%20flow%20tabl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Uk%20Dosyalar&#305;/&#214;rnek%20Dosyalar/BPlan%20financials%20SonayPola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ised"/>
      <sheetName val="Sheet3"/>
      <sheetName val="old"/>
    </sheetNames>
    <sheetDataSet>
      <sheetData sheetId="0" refreshError="1">
        <row r="4">
          <cell r="O4">
            <v>37250</v>
          </cell>
          <cell r="P4">
            <v>44700</v>
          </cell>
          <cell r="Q4">
            <v>53640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z info"/>
      <sheetName val="Visa Exp"/>
      <sheetName val="ST Profit &amp; Loss"/>
      <sheetName val="ST Cash Flow"/>
      <sheetName val="ST Revenue graph"/>
      <sheetName val="LTD Profit &amp; Loss"/>
      <sheetName val="LTD Cash Flow"/>
      <sheetName val="SWOT"/>
      <sheetName val="LTD Revenue graph"/>
      <sheetName val="Sheet1"/>
      <sheetName val="startup expenses"/>
      <sheetName val="pric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C2" t="str">
            <v>Year 1</v>
          </cell>
          <cell r="D2" t="str">
            <v>Year 2</v>
          </cell>
          <cell r="E2" t="str">
            <v>Year 3</v>
          </cell>
        </row>
        <row r="3">
          <cell r="B3" t="str">
            <v>Sales</v>
          </cell>
          <cell r="C3">
            <v>32000</v>
          </cell>
          <cell r="D3">
            <v>38400</v>
          </cell>
          <cell r="E3">
            <v>46080</v>
          </cell>
        </row>
        <row r="4">
          <cell r="B4" t="str">
            <v>Total Tax 
(PAYE + Corporation Tax)</v>
          </cell>
          <cell r="C4">
            <v>2873.9093600000006</v>
          </cell>
          <cell r="D4">
            <v>3883.1586399999997</v>
          </cell>
          <cell r="E4">
            <v>5070.9875679999996</v>
          </cell>
        </row>
        <row r="5">
          <cell r="B5" t="str">
            <v>Take Home Amount
(Director's Salary + Dividend)</v>
          </cell>
          <cell r="C5">
            <v>19500</v>
          </cell>
          <cell r="D5">
            <v>23500</v>
          </cell>
          <cell r="E5">
            <v>27500</v>
          </cell>
        </row>
      </sheetData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capium.com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5"/>
  <sheetViews>
    <sheetView workbookViewId="0">
      <selection activeCell="A15" sqref="A15"/>
    </sheetView>
  </sheetViews>
  <sheetFormatPr defaultColWidth="10.8984375" defaultRowHeight="13.8" x14ac:dyDescent="0.25"/>
  <cols>
    <col min="1" max="1" width="24.09765625" style="34" customWidth="1"/>
    <col min="2" max="2" width="44.59765625" style="34" customWidth="1"/>
    <col min="3" max="16384" width="10.8984375" style="34"/>
  </cols>
  <sheetData>
    <row r="2" spans="1:2" x14ac:dyDescent="0.25">
      <c r="A2" s="35" t="s">
        <v>136</v>
      </c>
      <c r="B2" s="36" t="s">
        <v>140</v>
      </c>
    </row>
    <row r="3" spans="1:2" x14ac:dyDescent="0.25">
      <c r="A3" s="37" t="s">
        <v>137</v>
      </c>
      <c r="B3" s="38" t="s">
        <v>141</v>
      </c>
    </row>
    <row r="4" spans="1:2" x14ac:dyDescent="0.25">
      <c r="A4" s="37" t="s">
        <v>138</v>
      </c>
      <c r="B4" s="38" t="s">
        <v>142</v>
      </c>
    </row>
    <row r="5" spans="1:2" x14ac:dyDescent="0.25">
      <c r="A5" s="39" t="s">
        <v>139</v>
      </c>
      <c r="B5" s="40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44"/>
  <sheetViews>
    <sheetView topLeftCell="A10" workbookViewId="0">
      <selection activeCell="A22" sqref="A22"/>
    </sheetView>
  </sheetViews>
  <sheetFormatPr defaultColWidth="11" defaultRowHeight="15.6" x14ac:dyDescent="0.3"/>
  <cols>
    <col min="1" max="1" width="25.8984375" customWidth="1"/>
    <col min="2" max="4" width="14.5" customWidth="1"/>
    <col min="5" max="5" width="30.59765625" customWidth="1"/>
  </cols>
  <sheetData>
    <row r="2" spans="1:5" x14ac:dyDescent="0.3">
      <c r="A2">
        <v>6.1</v>
      </c>
    </row>
    <row r="3" spans="1:5" x14ac:dyDescent="0.3">
      <c r="B3" t="s">
        <v>0</v>
      </c>
      <c r="C3" t="s">
        <v>1</v>
      </c>
      <c r="D3" t="s">
        <v>2</v>
      </c>
    </row>
    <row r="4" spans="1:5" x14ac:dyDescent="0.3">
      <c r="A4" t="s">
        <v>3</v>
      </c>
      <c r="B4" s="1"/>
      <c r="C4" s="1"/>
      <c r="D4" s="1" t="s">
        <v>4</v>
      </c>
      <c r="E4" t="s">
        <v>5</v>
      </c>
    </row>
    <row r="5" spans="1:5" x14ac:dyDescent="0.3">
      <c r="A5" t="s">
        <v>6</v>
      </c>
      <c r="B5" s="1"/>
      <c r="C5" s="1"/>
      <c r="D5" s="1">
        <v>0</v>
      </c>
    </row>
    <row r="6" spans="1:5" x14ac:dyDescent="0.3">
      <c r="A6" t="s">
        <v>7</v>
      </c>
      <c r="B6" s="1"/>
      <c r="C6" s="1"/>
      <c r="D6" s="1" t="s">
        <v>4</v>
      </c>
    </row>
    <row r="7" spans="1:5" x14ac:dyDescent="0.3">
      <c r="A7" t="s">
        <v>8</v>
      </c>
      <c r="B7" s="1"/>
      <c r="C7" s="1"/>
      <c r="D7" s="1" t="s">
        <v>4</v>
      </c>
    </row>
    <row r="8" spans="1:5" x14ac:dyDescent="0.3">
      <c r="A8" t="s">
        <v>9</v>
      </c>
      <c r="B8" s="1"/>
      <c r="C8" s="1"/>
      <c r="D8" s="1" t="s">
        <v>4</v>
      </c>
    </row>
    <row r="9" spans="1:5" x14ac:dyDescent="0.3">
      <c r="A9" t="s">
        <v>10</v>
      </c>
      <c r="B9" s="1"/>
      <c r="C9" s="1"/>
      <c r="D9" s="1" t="s">
        <v>4</v>
      </c>
    </row>
    <row r="10" spans="1:5" x14ac:dyDescent="0.3">
      <c r="A10" t="s">
        <v>11</v>
      </c>
      <c r="B10" s="1"/>
      <c r="C10" s="1"/>
      <c r="D10" s="1" t="s">
        <v>12</v>
      </c>
      <c r="E10" t="s">
        <v>13</v>
      </c>
    </row>
    <row r="11" spans="1:5" x14ac:dyDescent="0.3">
      <c r="A11" t="s">
        <v>14</v>
      </c>
      <c r="B11" s="1"/>
      <c r="C11" s="1"/>
      <c r="D11" s="1" t="s">
        <v>4</v>
      </c>
    </row>
    <row r="12" spans="1:5" x14ac:dyDescent="0.3">
      <c r="A12" t="s">
        <v>15</v>
      </c>
      <c r="B12" s="1"/>
      <c r="C12" s="1"/>
      <c r="D12" s="1" t="s">
        <v>4</v>
      </c>
    </row>
    <row r="13" spans="1:5" x14ac:dyDescent="0.3">
      <c r="A13" t="s">
        <v>16</v>
      </c>
      <c r="B13" s="1"/>
      <c r="C13" s="1"/>
      <c r="D13" s="1">
        <v>0</v>
      </c>
      <c r="E13" t="s">
        <v>17</v>
      </c>
    </row>
    <row r="14" spans="1:5" x14ac:dyDescent="0.3">
      <c r="A14" t="s">
        <v>18</v>
      </c>
      <c r="B14" s="1"/>
      <c r="C14" s="1"/>
      <c r="D14" s="1">
        <v>0</v>
      </c>
    </row>
    <row r="15" spans="1:5" x14ac:dyDescent="0.3">
      <c r="A15" t="s">
        <v>19</v>
      </c>
      <c r="B15" s="1"/>
      <c r="C15" s="1"/>
      <c r="D15" s="1">
        <v>0</v>
      </c>
    </row>
    <row r="16" spans="1:5" x14ac:dyDescent="0.3">
      <c r="A16" t="s">
        <v>20</v>
      </c>
      <c r="B16" s="1"/>
      <c r="C16" s="1"/>
      <c r="D16" s="1">
        <v>0</v>
      </c>
    </row>
    <row r="17" spans="1:5" x14ac:dyDescent="0.3">
      <c r="A17" t="s">
        <v>21</v>
      </c>
      <c r="B17" s="1"/>
      <c r="C17" s="1"/>
      <c r="D17" s="1">
        <v>0</v>
      </c>
    </row>
    <row r="18" spans="1:5" x14ac:dyDescent="0.3">
      <c r="A18" t="s">
        <v>22</v>
      </c>
      <c r="B18" s="1"/>
      <c r="C18" s="1"/>
      <c r="D18" s="1" t="s">
        <v>4</v>
      </c>
    </row>
    <row r="19" spans="1:5" x14ac:dyDescent="0.3">
      <c r="A19" t="s">
        <v>23</v>
      </c>
      <c r="B19" s="1"/>
      <c r="C19" s="1"/>
      <c r="D19" s="1">
        <v>0</v>
      </c>
    </row>
    <row r="20" spans="1:5" x14ac:dyDescent="0.3">
      <c r="B20" s="2">
        <f>SUM(B4:B19)</f>
        <v>0</v>
      </c>
      <c r="C20" s="2">
        <f>SUM(C4:C19)</f>
        <v>0</v>
      </c>
      <c r="D20" s="2">
        <f>SUM(D4:D19)</f>
        <v>0</v>
      </c>
    </row>
    <row r="24" spans="1:5" x14ac:dyDescent="0.3">
      <c r="A24">
        <v>6.2</v>
      </c>
    </row>
    <row r="25" spans="1:5" x14ac:dyDescent="0.3">
      <c r="B25" t="s">
        <v>0</v>
      </c>
      <c r="C25" t="s">
        <v>1</v>
      </c>
      <c r="D25" t="s">
        <v>2</v>
      </c>
      <c r="E25" t="s">
        <v>24</v>
      </c>
    </row>
    <row r="26" spans="1:5" x14ac:dyDescent="0.3">
      <c r="A26" t="s">
        <v>25</v>
      </c>
      <c r="B26" s="1"/>
      <c r="C26" s="1"/>
      <c r="D26" s="1">
        <v>0</v>
      </c>
      <c r="E26" t="s">
        <v>26</v>
      </c>
    </row>
    <row r="27" spans="1:5" x14ac:dyDescent="0.3">
      <c r="A27" t="s">
        <v>27</v>
      </c>
      <c r="B27" s="1"/>
      <c r="C27" s="1"/>
      <c r="D27" s="1">
        <v>0</v>
      </c>
      <c r="E27" t="s">
        <v>28</v>
      </c>
    </row>
    <row r="28" spans="1:5" x14ac:dyDescent="0.3">
      <c r="A28" t="s">
        <v>29</v>
      </c>
      <c r="B28" s="1"/>
      <c r="C28" s="1"/>
      <c r="D28" s="41">
        <v>153</v>
      </c>
      <c r="E28" t="s">
        <v>30</v>
      </c>
    </row>
    <row r="29" spans="1:5" x14ac:dyDescent="0.3">
      <c r="A29" t="s">
        <v>31</v>
      </c>
      <c r="B29" s="1"/>
      <c r="C29" s="1"/>
      <c r="D29" s="41">
        <v>1384</v>
      </c>
    </row>
    <row r="30" spans="1:5" x14ac:dyDescent="0.3">
      <c r="A30" t="s">
        <v>32</v>
      </c>
      <c r="B30" s="1"/>
      <c r="C30" s="1"/>
      <c r="D30" s="41">
        <v>0</v>
      </c>
      <c r="E30" t="s">
        <v>33</v>
      </c>
    </row>
    <row r="31" spans="1:5" x14ac:dyDescent="0.3">
      <c r="A31" t="s">
        <v>34</v>
      </c>
      <c r="B31" s="1"/>
      <c r="C31" s="1"/>
      <c r="D31" s="41">
        <v>44</v>
      </c>
      <c r="E31" t="s">
        <v>35</v>
      </c>
    </row>
    <row r="32" spans="1:5" x14ac:dyDescent="0.3">
      <c r="A32" t="s">
        <v>36</v>
      </c>
      <c r="B32" s="1"/>
      <c r="C32" s="1"/>
      <c r="D32" s="41">
        <v>2391</v>
      </c>
      <c r="E32" t="s">
        <v>37</v>
      </c>
    </row>
    <row r="33" spans="1:5" x14ac:dyDescent="0.3">
      <c r="A33" t="s">
        <v>38</v>
      </c>
      <c r="B33" s="1"/>
      <c r="C33" s="1"/>
      <c r="D33" s="41">
        <v>0</v>
      </c>
      <c r="E33" t="s">
        <v>39</v>
      </c>
    </row>
    <row r="34" spans="1:5" x14ac:dyDescent="0.3">
      <c r="A34" t="s">
        <v>40</v>
      </c>
      <c r="B34" s="1"/>
      <c r="C34" s="1"/>
      <c r="D34" s="41">
        <v>0</v>
      </c>
      <c r="E34" t="s">
        <v>41</v>
      </c>
    </row>
    <row r="35" spans="1:5" x14ac:dyDescent="0.3">
      <c r="A35" t="s">
        <v>42</v>
      </c>
      <c r="B35" s="1"/>
      <c r="C35" s="1"/>
      <c r="D35" s="41">
        <v>0</v>
      </c>
      <c r="E35" t="s">
        <v>43</v>
      </c>
    </row>
    <row r="36" spans="1:5" x14ac:dyDescent="0.3">
      <c r="A36" t="s">
        <v>44</v>
      </c>
      <c r="B36" s="1"/>
      <c r="C36" s="1"/>
      <c r="D36" s="42" t="e">
        <f>-(#REF!+#REF!+#REF!+#REF!+#REF!+#REF!+#REF!+#REF!+#REF!)-D39-D40-D41-D42</f>
        <v>#REF!</v>
      </c>
      <c r="E36" t="s">
        <v>45</v>
      </c>
    </row>
    <row r="37" spans="1:5" x14ac:dyDescent="0.3">
      <c r="A37" t="s">
        <v>46</v>
      </c>
      <c r="B37" s="1"/>
      <c r="C37" s="1"/>
      <c r="D37" s="41">
        <v>0</v>
      </c>
      <c r="E37" t="s">
        <v>47</v>
      </c>
    </row>
    <row r="38" spans="1:5" x14ac:dyDescent="0.3">
      <c r="A38" t="s">
        <v>48</v>
      </c>
      <c r="B38" s="1"/>
      <c r="C38" s="1"/>
      <c r="D38" s="41" t="e">
        <f>#REF!</f>
        <v>#REF!</v>
      </c>
      <c r="E38" t="s">
        <v>49</v>
      </c>
    </row>
    <row r="39" spans="1:5" x14ac:dyDescent="0.3">
      <c r="A39" t="s">
        <v>50</v>
      </c>
      <c r="B39" s="1"/>
      <c r="C39" s="1"/>
      <c r="D39" s="41" t="e">
        <f>-#REF!</f>
        <v>#REF!</v>
      </c>
    </row>
    <row r="40" spans="1:5" x14ac:dyDescent="0.3">
      <c r="A40" t="s">
        <v>51</v>
      </c>
      <c r="B40" s="1"/>
      <c r="C40" s="1"/>
      <c r="D40" s="41">
        <v>500</v>
      </c>
      <c r="E40" t="s">
        <v>52</v>
      </c>
    </row>
    <row r="41" spans="1:5" x14ac:dyDescent="0.3">
      <c r="A41" t="s">
        <v>53</v>
      </c>
      <c r="B41" s="1"/>
      <c r="C41" s="1"/>
      <c r="D41" s="41" t="e">
        <f>-#REF!</f>
        <v>#REF!</v>
      </c>
    </row>
    <row r="42" spans="1:5" x14ac:dyDescent="0.3">
      <c r="A42" t="s">
        <v>54</v>
      </c>
      <c r="B42" s="1"/>
      <c r="C42" s="1"/>
      <c r="D42" s="41" t="e">
        <f>-#REF!</f>
        <v>#REF!</v>
      </c>
    </row>
    <row r="43" spans="1:5" x14ac:dyDescent="0.3">
      <c r="B43" s="2">
        <f>SUM(B26:B42)</f>
        <v>0</v>
      </c>
      <c r="C43" s="2">
        <f>SUM(C26:C42)</f>
        <v>0</v>
      </c>
      <c r="D43" s="2" t="e">
        <f>SUM(D26:D42)</f>
        <v>#REF!</v>
      </c>
    </row>
    <row r="44" spans="1:5" x14ac:dyDescent="0.3">
      <c r="D44" s="28" t="e">
        <f>#REF!-'Visa Exp'!D43</f>
        <v>#REF!</v>
      </c>
      <c r="E44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64"/>
  <sheetViews>
    <sheetView tabSelected="1" zoomScale="90" zoomScaleNormal="90" workbookViewId="0">
      <selection activeCell="H7" sqref="H7"/>
    </sheetView>
  </sheetViews>
  <sheetFormatPr defaultColWidth="11" defaultRowHeight="15.6" x14ac:dyDescent="0.3"/>
  <cols>
    <col min="1" max="1" width="29.3984375" customWidth="1"/>
    <col min="2" max="4" width="13.09765625" customWidth="1"/>
    <col min="9" max="9" width="15.5" bestFit="1" customWidth="1"/>
    <col min="10" max="12" width="18.8984375" customWidth="1"/>
  </cols>
  <sheetData>
    <row r="1" spans="1:4" ht="16.2" thickBot="1" x14ac:dyDescent="0.35">
      <c r="A1" s="70" t="s">
        <v>173</v>
      </c>
      <c r="B1" s="71"/>
      <c r="C1" s="71"/>
      <c r="D1" s="72"/>
    </row>
    <row r="2" spans="1:4" ht="16.8" thickTop="1" thickBot="1" x14ac:dyDescent="0.35">
      <c r="A2" s="4"/>
      <c r="B2" s="5" t="s">
        <v>55</v>
      </c>
      <c r="C2" s="5" t="s">
        <v>56</v>
      </c>
      <c r="D2" s="5" t="s">
        <v>57</v>
      </c>
    </row>
    <row r="3" spans="1:4" ht="16.2" thickBot="1" x14ac:dyDescent="0.35">
      <c r="A3" s="6" t="s">
        <v>58</v>
      </c>
      <c r="B3" s="16">
        <f>'LTD Cash Flow'!P6</f>
        <v>33300</v>
      </c>
      <c r="C3" s="16">
        <f>'LTD Cash Flow'!Q6</f>
        <v>39960</v>
      </c>
      <c r="D3" s="16">
        <f>'LTD Cash Flow'!R6</f>
        <v>47952</v>
      </c>
    </row>
    <row r="4" spans="1:4" ht="16.2" thickBot="1" x14ac:dyDescent="0.35">
      <c r="A4" s="4" t="s">
        <v>59</v>
      </c>
      <c r="B4" s="8">
        <v>0</v>
      </c>
      <c r="C4" s="8">
        <v>0</v>
      </c>
      <c r="D4" s="8">
        <v>0</v>
      </c>
    </row>
    <row r="5" spans="1:4" ht="16.2" thickBot="1" x14ac:dyDescent="0.35">
      <c r="A5" s="6" t="s">
        <v>60</v>
      </c>
      <c r="B5" s="9"/>
      <c r="C5" s="9"/>
      <c r="D5" s="10"/>
    </row>
    <row r="6" spans="1:4" ht="16.2" thickBot="1" x14ac:dyDescent="0.35">
      <c r="A6" s="4" t="s">
        <v>61</v>
      </c>
      <c r="B6" s="8">
        <v>0</v>
      </c>
      <c r="C6" s="8">
        <v>0</v>
      </c>
      <c r="D6" s="8">
        <v>0</v>
      </c>
    </row>
    <row r="7" spans="1:4" ht="16.2" thickBot="1" x14ac:dyDescent="0.35">
      <c r="A7" s="6"/>
      <c r="B7" s="9"/>
      <c r="C7" s="9"/>
      <c r="D7" s="10"/>
    </row>
    <row r="8" spans="1:4" ht="16.2" thickBot="1" x14ac:dyDescent="0.35">
      <c r="A8" s="4" t="s">
        <v>62</v>
      </c>
      <c r="B8" s="11">
        <f>B3-B6</f>
        <v>33300</v>
      </c>
      <c r="C8" s="11">
        <f>C3-C6</f>
        <v>39960</v>
      </c>
      <c r="D8" s="11">
        <f>D3-D6</f>
        <v>47952</v>
      </c>
    </row>
    <row r="9" spans="1:4" ht="16.2" thickBot="1" x14ac:dyDescent="0.35">
      <c r="A9" s="31" t="s">
        <v>63</v>
      </c>
      <c r="B9" s="12">
        <v>1</v>
      </c>
      <c r="C9" s="12">
        <v>1</v>
      </c>
      <c r="D9" s="12">
        <v>1</v>
      </c>
    </row>
    <row r="10" spans="1:4" ht="16.2" thickBot="1" x14ac:dyDescent="0.35">
      <c r="A10" s="4"/>
      <c r="B10" s="13"/>
      <c r="C10" s="13"/>
      <c r="D10" s="13"/>
    </row>
    <row r="11" spans="1:4" ht="16.2" thickBot="1" x14ac:dyDescent="0.35">
      <c r="A11" s="6" t="s">
        <v>64</v>
      </c>
      <c r="B11" s="14"/>
      <c r="C11" s="14"/>
      <c r="D11" s="14"/>
    </row>
    <row r="12" spans="1:4" ht="16.2" thickBot="1" x14ac:dyDescent="0.35">
      <c r="A12" s="4" t="s">
        <v>65</v>
      </c>
      <c r="B12" s="8">
        <f>'LTD Cash Flow'!P9</f>
        <v>1440</v>
      </c>
      <c r="C12" s="8">
        <f>'LTD Cash Flow'!Q9</f>
        <v>1728</v>
      </c>
      <c r="D12" s="8">
        <f>'LTD Cash Flow'!R9</f>
        <v>2073.6</v>
      </c>
    </row>
    <row r="13" spans="1:4" ht="16.2" thickBot="1" x14ac:dyDescent="0.35">
      <c r="A13" s="6" t="s">
        <v>66</v>
      </c>
      <c r="B13" s="15">
        <f>'LTD Cash Flow'!P10</f>
        <v>900</v>
      </c>
      <c r="C13" s="15">
        <f>'LTD Cash Flow'!Q10</f>
        <v>900</v>
      </c>
      <c r="D13" s="15">
        <f>'LTD Cash Flow'!R10</f>
        <v>900</v>
      </c>
    </row>
    <row r="14" spans="1:4" ht="16.2" thickBot="1" x14ac:dyDescent="0.35">
      <c r="A14" s="4" t="s">
        <v>67</v>
      </c>
      <c r="B14" s="8">
        <f>'LTD Cash Flow'!P11</f>
        <v>76</v>
      </c>
      <c r="C14" s="8">
        <f>'LTD Cash Flow'!Q11</f>
        <v>91.2</v>
      </c>
      <c r="D14" s="8">
        <f>'LTD Cash Flow'!R11</f>
        <v>109.44</v>
      </c>
    </row>
    <row r="15" spans="1:4" ht="16.2" thickBot="1" x14ac:dyDescent="0.35">
      <c r="A15" s="6" t="s">
        <v>68</v>
      </c>
      <c r="B15" s="15">
        <f>'LTD Cash Flow'!P12</f>
        <v>2400</v>
      </c>
      <c r="C15" s="15">
        <f>'LTD Cash Flow'!Q12</f>
        <v>2640</v>
      </c>
      <c r="D15" s="15">
        <f>'LTD Cash Flow'!R12</f>
        <v>2904.0000000000005</v>
      </c>
    </row>
    <row r="16" spans="1:4" ht="16.2" thickBot="1" x14ac:dyDescent="0.35">
      <c r="A16" s="4" t="s">
        <v>69</v>
      </c>
      <c r="B16" s="8">
        <f>'LTD Cash Flow'!P13</f>
        <v>120</v>
      </c>
      <c r="C16" s="8">
        <f>'LTD Cash Flow'!Q13</f>
        <v>144</v>
      </c>
      <c r="D16" s="8">
        <f>'LTD Cash Flow'!R13</f>
        <v>172.79999999999998</v>
      </c>
    </row>
    <row r="17" spans="1:9" ht="16.2" thickBot="1" x14ac:dyDescent="0.35">
      <c r="A17" s="6" t="s">
        <v>70</v>
      </c>
      <c r="B17" s="15">
        <f>'LTD Cash Flow'!P14</f>
        <v>13200</v>
      </c>
      <c r="C17" s="15">
        <f>'LTD Cash Flow'!Q14</f>
        <v>13200</v>
      </c>
      <c r="D17" s="15">
        <f>'LTD Cash Flow'!R14</f>
        <v>13200</v>
      </c>
      <c r="F17" s="28"/>
    </row>
    <row r="18" spans="1:9" ht="16.2" thickBot="1" x14ac:dyDescent="0.35">
      <c r="A18" s="4" t="s">
        <v>71</v>
      </c>
      <c r="B18" s="8">
        <f>'LTD Cash Flow'!P15</f>
        <v>549</v>
      </c>
      <c r="C18" s="8">
        <f>'LTD Cash Flow'!Q15</f>
        <v>549</v>
      </c>
      <c r="D18" s="8">
        <f>'LTD Cash Flow'!R15</f>
        <v>549</v>
      </c>
    </row>
    <row r="19" spans="1:9" ht="16.2" thickBot="1" x14ac:dyDescent="0.35">
      <c r="A19" s="6" t="s">
        <v>72</v>
      </c>
      <c r="B19" s="15">
        <f>'LTD Cash Flow'!P16</f>
        <v>298</v>
      </c>
      <c r="C19" s="15">
        <f>'LTD Cash Flow'!Q16</f>
        <v>357.59999999999997</v>
      </c>
      <c r="D19" s="15">
        <f>'LTD Cash Flow'!R16</f>
        <v>430</v>
      </c>
    </row>
    <row r="20" spans="1:9" ht="16.2" thickBot="1" x14ac:dyDescent="0.35">
      <c r="A20" s="4" t="s">
        <v>73</v>
      </c>
      <c r="B20" s="8">
        <f>'LTD Cash Flow'!P17</f>
        <v>29</v>
      </c>
      <c r="C20" s="8">
        <f>'LTD Cash Flow'!Q17</f>
        <v>34.799999999999997</v>
      </c>
      <c r="D20" s="8">
        <f>'LTD Cash Flow'!R17</f>
        <v>41.76</v>
      </c>
    </row>
    <row r="21" spans="1:9" ht="16.2" thickBot="1" x14ac:dyDescent="0.35">
      <c r="A21" s="6" t="s">
        <v>74</v>
      </c>
      <c r="B21" s="15">
        <f>'LTD Cash Flow'!P19</f>
        <v>120</v>
      </c>
      <c r="C21" s="15">
        <f>'LTD Cash Flow'!Q19</f>
        <v>144</v>
      </c>
      <c r="D21" s="15">
        <f>'LTD Cash Flow'!R19</f>
        <v>172.79999999999998</v>
      </c>
    </row>
    <row r="22" spans="1:9" ht="16.2" thickBot="1" x14ac:dyDescent="0.35">
      <c r="A22" s="4" t="s">
        <v>135</v>
      </c>
      <c r="B22" s="32">
        <f>'LTD Cash Flow'!P20</f>
        <v>500</v>
      </c>
      <c r="C22" s="32">
        <v>0</v>
      </c>
      <c r="D22" s="32">
        <v>0</v>
      </c>
    </row>
    <row r="23" spans="1:9" ht="16.2" thickBot="1" x14ac:dyDescent="0.35">
      <c r="A23" s="6" t="s">
        <v>147</v>
      </c>
      <c r="B23" s="33">
        <f>'LTD Cash Flow'!P21</f>
        <v>500</v>
      </c>
      <c r="C23" s="33">
        <f>'LTD Cash Flow'!Q21</f>
        <v>1000</v>
      </c>
      <c r="D23" s="33">
        <f>'LTD Cash Flow'!R21</f>
        <v>1500</v>
      </c>
    </row>
    <row r="24" spans="1:9" ht="16.2" thickBot="1" x14ac:dyDescent="0.35">
      <c r="A24" s="4"/>
      <c r="B24" s="8"/>
      <c r="C24" s="8"/>
      <c r="D24" s="8"/>
      <c r="G24" s="28"/>
      <c r="H24" s="28"/>
      <c r="I24" s="28"/>
    </row>
    <row r="25" spans="1:9" ht="16.2" thickBot="1" x14ac:dyDescent="0.35">
      <c r="A25" s="6" t="s">
        <v>75</v>
      </c>
      <c r="B25" s="16">
        <f>SUM(B12:B23)</f>
        <v>20132</v>
      </c>
      <c r="C25" s="16">
        <f t="shared" ref="C25:D25" si="0">SUM(C12:C23)</f>
        <v>20788.599999999999</v>
      </c>
      <c r="D25" s="16">
        <f t="shared" si="0"/>
        <v>22053.399999999998</v>
      </c>
    </row>
    <row r="26" spans="1:9" ht="16.2" thickBot="1" x14ac:dyDescent="0.35">
      <c r="A26" s="4"/>
      <c r="B26" s="17"/>
      <c r="C26" s="17"/>
      <c r="D26" s="18"/>
    </row>
    <row r="27" spans="1:9" ht="16.2" thickBot="1" x14ac:dyDescent="0.35">
      <c r="A27" s="6" t="s">
        <v>76</v>
      </c>
      <c r="B27" s="16">
        <f>SUM(B25,B6)</f>
        <v>20132</v>
      </c>
      <c r="C27" s="16">
        <f>SUM(C25,C6)</f>
        <v>20788.599999999999</v>
      </c>
      <c r="D27" s="16">
        <f>SUM(D25,D6)</f>
        <v>22053.399999999998</v>
      </c>
    </row>
    <row r="28" spans="1:9" ht="16.2" thickBot="1" x14ac:dyDescent="0.35">
      <c r="A28" s="4"/>
      <c r="B28" s="17"/>
      <c r="C28" s="17"/>
      <c r="D28" s="18"/>
    </row>
    <row r="29" spans="1:9" ht="25.8" thickBot="1" x14ac:dyDescent="0.35">
      <c r="A29" s="6" t="s">
        <v>77</v>
      </c>
      <c r="B29" s="16">
        <f>B8-B27</f>
        <v>13168</v>
      </c>
      <c r="C29" s="16">
        <f>C8-C27</f>
        <v>19171.400000000001</v>
      </c>
      <c r="D29" s="16">
        <f>D8-D27</f>
        <v>25898.600000000002</v>
      </c>
    </row>
    <row r="30" spans="1:9" ht="16.2" thickBot="1" x14ac:dyDescent="0.35">
      <c r="A30" s="4"/>
      <c r="B30" s="17"/>
      <c r="C30" s="17"/>
      <c r="D30" s="18"/>
    </row>
    <row r="31" spans="1:9" ht="16.2" thickBot="1" x14ac:dyDescent="0.35">
      <c r="A31" s="19" t="s">
        <v>115</v>
      </c>
      <c r="B31" s="15">
        <f>B29*19%</f>
        <v>2501.92</v>
      </c>
      <c r="C31" s="15">
        <f>C29*19%</f>
        <v>3642.5660000000003</v>
      </c>
      <c r="D31" s="15">
        <f>D29*19%</f>
        <v>4920.7340000000004</v>
      </c>
    </row>
    <row r="32" spans="1:9" ht="16.2" thickBot="1" x14ac:dyDescent="0.35">
      <c r="A32" s="4"/>
      <c r="B32" s="17"/>
      <c r="C32" s="17"/>
      <c r="D32" s="18"/>
    </row>
    <row r="33" spans="1:14" ht="16.2" thickBot="1" x14ac:dyDescent="0.35">
      <c r="A33" s="6" t="s">
        <v>79</v>
      </c>
      <c r="B33" s="16">
        <f>B29-B31</f>
        <v>10666.08</v>
      </c>
      <c r="C33" s="16">
        <f>C29-C31</f>
        <v>15528.834000000001</v>
      </c>
      <c r="D33" s="16">
        <f>D29-D31</f>
        <v>20977.866000000002</v>
      </c>
    </row>
    <row r="34" spans="1:14" ht="16.2" thickBot="1" x14ac:dyDescent="0.35">
      <c r="A34" s="4" t="s">
        <v>80</v>
      </c>
      <c r="B34" s="20">
        <f>B33/B3</f>
        <v>0.32030270270270272</v>
      </c>
      <c r="C34" s="20">
        <f>C33/C3</f>
        <v>0.38860945945945946</v>
      </c>
      <c r="D34" s="20">
        <f>D33/D3</f>
        <v>0.43747635135135138</v>
      </c>
    </row>
    <row r="35" spans="1:14" ht="102" customHeight="1" thickBot="1" x14ac:dyDescent="0.35">
      <c r="A35" s="73" t="s">
        <v>83</v>
      </c>
      <c r="B35" s="74"/>
      <c r="C35" s="74"/>
      <c r="D35" s="75"/>
    </row>
    <row r="39" spans="1:14" x14ac:dyDescent="0.3">
      <c r="G39" s="21"/>
      <c r="H39" s="21"/>
      <c r="I39" s="21"/>
      <c r="J39" s="21"/>
      <c r="K39" s="21"/>
      <c r="L39" s="21"/>
      <c r="M39" s="21"/>
      <c r="N39" s="21"/>
    </row>
    <row r="40" spans="1:14" x14ac:dyDescent="0.3">
      <c r="G40" s="21"/>
      <c r="H40" s="21"/>
      <c r="I40" s="21"/>
      <c r="J40" s="21"/>
      <c r="K40" s="21"/>
      <c r="L40" s="21"/>
      <c r="M40" s="21"/>
      <c r="N40" s="21"/>
    </row>
    <row r="41" spans="1:14" x14ac:dyDescent="0.3">
      <c r="G41" s="21"/>
      <c r="H41" s="21"/>
      <c r="I41" s="21"/>
      <c r="J41" s="21"/>
      <c r="K41" s="21"/>
      <c r="L41" s="21"/>
      <c r="M41" s="21"/>
      <c r="N41" s="21"/>
    </row>
    <row r="42" spans="1:14" x14ac:dyDescent="0.3">
      <c r="G42" s="21"/>
      <c r="H42" s="21"/>
      <c r="I42" s="21"/>
      <c r="J42" s="21"/>
      <c r="K42" s="21"/>
      <c r="L42" s="21"/>
      <c r="M42" s="21"/>
      <c r="N42" s="21"/>
    </row>
    <row r="43" spans="1:14" x14ac:dyDescent="0.3">
      <c r="G43" s="21"/>
      <c r="H43" s="21"/>
      <c r="I43" s="21"/>
      <c r="J43" s="21"/>
      <c r="K43" s="21"/>
      <c r="L43" s="21"/>
      <c r="M43" s="21"/>
      <c r="N43" s="21"/>
    </row>
    <row r="44" spans="1:14" x14ac:dyDescent="0.3">
      <c r="G44" s="21"/>
      <c r="H44" s="21"/>
      <c r="I44" s="21"/>
      <c r="J44" s="21"/>
      <c r="K44" s="21"/>
      <c r="L44" s="21"/>
      <c r="M44" s="21"/>
      <c r="N44" s="21"/>
    </row>
    <row r="45" spans="1:14" x14ac:dyDescent="0.3">
      <c r="G45" s="21"/>
      <c r="H45" s="21"/>
      <c r="I45" s="21"/>
      <c r="J45" s="21"/>
      <c r="K45" s="21"/>
      <c r="L45" s="21"/>
      <c r="M45" s="21"/>
      <c r="N45" s="21"/>
    </row>
    <row r="46" spans="1:14" x14ac:dyDescent="0.3">
      <c r="G46" s="21"/>
      <c r="H46" s="21"/>
      <c r="I46" s="21"/>
      <c r="J46" s="21"/>
      <c r="K46" s="21"/>
      <c r="L46" s="21"/>
      <c r="M46" s="21"/>
      <c r="N46" s="21"/>
    </row>
    <row r="47" spans="1:14" x14ac:dyDescent="0.3">
      <c r="G47" s="21"/>
      <c r="H47" s="21"/>
      <c r="I47" s="21"/>
      <c r="J47" s="21"/>
      <c r="K47" s="21"/>
      <c r="L47" s="21"/>
      <c r="M47" s="21"/>
      <c r="N47" s="21"/>
    </row>
    <row r="48" spans="1:14" x14ac:dyDescent="0.3">
      <c r="G48" s="21"/>
      <c r="H48" s="21"/>
      <c r="I48" s="21"/>
      <c r="J48" s="21"/>
      <c r="K48" s="21"/>
      <c r="L48" s="21"/>
      <c r="M48" s="21"/>
      <c r="N48" s="21"/>
    </row>
    <row r="49" spans="7:14" x14ac:dyDescent="0.3">
      <c r="G49" s="21"/>
      <c r="H49" s="21"/>
      <c r="I49" s="21"/>
      <c r="J49" s="21"/>
      <c r="K49" s="21"/>
      <c r="L49" s="21"/>
      <c r="M49" s="21"/>
      <c r="N49" s="21"/>
    </row>
    <row r="50" spans="7:14" x14ac:dyDescent="0.3">
      <c r="G50" s="21"/>
      <c r="H50" s="21"/>
      <c r="I50" s="21"/>
      <c r="J50" s="21"/>
      <c r="K50" s="21"/>
      <c r="L50" s="21"/>
      <c r="M50" s="21"/>
      <c r="N50" s="21"/>
    </row>
    <row r="51" spans="7:14" x14ac:dyDescent="0.3">
      <c r="G51" s="21"/>
      <c r="H51" s="21"/>
      <c r="I51" s="21"/>
      <c r="J51" s="21"/>
      <c r="K51" s="21"/>
      <c r="L51" s="21"/>
      <c r="M51" s="21"/>
      <c r="N51" s="21"/>
    </row>
    <row r="52" spans="7:14" x14ac:dyDescent="0.3">
      <c r="G52" s="21"/>
      <c r="H52" s="21"/>
      <c r="I52" s="21"/>
      <c r="J52" s="21"/>
      <c r="K52" s="21"/>
      <c r="L52" s="21"/>
      <c r="M52" s="21"/>
      <c r="N52" s="21"/>
    </row>
    <row r="53" spans="7:14" x14ac:dyDescent="0.3">
      <c r="G53" s="21"/>
      <c r="H53" s="21"/>
      <c r="I53" s="21"/>
      <c r="J53" s="21"/>
      <c r="K53" s="21"/>
      <c r="L53" s="21"/>
      <c r="M53" s="21"/>
      <c r="N53" s="21"/>
    </row>
    <row r="54" spans="7:14" x14ac:dyDescent="0.3">
      <c r="G54" s="21"/>
      <c r="H54" s="21"/>
      <c r="I54" s="21"/>
      <c r="J54" s="21"/>
      <c r="K54" s="21"/>
      <c r="L54" s="21"/>
      <c r="M54" s="21"/>
      <c r="N54" s="21"/>
    </row>
    <row r="55" spans="7:14" x14ac:dyDescent="0.3">
      <c r="G55" s="21"/>
      <c r="H55" s="21"/>
      <c r="I55" s="21"/>
      <c r="J55" s="21"/>
      <c r="K55" s="21"/>
      <c r="L55" s="21"/>
      <c r="M55" s="21"/>
      <c r="N55" s="21"/>
    </row>
    <row r="56" spans="7:14" x14ac:dyDescent="0.3">
      <c r="G56" s="21"/>
      <c r="H56" s="21"/>
      <c r="I56" s="22"/>
      <c r="J56" s="23" t="s">
        <v>55</v>
      </c>
      <c r="K56" s="23" t="s">
        <v>56</v>
      </c>
      <c r="L56" s="23" t="s">
        <v>57</v>
      </c>
      <c r="M56" s="21"/>
      <c r="N56" s="21"/>
    </row>
    <row r="57" spans="7:14" x14ac:dyDescent="0.3">
      <c r="G57" s="21"/>
      <c r="H57" s="21"/>
      <c r="I57" s="24" t="s">
        <v>81</v>
      </c>
      <c r="J57" s="25">
        <f>[1]revised!$O$4</f>
        <v>37250</v>
      </c>
      <c r="K57" s="25">
        <f>[1]revised!$P$4</f>
        <v>44700</v>
      </c>
      <c r="L57" s="25">
        <f>[1]revised!$Q$4</f>
        <v>53640</v>
      </c>
      <c r="M57" s="21"/>
      <c r="N57" s="21"/>
    </row>
    <row r="58" spans="7:14" x14ac:dyDescent="0.3">
      <c r="G58" s="21"/>
      <c r="H58" s="21"/>
      <c r="I58" s="24" t="s">
        <v>76</v>
      </c>
      <c r="J58" s="25">
        <v>19101.75</v>
      </c>
      <c r="K58" s="25">
        <v>22754.100000000002</v>
      </c>
      <c r="L58" s="25">
        <v>27136.92</v>
      </c>
      <c r="M58" s="21"/>
      <c r="N58" s="21"/>
    </row>
    <row r="59" spans="7:14" x14ac:dyDescent="0.3">
      <c r="G59" s="21"/>
      <c r="H59" s="21"/>
      <c r="I59" s="26" t="s">
        <v>78</v>
      </c>
      <c r="J59" s="25">
        <v>3448.1675</v>
      </c>
      <c r="K59" s="25">
        <v>4169.7209999999995</v>
      </c>
      <c r="L59" s="25">
        <v>5035.5852000000004</v>
      </c>
      <c r="M59" s="21"/>
      <c r="N59" s="21"/>
    </row>
    <row r="60" spans="7:14" ht="25.2" x14ac:dyDescent="0.3">
      <c r="G60" s="21"/>
      <c r="H60" s="21"/>
      <c r="I60" s="24" t="s">
        <v>82</v>
      </c>
      <c r="J60" s="25">
        <v>14700.0825</v>
      </c>
      <c r="K60" s="25">
        <v>17776.178999999996</v>
      </c>
      <c r="L60" s="25">
        <v>21467.4948</v>
      </c>
      <c r="M60" s="21"/>
      <c r="N60" s="21"/>
    </row>
    <row r="61" spans="7:14" x14ac:dyDescent="0.3">
      <c r="G61" s="21"/>
      <c r="H61" s="21"/>
      <c r="I61" s="21"/>
      <c r="J61" s="21"/>
      <c r="K61" s="21"/>
      <c r="L61" s="21"/>
      <c r="M61" s="21"/>
      <c r="N61" s="21"/>
    </row>
    <row r="62" spans="7:14" x14ac:dyDescent="0.3">
      <c r="G62" s="21"/>
      <c r="H62" s="21"/>
      <c r="I62" s="21"/>
      <c r="J62" s="21"/>
      <c r="K62" s="21"/>
      <c r="L62" s="21"/>
      <c r="M62" s="21"/>
      <c r="N62" s="21"/>
    </row>
    <row r="63" spans="7:14" x14ac:dyDescent="0.3">
      <c r="G63" s="21"/>
      <c r="H63" s="21"/>
      <c r="I63" s="21"/>
      <c r="J63" s="21"/>
      <c r="K63" s="21"/>
      <c r="L63" s="21"/>
      <c r="M63" s="21"/>
      <c r="N63" s="21"/>
    </row>
    <row r="64" spans="7:14" x14ac:dyDescent="0.3">
      <c r="G64" s="21"/>
      <c r="H64" s="21"/>
      <c r="I64" s="21"/>
      <c r="J64" s="21"/>
      <c r="K64" s="21"/>
      <c r="L64" s="21"/>
      <c r="M64" s="21"/>
      <c r="N64" s="21"/>
    </row>
  </sheetData>
  <mergeCells count="2">
    <mergeCell ref="A1:D1"/>
    <mergeCell ref="A35:D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AH27"/>
  <sheetViews>
    <sheetView zoomScaleNormal="100" workbookViewId="0">
      <selection activeCell="I39" sqref="I39"/>
    </sheetView>
  </sheetViews>
  <sheetFormatPr defaultColWidth="11" defaultRowHeight="10.199999999999999" x14ac:dyDescent="0.2"/>
  <cols>
    <col min="1" max="1" width="11" style="49"/>
    <col min="2" max="2" width="23.8984375" style="49" bestFit="1" customWidth="1"/>
    <col min="3" max="3" width="8.5" style="49" bestFit="1" customWidth="1"/>
    <col min="4" max="4" width="8" style="49" bestFit="1" customWidth="1"/>
    <col min="5" max="6" width="7.09765625" style="49" bestFit="1" customWidth="1"/>
    <col min="7" max="9" width="7.19921875" style="49" bestFit="1" customWidth="1"/>
    <col min="10" max="13" width="7.8984375" style="49" bestFit="1" customWidth="1"/>
    <col min="14" max="18" width="8.19921875" style="49" bestFit="1" customWidth="1"/>
    <col min="19" max="16384" width="11" style="49"/>
  </cols>
  <sheetData>
    <row r="1" spans="2:34" ht="10.8" thickBot="1" x14ac:dyDescent="0.25"/>
    <row r="2" spans="2:34" ht="10.8" thickBot="1" x14ac:dyDescent="0.25">
      <c r="B2" s="79" t="s">
        <v>172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1"/>
    </row>
    <row r="3" spans="2:34" ht="11.4" thickTop="1" thickBot="1" x14ac:dyDescent="0.25">
      <c r="B3" s="50"/>
      <c r="C3" s="51"/>
      <c r="D3" s="52" t="s">
        <v>84</v>
      </c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 t="s">
        <v>85</v>
      </c>
      <c r="Q3" s="52" t="s">
        <v>85</v>
      </c>
      <c r="R3" s="52" t="s">
        <v>85</v>
      </c>
    </row>
    <row r="4" spans="2:34" ht="10.8" thickBot="1" x14ac:dyDescent="0.25">
      <c r="B4" s="53"/>
      <c r="C4" s="54" t="s">
        <v>86</v>
      </c>
      <c r="D4" s="54" t="s">
        <v>84</v>
      </c>
      <c r="E4" s="54" t="s">
        <v>84</v>
      </c>
      <c r="F4" s="54" t="s">
        <v>84</v>
      </c>
      <c r="G4" s="54" t="s">
        <v>84</v>
      </c>
      <c r="H4" s="54" t="s">
        <v>84</v>
      </c>
      <c r="I4" s="54" t="s">
        <v>84</v>
      </c>
      <c r="J4" s="54" t="s">
        <v>84</v>
      </c>
      <c r="K4" s="54" t="s">
        <v>84</v>
      </c>
      <c r="L4" s="54" t="s">
        <v>84</v>
      </c>
      <c r="M4" s="54" t="s">
        <v>84</v>
      </c>
      <c r="N4" s="54" t="s">
        <v>84</v>
      </c>
      <c r="O4" s="54" t="s">
        <v>84</v>
      </c>
      <c r="P4" s="54" t="s">
        <v>55</v>
      </c>
      <c r="Q4" s="54" t="s">
        <v>56</v>
      </c>
      <c r="R4" s="54" t="s">
        <v>57</v>
      </c>
    </row>
    <row r="5" spans="2:34" ht="10.8" thickBot="1" x14ac:dyDescent="0.25">
      <c r="B5" s="53"/>
      <c r="C5" s="54"/>
      <c r="D5" s="54">
        <v>1</v>
      </c>
      <c r="E5" s="54">
        <v>2</v>
      </c>
      <c r="F5" s="54">
        <v>3</v>
      </c>
      <c r="G5" s="54">
        <v>4</v>
      </c>
      <c r="H5" s="54">
        <v>5</v>
      </c>
      <c r="I5" s="54">
        <v>6</v>
      </c>
      <c r="J5" s="54">
        <v>7</v>
      </c>
      <c r="K5" s="54">
        <v>8</v>
      </c>
      <c r="L5" s="54">
        <v>9</v>
      </c>
      <c r="M5" s="54">
        <v>10</v>
      </c>
      <c r="N5" s="54">
        <v>11</v>
      </c>
      <c r="O5" s="54">
        <v>12</v>
      </c>
      <c r="P5" s="54"/>
      <c r="Q5" s="54"/>
      <c r="R5" s="54"/>
    </row>
    <row r="6" spans="2:34" ht="10.8" thickBot="1" x14ac:dyDescent="0.25">
      <c r="B6" s="50" t="s">
        <v>58</v>
      </c>
      <c r="C6" s="55">
        <v>0</v>
      </c>
      <c r="D6" s="55"/>
      <c r="E6" s="55">
        <v>1250</v>
      </c>
      <c r="F6" s="55">
        <v>1500</v>
      </c>
      <c r="G6" s="55">
        <v>2000</v>
      </c>
      <c r="H6" s="55">
        <v>2500</v>
      </c>
      <c r="I6" s="55">
        <v>2500</v>
      </c>
      <c r="J6" s="55">
        <v>3100</v>
      </c>
      <c r="K6" s="55">
        <v>3500</v>
      </c>
      <c r="L6" s="55">
        <v>3750</v>
      </c>
      <c r="M6" s="55">
        <v>4000</v>
      </c>
      <c r="N6" s="55">
        <v>4500</v>
      </c>
      <c r="O6" s="55">
        <v>4700</v>
      </c>
      <c r="P6" s="56">
        <f>SUM(C6:O6)</f>
        <v>33300</v>
      </c>
      <c r="Q6" s="57">
        <f>P6*120%</f>
        <v>39960</v>
      </c>
      <c r="R6" s="57">
        <f>Q6*120%</f>
        <v>47952</v>
      </c>
      <c r="AE6" s="58"/>
      <c r="AF6" s="58"/>
      <c r="AG6" s="58"/>
      <c r="AH6" s="58"/>
    </row>
    <row r="7" spans="2:34" ht="21" thickBot="1" x14ac:dyDescent="0.25">
      <c r="B7" s="59" t="s">
        <v>87</v>
      </c>
      <c r="C7" s="60">
        <v>15000</v>
      </c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2">
        <f t="shared" ref="P7:P16" si="0">SUM(C7:O7)</f>
        <v>15000</v>
      </c>
      <c r="Q7" s="63"/>
      <c r="R7" s="63"/>
    </row>
    <row r="8" spans="2:34" ht="10.8" thickBot="1" x14ac:dyDescent="0.25">
      <c r="B8" s="64" t="s">
        <v>88</v>
      </c>
      <c r="C8" s="56">
        <f>SUM(C6:C7)</f>
        <v>15000</v>
      </c>
      <c r="D8" s="56">
        <f>D6+D7</f>
        <v>0</v>
      </c>
      <c r="E8" s="56">
        <f t="shared" ref="E8:O8" si="1">E6+E7</f>
        <v>1250</v>
      </c>
      <c r="F8" s="56">
        <f t="shared" si="1"/>
        <v>1500</v>
      </c>
      <c r="G8" s="56">
        <f t="shared" si="1"/>
        <v>2000</v>
      </c>
      <c r="H8" s="56">
        <f t="shared" si="1"/>
        <v>2500</v>
      </c>
      <c r="I8" s="56">
        <f t="shared" si="1"/>
        <v>2500</v>
      </c>
      <c r="J8" s="56">
        <f t="shared" si="1"/>
        <v>3100</v>
      </c>
      <c r="K8" s="56">
        <f t="shared" si="1"/>
        <v>3500</v>
      </c>
      <c r="L8" s="56">
        <f t="shared" si="1"/>
        <v>3750</v>
      </c>
      <c r="M8" s="56">
        <f t="shared" si="1"/>
        <v>4000</v>
      </c>
      <c r="N8" s="56">
        <f t="shared" si="1"/>
        <v>4500</v>
      </c>
      <c r="O8" s="56">
        <f t="shared" si="1"/>
        <v>4700</v>
      </c>
      <c r="P8" s="56">
        <f>SUM(P6:P7)</f>
        <v>48300</v>
      </c>
      <c r="Q8" s="56">
        <f>SUM(Q6:Q7)</f>
        <v>39960</v>
      </c>
      <c r="R8" s="56">
        <f>SUM(R6:R7)</f>
        <v>47952</v>
      </c>
    </row>
    <row r="9" spans="2:34" ht="10.8" thickBot="1" x14ac:dyDescent="0.25">
      <c r="B9" s="65" t="s">
        <v>89</v>
      </c>
      <c r="C9" s="61"/>
      <c r="D9" s="60">
        <v>25</v>
      </c>
      <c r="E9" s="60">
        <v>50</v>
      </c>
      <c r="F9" s="60">
        <v>60</v>
      </c>
      <c r="G9" s="60">
        <v>75</v>
      </c>
      <c r="H9" s="60">
        <v>100</v>
      </c>
      <c r="I9" s="60">
        <v>105</v>
      </c>
      <c r="J9" s="60">
        <v>120</v>
      </c>
      <c r="K9" s="60">
        <v>140</v>
      </c>
      <c r="L9" s="60">
        <v>165</v>
      </c>
      <c r="M9" s="60">
        <v>175</v>
      </c>
      <c r="N9" s="60">
        <v>200</v>
      </c>
      <c r="O9" s="60">
        <v>225</v>
      </c>
      <c r="P9" s="62">
        <f t="shared" si="0"/>
        <v>1440</v>
      </c>
      <c r="Q9" s="66">
        <f>P9*1.2</f>
        <v>1728</v>
      </c>
      <c r="R9" s="66">
        <f>Q9*1.2</f>
        <v>2073.6</v>
      </c>
    </row>
    <row r="10" spans="2:34" ht="10.8" thickBot="1" x14ac:dyDescent="0.25">
      <c r="B10" s="50" t="s">
        <v>90</v>
      </c>
      <c r="C10" s="67"/>
      <c r="D10" s="55">
        <v>75</v>
      </c>
      <c r="E10" s="55">
        <v>75</v>
      </c>
      <c r="F10" s="55">
        <v>75</v>
      </c>
      <c r="G10" s="55">
        <v>75</v>
      </c>
      <c r="H10" s="55">
        <v>75</v>
      </c>
      <c r="I10" s="55">
        <v>75</v>
      </c>
      <c r="J10" s="55">
        <v>75</v>
      </c>
      <c r="K10" s="55">
        <v>75</v>
      </c>
      <c r="L10" s="55">
        <v>75</v>
      </c>
      <c r="M10" s="55">
        <v>75</v>
      </c>
      <c r="N10" s="55">
        <v>75</v>
      </c>
      <c r="O10" s="55">
        <v>75</v>
      </c>
      <c r="P10" s="56">
        <f t="shared" si="0"/>
        <v>900</v>
      </c>
      <c r="Q10" s="57">
        <f>P10</f>
        <v>900</v>
      </c>
      <c r="R10" s="57">
        <f>Q10</f>
        <v>900</v>
      </c>
    </row>
    <row r="11" spans="2:34" ht="10.8" thickBot="1" x14ac:dyDescent="0.25">
      <c r="B11" s="65" t="s">
        <v>91</v>
      </c>
      <c r="C11" s="61"/>
      <c r="D11" s="60">
        <v>76</v>
      </c>
      <c r="E11" s="60">
        <v>0</v>
      </c>
      <c r="F11" s="60">
        <v>0</v>
      </c>
      <c r="G11" s="60">
        <v>0</v>
      </c>
      <c r="H11" s="60">
        <v>0</v>
      </c>
      <c r="I11" s="60">
        <v>0</v>
      </c>
      <c r="J11" s="60">
        <v>0</v>
      </c>
      <c r="K11" s="60">
        <v>0</v>
      </c>
      <c r="L11" s="60">
        <v>0</v>
      </c>
      <c r="M11" s="60">
        <v>0</v>
      </c>
      <c r="N11" s="60">
        <v>0</v>
      </c>
      <c r="O11" s="60">
        <v>0</v>
      </c>
      <c r="P11" s="62">
        <f t="shared" si="0"/>
        <v>76</v>
      </c>
      <c r="Q11" s="66">
        <f>P11*1.2</f>
        <v>91.2</v>
      </c>
      <c r="R11" s="66">
        <f>Q11*1.2</f>
        <v>109.44</v>
      </c>
    </row>
    <row r="12" spans="2:34" ht="10.8" thickBot="1" x14ac:dyDescent="0.25">
      <c r="B12" s="50" t="s">
        <v>68</v>
      </c>
      <c r="C12" s="67"/>
      <c r="D12" s="55">
        <v>200</v>
      </c>
      <c r="E12" s="55">
        <v>200</v>
      </c>
      <c r="F12" s="55">
        <v>200</v>
      </c>
      <c r="G12" s="55">
        <v>200</v>
      </c>
      <c r="H12" s="55">
        <v>200</v>
      </c>
      <c r="I12" s="55">
        <v>200</v>
      </c>
      <c r="J12" s="55">
        <v>200</v>
      </c>
      <c r="K12" s="55">
        <v>200</v>
      </c>
      <c r="L12" s="55">
        <v>200</v>
      </c>
      <c r="M12" s="55">
        <v>200</v>
      </c>
      <c r="N12" s="55">
        <v>200</v>
      </c>
      <c r="O12" s="55">
        <v>200</v>
      </c>
      <c r="P12" s="56">
        <f>SUM(C12:O12)</f>
        <v>2400</v>
      </c>
      <c r="Q12" s="57">
        <f>P12*1.1</f>
        <v>2640</v>
      </c>
      <c r="R12" s="57">
        <f>Q12*1.1</f>
        <v>2904.0000000000005</v>
      </c>
    </row>
    <row r="13" spans="2:34" ht="10.8" thickBot="1" x14ac:dyDescent="0.25">
      <c r="B13" s="65" t="s">
        <v>69</v>
      </c>
      <c r="C13" s="61"/>
      <c r="D13" s="60">
        <v>10</v>
      </c>
      <c r="E13" s="60">
        <v>10</v>
      </c>
      <c r="F13" s="60">
        <v>10</v>
      </c>
      <c r="G13" s="60">
        <v>10</v>
      </c>
      <c r="H13" s="60">
        <v>10</v>
      </c>
      <c r="I13" s="60">
        <v>10</v>
      </c>
      <c r="J13" s="60">
        <v>10</v>
      </c>
      <c r="K13" s="60">
        <v>10</v>
      </c>
      <c r="L13" s="60">
        <v>10</v>
      </c>
      <c r="M13" s="60">
        <v>10</v>
      </c>
      <c r="N13" s="60">
        <v>10</v>
      </c>
      <c r="O13" s="60">
        <v>10</v>
      </c>
      <c r="P13" s="62">
        <f t="shared" si="0"/>
        <v>120</v>
      </c>
      <c r="Q13" s="62">
        <f t="shared" ref="Q13:R19" si="2">P13*1.2</f>
        <v>144</v>
      </c>
      <c r="R13" s="62">
        <f t="shared" si="2"/>
        <v>172.79999999999998</v>
      </c>
    </row>
    <row r="14" spans="2:34" ht="10.8" thickBot="1" x14ac:dyDescent="0.25">
      <c r="B14" s="50" t="s">
        <v>70</v>
      </c>
      <c r="C14" s="67"/>
      <c r="D14" s="55">
        <v>1100</v>
      </c>
      <c r="E14" s="55">
        <v>1100</v>
      </c>
      <c r="F14" s="55">
        <v>1100</v>
      </c>
      <c r="G14" s="55">
        <v>1100</v>
      </c>
      <c r="H14" s="55">
        <v>1100</v>
      </c>
      <c r="I14" s="55">
        <v>1100</v>
      </c>
      <c r="J14" s="55">
        <v>1100</v>
      </c>
      <c r="K14" s="55">
        <v>1100</v>
      </c>
      <c r="L14" s="55">
        <v>1100</v>
      </c>
      <c r="M14" s="55">
        <v>1100</v>
      </c>
      <c r="N14" s="55">
        <v>1100</v>
      </c>
      <c r="O14" s="55">
        <v>1100</v>
      </c>
      <c r="P14" s="69">
        <f t="shared" si="0"/>
        <v>13200</v>
      </c>
      <c r="Q14" s="56">
        <f>P14</f>
        <v>13200</v>
      </c>
      <c r="R14" s="56">
        <f>Q14</f>
        <v>13200</v>
      </c>
    </row>
    <row r="15" spans="2:34" ht="10.8" thickBot="1" x14ac:dyDescent="0.25">
      <c r="B15" s="65" t="s">
        <v>71</v>
      </c>
      <c r="C15" s="61"/>
      <c r="D15" s="60">
        <f>$P$15/12</f>
        <v>45.75</v>
      </c>
      <c r="E15" s="60">
        <f t="shared" ref="E15:O15" si="3">$P$15/12</f>
        <v>45.75</v>
      </c>
      <c r="F15" s="60">
        <f t="shared" si="3"/>
        <v>45.75</v>
      </c>
      <c r="G15" s="60">
        <f t="shared" si="3"/>
        <v>45.75</v>
      </c>
      <c r="H15" s="60">
        <f t="shared" si="3"/>
        <v>45.75</v>
      </c>
      <c r="I15" s="60">
        <f t="shared" si="3"/>
        <v>45.75</v>
      </c>
      <c r="J15" s="60">
        <f t="shared" si="3"/>
        <v>45.75</v>
      </c>
      <c r="K15" s="60">
        <f t="shared" si="3"/>
        <v>45.75</v>
      </c>
      <c r="L15" s="60">
        <f t="shared" si="3"/>
        <v>45.75</v>
      </c>
      <c r="M15" s="60">
        <f t="shared" si="3"/>
        <v>45.75</v>
      </c>
      <c r="N15" s="60">
        <f t="shared" si="3"/>
        <v>45.75</v>
      </c>
      <c r="O15" s="60">
        <f t="shared" si="3"/>
        <v>45.75</v>
      </c>
      <c r="P15" s="62">
        <v>549</v>
      </c>
      <c r="Q15" s="62">
        <v>549</v>
      </c>
      <c r="R15" s="62">
        <v>549</v>
      </c>
    </row>
    <row r="16" spans="2:34" ht="10.8" thickBot="1" x14ac:dyDescent="0.25">
      <c r="B16" s="50" t="s">
        <v>72</v>
      </c>
      <c r="C16" s="67"/>
      <c r="D16" s="55">
        <v>298</v>
      </c>
      <c r="E16" s="55">
        <v>0</v>
      </c>
      <c r="F16" s="55">
        <v>0</v>
      </c>
      <c r="G16" s="55">
        <v>0</v>
      </c>
      <c r="H16" s="55">
        <v>0</v>
      </c>
      <c r="I16" s="55">
        <v>0</v>
      </c>
      <c r="J16" s="55">
        <v>0</v>
      </c>
      <c r="K16" s="55">
        <v>0</v>
      </c>
      <c r="L16" s="55">
        <v>0</v>
      </c>
      <c r="M16" s="55">
        <v>0</v>
      </c>
      <c r="N16" s="55">
        <v>0</v>
      </c>
      <c r="O16" s="55">
        <v>0</v>
      </c>
      <c r="P16" s="56">
        <f t="shared" si="0"/>
        <v>298</v>
      </c>
      <c r="Q16" s="56">
        <f t="shared" si="2"/>
        <v>357.59999999999997</v>
      </c>
      <c r="R16" s="56">
        <v>430</v>
      </c>
    </row>
    <row r="17" spans="2:18" ht="10.8" thickBot="1" x14ac:dyDescent="0.25">
      <c r="B17" s="65" t="s">
        <v>73</v>
      </c>
      <c r="C17" s="61"/>
      <c r="D17" s="60">
        <v>29</v>
      </c>
      <c r="E17" s="60">
        <v>0</v>
      </c>
      <c r="F17" s="60">
        <v>0</v>
      </c>
      <c r="G17" s="60">
        <v>0</v>
      </c>
      <c r="H17" s="60">
        <v>0</v>
      </c>
      <c r="I17" s="60">
        <v>0</v>
      </c>
      <c r="J17" s="60">
        <v>0</v>
      </c>
      <c r="K17" s="60">
        <v>0</v>
      </c>
      <c r="L17" s="60">
        <v>0</v>
      </c>
      <c r="M17" s="60">
        <v>0</v>
      </c>
      <c r="N17" s="60">
        <v>0</v>
      </c>
      <c r="O17" s="60">
        <v>0</v>
      </c>
      <c r="P17" s="62">
        <f>SUM(C17:O17)</f>
        <v>29</v>
      </c>
      <c r="Q17" s="62">
        <f t="shared" si="2"/>
        <v>34.799999999999997</v>
      </c>
      <c r="R17" s="62">
        <f t="shared" si="2"/>
        <v>41.76</v>
      </c>
    </row>
    <row r="18" spans="2:18" ht="10.8" thickBot="1" x14ac:dyDescent="0.25">
      <c r="B18" s="50" t="s">
        <v>92</v>
      </c>
      <c r="C18" s="67"/>
      <c r="D18" s="55">
        <v>0</v>
      </c>
      <c r="E18" s="55">
        <v>0</v>
      </c>
      <c r="F18" s="55">
        <v>0</v>
      </c>
      <c r="G18" s="55">
        <v>0</v>
      </c>
      <c r="H18" s="55">
        <v>0</v>
      </c>
      <c r="I18" s="55">
        <v>0</v>
      </c>
      <c r="J18" s="55">
        <v>0</v>
      </c>
      <c r="K18" s="55">
        <v>0</v>
      </c>
      <c r="L18" s="55">
        <v>0</v>
      </c>
      <c r="M18" s="55">
        <v>0</v>
      </c>
      <c r="N18" s="55">
        <v>0</v>
      </c>
      <c r="O18" s="55">
        <v>6000</v>
      </c>
      <c r="P18" s="56">
        <v>6000</v>
      </c>
      <c r="Q18" s="57">
        <v>10000</v>
      </c>
      <c r="R18" s="57">
        <v>14000</v>
      </c>
    </row>
    <row r="19" spans="2:18" ht="10.8" thickBot="1" x14ac:dyDescent="0.25">
      <c r="B19" s="65" t="s">
        <v>74</v>
      </c>
      <c r="C19" s="61"/>
      <c r="D19" s="60">
        <f>$P19/12</f>
        <v>10</v>
      </c>
      <c r="E19" s="60">
        <f t="shared" ref="E19:O19" si="4">$P19/12</f>
        <v>10</v>
      </c>
      <c r="F19" s="60">
        <f t="shared" si="4"/>
        <v>10</v>
      </c>
      <c r="G19" s="60">
        <f t="shared" si="4"/>
        <v>10</v>
      </c>
      <c r="H19" s="60">
        <f t="shared" si="4"/>
        <v>10</v>
      </c>
      <c r="I19" s="60">
        <f t="shared" si="4"/>
        <v>10</v>
      </c>
      <c r="J19" s="60">
        <f t="shared" si="4"/>
        <v>10</v>
      </c>
      <c r="K19" s="60">
        <f t="shared" si="4"/>
        <v>10</v>
      </c>
      <c r="L19" s="60">
        <f t="shared" si="4"/>
        <v>10</v>
      </c>
      <c r="M19" s="60">
        <f t="shared" si="4"/>
        <v>10</v>
      </c>
      <c r="N19" s="60">
        <f t="shared" si="4"/>
        <v>10</v>
      </c>
      <c r="O19" s="60">
        <f t="shared" si="4"/>
        <v>10</v>
      </c>
      <c r="P19" s="62">
        <v>120</v>
      </c>
      <c r="Q19" s="62">
        <f t="shared" si="2"/>
        <v>144</v>
      </c>
      <c r="R19" s="62">
        <f t="shared" si="2"/>
        <v>172.79999999999998</v>
      </c>
    </row>
    <row r="20" spans="2:18" ht="10.8" thickBot="1" x14ac:dyDescent="0.25">
      <c r="B20" s="50" t="s">
        <v>135</v>
      </c>
      <c r="C20" s="67"/>
      <c r="D20" s="55">
        <v>500</v>
      </c>
      <c r="E20" s="55">
        <v>0</v>
      </c>
      <c r="F20" s="55">
        <v>0</v>
      </c>
      <c r="G20" s="55">
        <v>0</v>
      </c>
      <c r="H20" s="55">
        <v>0</v>
      </c>
      <c r="I20" s="55">
        <v>0</v>
      </c>
      <c r="J20" s="55">
        <v>0</v>
      </c>
      <c r="K20" s="55">
        <v>0</v>
      </c>
      <c r="L20" s="55">
        <v>0</v>
      </c>
      <c r="M20" s="55">
        <v>0</v>
      </c>
      <c r="N20" s="55">
        <v>0</v>
      </c>
      <c r="O20" s="55">
        <v>0</v>
      </c>
      <c r="P20" s="56">
        <f t="shared" ref="P20:P21" si="5">SUM(D20:O20)</f>
        <v>500</v>
      </c>
      <c r="Q20" s="56">
        <v>0</v>
      </c>
      <c r="R20" s="56">
        <v>0</v>
      </c>
    </row>
    <row r="21" spans="2:18" ht="10.8" thickBot="1" x14ac:dyDescent="0.25">
      <c r="B21" s="65" t="s">
        <v>147</v>
      </c>
      <c r="C21" s="61"/>
      <c r="D21" s="60">
        <v>500</v>
      </c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56">
        <f t="shared" si="5"/>
        <v>500</v>
      </c>
      <c r="Q21" s="66">
        <v>1000</v>
      </c>
      <c r="R21" s="66">
        <v>1500</v>
      </c>
    </row>
    <row r="22" spans="2:18" ht="10.8" thickBot="1" x14ac:dyDescent="0.25">
      <c r="B22" s="50" t="s">
        <v>93</v>
      </c>
      <c r="C22" s="67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>
        <f>'LTD Profit &amp; Loss'!B31</f>
        <v>2501.92</v>
      </c>
      <c r="P22" s="56">
        <f>'LTD Profit &amp; Loss'!B31</f>
        <v>2501.92</v>
      </c>
      <c r="Q22" s="57">
        <f>'LTD Profit &amp; Loss'!C31</f>
        <v>3642.5660000000003</v>
      </c>
      <c r="R22" s="57">
        <f>'LTD Profit &amp; Loss'!D31</f>
        <v>4920.7340000000004</v>
      </c>
    </row>
    <row r="23" spans="2:18" ht="10.8" thickBot="1" x14ac:dyDescent="0.25">
      <c r="B23" s="65" t="s">
        <v>94</v>
      </c>
      <c r="C23" s="63">
        <v>0</v>
      </c>
      <c r="D23" s="66">
        <f>SUM(D9:D22)</f>
        <v>2868.75</v>
      </c>
      <c r="E23" s="66">
        <f t="shared" ref="E23:O23" si="6">SUM(E9:E22)</f>
        <v>1490.75</v>
      </c>
      <c r="F23" s="66">
        <f t="shared" si="6"/>
        <v>1500.75</v>
      </c>
      <c r="G23" s="66">
        <f t="shared" si="6"/>
        <v>1515.75</v>
      </c>
      <c r="H23" s="66">
        <f t="shared" si="6"/>
        <v>1540.75</v>
      </c>
      <c r="I23" s="66">
        <f t="shared" si="6"/>
        <v>1545.75</v>
      </c>
      <c r="J23" s="66">
        <f t="shared" si="6"/>
        <v>1560.75</v>
      </c>
      <c r="K23" s="66">
        <f t="shared" si="6"/>
        <v>1580.75</v>
      </c>
      <c r="L23" s="66">
        <f t="shared" si="6"/>
        <v>1605.75</v>
      </c>
      <c r="M23" s="66">
        <f t="shared" si="6"/>
        <v>1615.75</v>
      </c>
      <c r="N23" s="66">
        <f t="shared" si="6"/>
        <v>1640.75</v>
      </c>
      <c r="O23" s="66">
        <f t="shared" si="6"/>
        <v>10167.67</v>
      </c>
      <c r="P23" s="62">
        <f>SUM(P9:P22)</f>
        <v>28633.919999999998</v>
      </c>
      <c r="Q23" s="62">
        <f>SUM(Q9:Q22)</f>
        <v>34431.165999999997</v>
      </c>
      <c r="R23" s="62">
        <f>SUM(R9:R22)</f>
        <v>40974.134000000005</v>
      </c>
    </row>
    <row r="24" spans="2:18" ht="10.8" thickBot="1" x14ac:dyDescent="0.25">
      <c r="B24" s="64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</row>
    <row r="25" spans="2:18" ht="10.8" thickBot="1" x14ac:dyDescent="0.25">
      <c r="B25" s="65" t="s">
        <v>95</v>
      </c>
      <c r="C25" s="66">
        <f>C8-C23</f>
        <v>15000</v>
      </c>
      <c r="D25" s="66">
        <f>D8-D23</f>
        <v>-2868.75</v>
      </c>
      <c r="E25" s="66">
        <f t="shared" ref="E25:N25" si="7">E8-E23</f>
        <v>-240.75</v>
      </c>
      <c r="F25" s="66">
        <f t="shared" si="7"/>
        <v>-0.75</v>
      </c>
      <c r="G25" s="66">
        <f t="shared" si="7"/>
        <v>484.25</v>
      </c>
      <c r="H25" s="66">
        <f t="shared" si="7"/>
        <v>959.25</v>
      </c>
      <c r="I25" s="66">
        <f t="shared" si="7"/>
        <v>954.25</v>
      </c>
      <c r="J25" s="66">
        <f t="shared" si="7"/>
        <v>1539.25</v>
      </c>
      <c r="K25" s="66">
        <f t="shared" si="7"/>
        <v>1919.25</v>
      </c>
      <c r="L25" s="66">
        <f t="shared" si="7"/>
        <v>2144.25</v>
      </c>
      <c r="M25" s="66">
        <f t="shared" si="7"/>
        <v>2384.25</v>
      </c>
      <c r="N25" s="66">
        <f t="shared" si="7"/>
        <v>2859.25</v>
      </c>
      <c r="O25" s="66">
        <f>O8-O23</f>
        <v>-5467.67</v>
      </c>
      <c r="P25" s="66">
        <f>P8-P23</f>
        <v>19666.080000000002</v>
      </c>
      <c r="Q25" s="66">
        <f>Q8-Q23</f>
        <v>5528.8340000000026</v>
      </c>
      <c r="R25" s="66">
        <f>R8-R23</f>
        <v>6977.8659999999945</v>
      </c>
    </row>
    <row r="26" spans="2:18" ht="10.8" thickBot="1" x14ac:dyDescent="0.25">
      <c r="B26" s="50" t="s">
        <v>96</v>
      </c>
      <c r="C26" s="57">
        <v>0</v>
      </c>
      <c r="D26" s="57">
        <f>C27</f>
        <v>15000</v>
      </c>
      <c r="E26" s="57">
        <f t="shared" ref="E26:O26" si="8">D27</f>
        <v>12131.25</v>
      </c>
      <c r="F26" s="57">
        <f t="shared" si="8"/>
        <v>11890.5</v>
      </c>
      <c r="G26" s="57">
        <f t="shared" si="8"/>
        <v>11889.75</v>
      </c>
      <c r="H26" s="57">
        <f t="shared" si="8"/>
        <v>12374</v>
      </c>
      <c r="I26" s="57">
        <f t="shared" si="8"/>
        <v>13333.25</v>
      </c>
      <c r="J26" s="57">
        <f t="shared" si="8"/>
        <v>14287.5</v>
      </c>
      <c r="K26" s="57">
        <f t="shared" si="8"/>
        <v>15826.75</v>
      </c>
      <c r="L26" s="57">
        <f t="shared" si="8"/>
        <v>17746</v>
      </c>
      <c r="M26" s="57">
        <f t="shared" si="8"/>
        <v>19890.25</v>
      </c>
      <c r="N26" s="57">
        <f t="shared" si="8"/>
        <v>22274.5</v>
      </c>
      <c r="O26" s="57">
        <f t="shared" si="8"/>
        <v>25133.75</v>
      </c>
      <c r="P26" s="57">
        <v>0</v>
      </c>
      <c r="Q26" s="57">
        <f t="shared" ref="Q26:R26" si="9">P26+P25</f>
        <v>19666.080000000002</v>
      </c>
      <c r="R26" s="57">
        <f t="shared" si="9"/>
        <v>25194.914000000004</v>
      </c>
    </row>
    <row r="27" spans="2:18" ht="10.8" thickBot="1" x14ac:dyDescent="0.25">
      <c r="B27" s="65" t="s">
        <v>97</v>
      </c>
      <c r="C27" s="66">
        <f>SUM(C25:C26)</f>
        <v>15000</v>
      </c>
      <c r="D27" s="66">
        <f>SUM(D25:D26)</f>
        <v>12131.25</v>
      </c>
      <c r="E27" s="66">
        <f t="shared" ref="E27:O27" si="10">SUM(E25:E26)</f>
        <v>11890.5</v>
      </c>
      <c r="F27" s="66">
        <f t="shared" si="10"/>
        <v>11889.75</v>
      </c>
      <c r="G27" s="66">
        <f t="shared" si="10"/>
        <v>12374</v>
      </c>
      <c r="H27" s="66">
        <f t="shared" si="10"/>
        <v>13333.25</v>
      </c>
      <c r="I27" s="66">
        <f t="shared" si="10"/>
        <v>14287.5</v>
      </c>
      <c r="J27" s="66">
        <f t="shared" si="10"/>
        <v>15826.75</v>
      </c>
      <c r="K27" s="66">
        <f t="shared" si="10"/>
        <v>17746</v>
      </c>
      <c r="L27" s="66">
        <f t="shared" si="10"/>
        <v>19890.25</v>
      </c>
      <c r="M27" s="66">
        <f t="shared" si="10"/>
        <v>22274.5</v>
      </c>
      <c r="N27" s="66">
        <f t="shared" si="10"/>
        <v>25133.75</v>
      </c>
      <c r="O27" s="66">
        <f t="shared" si="10"/>
        <v>19666.080000000002</v>
      </c>
      <c r="P27" s="66">
        <f>P25+P26</f>
        <v>19666.080000000002</v>
      </c>
      <c r="Q27" s="66">
        <f t="shared" ref="Q27:R27" si="11">Q25+Q26</f>
        <v>25194.914000000004</v>
      </c>
      <c r="R27" s="66">
        <f t="shared" si="11"/>
        <v>32172.78</v>
      </c>
    </row>
  </sheetData>
  <mergeCells count="1">
    <mergeCell ref="B2:R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H10"/>
  <sheetViews>
    <sheetView zoomScale="90" zoomScaleNormal="90" workbookViewId="0">
      <selection activeCell="N23" sqref="N23"/>
    </sheetView>
  </sheetViews>
  <sheetFormatPr defaultColWidth="11" defaultRowHeight="15.6" x14ac:dyDescent="0.3"/>
  <cols>
    <col min="2" max="2" width="35.59765625" customWidth="1"/>
  </cols>
  <sheetData>
    <row r="2" spans="2:8" ht="16.2" thickBot="1" x14ac:dyDescent="0.35">
      <c r="B2" s="4"/>
      <c r="C2" s="5" t="s">
        <v>55</v>
      </c>
      <c r="D2" s="5" t="s">
        <v>56</v>
      </c>
      <c r="E2" s="5" t="s">
        <v>57</v>
      </c>
    </row>
    <row r="3" spans="2:8" ht="16.2" thickBot="1" x14ac:dyDescent="0.35">
      <c r="B3" s="6" t="s">
        <v>58</v>
      </c>
      <c r="C3" s="7">
        <f>'LTD Cash Flow'!P6</f>
        <v>33300</v>
      </c>
      <c r="D3" s="7">
        <f>'LTD Cash Flow'!Q6</f>
        <v>39960</v>
      </c>
      <c r="E3" s="7">
        <f>'LTD Cash Flow'!R6</f>
        <v>47952</v>
      </c>
    </row>
    <row r="4" spans="2:8" ht="25.8" thickBot="1" x14ac:dyDescent="0.35">
      <c r="B4" s="6" t="s">
        <v>98</v>
      </c>
      <c r="C4" s="27">
        <f>'LTD Profit &amp; Loss'!B31+'LTD Profit &amp; Loss'!B18</f>
        <v>3050.92</v>
      </c>
      <c r="D4" s="27">
        <f>'LTD Profit &amp; Loss'!C31+'LTD Profit &amp; Loss'!C18</f>
        <v>4191.5660000000007</v>
      </c>
      <c r="E4" s="27">
        <f>'LTD Profit &amp; Loss'!D31+'LTD Profit &amp; Loss'!D18</f>
        <v>5469.7340000000004</v>
      </c>
    </row>
    <row r="5" spans="2:8" ht="25.8" thickBot="1" x14ac:dyDescent="0.35">
      <c r="B5" s="6" t="s">
        <v>102</v>
      </c>
      <c r="C5" s="27">
        <f>'LTD Cash Flow'!P14+'LTD Cash Flow'!P18</f>
        <v>19200</v>
      </c>
      <c r="D5" s="27">
        <f>'LTD Cash Flow'!Q14+'LTD Cash Flow'!Q18</f>
        <v>23200</v>
      </c>
      <c r="E5" s="27">
        <f>'LTD Cash Flow'!R14+'LTD Cash Flow'!R18</f>
        <v>27200</v>
      </c>
      <c r="H5" s="68">
        <f>+C5/C3</f>
        <v>0.57657657657657657</v>
      </c>
    </row>
    <row r="6" spans="2:8" ht="16.2" thickBot="1" x14ac:dyDescent="0.35">
      <c r="B6" s="6" t="s">
        <v>64</v>
      </c>
      <c r="C6" s="27">
        <f>'LTD Profit &amp; Loss'!B6+'LTD Profit &amp; Loss'!B27-'LTD Profit &amp; Loss'!B18-'LTD Profit &amp; Loss'!B17</f>
        <v>6383</v>
      </c>
      <c r="D6" s="27">
        <f>'LTD Profit &amp; Loss'!C6+'LTD Profit &amp; Loss'!C27-'LTD Profit &amp; Loss'!C18-'LTD Profit &amp; Loss'!C17</f>
        <v>7039.5999999999985</v>
      </c>
      <c r="E6" s="27">
        <f>'LTD Profit &amp; Loss'!D6+'LTD Profit &amp; Loss'!D27-'LTD Profit &amp; Loss'!D18-'LTD Profit &amp; Loss'!D17</f>
        <v>8304.3999999999978</v>
      </c>
    </row>
    <row r="7" spans="2:8" ht="16.2" thickBot="1" x14ac:dyDescent="0.35">
      <c r="B7" s="6" t="s">
        <v>101</v>
      </c>
      <c r="C7" s="27">
        <f>'LTD Profit &amp; Loss'!B17</f>
        <v>13200</v>
      </c>
      <c r="D7" s="27">
        <f>'LTD Profit &amp; Loss'!C17</f>
        <v>13200</v>
      </c>
      <c r="E7" s="27">
        <f>'LTD Profit &amp; Loss'!D17</f>
        <v>13200</v>
      </c>
    </row>
    <row r="8" spans="2:8" ht="16.2" thickBot="1" x14ac:dyDescent="0.35">
      <c r="B8" s="6" t="s">
        <v>100</v>
      </c>
      <c r="C8" s="27">
        <f>'LTD Profit &amp; Loss'!B33</f>
        <v>10666.08</v>
      </c>
      <c r="D8" s="27">
        <f>'LTD Profit &amp; Loss'!C33</f>
        <v>15528.834000000001</v>
      </c>
      <c r="E8" s="27">
        <f>'LTD Profit &amp; Loss'!D33</f>
        <v>20977.866000000002</v>
      </c>
    </row>
    <row r="9" spans="2:8" x14ac:dyDescent="0.3">
      <c r="C9" s="28">
        <f>C3-C6-C7-C4-C8</f>
        <v>0</v>
      </c>
      <c r="D9" s="28">
        <f>D3-D6-D7-D4-D8</f>
        <v>0</v>
      </c>
      <c r="E9" s="28">
        <f>E3-E6-E7-E4-E8</f>
        <v>0</v>
      </c>
      <c r="F9" t="s">
        <v>99</v>
      </c>
    </row>
    <row r="10" spans="2:8" x14ac:dyDescent="0.3">
      <c r="C10" s="28"/>
      <c r="D10" s="28"/>
      <c r="E10" s="28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3:D20"/>
  <sheetViews>
    <sheetView workbookViewId="0">
      <selection activeCell="C3" sqref="C3"/>
    </sheetView>
  </sheetViews>
  <sheetFormatPr defaultColWidth="11" defaultRowHeight="15.6" x14ac:dyDescent="0.3"/>
  <cols>
    <col min="1" max="1" width="31.3984375" customWidth="1"/>
    <col min="3" max="3" width="10.8984375" style="1"/>
    <col min="4" max="4" width="18.3984375" customWidth="1"/>
  </cols>
  <sheetData>
    <row r="3" spans="1:4" x14ac:dyDescent="0.3">
      <c r="A3" t="s">
        <v>146</v>
      </c>
      <c r="B3" t="s">
        <v>116</v>
      </c>
      <c r="C3" s="1">
        <v>148</v>
      </c>
      <c r="D3" t="s">
        <v>128</v>
      </c>
    </row>
    <row r="4" spans="1:4" x14ac:dyDescent="0.3">
      <c r="B4" t="s">
        <v>117</v>
      </c>
      <c r="C4" s="1">
        <v>120</v>
      </c>
      <c r="D4" t="s">
        <v>144</v>
      </c>
    </row>
    <row r="5" spans="1:4" x14ac:dyDescent="0.3">
      <c r="B5" t="s">
        <v>118</v>
      </c>
      <c r="C5" s="1">
        <v>16.79</v>
      </c>
      <c r="D5" t="s">
        <v>129</v>
      </c>
    </row>
    <row r="6" spans="1:4" x14ac:dyDescent="0.3">
      <c r="A6" t="s">
        <v>72</v>
      </c>
      <c r="B6" t="s">
        <v>119</v>
      </c>
      <c r="C6" s="1">
        <v>42.5</v>
      </c>
      <c r="D6" t="s">
        <v>130</v>
      </c>
    </row>
    <row r="7" spans="1:4" x14ac:dyDescent="0.3">
      <c r="A7" t="s">
        <v>73</v>
      </c>
      <c r="B7" t="s">
        <v>120</v>
      </c>
      <c r="C7" s="1">
        <v>65</v>
      </c>
      <c r="D7" t="s">
        <v>131</v>
      </c>
    </row>
    <row r="8" spans="1:4" x14ac:dyDescent="0.3">
      <c r="A8" t="s">
        <v>72</v>
      </c>
      <c r="B8" t="s">
        <v>121</v>
      </c>
      <c r="C8" s="1">
        <v>80.89</v>
      </c>
      <c r="D8" t="s">
        <v>132</v>
      </c>
    </row>
    <row r="9" spans="1:4" x14ac:dyDescent="0.3">
      <c r="A9" t="s">
        <v>72</v>
      </c>
      <c r="B9" t="s">
        <v>122</v>
      </c>
      <c r="C9" s="1">
        <v>59.99</v>
      </c>
      <c r="D9" t="s">
        <v>133</v>
      </c>
    </row>
    <row r="10" spans="1:4" x14ac:dyDescent="0.3">
      <c r="A10" t="s">
        <v>72</v>
      </c>
      <c r="B10" t="s">
        <v>123</v>
      </c>
      <c r="C10" s="1">
        <v>39.99</v>
      </c>
      <c r="D10" t="s">
        <v>134</v>
      </c>
    </row>
    <row r="11" spans="1:4" x14ac:dyDescent="0.3">
      <c r="B11" t="s">
        <v>124</v>
      </c>
      <c r="C11" s="1">
        <v>500</v>
      </c>
    </row>
    <row r="12" spans="1:4" x14ac:dyDescent="0.3">
      <c r="B12" t="s">
        <v>125</v>
      </c>
    </row>
    <row r="13" spans="1:4" x14ac:dyDescent="0.3">
      <c r="B13" t="s">
        <v>126</v>
      </c>
    </row>
    <row r="14" spans="1:4" x14ac:dyDescent="0.3">
      <c r="B14" t="s">
        <v>127</v>
      </c>
      <c r="D14" s="3"/>
    </row>
    <row r="16" spans="1:4" x14ac:dyDescent="0.3">
      <c r="C16" s="1">
        <f>SUM(C3:C15)</f>
        <v>1073.1599999999999</v>
      </c>
    </row>
    <row r="18" spans="3:3" x14ac:dyDescent="0.3">
      <c r="C18" s="1">
        <v>10000</v>
      </c>
    </row>
    <row r="20" spans="3:3" x14ac:dyDescent="0.3">
      <c r="C20" s="1">
        <f>C18-C16</f>
        <v>8926.84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0"/>
  <sheetViews>
    <sheetView topLeftCell="A3" workbookViewId="0">
      <selection activeCell="H18" sqref="H18"/>
    </sheetView>
  </sheetViews>
  <sheetFormatPr defaultRowHeight="15.6" x14ac:dyDescent="0.3"/>
  <cols>
    <col min="1" max="3" width="16.5" customWidth="1"/>
    <col min="4" max="4" width="28.09765625" customWidth="1"/>
  </cols>
  <sheetData>
    <row r="1" spans="1:4" ht="16.2" thickBot="1" x14ac:dyDescent="0.35">
      <c r="A1" s="76" t="s">
        <v>148</v>
      </c>
      <c r="B1" s="77"/>
      <c r="C1" s="77"/>
      <c r="D1" s="78"/>
    </row>
    <row r="2" spans="1:4" ht="16.8" thickTop="1" thickBot="1" x14ac:dyDescent="0.35">
      <c r="A2" s="96" t="s">
        <v>149</v>
      </c>
      <c r="B2" s="97"/>
      <c r="C2" s="97"/>
      <c r="D2" s="98"/>
    </row>
    <row r="3" spans="1:4" ht="16.2" thickBot="1" x14ac:dyDescent="0.35">
      <c r="A3" s="99" t="s">
        <v>171</v>
      </c>
      <c r="B3" s="100"/>
      <c r="C3" s="99" t="s">
        <v>150</v>
      </c>
      <c r="D3" s="100"/>
    </row>
    <row r="4" spans="1:4" ht="16.2" thickBot="1" x14ac:dyDescent="0.35">
      <c r="A4" s="43" t="s">
        <v>151</v>
      </c>
      <c r="B4" s="93" t="s">
        <v>152</v>
      </c>
      <c r="C4" s="95"/>
      <c r="D4" s="44" t="s">
        <v>153</v>
      </c>
    </row>
    <row r="5" spans="1:4" ht="56.25" customHeight="1" thickBot="1" x14ac:dyDescent="0.35">
      <c r="A5" s="45" t="s">
        <v>168</v>
      </c>
      <c r="B5" s="85">
        <v>148</v>
      </c>
      <c r="C5" s="86"/>
      <c r="D5" s="46" t="s">
        <v>154</v>
      </c>
    </row>
    <row r="6" spans="1:4" ht="16.2" thickBot="1" x14ac:dyDescent="0.35">
      <c r="A6" s="45" t="s">
        <v>155</v>
      </c>
      <c r="B6" s="85">
        <v>17</v>
      </c>
      <c r="C6" s="86"/>
      <c r="D6" s="46" t="s">
        <v>156</v>
      </c>
    </row>
    <row r="7" spans="1:4" ht="56.25" customHeight="1" thickBot="1" x14ac:dyDescent="0.35">
      <c r="A7" s="45" t="s">
        <v>145</v>
      </c>
      <c r="B7" s="85">
        <v>120</v>
      </c>
      <c r="C7" s="86"/>
      <c r="D7" s="46" t="s">
        <v>169</v>
      </c>
    </row>
    <row r="8" spans="1:4" ht="23.4" thickBot="1" x14ac:dyDescent="0.35">
      <c r="A8" s="45" t="s">
        <v>170</v>
      </c>
      <c r="B8" s="85">
        <v>36</v>
      </c>
      <c r="C8" s="86"/>
      <c r="D8" s="46" t="s">
        <v>157</v>
      </c>
    </row>
    <row r="9" spans="1:4" ht="23.4" thickBot="1" x14ac:dyDescent="0.35">
      <c r="A9" s="45" t="s">
        <v>158</v>
      </c>
      <c r="B9" s="85">
        <v>60</v>
      </c>
      <c r="C9" s="86"/>
      <c r="D9" s="46" t="s">
        <v>157</v>
      </c>
    </row>
    <row r="10" spans="1:4" ht="16.2" thickBot="1" x14ac:dyDescent="0.35">
      <c r="A10" s="45" t="s">
        <v>159</v>
      </c>
      <c r="B10" s="85">
        <v>46</v>
      </c>
      <c r="C10" s="86"/>
      <c r="D10" s="46" t="s">
        <v>157</v>
      </c>
    </row>
    <row r="11" spans="1:4" ht="16.2" thickBot="1" x14ac:dyDescent="0.35">
      <c r="A11" s="45" t="s">
        <v>160</v>
      </c>
      <c r="B11" s="85">
        <v>45</v>
      </c>
      <c r="C11" s="86"/>
      <c r="D11" s="46" t="s">
        <v>157</v>
      </c>
    </row>
    <row r="12" spans="1:4" ht="23.4" thickBot="1" x14ac:dyDescent="0.35">
      <c r="A12" s="45" t="s">
        <v>161</v>
      </c>
      <c r="B12" s="85">
        <v>72</v>
      </c>
      <c r="C12" s="86"/>
      <c r="D12" s="46" t="s">
        <v>162</v>
      </c>
    </row>
    <row r="13" spans="1:4" ht="16.2" thickBot="1" x14ac:dyDescent="0.35">
      <c r="A13" s="87"/>
      <c r="B13" s="88"/>
      <c r="C13" s="88"/>
      <c r="D13" s="89"/>
    </row>
    <row r="14" spans="1:4" ht="16.2" thickBot="1" x14ac:dyDescent="0.35">
      <c r="A14" s="90" t="s">
        <v>163</v>
      </c>
      <c r="B14" s="91"/>
      <c r="C14" s="92"/>
      <c r="D14" s="47">
        <f>SUM(B5:C6)</f>
        <v>165</v>
      </c>
    </row>
    <row r="15" spans="1:4" ht="16.2" thickBot="1" x14ac:dyDescent="0.35">
      <c r="A15" s="90" t="s">
        <v>164</v>
      </c>
      <c r="B15" s="91"/>
      <c r="C15" s="92"/>
      <c r="D15" s="47">
        <f>SUM(B7:C12)</f>
        <v>379</v>
      </c>
    </row>
    <row r="16" spans="1:4" ht="22.5" customHeight="1" thickBot="1" x14ac:dyDescent="0.35">
      <c r="A16" s="82" t="s">
        <v>165</v>
      </c>
      <c r="B16" s="83"/>
      <c r="C16" s="84"/>
      <c r="D16" s="48">
        <f>SUM(D14:D15)</f>
        <v>544</v>
      </c>
    </row>
    <row r="17" spans="1:4" ht="16.2" thickBot="1" x14ac:dyDescent="0.35">
      <c r="A17" s="93"/>
      <c r="B17" s="94"/>
      <c r="C17" s="95"/>
      <c r="D17" s="44"/>
    </row>
    <row r="18" spans="1:4" ht="22.5" customHeight="1" thickBot="1" x14ac:dyDescent="0.35">
      <c r="A18" s="82" t="s">
        <v>166</v>
      </c>
      <c r="B18" s="83"/>
      <c r="C18" s="84"/>
      <c r="D18" s="48">
        <f>+D20-D16</f>
        <v>9456</v>
      </c>
    </row>
    <row r="19" spans="1:4" ht="16.2" thickBot="1" x14ac:dyDescent="0.35">
      <c r="A19" s="93"/>
      <c r="B19" s="94"/>
      <c r="C19" s="95"/>
      <c r="D19" s="44"/>
    </row>
    <row r="20" spans="1:4" ht="16.2" thickBot="1" x14ac:dyDescent="0.35">
      <c r="A20" s="82" t="s">
        <v>167</v>
      </c>
      <c r="B20" s="83"/>
      <c r="C20" s="84"/>
      <c r="D20" s="48">
        <v>10000</v>
      </c>
    </row>
  </sheetData>
  <mergeCells count="21">
    <mergeCell ref="B5:C5"/>
    <mergeCell ref="B6:C6"/>
    <mergeCell ref="B8:C8"/>
    <mergeCell ref="B7:C7"/>
    <mergeCell ref="A1:D1"/>
    <mergeCell ref="A2:D2"/>
    <mergeCell ref="A3:B3"/>
    <mergeCell ref="C3:D3"/>
    <mergeCell ref="B4:C4"/>
    <mergeCell ref="A20:C20"/>
    <mergeCell ref="B9:C9"/>
    <mergeCell ref="B10:C10"/>
    <mergeCell ref="B11:C11"/>
    <mergeCell ref="B12:C12"/>
    <mergeCell ref="A13:D13"/>
    <mergeCell ref="A14:C14"/>
    <mergeCell ref="A15:C15"/>
    <mergeCell ref="A16:C16"/>
    <mergeCell ref="A17:C17"/>
    <mergeCell ref="A18:C18"/>
    <mergeCell ref="A19:C19"/>
  </mergeCells>
  <hyperlinks>
    <hyperlink ref="D7" r:id="rId1" xr:uid="{00000000-0004-0000-0A00-000000000000}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M4"/>
  <sheetViews>
    <sheetView workbookViewId="0">
      <selection activeCell="O11" sqref="O11"/>
    </sheetView>
  </sheetViews>
  <sheetFormatPr defaultRowHeight="15.6" x14ac:dyDescent="0.3"/>
  <sheetData>
    <row r="2" spans="2:13" ht="16.2" thickBot="1" x14ac:dyDescent="0.35">
      <c r="B2" s="54" t="s">
        <v>84</v>
      </c>
      <c r="C2" s="54" t="s">
        <v>84</v>
      </c>
      <c r="D2" s="54" t="s">
        <v>84</v>
      </c>
      <c r="E2" s="54" t="s">
        <v>84</v>
      </c>
      <c r="F2" s="54" t="s">
        <v>84</v>
      </c>
      <c r="G2" s="54" t="s">
        <v>84</v>
      </c>
      <c r="H2" s="54" t="s">
        <v>84</v>
      </c>
      <c r="I2" s="54" t="s">
        <v>84</v>
      </c>
      <c r="J2" s="54" t="s">
        <v>84</v>
      </c>
      <c r="K2" s="54" t="s">
        <v>84</v>
      </c>
      <c r="L2" s="54" t="s">
        <v>84</v>
      </c>
      <c r="M2" s="54" t="s">
        <v>84</v>
      </c>
    </row>
    <row r="3" spans="2:13" ht="16.2" thickBot="1" x14ac:dyDescent="0.35">
      <c r="B3" s="54">
        <v>1</v>
      </c>
      <c r="C3" s="54">
        <v>2</v>
      </c>
      <c r="D3" s="54">
        <v>3</v>
      </c>
      <c r="E3" s="54">
        <v>4</v>
      </c>
      <c r="F3" s="54">
        <v>5</v>
      </c>
      <c r="G3" s="54">
        <v>6</v>
      </c>
      <c r="H3" s="54">
        <v>7</v>
      </c>
      <c r="I3" s="54">
        <v>8</v>
      </c>
      <c r="J3" s="54">
        <v>9</v>
      </c>
      <c r="K3" s="54">
        <v>10</v>
      </c>
      <c r="L3" s="54">
        <v>11</v>
      </c>
      <c r="M3" s="54">
        <v>12</v>
      </c>
    </row>
    <row r="4" spans="2:13" ht="16.2" thickBot="1" x14ac:dyDescent="0.35">
      <c r="B4" s="55"/>
      <c r="C4" s="55">
        <v>1250</v>
      </c>
      <c r="D4" s="55">
        <v>1500</v>
      </c>
      <c r="E4" s="55">
        <v>2000</v>
      </c>
      <c r="F4" s="55">
        <v>2500</v>
      </c>
      <c r="G4" s="55">
        <v>2500</v>
      </c>
      <c r="H4" s="55">
        <v>3100</v>
      </c>
      <c r="I4" s="55">
        <v>3500</v>
      </c>
      <c r="J4" s="55">
        <v>3750</v>
      </c>
      <c r="K4" s="55">
        <v>4000</v>
      </c>
      <c r="L4" s="55">
        <v>4500</v>
      </c>
      <c r="M4" s="55">
        <v>4700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J11"/>
  <sheetViews>
    <sheetView workbookViewId="0">
      <selection activeCell="J18" sqref="J18"/>
    </sheetView>
  </sheetViews>
  <sheetFormatPr defaultColWidth="11" defaultRowHeight="15.6" x14ac:dyDescent="0.3"/>
  <cols>
    <col min="2" max="2" width="32.3984375" bestFit="1" customWidth="1"/>
    <col min="3" max="6" width="10.8984375" style="1"/>
    <col min="8" max="8" width="10.8984375" style="1"/>
    <col min="9" max="9" width="22.3984375" bestFit="1" customWidth="1"/>
    <col min="10" max="10" width="18.5" style="1" bestFit="1" customWidth="1"/>
  </cols>
  <sheetData>
    <row r="1" spans="2:10" x14ac:dyDescent="0.3">
      <c r="G1" s="29">
        <f>G2/52</f>
        <v>24.326923076923077</v>
      </c>
    </row>
    <row r="2" spans="2:10" x14ac:dyDescent="0.3">
      <c r="G2" s="1">
        <f>SUM(G5:G32)</f>
        <v>1265</v>
      </c>
      <c r="H2" s="30">
        <f>SUM(H5:H32)</f>
        <v>25150</v>
      </c>
    </row>
    <row r="4" spans="2:10" x14ac:dyDescent="0.3">
      <c r="C4" s="1" t="s">
        <v>103</v>
      </c>
      <c r="D4" s="1" t="s">
        <v>104</v>
      </c>
      <c r="E4" s="1" t="s">
        <v>0</v>
      </c>
      <c r="F4" s="1" t="s">
        <v>1</v>
      </c>
      <c r="G4" t="s">
        <v>105</v>
      </c>
      <c r="H4" s="1" t="s">
        <v>85</v>
      </c>
      <c r="I4" s="1" t="s">
        <v>114</v>
      </c>
      <c r="J4" s="1" t="s">
        <v>113</v>
      </c>
    </row>
    <row r="5" spans="2:10" x14ac:dyDescent="0.3">
      <c r="B5" t="s">
        <v>110</v>
      </c>
      <c r="C5" s="1">
        <v>20</v>
      </c>
      <c r="G5" s="3">
        <f>J5*I5</f>
        <v>280</v>
      </c>
      <c r="H5" s="1">
        <f>C5*G5</f>
        <v>5600</v>
      </c>
      <c r="I5">
        <v>35</v>
      </c>
      <c r="J5" s="1">
        <v>8</v>
      </c>
    </row>
    <row r="6" spans="2:10" x14ac:dyDescent="0.3">
      <c r="B6" t="s">
        <v>111</v>
      </c>
      <c r="C6" s="1">
        <v>25</v>
      </c>
      <c r="G6" s="3">
        <f t="shared" ref="G6:G10" si="0">J6*I6</f>
        <v>360</v>
      </c>
      <c r="H6" s="1">
        <f t="shared" ref="H6:H10" si="1">C6*G6</f>
        <v>9000</v>
      </c>
      <c r="I6">
        <v>60</v>
      </c>
      <c r="J6" s="1">
        <v>6</v>
      </c>
    </row>
    <row r="7" spans="2:10" x14ac:dyDescent="0.3">
      <c r="B7" t="s">
        <v>106</v>
      </c>
      <c r="C7" s="1">
        <v>18</v>
      </c>
      <c r="G7" s="3">
        <f t="shared" si="0"/>
        <v>40</v>
      </c>
      <c r="H7" s="1">
        <f t="shared" si="1"/>
        <v>720</v>
      </c>
      <c r="I7">
        <v>8</v>
      </c>
      <c r="J7" s="1">
        <v>5</v>
      </c>
    </row>
    <row r="8" spans="2:10" x14ac:dyDescent="0.3">
      <c r="B8" t="s">
        <v>109</v>
      </c>
      <c r="C8" s="1">
        <v>18</v>
      </c>
      <c r="G8" s="3">
        <f t="shared" si="0"/>
        <v>175</v>
      </c>
      <c r="H8" s="1">
        <f t="shared" si="1"/>
        <v>3150</v>
      </c>
      <c r="I8">
        <v>35</v>
      </c>
      <c r="J8" s="1">
        <v>5</v>
      </c>
    </row>
    <row r="9" spans="2:10" x14ac:dyDescent="0.3">
      <c r="B9" t="s">
        <v>107</v>
      </c>
      <c r="C9" s="1">
        <v>18</v>
      </c>
      <c r="G9" s="3">
        <f t="shared" si="0"/>
        <v>160</v>
      </c>
      <c r="H9" s="1">
        <f t="shared" si="1"/>
        <v>2880</v>
      </c>
      <c r="I9">
        <v>160</v>
      </c>
      <c r="J9" s="1">
        <v>1</v>
      </c>
    </row>
    <row r="10" spans="2:10" x14ac:dyDescent="0.3">
      <c r="B10" t="s">
        <v>112</v>
      </c>
      <c r="C10" s="1">
        <v>20</v>
      </c>
      <c r="G10" s="3">
        <f t="shared" si="0"/>
        <v>10</v>
      </c>
      <c r="H10" s="1">
        <f t="shared" si="1"/>
        <v>200</v>
      </c>
      <c r="I10">
        <v>5</v>
      </c>
      <c r="J10" s="1">
        <v>2</v>
      </c>
    </row>
    <row r="11" spans="2:10" x14ac:dyDescent="0.3">
      <c r="B11" t="s">
        <v>108</v>
      </c>
      <c r="C11" s="1">
        <v>15</v>
      </c>
      <c r="G11" s="3">
        <f>J11*I11</f>
        <v>240</v>
      </c>
      <c r="H11" s="1">
        <f>C11*G11</f>
        <v>3600</v>
      </c>
      <c r="I11">
        <v>8</v>
      </c>
      <c r="J11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buz info</vt:lpstr>
      <vt:lpstr>Visa Exp</vt:lpstr>
      <vt:lpstr>LTD Profit &amp; Loss</vt:lpstr>
      <vt:lpstr>LTD Cash Flow</vt:lpstr>
      <vt:lpstr>LTD Revenue graph</vt:lpstr>
      <vt:lpstr>startup expenses</vt:lpstr>
      <vt:lpstr>Sheet1</vt:lpstr>
      <vt:lpstr>Sayfa1</vt:lpstr>
      <vt:lpstr>pricing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tolga sipahi</cp:lastModifiedBy>
  <cp:lastPrinted>2018-02-19T00:01:50Z</cp:lastPrinted>
  <dcterms:created xsi:type="dcterms:W3CDTF">2017-12-03T17:33:40Z</dcterms:created>
  <dcterms:modified xsi:type="dcterms:W3CDTF">2023-04-07T10:34:01Z</dcterms:modified>
</cp:coreProperties>
</file>