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d142\Desktop\Student Resource Documents\_budget outline\"/>
    </mc:Choice>
  </mc:AlternateContent>
  <bookViews>
    <workbookView xWindow="0" yWindow="0" windowWidth="21570" windowHeight="8070" activeTab="1"/>
  </bookViews>
  <sheets>
    <sheet name="Master" sheetId="3" r:id="rId1"/>
    <sheet name="Fundraising" sheetId="12" r:id="rId2"/>
    <sheet name="Mechanical" sheetId="1" r:id="rId3"/>
    <sheet name="Electrical" sheetId="10" r:id="rId4"/>
    <sheet name="Travel" sheetId="9" r:id="rId5"/>
    <sheet name="Operating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1" l="1"/>
  <c r="K3" i="11"/>
  <c r="J11" i="11"/>
  <c r="D3" i="11" l="1"/>
  <c r="D18" i="11" s="1"/>
  <c r="C7" i="3" s="1"/>
  <c r="B20" i="12"/>
  <c r="B22" i="12" s="1"/>
  <c r="B10" i="3" s="1"/>
  <c r="B11" i="12"/>
  <c r="D18" i="9"/>
  <c r="C6" i="3" s="1"/>
  <c r="D18" i="10"/>
  <c r="C5" i="3" s="1"/>
  <c r="D18" i="1"/>
  <c r="C4" i="3" s="1"/>
  <c r="K9" i="11"/>
  <c r="K10" i="11"/>
  <c r="K8" i="11"/>
  <c r="K6" i="11"/>
  <c r="K5" i="11"/>
  <c r="K4" i="11"/>
  <c r="J7" i="9"/>
  <c r="K7" i="9" s="1"/>
  <c r="J6" i="9"/>
  <c r="J4" i="9"/>
  <c r="K4" i="9" s="1"/>
  <c r="K3" i="9"/>
  <c r="J9" i="10"/>
  <c r="B5" i="3" s="1"/>
  <c r="J14" i="1"/>
  <c r="B4" i="3" s="1"/>
  <c r="D5" i="3" l="1"/>
  <c r="K11" i="11"/>
  <c r="B7" i="3" s="1"/>
  <c r="D7" i="3" s="1"/>
  <c r="D4" i="3"/>
  <c r="C8" i="3"/>
  <c r="J8" i="9"/>
  <c r="K6" i="9"/>
  <c r="K8" i="9" s="1"/>
  <c r="B6" i="3" s="1"/>
  <c r="D6" i="3" s="1"/>
  <c r="B8" i="3" l="1"/>
  <c r="B11" i="3" s="1"/>
  <c r="B24" i="12" s="1"/>
  <c r="D8" i="3"/>
  <c r="B12" i="3" l="1"/>
</calcChain>
</file>

<file path=xl/sharedStrings.xml><?xml version="1.0" encoding="utf-8"?>
<sst xmlns="http://schemas.openxmlformats.org/spreadsheetml/2006/main" count="189" uniqueCount="140">
  <si>
    <t>Master Sample Budget</t>
  </si>
  <si>
    <t xml:space="preserve">Mechanical </t>
  </si>
  <si>
    <t xml:space="preserve">Electrical </t>
  </si>
  <si>
    <t xml:space="preserve">Travel </t>
  </si>
  <si>
    <t xml:space="preserve">Category </t>
  </si>
  <si>
    <t xml:space="preserve">Total </t>
  </si>
  <si>
    <t>Spend to Date</t>
  </si>
  <si>
    <t>Remaining</t>
  </si>
  <si>
    <t>Index</t>
  </si>
  <si>
    <t>M1</t>
  </si>
  <si>
    <t>Vendor</t>
  </si>
  <si>
    <t>Date</t>
  </si>
  <si>
    <t xml:space="preserve">Value </t>
  </si>
  <si>
    <t>Purchased By</t>
  </si>
  <si>
    <t>Value</t>
  </si>
  <si>
    <t>Items Purchased</t>
  </si>
  <si>
    <t>McMaster Carr</t>
  </si>
  <si>
    <t xml:space="preserve">Home Depot </t>
  </si>
  <si>
    <t>M2</t>
  </si>
  <si>
    <t xml:space="preserve">PVC Pipe Cutter </t>
  </si>
  <si>
    <t xml:space="preserve">PVC Pipe for frame prototype </t>
  </si>
  <si>
    <t>Johnny Rocketship</t>
  </si>
  <si>
    <t>Actual Purchases</t>
  </si>
  <si>
    <t>Major Line Items</t>
  </si>
  <si>
    <t xml:space="preserve">Estiamted Value </t>
  </si>
  <si>
    <t>Preliminary Mechanical Budget</t>
  </si>
  <si>
    <t xml:space="preserve">Enclosure </t>
  </si>
  <si>
    <t xml:space="preserve">Acrylic Tube </t>
  </si>
  <si>
    <t xml:space="preserve">PVC End Caps </t>
  </si>
  <si>
    <t xml:space="preserve">O-Rings and Seals </t>
  </si>
  <si>
    <t xml:space="preserve">Penetrators </t>
  </si>
  <si>
    <t xml:space="preserve">Specialty Tools </t>
  </si>
  <si>
    <t xml:space="preserve">Frame </t>
  </si>
  <si>
    <t>Payload</t>
  </si>
  <si>
    <t xml:space="preserve">Raw Material (Plastics) </t>
  </si>
  <si>
    <t>Sepcialty Items (misc - i.e. pumps, threaded rod, etc)</t>
  </si>
  <si>
    <t>Assembly Hardware / Fasteners</t>
  </si>
  <si>
    <t xml:space="preserve">3D Printing Filament </t>
  </si>
  <si>
    <t>Total:</t>
  </si>
  <si>
    <t>Team Shirts</t>
  </si>
  <si>
    <t>Marketing</t>
  </si>
  <si>
    <t>O1</t>
  </si>
  <si>
    <t>O2</t>
  </si>
  <si>
    <t>Airfare</t>
  </si>
  <si>
    <t>Shipping</t>
  </si>
  <si>
    <t>Accomadations</t>
  </si>
  <si>
    <t>Vehicle Rental</t>
  </si>
  <si>
    <t xml:space="preserve">Vehicle Rental </t>
  </si>
  <si>
    <t xml:space="preserve">Car Insurance </t>
  </si>
  <si>
    <t xml:space="preserve">Shipping Project </t>
  </si>
  <si>
    <t>Hotel</t>
  </si>
  <si>
    <t xml:space="preserve">Flights </t>
  </si>
  <si>
    <t>Estiamted Value per individual</t>
  </si>
  <si>
    <t>Sensors</t>
  </si>
  <si>
    <t>Propulsion</t>
  </si>
  <si>
    <t>PCB</t>
  </si>
  <si>
    <t>Discrete Components</t>
  </si>
  <si>
    <t>Cameras</t>
  </si>
  <si>
    <t>Lidar</t>
  </si>
  <si>
    <t xml:space="preserve">Telemetry </t>
  </si>
  <si>
    <t xml:space="preserve">Total Members Traveling </t>
  </si>
  <si>
    <t xml:space="preserve">Number of Days </t>
  </si>
  <si>
    <t xml:space="preserve">Number of Vans </t>
  </si>
  <si>
    <t>Small</t>
  </si>
  <si>
    <t xml:space="preserve">Medium </t>
  </si>
  <si>
    <t xml:space="preserve">Large </t>
  </si>
  <si>
    <t>XL</t>
  </si>
  <si>
    <t>2XL</t>
  </si>
  <si>
    <t>Mixer Flyers</t>
  </si>
  <si>
    <t>50/50 Tickets</t>
  </si>
  <si>
    <t>Recruitment Posters</t>
  </si>
  <si>
    <t>#S</t>
  </si>
  <si>
    <t>#M</t>
  </si>
  <si>
    <t>#L</t>
  </si>
  <si>
    <t>#XL</t>
  </si>
  <si>
    <t>#XXL</t>
  </si>
  <si>
    <t>Estiamted Cost per shirt</t>
  </si>
  <si>
    <t xml:space="preserve">recruitment events </t>
  </si>
  <si>
    <t>Mixer</t>
  </si>
  <si>
    <t>Draw</t>
  </si>
  <si>
    <t>Total Budgeted</t>
  </si>
  <si>
    <t>Operating</t>
  </si>
  <si>
    <t>Angus Bruneau Student LIFE Award</t>
  </si>
  <si>
    <t xml:space="preserve">MUNSU Ratification </t>
  </si>
  <si>
    <t xml:space="preserve">MUNSU Student Innovation Fund </t>
  </si>
  <si>
    <t>MUNSU Individual Merit Fund</t>
  </si>
  <si>
    <t xml:space="preserve">MUNSU Sepcial Projects Grant </t>
  </si>
  <si>
    <t xml:space="preserve">City of St. John's Youth Travel Grant </t>
  </si>
  <si>
    <t xml:space="preserve">IEEE Canada Foundation Special Project Grant </t>
  </si>
  <si>
    <t xml:space="preserve">Grant Oppurtunties </t>
  </si>
  <si>
    <t xml:space="preserve">Procured Sponsorships </t>
  </si>
  <si>
    <t xml:space="preserve">Company </t>
  </si>
  <si>
    <t xml:space="preserve">Level </t>
  </si>
  <si>
    <t xml:space="preserve">Obligation </t>
  </si>
  <si>
    <t>CoLab Software</t>
  </si>
  <si>
    <t xml:space="preserve">Mysa </t>
  </si>
  <si>
    <t>ExxonMobil</t>
  </si>
  <si>
    <t xml:space="preserve">Pennecon </t>
  </si>
  <si>
    <t>SubC Imaging</t>
  </si>
  <si>
    <t>Bronze</t>
  </si>
  <si>
    <t xml:space="preserve">Gold </t>
  </si>
  <si>
    <t xml:space="preserve">Platinum </t>
  </si>
  <si>
    <t xml:space="preserve">Recognized </t>
  </si>
  <si>
    <t>Small logo on t-shirts, banners, vehicles, brochures, thank you letter following competition result release</t>
  </si>
  <si>
    <t>Medium logo on t-shirts, banners, vehicles, brochures, thank you letter following competition result release</t>
  </si>
  <si>
    <t>Large logo on t-shirts, banners, vehicles, brochures, thank you letter following competition result release</t>
  </si>
  <si>
    <t>XL Centered logo on t-shirts, banners, vehicles, brochures, thank you letter following competition result release</t>
  </si>
  <si>
    <t>thank you letter following competition result release</t>
  </si>
  <si>
    <t xml:space="preserve">Point of Contact </t>
  </si>
  <si>
    <t>Enter their email here</t>
  </si>
  <si>
    <t xml:space="preserve">Fundraising total </t>
  </si>
  <si>
    <t>Funds Raised</t>
  </si>
  <si>
    <t>% of Goal Raised</t>
  </si>
  <si>
    <t>Student Contribution</t>
  </si>
  <si>
    <t>*value of remaing amount to be raised split equally across all travelling team members</t>
  </si>
  <si>
    <t>SDH Membership Award</t>
  </si>
  <si>
    <t>Preliminary Electrical Budget</t>
  </si>
  <si>
    <t>Preliminary Travel Budget</t>
  </si>
  <si>
    <t>Preliminary Operating Budget</t>
  </si>
  <si>
    <t>Total</t>
  </si>
  <si>
    <t xml:space="preserve">Obligations Met? </t>
  </si>
  <si>
    <t>No</t>
  </si>
  <si>
    <t>Silver</t>
  </si>
  <si>
    <t>Initial Prototype Material - HDPE</t>
  </si>
  <si>
    <t>Second Prototype Material - LEXAN</t>
  </si>
  <si>
    <t>T1</t>
  </si>
  <si>
    <t>E1</t>
  </si>
  <si>
    <t>E2</t>
  </si>
  <si>
    <t xml:space="preserve">DigiKey </t>
  </si>
  <si>
    <t xml:space="preserve">Mouser </t>
  </si>
  <si>
    <t xml:space="preserve">Newark </t>
  </si>
  <si>
    <t xml:space="preserve">Through Hole Resistors </t>
  </si>
  <si>
    <t xml:space="preserve">Surface Mount Solder Paste </t>
  </si>
  <si>
    <t xml:space="preserve">Air Canada </t>
  </si>
  <si>
    <t xml:space="preserve">Plane Ticket - Johnny R. </t>
  </si>
  <si>
    <t xml:space="preserve">MUN Bookstore </t>
  </si>
  <si>
    <t xml:space="preserve">The Attic </t>
  </si>
  <si>
    <t xml:space="preserve">Mixer Flyers </t>
  </si>
  <si>
    <t>SDH Special Project Grant</t>
  </si>
  <si>
    <t xml:space="preserve">Number of Travelling Team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</si>
</sst>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15" fontId="2" fillId="0" borderId="0" xfId="0" applyNumberFormat="1" applyFont="1" applyFill="1"/>
    <xf numFmtId="164" fontId="2" fillId="0" borderId="0" xfId="0" applyNumberFormat="1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2" borderId="0" xfId="0" applyFill="1"/>
    <xf numFmtId="10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7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Budget</a:t>
            </a:r>
            <a:r>
              <a:rPr lang="en-CA" baseline="0"/>
              <a:t> vs. Spend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Master!$B$2:$B$3</c:f>
              <c:strCache>
                <c:ptCount val="2"/>
                <c:pt idx="1">
                  <c:v>Total Budgeted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Master!$A$4:$A$8</c:f>
              <c:strCache>
                <c:ptCount val="5"/>
                <c:pt idx="0">
                  <c:v>Mechanical </c:v>
                </c:pt>
                <c:pt idx="1">
                  <c:v>Electrical </c:v>
                </c:pt>
                <c:pt idx="2">
                  <c:v>Travel </c:v>
                </c:pt>
                <c:pt idx="3">
                  <c:v>Operating</c:v>
                </c:pt>
                <c:pt idx="4">
                  <c:v>Total</c:v>
                </c:pt>
              </c:strCache>
            </c:strRef>
          </c:cat>
          <c:val>
            <c:numRef>
              <c:f>Master!$B$4:$B$8</c:f>
              <c:numCache>
                <c:formatCode>General</c:formatCode>
                <c:ptCount val="5"/>
                <c:pt idx="0">
                  <c:v>1800</c:v>
                </c:pt>
                <c:pt idx="1">
                  <c:v>7700</c:v>
                </c:pt>
                <c:pt idx="2">
                  <c:v>19025</c:v>
                </c:pt>
                <c:pt idx="3">
                  <c:v>391</c:v>
                </c:pt>
                <c:pt idx="4">
                  <c:v>28916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9E6-AC46-6E17854E7F77}"/>
            </c:ext>
          </c:extLst>
        </c:ser>
        <c:ser>
          <c:idx val="1"/>
          <c:order val="1"/>
          <c:tx>
            <c:strRef>
              <c:f>Master!$C$2:$C$3</c:f>
              <c:strCache>
                <c:ptCount val="2"/>
                <c:pt idx="1">
                  <c:v>Spend to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Master!$A$4:$A$8</c:f>
              <c:strCache>
                <c:ptCount val="5"/>
                <c:pt idx="0">
                  <c:v>Mechanical </c:v>
                </c:pt>
                <c:pt idx="1">
                  <c:v>Electrical </c:v>
                </c:pt>
                <c:pt idx="2">
                  <c:v>Travel </c:v>
                </c:pt>
                <c:pt idx="3">
                  <c:v>Operating</c:v>
                </c:pt>
                <c:pt idx="4">
                  <c:v>Total</c:v>
                </c:pt>
              </c:strCache>
            </c:strRef>
          </c:cat>
          <c:val>
            <c:numRef>
              <c:f>Master!$C$4:$C$8</c:f>
              <c:numCache>
                <c:formatCode>General</c:formatCode>
                <c:ptCount val="5"/>
                <c:pt idx="0">
                  <c:v>120</c:v>
                </c:pt>
                <c:pt idx="1">
                  <c:v>25</c:v>
                </c:pt>
                <c:pt idx="2">
                  <c:v>900</c:v>
                </c:pt>
                <c:pt idx="3">
                  <c:v>311</c:v>
                </c:pt>
                <c:pt idx="4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2-49E6-AC46-6E17854E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4806783"/>
        <c:axId val="1164797215"/>
      </c:barChart>
      <c:catAx>
        <c:axId val="116480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97215"/>
        <c:crosses val="autoZero"/>
        <c:auto val="1"/>
        <c:lblAlgn val="ctr"/>
        <c:lblOffset val="100"/>
        <c:noMultiLvlLbl val="0"/>
      </c:catAx>
      <c:valAx>
        <c:axId val="1164797215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Master!$A$4</c:f>
              <c:strCache>
                <c:ptCount val="1"/>
                <c:pt idx="0">
                  <c:v>Mechanical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Master!$B$3:$C$3</c:f>
              <c:strCache>
                <c:ptCount val="2"/>
                <c:pt idx="0">
                  <c:v>Total Budgeted</c:v>
                </c:pt>
                <c:pt idx="1">
                  <c:v>Spend to Date</c:v>
                </c:pt>
              </c:strCache>
            </c:strRef>
          </c:cat>
          <c:val>
            <c:numRef>
              <c:f>Master!$B$4:$C$4</c:f>
              <c:numCache>
                <c:formatCode>General</c:formatCode>
                <c:ptCount val="2"/>
                <c:pt idx="0">
                  <c:v>1800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4-4E48-A7A8-8B8D217675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64793471"/>
        <c:axId val="1164800127"/>
      </c:barChart>
      <c:valAx>
        <c:axId val="11648001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93471"/>
        <c:crosses val="autoZero"/>
        <c:crossBetween val="between"/>
      </c:valAx>
      <c:catAx>
        <c:axId val="1164793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Master!$A$5</c:f>
              <c:strCache>
                <c:ptCount val="1"/>
                <c:pt idx="0">
                  <c:v>Electrical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(Master!$B$3,Master!$C$3)</c:f>
              <c:strCache>
                <c:ptCount val="2"/>
                <c:pt idx="0">
                  <c:v>Total Budgeted</c:v>
                </c:pt>
                <c:pt idx="1">
                  <c:v>Spend to Date</c:v>
                </c:pt>
              </c:strCache>
            </c:strRef>
          </c:cat>
          <c:val>
            <c:numRef>
              <c:f>Master!$B$5:$C$5</c:f>
              <c:numCache>
                <c:formatCode>General</c:formatCode>
                <c:ptCount val="2"/>
                <c:pt idx="0">
                  <c:v>7700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8AF-9741-24DD939B1D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6100447"/>
        <c:axId val="2116101695"/>
      </c:barChart>
      <c:catAx>
        <c:axId val="2116100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1695"/>
        <c:crosses val="autoZero"/>
        <c:auto val="1"/>
        <c:lblAlgn val="ctr"/>
        <c:lblOffset val="100"/>
        <c:noMultiLvlLbl val="0"/>
      </c:catAx>
      <c:valAx>
        <c:axId val="2116101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Master!$A$6</c:f>
              <c:strCache>
                <c:ptCount val="1"/>
                <c:pt idx="0">
                  <c:v>Travel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(Master!$B$3,Master!$C$3)</c:f>
              <c:strCache>
                <c:ptCount val="2"/>
                <c:pt idx="0">
                  <c:v>Total Budgeted</c:v>
                </c:pt>
                <c:pt idx="1">
                  <c:v>Spend to Date</c:v>
                </c:pt>
              </c:strCache>
            </c:strRef>
          </c:cat>
          <c:val>
            <c:numRef>
              <c:f>Master!$B$6:$C$6</c:f>
              <c:numCache>
                <c:formatCode>General</c:formatCode>
                <c:ptCount val="2"/>
                <c:pt idx="0">
                  <c:v>19025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DC6-B97D-A3AF6167E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4186559"/>
        <c:axId val="904188223"/>
      </c:barChart>
      <c:catAx>
        <c:axId val="904186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88223"/>
        <c:crosses val="autoZero"/>
        <c:auto val="1"/>
        <c:lblAlgn val="ctr"/>
        <c:lblOffset val="100"/>
        <c:noMultiLvlLbl val="0"/>
      </c:catAx>
      <c:valAx>
        <c:axId val="904188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Master!$A$7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(Master!$B$3,Master!$C$3)</c:f>
              <c:strCache>
                <c:ptCount val="2"/>
                <c:pt idx="0">
                  <c:v>Total Budgeted</c:v>
                </c:pt>
                <c:pt idx="1">
                  <c:v>Spend to Date</c:v>
                </c:pt>
              </c:strCache>
            </c:strRef>
          </c:cat>
          <c:val>
            <c:numRef>
              <c:f>Master!$B$7:$C$7</c:f>
              <c:numCache>
                <c:formatCode>General</c:formatCode>
                <c:ptCount val="2"/>
                <c:pt idx="0">
                  <c:v>391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914-A61C-D953607FE1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6121247"/>
        <c:axId val="2116099199"/>
      </c:barChart>
      <c:catAx>
        <c:axId val="211612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99199"/>
        <c:crosses val="autoZero"/>
        <c:auto val="0"/>
        <c:lblAlgn val="ctr"/>
        <c:lblOffset val="100"/>
        <c:noMultiLvlLbl val="0"/>
      </c:catAx>
      <c:valAx>
        <c:axId val="2116099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57150</xdr:rowOff>
    </xdr:from>
    <xdr:to>
      <xdr:col>20</xdr:col>
      <xdr:colOff>371475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15</xdr:row>
      <xdr:rowOff>133350</xdr:rowOff>
    </xdr:from>
    <xdr:to>
      <xdr:col>13</xdr:col>
      <xdr:colOff>71437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15</xdr:row>
      <xdr:rowOff>133350</xdr:rowOff>
    </xdr:from>
    <xdr:to>
      <xdr:col>20</xdr:col>
      <xdr:colOff>400050</xdr:colOff>
      <xdr:row>30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30</xdr:row>
      <xdr:rowOff>38100</xdr:rowOff>
    </xdr:from>
    <xdr:to>
      <xdr:col>13</xdr:col>
      <xdr:colOff>47625</xdr:colOff>
      <xdr:row>44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30</xdr:row>
      <xdr:rowOff>38100</xdr:rowOff>
    </xdr:from>
    <xdr:to>
      <xdr:col>20</xdr:col>
      <xdr:colOff>390525</xdr:colOff>
      <xdr:row>44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A14:F20" totalsRowCount="1">
  <autoFilter ref="A14:F19"/>
  <tableColumns count="6">
    <tableColumn id="1" name="Company "/>
    <tableColumn id="2" name="Value " totalsRowFunction="custom">
      <totalsRowFormula>SUM(Table8[[Value ]])</totalsRowFormula>
    </tableColumn>
    <tableColumn id="3" name="Level "/>
    <tableColumn id="4" name="Obligation "/>
    <tableColumn id="5" name="Point of Contact "/>
    <tableColumn id="6" name="Obligations Met? 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F18" totalsRowCount="1" headerRowDxfId="71" dataDxfId="69" headerRowBorderDxfId="70" tableBorderDxfId="68">
  <autoFilter ref="A2:F17"/>
  <tableColumns count="6">
    <tableColumn id="1" name="Index" dataDxfId="67" totalsRowDxfId="66"/>
    <tableColumn id="2" name="Date" dataDxfId="65" totalsRowDxfId="64"/>
    <tableColumn id="3" name="Vendor" dataDxfId="63" totalsRowDxfId="62"/>
    <tableColumn id="5" name="Value" totalsRowFunction="custom" dataDxfId="61" totalsRowDxfId="60">
      <totalsRowFormula>SUM(Table1[Value])</totalsRowFormula>
    </tableColumn>
    <tableColumn id="6" name="Items Purchased" dataDxfId="59" totalsRowDxfId="58"/>
    <tableColumn id="8" name="Purchased By" dataDxfId="57" totalsRow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1567" displayName="Table1567" ref="A2:F18" totalsRowCount="1" headerRowDxfId="55" dataDxfId="53" headerRowBorderDxfId="54" tableBorderDxfId="52">
  <autoFilter ref="A2:F17"/>
  <tableColumns count="6">
    <tableColumn id="1" name="Index" dataDxfId="51" totalsRowDxfId="25"/>
    <tableColumn id="2" name="Date" dataDxfId="50" totalsRowDxfId="24"/>
    <tableColumn id="3" name="Vendor" dataDxfId="49" totalsRowDxfId="23"/>
    <tableColumn id="5" name="Value" totalsRowFunction="custom" dataDxfId="48" totalsRowDxfId="22">
      <totalsRowFormula>SUM(Table1567[Value])</totalsRowFormula>
    </tableColumn>
    <tableColumn id="6" name="Items Purchased" dataDxfId="47" totalsRowDxfId="21"/>
    <tableColumn id="8" name="Purchased By" dataDxfId="46" totalsRow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56" displayName="Table156" ref="A2:F18" totalsRowCount="1" headerRowDxfId="45" dataDxfId="43" headerRowBorderDxfId="44" tableBorderDxfId="42">
  <autoFilter ref="A2:F17"/>
  <tableColumns count="6">
    <tableColumn id="1" name="Index" dataDxfId="41" totalsRowDxfId="19"/>
    <tableColumn id="2" name="Date" dataDxfId="40" totalsRowDxfId="18"/>
    <tableColumn id="3" name="Vendor" dataDxfId="39" totalsRowDxfId="17"/>
    <tableColumn id="5" name="Value" totalsRowFunction="custom" dataDxfId="38" totalsRowDxfId="16">
      <totalsRowFormula>SUM(Table156[Value])</totalsRowFormula>
    </tableColumn>
    <tableColumn id="6" name="Items Purchased" dataDxfId="37" totalsRowDxfId="15"/>
    <tableColumn id="8" name="Purchased By" dataDxfId="36" totalsRowDxfId="1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A2:F18" totalsRowCount="1" headerRowDxfId="35" dataDxfId="33" headerRowBorderDxfId="34" tableBorderDxfId="32">
  <autoFilter ref="A2:F17"/>
  <tableColumns count="6">
    <tableColumn id="1" name="Index" dataDxfId="31" totalsRowDxfId="13"/>
    <tableColumn id="2" name="Date" dataDxfId="30" totalsRowDxfId="12"/>
    <tableColumn id="3" name="Vendor" dataDxfId="29" totalsRowDxfId="11"/>
    <tableColumn id="5" name="Value" totalsRowFunction="custom" dataDxfId="28" totalsRowDxfId="10">
      <totalsRowFormula>SUM(Table18[Value])</totalsRowFormula>
    </tableColumn>
    <tableColumn id="6" name="Items Purchased" dataDxfId="27" totalsRowDxfId="9"/>
    <tableColumn id="8" name="Purchased By" dataDxfId="26" totalsRow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RowHeight="15" x14ac:dyDescent="0.25"/>
  <cols>
    <col min="1" max="1" width="21.140625" bestFit="1" customWidth="1"/>
    <col min="2" max="3" width="14.85546875" customWidth="1"/>
    <col min="4" max="4" width="13.5703125" customWidth="1"/>
  </cols>
  <sheetData>
    <row r="1" spans="1:4" x14ac:dyDescent="0.25">
      <c r="A1" s="8" t="s">
        <v>0</v>
      </c>
    </row>
    <row r="3" spans="1:4" x14ac:dyDescent="0.25">
      <c r="A3" s="8" t="s">
        <v>4</v>
      </c>
      <c r="B3" s="8" t="s">
        <v>80</v>
      </c>
      <c r="C3" s="8" t="s">
        <v>6</v>
      </c>
      <c r="D3" s="8" t="s">
        <v>7</v>
      </c>
    </row>
    <row r="4" spans="1:4" x14ac:dyDescent="0.25">
      <c r="A4" t="s">
        <v>1</v>
      </c>
      <c r="B4">
        <f>Mechanical!J14</f>
        <v>1800</v>
      </c>
      <c r="C4">
        <f>Table1[[#Totals],[Value]]</f>
        <v>120</v>
      </c>
      <c r="D4">
        <f>B4-C4</f>
        <v>1680</v>
      </c>
    </row>
    <row r="5" spans="1:4" x14ac:dyDescent="0.25">
      <c r="A5" t="s">
        <v>2</v>
      </c>
      <c r="B5">
        <f>Electrical!J9</f>
        <v>7700</v>
      </c>
      <c r="C5">
        <f>Table1567[[#Totals],[Value]]</f>
        <v>25</v>
      </c>
      <c r="D5">
        <f t="shared" ref="D5:D7" si="0">B5-C5</f>
        <v>7675</v>
      </c>
    </row>
    <row r="6" spans="1:4" x14ac:dyDescent="0.25">
      <c r="A6" t="s">
        <v>3</v>
      </c>
      <c r="B6">
        <f>Travel!K8</f>
        <v>19025</v>
      </c>
      <c r="C6">
        <f>Table156[[#Totals],[Value]]</f>
        <v>900</v>
      </c>
      <c r="D6">
        <f t="shared" si="0"/>
        <v>18125</v>
      </c>
    </row>
    <row r="7" spans="1:4" ht="15.75" thickBot="1" x14ac:dyDescent="0.3">
      <c r="A7" t="s">
        <v>81</v>
      </c>
      <c r="B7">
        <f>Operating!K11</f>
        <v>391</v>
      </c>
      <c r="C7">
        <f>Table18[[#Totals],[Value]]</f>
        <v>311</v>
      </c>
      <c r="D7">
        <f t="shared" si="0"/>
        <v>80</v>
      </c>
    </row>
    <row r="8" spans="1:4" ht="15.75" thickTop="1" x14ac:dyDescent="0.25">
      <c r="A8" s="13" t="s">
        <v>119</v>
      </c>
      <c r="B8" s="13">
        <f>SUM(B4:B7)</f>
        <v>28916</v>
      </c>
      <c r="C8" s="13">
        <f t="shared" ref="C8:D8" si="1">SUM(C4:C7)</f>
        <v>1356</v>
      </c>
      <c r="D8" s="13">
        <f t="shared" si="1"/>
        <v>27560</v>
      </c>
    </row>
    <row r="10" spans="1:4" x14ac:dyDescent="0.25">
      <c r="A10" t="s">
        <v>111</v>
      </c>
      <c r="B10">
        <f>Fundraising!B22</f>
        <v>17650</v>
      </c>
    </row>
    <row r="11" spans="1:4" x14ac:dyDescent="0.25">
      <c r="A11" t="s">
        <v>7</v>
      </c>
      <c r="B11" s="14">
        <f>B8-B10</f>
        <v>11266</v>
      </c>
    </row>
    <row r="12" spans="1:4" x14ac:dyDescent="0.25">
      <c r="A12" t="s">
        <v>112</v>
      </c>
      <c r="B12" s="15">
        <f>B10/B8</f>
        <v>0.61038871213169177</v>
      </c>
    </row>
    <row r="15" spans="1:4" ht="30" x14ac:dyDescent="0.25">
      <c r="A15" s="9" t="s">
        <v>139</v>
      </c>
      <c r="B15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25" sqref="B25"/>
    </sheetView>
  </sheetViews>
  <sheetFormatPr defaultRowHeight="15" x14ac:dyDescent="0.25"/>
  <cols>
    <col min="1" max="1" width="41.5703125" customWidth="1"/>
    <col min="2" max="3" width="11" customWidth="1"/>
    <col min="4" max="4" width="36.140625" customWidth="1"/>
    <col min="5" max="5" width="20.42578125" customWidth="1"/>
    <col min="6" max="6" width="48.140625" customWidth="1"/>
  </cols>
  <sheetData>
    <row r="1" spans="1:6" x14ac:dyDescent="0.25">
      <c r="A1" s="12" t="s">
        <v>89</v>
      </c>
    </row>
    <row r="2" spans="1:6" x14ac:dyDescent="0.25">
      <c r="A2" t="s">
        <v>82</v>
      </c>
      <c r="B2">
        <v>5000</v>
      </c>
    </row>
    <row r="3" spans="1:6" x14ac:dyDescent="0.25">
      <c r="A3" t="s">
        <v>115</v>
      </c>
      <c r="B3">
        <v>1000</v>
      </c>
    </row>
    <row r="4" spans="1:6" x14ac:dyDescent="0.25">
      <c r="A4" t="s">
        <v>138</v>
      </c>
      <c r="B4">
        <v>3000</v>
      </c>
    </row>
    <row r="5" spans="1:6" x14ac:dyDescent="0.25">
      <c r="A5" t="s">
        <v>83</v>
      </c>
      <c r="B5">
        <v>150</v>
      </c>
    </row>
    <row r="6" spans="1:6" x14ac:dyDescent="0.25">
      <c r="A6" t="s">
        <v>84</v>
      </c>
      <c r="B6">
        <v>1000</v>
      </c>
    </row>
    <row r="7" spans="1:6" x14ac:dyDescent="0.25">
      <c r="A7" t="s">
        <v>85</v>
      </c>
      <c r="B7">
        <v>500</v>
      </c>
    </row>
    <row r="8" spans="1:6" x14ac:dyDescent="0.25">
      <c r="A8" t="s">
        <v>86</v>
      </c>
      <c r="B8">
        <v>250</v>
      </c>
    </row>
    <row r="9" spans="1:6" x14ac:dyDescent="0.25">
      <c r="A9" t="s">
        <v>87</v>
      </c>
      <c r="B9">
        <v>1000</v>
      </c>
    </row>
    <row r="10" spans="1:6" x14ac:dyDescent="0.25">
      <c r="A10" t="s">
        <v>88</v>
      </c>
      <c r="B10">
        <v>500</v>
      </c>
    </row>
    <row r="11" spans="1:6" x14ac:dyDescent="0.25">
      <c r="B11">
        <f>SUM(B2:B10)</f>
        <v>12400</v>
      </c>
    </row>
    <row r="13" spans="1:6" x14ac:dyDescent="0.25">
      <c r="A13" s="12" t="s">
        <v>90</v>
      </c>
    </row>
    <row r="14" spans="1:6" x14ac:dyDescent="0.25">
      <c r="A14" t="s">
        <v>91</v>
      </c>
      <c r="B14" t="s">
        <v>12</v>
      </c>
      <c r="C14" t="s">
        <v>92</v>
      </c>
      <c r="D14" t="s">
        <v>93</v>
      </c>
      <c r="E14" t="s">
        <v>108</v>
      </c>
      <c r="F14" t="s">
        <v>120</v>
      </c>
    </row>
    <row r="15" spans="1:6" ht="45" x14ac:dyDescent="0.25">
      <c r="A15" t="s">
        <v>94</v>
      </c>
      <c r="B15">
        <v>500</v>
      </c>
      <c r="C15" t="s">
        <v>99</v>
      </c>
      <c r="D15" s="9" t="s">
        <v>103</v>
      </c>
      <c r="E15" t="s">
        <v>109</v>
      </c>
      <c r="F15" t="s">
        <v>121</v>
      </c>
    </row>
    <row r="16" spans="1:6" ht="45" x14ac:dyDescent="0.25">
      <c r="A16" t="s">
        <v>95</v>
      </c>
      <c r="B16">
        <v>1000</v>
      </c>
      <c r="C16" t="s">
        <v>122</v>
      </c>
      <c r="D16" s="9" t="s">
        <v>104</v>
      </c>
      <c r="E16" t="s">
        <v>109</v>
      </c>
      <c r="F16" t="s">
        <v>121</v>
      </c>
    </row>
    <row r="17" spans="1:6" ht="45" x14ac:dyDescent="0.25">
      <c r="A17" t="s">
        <v>96</v>
      </c>
      <c r="B17">
        <v>1500</v>
      </c>
      <c r="C17" t="s">
        <v>100</v>
      </c>
      <c r="D17" s="9" t="s">
        <v>105</v>
      </c>
      <c r="E17" t="s">
        <v>109</v>
      </c>
      <c r="F17" t="s">
        <v>121</v>
      </c>
    </row>
    <row r="18" spans="1:6" ht="45" x14ac:dyDescent="0.25">
      <c r="A18" t="s">
        <v>97</v>
      </c>
      <c r="B18">
        <v>2000</v>
      </c>
      <c r="C18" t="s">
        <v>101</v>
      </c>
      <c r="D18" s="9" t="s">
        <v>106</v>
      </c>
      <c r="E18" t="s">
        <v>109</v>
      </c>
      <c r="F18" t="s">
        <v>121</v>
      </c>
    </row>
    <row r="19" spans="1:6" ht="30" x14ac:dyDescent="0.25">
      <c r="A19" t="s">
        <v>98</v>
      </c>
      <c r="B19">
        <v>250</v>
      </c>
      <c r="C19" t="s">
        <v>102</v>
      </c>
      <c r="D19" s="9" t="s">
        <v>107</v>
      </c>
      <c r="E19" t="s">
        <v>109</v>
      </c>
      <c r="F19" t="s">
        <v>121</v>
      </c>
    </row>
    <row r="20" spans="1:6" x14ac:dyDescent="0.25">
      <c r="B20">
        <f>SUM(Table8[[Value ]])</f>
        <v>5250</v>
      </c>
    </row>
    <row r="22" spans="1:6" x14ac:dyDescent="0.25">
      <c r="A22" t="s">
        <v>110</v>
      </c>
      <c r="B22">
        <f>SUM(B20,B11)</f>
        <v>17650</v>
      </c>
    </row>
    <row r="24" spans="1:6" x14ac:dyDescent="0.25">
      <c r="A24" s="8" t="s">
        <v>113</v>
      </c>
      <c r="B24">
        <f>Master!B11/Master!B15</f>
        <v>804.71428571428567</v>
      </c>
      <c r="C24" t="s">
        <v>114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" sqref="F1:F1048576"/>
    </sheetView>
  </sheetViews>
  <sheetFormatPr defaultRowHeight="15" x14ac:dyDescent="0.25"/>
  <cols>
    <col min="1" max="1" width="10.42578125" customWidth="1"/>
    <col min="2" max="2" width="20.28515625" customWidth="1"/>
    <col min="3" max="3" width="21.5703125" customWidth="1"/>
    <col min="4" max="4" width="21.42578125" customWidth="1"/>
    <col min="5" max="5" width="47.42578125" customWidth="1"/>
    <col min="6" max="6" width="27.85546875" customWidth="1"/>
    <col min="8" max="8" width="10.85546875" customWidth="1"/>
    <col min="9" max="9" width="33.85546875" customWidth="1"/>
    <col min="10" max="10" width="16.85546875" customWidth="1"/>
  </cols>
  <sheetData>
    <row r="1" spans="1:10" x14ac:dyDescent="0.25">
      <c r="A1" s="16" t="s">
        <v>22</v>
      </c>
      <c r="B1" s="16"/>
      <c r="C1" s="16"/>
      <c r="D1" s="16"/>
      <c r="E1" s="16"/>
      <c r="F1" s="16"/>
      <c r="H1" s="16" t="s">
        <v>25</v>
      </c>
      <c r="I1" s="16"/>
      <c r="J1" s="16"/>
    </row>
    <row r="2" spans="1:10" x14ac:dyDescent="0.25">
      <c r="A2" s="2" t="s">
        <v>8</v>
      </c>
      <c r="B2" s="3" t="s">
        <v>11</v>
      </c>
      <c r="C2" s="3" t="s">
        <v>10</v>
      </c>
      <c r="D2" s="3" t="s">
        <v>14</v>
      </c>
      <c r="E2" s="3" t="s">
        <v>15</v>
      </c>
      <c r="F2" s="1" t="s">
        <v>13</v>
      </c>
      <c r="H2" s="8" t="s">
        <v>4</v>
      </c>
      <c r="I2" s="8" t="s">
        <v>23</v>
      </c>
      <c r="J2" s="8" t="s">
        <v>24</v>
      </c>
    </row>
    <row r="3" spans="1:10" x14ac:dyDescent="0.25">
      <c r="A3" s="4" t="s">
        <v>9</v>
      </c>
      <c r="B3" s="6">
        <v>44617</v>
      </c>
      <c r="C3" s="4" t="s">
        <v>16</v>
      </c>
      <c r="D3" s="7">
        <v>100</v>
      </c>
      <c r="E3" s="5" t="s">
        <v>20</v>
      </c>
      <c r="F3" s="5" t="s">
        <v>21</v>
      </c>
      <c r="H3" t="s">
        <v>26</v>
      </c>
      <c r="I3" t="s">
        <v>27</v>
      </c>
      <c r="J3">
        <v>150</v>
      </c>
    </row>
    <row r="4" spans="1:10" x14ac:dyDescent="0.25">
      <c r="A4" s="4" t="s">
        <v>18</v>
      </c>
      <c r="B4" s="6">
        <v>44617</v>
      </c>
      <c r="C4" s="4" t="s">
        <v>17</v>
      </c>
      <c r="D4" s="7">
        <v>20</v>
      </c>
      <c r="E4" s="5" t="s">
        <v>19</v>
      </c>
      <c r="F4" s="5" t="s">
        <v>21</v>
      </c>
      <c r="I4" t="s">
        <v>28</v>
      </c>
      <c r="J4">
        <v>50</v>
      </c>
    </row>
    <row r="5" spans="1:10" x14ac:dyDescent="0.25">
      <c r="A5" s="4"/>
      <c r="B5" s="4"/>
      <c r="C5" s="4"/>
      <c r="D5" s="7"/>
      <c r="E5" s="5"/>
      <c r="F5" s="5"/>
      <c r="I5" t="s">
        <v>29</v>
      </c>
      <c r="J5">
        <v>50</v>
      </c>
    </row>
    <row r="6" spans="1:10" x14ac:dyDescent="0.25">
      <c r="A6" s="4"/>
      <c r="B6" s="4"/>
      <c r="C6" s="4"/>
      <c r="D6" s="7"/>
      <c r="E6" s="5"/>
      <c r="F6" s="5"/>
      <c r="I6" t="s">
        <v>30</v>
      </c>
      <c r="J6">
        <v>100</v>
      </c>
    </row>
    <row r="7" spans="1:10" x14ac:dyDescent="0.25">
      <c r="A7" s="4"/>
      <c r="B7" s="4"/>
      <c r="C7" s="4"/>
      <c r="D7" s="7"/>
      <c r="E7" s="5"/>
      <c r="F7" s="5"/>
      <c r="I7" t="s">
        <v>31</v>
      </c>
      <c r="J7">
        <v>250</v>
      </c>
    </row>
    <row r="8" spans="1:10" x14ac:dyDescent="0.25">
      <c r="A8" s="4"/>
      <c r="B8" s="4"/>
      <c r="C8" s="4"/>
      <c r="D8" s="7"/>
      <c r="E8" s="5"/>
      <c r="F8" s="5"/>
      <c r="H8" t="s">
        <v>32</v>
      </c>
      <c r="I8" t="s">
        <v>123</v>
      </c>
      <c r="J8">
        <v>100</v>
      </c>
    </row>
    <row r="9" spans="1:10" x14ac:dyDescent="0.25">
      <c r="A9" s="4"/>
      <c r="B9" s="4"/>
      <c r="C9" s="4"/>
      <c r="D9" s="7"/>
      <c r="E9" s="5"/>
      <c r="F9" s="5"/>
      <c r="I9" t="s">
        <v>124</v>
      </c>
      <c r="J9">
        <v>500</v>
      </c>
    </row>
    <row r="10" spans="1:10" x14ac:dyDescent="0.25">
      <c r="A10" s="4"/>
      <c r="B10" s="4"/>
      <c r="C10" s="4"/>
      <c r="D10" s="7"/>
      <c r="E10" s="5"/>
      <c r="F10" s="5"/>
      <c r="I10" t="s">
        <v>36</v>
      </c>
      <c r="J10">
        <v>100</v>
      </c>
    </row>
    <row r="11" spans="1:10" x14ac:dyDescent="0.25">
      <c r="A11" s="4"/>
      <c r="B11" s="4"/>
      <c r="C11" s="4"/>
      <c r="D11" s="7"/>
      <c r="E11" s="5"/>
      <c r="F11" s="5"/>
      <c r="H11" t="s">
        <v>33</v>
      </c>
      <c r="I11" t="s">
        <v>34</v>
      </c>
      <c r="J11">
        <v>200</v>
      </c>
    </row>
    <row r="12" spans="1:10" ht="30" x14ac:dyDescent="0.25">
      <c r="A12" s="4"/>
      <c r="B12" s="4"/>
      <c r="C12" s="4"/>
      <c r="D12" s="7"/>
      <c r="E12" s="5"/>
      <c r="F12" s="5"/>
      <c r="I12" s="9" t="s">
        <v>35</v>
      </c>
      <c r="J12">
        <v>200</v>
      </c>
    </row>
    <row r="13" spans="1:10" x14ac:dyDescent="0.25">
      <c r="A13" s="4"/>
      <c r="B13" s="4"/>
      <c r="C13" s="4"/>
      <c r="D13" s="7"/>
      <c r="E13" s="5"/>
      <c r="F13" s="5"/>
      <c r="I13" t="s">
        <v>37</v>
      </c>
      <c r="J13">
        <v>100</v>
      </c>
    </row>
    <row r="14" spans="1:10" x14ac:dyDescent="0.25">
      <c r="A14" s="4"/>
      <c r="B14" s="4"/>
      <c r="C14" s="4"/>
      <c r="D14" s="7"/>
      <c r="E14" s="5"/>
      <c r="F14" s="5"/>
      <c r="I14" s="10" t="s">
        <v>38</v>
      </c>
      <c r="J14">
        <f>SUM(J3:J13)</f>
        <v>1800</v>
      </c>
    </row>
    <row r="15" spans="1:10" x14ac:dyDescent="0.25">
      <c r="A15" s="4"/>
      <c r="B15" s="4"/>
      <c r="C15" s="4"/>
      <c r="D15" s="7"/>
      <c r="E15" s="5"/>
      <c r="F15" s="5"/>
    </row>
    <row r="16" spans="1:10" x14ac:dyDescent="0.25">
      <c r="A16" s="4"/>
      <c r="B16" s="4"/>
      <c r="C16" s="4"/>
      <c r="D16" s="7"/>
      <c r="E16" s="5"/>
      <c r="F16" s="5"/>
    </row>
    <row r="17" spans="1:6" x14ac:dyDescent="0.25">
      <c r="A17" s="4"/>
      <c r="B17" s="4"/>
      <c r="C17" s="4"/>
      <c r="D17" s="7"/>
      <c r="E17" s="5"/>
      <c r="F17" s="5"/>
    </row>
    <row r="18" spans="1:6" x14ac:dyDescent="0.25">
      <c r="A18" s="4"/>
      <c r="B18" s="4"/>
      <c r="C18" s="4"/>
      <c r="D18" s="7">
        <f>SUM(Table1[Value])</f>
        <v>120</v>
      </c>
      <c r="E18" s="5"/>
      <c r="F18" s="5"/>
    </row>
  </sheetData>
  <mergeCells count="2">
    <mergeCell ref="A1:F1"/>
    <mergeCell ref="H1:J1"/>
  </mergeCells>
  <conditionalFormatting sqref="C2">
    <cfRule type="duplicateValues" dxfId="7" priority="3"/>
  </conditionalFormatting>
  <conditionalFormatting sqref="D2">
    <cfRule type="duplicateValues" dxfId="6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" sqref="F1:F1048576"/>
    </sheetView>
  </sheetViews>
  <sheetFormatPr defaultRowHeight="15" x14ac:dyDescent="0.25"/>
  <cols>
    <col min="1" max="1" width="10.42578125" customWidth="1"/>
    <col min="2" max="2" width="20.28515625" customWidth="1"/>
    <col min="3" max="3" width="21.5703125" customWidth="1"/>
    <col min="4" max="4" width="21.42578125" customWidth="1"/>
    <col min="5" max="5" width="47.42578125" customWidth="1"/>
    <col min="6" max="6" width="27.85546875" customWidth="1"/>
    <col min="8" max="8" width="21" customWidth="1"/>
    <col min="9" max="9" width="31.42578125" customWidth="1"/>
    <col min="10" max="10" width="16.85546875" customWidth="1"/>
  </cols>
  <sheetData>
    <row r="1" spans="1:10" x14ac:dyDescent="0.25">
      <c r="A1" s="16" t="s">
        <v>22</v>
      </c>
      <c r="B1" s="16"/>
      <c r="C1" s="16"/>
      <c r="D1" s="16"/>
      <c r="E1" s="16"/>
      <c r="F1" s="16"/>
      <c r="H1" s="16" t="s">
        <v>116</v>
      </c>
      <c r="I1" s="16"/>
      <c r="J1" s="16"/>
    </row>
    <row r="2" spans="1:10" x14ac:dyDescent="0.25">
      <c r="A2" s="2" t="s">
        <v>8</v>
      </c>
      <c r="B2" s="3" t="s">
        <v>11</v>
      </c>
      <c r="C2" s="3" t="s">
        <v>10</v>
      </c>
      <c r="D2" s="3" t="s">
        <v>14</v>
      </c>
      <c r="E2" s="3" t="s">
        <v>15</v>
      </c>
      <c r="F2" s="1" t="s">
        <v>13</v>
      </c>
      <c r="H2" s="8" t="s">
        <v>4</v>
      </c>
      <c r="I2" s="8" t="s">
        <v>23</v>
      </c>
      <c r="J2" s="8" t="s">
        <v>24</v>
      </c>
    </row>
    <row r="3" spans="1:10" x14ac:dyDescent="0.25">
      <c r="A3" s="4" t="s">
        <v>126</v>
      </c>
      <c r="B3" s="6">
        <v>44617</v>
      </c>
      <c r="C3" s="4" t="s">
        <v>128</v>
      </c>
      <c r="D3" s="7">
        <v>5</v>
      </c>
      <c r="E3" s="5" t="s">
        <v>131</v>
      </c>
      <c r="F3" s="5" t="s">
        <v>21</v>
      </c>
      <c r="H3" t="s">
        <v>55</v>
      </c>
      <c r="J3">
        <v>1000</v>
      </c>
    </row>
    <row r="4" spans="1:10" x14ac:dyDescent="0.25">
      <c r="A4" s="4" t="s">
        <v>127</v>
      </c>
      <c r="B4" s="6">
        <v>44617</v>
      </c>
      <c r="C4" s="4" t="s">
        <v>129</v>
      </c>
      <c r="D4" s="7">
        <v>20</v>
      </c>
      <c r="E4" s="5" t="s">
        <v>132</v>
      </c>
      <c r="F4" s="5" t="s">
        <v>21</v>
      </c>
      <c r="H4" t="s">
        <v>56</v>
      </c>
      <c r="J4">
        <v>1000</v>
      </c>
    </row>
    <row r="5" spans="1:10" x14ac:dyDescent="0.25">
      <c r="A5" s="4"/>
      <c r="B5" s="4"/>
      <c r="C5" s="4" t="s">
        <v>130</v>
      </c>
      <c r="D5" s="7"/>
      <c r="E5" s="5"/>
      <c r="F5" s="5"/>
      <c r="H5" t="s">
        <v>54</v>
      </c>
      <c r="J5">
        <v>2200</v>
      </c>
    </row>
    <row r="6" spans="1:10" x14ac:dyDescent="0.25">
      <c r="A6" s="4"/>
      <c r="B6" s="4"/>
      <c r="C6" s="4"/>
      <c r="D6" s="7"/>
      <c r="E6" s="5"/>
      <c r="F6" s="5"/>
      <c r="H6" t="s">
        <v>53</v>
      </c>
      <c r="I6" t="s">
        <v>57</v>
      </c>
      <c r="J6">
        <v>1000</v>
      </c>
    </row>
    <row r="7" spans="1:10" x14ac:dyDescent="0.25">
      <c r="A7" s="4"/>
      <c r="B7" s="4"/>
      <c r="C7" s="4"/>
      <c r="D7" s="7"/>
      <c r="E7" s="5"/>
      <c r="F7" s="5"/>
      <c r="I7" s="9" t="s">
        <v>58</v>
      </c>
      <c r="J7">
        <v>2000</v>
      </c>
    </row>
    <row r="8" spans="1:10" x14ac:dyDescent="0.25">
      <c r="A8" s="4"/>
      <c r="B8" s="4"/>
      <c r="C8" s="4"/>
      <c r="D8" s="7"/>
      <c r="E8" s="5"/>
      <c r="F8" s="5"/>
      <c r="I8" t="s">
        <v>59</v>
      </c>
      <c r="J8">
        <v>500</v>
      </c>
    </row>
    <row r="9" spans="1:10" x14ac:dyDescent="0.25">
      <c r="A9" s="4"/>
      <c r="B9" s="4"/>
      <c r="C9" s="4"/>
      <c r="D9" s="7"/>
      <c r="E9" s="5"/>
      <c r="F9" s="5"/>
      <c r="I9" s="10" t="s">
        <v>38</v>
      </c>
      <c r="J9">
        <f>SUM(J3:J8)</f>
        <v>7700</v>
      </c>
    </row>
    <row r="10" spans="1:10" x14ac:dyDescent="0.25">
      <c r="A10" s="4"/>
      <c r="B10" s="4"/>
      <c r="C10" s="4"/>
      <c r="D10" s="7"/>
      <c r="E10" s="5"/>
      <c r="F10" s="5"/>
    </row>
    <row r="11" spans="1:10" x14ac:dyDescent="0.25">
      <c r="A11" s="4"/>
      <c r="B11" s="4"/>
      <c r="C11" s="4"/>
      <c r="D11" s="7"/>
      <c r="E11" s="5"/>
      <c r="F11" s="5"/>
    </row>
    <row r="12" spans="1:10" x14ac:dyDescent="0.25">
      <c r="A12" s="4"/>
      <c r="B12" s="4"/>
      <c r="C12" s="4"/>
      <c r="D12" s="7"/>
      <c r="E12" s="5"/>
      <c r="F12" s="5"/>
    </row>
    <row r="13" spans="1:10" x14ac:dyDescent="0.25">
      <c r="A13" s="4"/>
      <c r="B13" s="4"/>
      <c r="C13" s="4"/>
      <c r="D13" s="7"/>
      <c r="E13" s="5"/>
      <c r="F13" s="5"/>
    </row>
    <row r="14" spans="1:10" x14ac:dyDescent="0.25">
      <c r="A14" s="4"/>
      <c r="B14" s="4"/>
      <c r="C14" s="4"/>
      <c r="D14" s="7"/>
      <c r="E14" s="5"/>
      <c r="F14" s="5"/>
    </row>
    <row r="15" spans="1:10" x14ac:dyDescent="0.25">
      <c r="A15" s="4"/>
      <c r="B15" s="4"/>
      <c r="C15" s="4"/>
      <c r="D15" s="7"/>
      <c r="E15" s="5"/>
      <c r="F15" s="5"/>
    </row>
    <row r="16" spans="1:10" x14ac:dyDescent="0.25">
      <c r="A16" s="4"/>
      <c r="B16" s="4"/>
      <c r="C16" s="4"/>
      <c r="D16" s="7"/>
      <c r="E16" s="5"/>
      <c r="F16" s="5"/>
    </row>
    <row r="17" spans="1:6" x14ac:dyDescent="0.25">
      <c r="A17" s="4"/>
      <c r="B17" s="4"/>
      <c r="C17" s="4"/>
      <c r="D17" s="7"/>
      <c r="E17" s="5"/>
      <c r="F17" s="5"/>
    </row>
    <row r="18" spans="1:6" x14ac:dyDescent="0.25">
      <c r="A18" s="4"/>
      <c r="B18" s="4"/>
      <c r="C18" s="4"/>
      <c r="D18" s="7">
        <f>SUM(Table1567[Value])</f>
        <v>25</v>
      </c>
      <c r="E18" s="5"/>
      <c r="F18" s="5"/>
    </row>
  </sheetData>
  <mergeCells count="2">
    <mergeCell ref="A1:F1"/>
    <mergeCell ref="H1:J1"/>
  </mergeCells>
  <conditionalFormatting sqref="C2">
    <cfRule type="duplicateValues" dxfId="5" priority="1"/>
  </conditionalFormatting>
  <conditionalFormatting sqref="D2">
    <cfRule type="duplicateValues" dxfId="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2" sqref="F1:F1048576"/>
    </sheetView>
  </sheetViews>
  <sheetFormatPr defaultRowHeight="15" x14ac:dyDescent="0.25"/>
  <cols>
    <col min="1" max="1" width="10.42578125" customWidth="1"/>
    <col min="2" max="2" width="20.28515625" customWidth="1"/>
    <col min="3" max="3" width="21.5703125" customWidth="1"/>
    <col min="4" max="4" width="21.42578125" customWidth="1"/>
    <col min="5" max="5" width="47.42578125" customWidth="1"/>
    <col min="6" max="6" width="27.85546875" customWidth="1"/>
    <col min="8" max="8" width="15" customWidth="1"/>
    <col min="9" max="9" width="31.42578125" customWidth="1"/>
    <col min="10" max="10" width="16.85546875" customWidth="1"/>
    <col min="13" max="13" width="10.85546875" customWidth="1"/>
  </cols>
  <sheetData>
    <row r="1" spans="1:15" x14ac:dyDescent="0.25">
      <c r="A1" s="16" t="s">
        <v>22</v>
      </c>
      <c r="B1" s="16"/>
      <c r="C1" s="16"/>
      <c r="D1" s="16"/>
      <c r="E1" s="16"/>
      <c r="F1" s="16"/>
      <c r="H1" s="16" t="s">
        <v>117</v>
      </c>
      <c r="I1" s="16"/>
      <c r="J1" s="16"/>
    </row>
    <row r="2" spans="1:15" ht="45" x14ac:dyDescent="0.25">
      <c r="A2" s="2" t="s">
        <v>8</v>
      </c>
      <c r="B2" s="3" t="s">
        <v>11</v>
      </c>
      <c r="C2" s="3" t="s">
        <v>10</v>
      </c>
      <c r="D2" s="3" t="s">
        <v>14</v>
      </c>
      <c r="E2" s="3" t="s">
        <v>15</v>
      </c>
      <c r="F2" s="1" t="s">
        <v>13</v>
      </c>
      <c r="H2" s="8" t="s">
        <v>4</v>
      </c>
      <c r="I2" s="8" t="s">
        <v>23</v>
      </c>
      <c r="J2" s="11" t="s">
        <v>52</v>
      </c>
      <c r="K2" s="8" t="s">
        <v>5</v>
      </c>
      <c r="M2" s="11" t="s">
        <v>60</v>
      </c>
      <c r="N2" s="11" t="s">
        <v>61</v>
      </c>
      <c r="O2" s="11" t="s">
        <v>62</v>
      </c>
    </row>
    <row r="3" spans="1:15" x14ac:dyDescent="0.25">
      <c r="A3" s="4" t="s">
        <v>125</v>
      </c>
      <c r="B3" s="6">
        <v>44617</v>
      </c>
      <c r="C3" s="4" t="s">
        <v>133</v>
      </c>
      <c r="D3" s="7">
        <v>900</v>
      </c>
      <c r="E3" s="5" t="s">
        <v>134</v>
      </c>
      <c r="F3" s="5" t="s">
        <v>21</v>
      </c>
      <c r="H3" t="s">
        <v>43</v>
      </c>
      <c r="I3" t="s">
        <v>51</v>
      </c>
      <c r="J3">
        <v>1000</v>
      </c>
      <c r="K3">
        <f>J3*M3</f>
        <v>14000</v>
      </c>
      <c r="M3">
        <v>14</v>
      </c>
      <c r="N3">
        <v>5</v>
      </c>
      <c r="O3">
        <v>4</v>
      </c>
    </row>
    <row r="4" spans="1:15" x14ac:dyDescent="0.25">
      <c r="A4" s="4"/>
      <c r="B4" s="6"/>
      <c r="C4" s="4"/>
      <c r="D4" s="7"/>
      <c r="E4" s="5"/>
      <c r="F4" s="5"/>
      <c r="H4" t="s">
        <v>45</v>
      </c>
      <c r="I4" t="s">
        <v>50</v>
      </c>
      <c r="J4">
        <f>150/4</f>
        <v>37.5</v>
      </c>
      <c r="K4">
        <f>J4*M3*N3</f>
        <v>2625</v>
      </c>
    </row>
    <row r="5" spans="1:15" x14ac:dyDescent="0.25">
      <c r="A5" s="4"/>
      <c r="B5" s="4"/>
      <c r="C5" s="4"/>
      <c r="D5" s="7"/>
      <c r="E5" s="5"/>
      <c r="F5" s="5"/>
      <c r="H5" t="s">
        <v>44</v>
      </c>
      <c r="I5" t="s">
        <v>49</v>
      </c>
      <c r="J5">
        <v>1000</v>
      </c>
      <c r="K5">
        <v>1000</v>
      </c>
    </row>
    <row r="6" spans="1:15" x14ac:dyDescent="0.25">
      <c r="A6" s="4"/>
      <c r="B6" s="4"/>
      <c r="C6" s="4"/>
      <c r="D6" s="7"/>
      <c r="E6" s="5"/>
      <c r="F6" s="5"/>
      <c r="H6" t="s">
        <v>46</v>
      </c>
      <c r="I6" t="s">
        <v>47</v>
      </c>
      <c r="J6">
        <f>50</f>
        <v>50</v>
      </c>
      <c r="K6">
        <f>J6*O3*N3</f>
        <v>1000</v>
      </c>
    </row>
    <row r="7" spans="1:15" x14ac:dyDescent="0.25">
      <c r="A7" s="4"/>
      <c r="B7" s="4"/>
      <c r="C7" s="4"/>
      <c r="D7" s="7"/>
      <c r="E7" s="5"/>
      <c r="F7" s="5"/>
      <c r="I7" s="9" t="s">
        <v>48</v>
      </c>
      <c r="J7">
        <f>100</f>
        <v>100</v>
      </c>
      <c r="K7">
        <f>J7*O3</f>
        <v>400</v>
      </c>
    </row>
    <row r="8" spans="1:15" x14ac:dyDescent="0.25">
      <c r="A8" s="4"/>
      <c r="B8" s="4"/>
      <c r="C8" s="4"/>
      <c r="D8" s="7"/>
      <c r="E8" s="5"/>
      <c r="F8" s="5"/>
      <c r="I8" s="10" t="s">
        <v>38</v>
      </c>
      <c r="J8">
        <f>SUM(J3:J7)</f>
        <v>2187.5</v>
      </c>
      <c r="K8">
        <f>SUM(K3:K7)</f>
        <v>19025</v>
      </c>
    </row>
    <row r="9" spans="1:15" x14ac:dyDescent="0.25">
      <c r="A9" s="4"/>
      <c r="B9" s="4"/>
      <c r="C9" s="4"/>
      <c r="D9" s="7"/>
      <c r="E9" s="5"/>
      <c r="F9" s="5"/>
    </row>
    <row r="10" spans="1:15" x14ac:dyDescent="0.25">
      <c r="A10" s="4"/>
      <c r="B10" s="4"/>
      <c r="C10" s="4"/>
      <c r="D10" s="7"/>
      <c r="E10" s="5"/>
      <c r="F10" s="5"/>
    </row>
    <row r="11" spans="1:15" x14ac:dyDescent="0.25">
      <c r="A11" s="4"/>
      <c r="B11" s="4"/>
      <c r="C11" s="4"/>
      <c r="D11" s="7"/>
      <c r="E11" s="5"/>
      <c r="F11" s="5"/>
    </row>
    <row r="12" spans="1:15" x14ac:dyDescent="0.25">
      <c r="A12" s="4"/>
      <c r="B12" s="4"/>
      <c r="C12" s="4"/>
      <c r="D12" s="7"/>
      <c r="E12" s="5"/>
      <c r="F12" s="5"/>
    </row>
    <row r="13" spans="1:15" x14ac:dyDescent="0.25">
      <c r="A13" s="4"/>
      <c r="B13" s="4"/>
      <c r="C13" s="4"/>
      <c r="D13" s="7"/>
      <c r="E13" s="5"/>
      <c r="F13" s="5"/>
    </row>
    <row r="14" spans="1:15" x14ac:dyDescent="0.25">
      <c r="A14" s="4"/>
      <c r="B14" s="4"/>
      <c r="C14" s="4"/>
      <c r="D14" s="7"/>
      <c r="E14" s="5"/>
      <c r="F14" s="5"/>
    </row>
    <row r="15" spans="1:15" x14ac:dyDescent="0.25">
      <c r="A15" s="4"/>
      <c r="B15" s="4"/>
      <c r="C15" s="4"/>
      <c r="D15" s="7"/>
      <c r="E15" s="5"/>
      <c r="F15" s="5"/>
    </row>
    <row r="16" spans="1:15" x14ac:dyDescent="0.25">
      <c r="A16" s="4"/>
      <c r="B16" s="4"/>
      <c r="C16" s="4"/>
      <c r="D16" s="7"/>
      <c r="E16" s="5"/>
      <c r="F16" s="5"/>
    </row>
    <row r="17" spans="1:6" x14ac:dyDescent="0.25">
      <c r="A17" s="4"/>
      <c r="B17" s="4"/>
      <c r="C17" s="4"/>
      <c r="D17" s="7"/>
      <c r="E17" s="5"/>
      <c r="F17" s="5"/>
    </row>
    <row r="18" spans="1:6" x14ac:dyDescent="0.25">
      <c r="A18" s="4"/>
      <c r="B18" s="4"/>
      <c r="C18" s="4"/>
      <c r="D18" s="7">
        <f>SUM(Table156[Value])</f>
        <v>900</v>
      </c>
      <c r="E18" s="5"/>
      <c r="F18" s="5"/>
    </row>
  </sheetData>
  <mergeCells count="2">
    <mergeCell ref="A1:F1"/>
    <mergeCell ref="H1:J1"/>
  </mergeCells>
  <conditionalFormatting sqref="C2">
    <cfRule type="duplicateValues" dxfId="3" priority="1"/>
  </conditionalFormatting>
  <conditionalFormatting sqref="D2">
    <cfRule type="duplicateValues" dxfId="2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4" sqref="D4"/>
    </sheetView>
  </sheetViews>
  <sheetFormatPr defaultRowHeight="15" x14ac:dyDescent="0.25"/>
  <cols>
    <col min="1" max="1" width="10.42578125" customWidth="1"/>
    <col min="2" max="2" width="20.28515625" customWidth="1"/>
    <col min="3" max="3" width="21.5703125" customWidth="1"/>
    <col min="4" max="4" width="21.42578125" customWidth="1"/>
    <col min="5" max="5" width="47.42578125" customWidth="1"/>
    <col min="6" max="6" width="27.85546875" customWidth="1"/>
    <col min="8" max="8" width="12.85546875" customWidth="1"/>
    <col min="9" max="9" width="31.42578125" customWidth="1"/>
    <col min="10" max="10" width="16.85546875" customWidth="1"/>
    <col min="11" max="11" width="13.140625" customWidth="1"/>
  </cols>
  <sheetData>
    <row r="1" spans="1:16" x14ac:dyDescent="0.25">
      <c r="A1" s="16" t="s">
        <v>22</v>
      </c>
      <c r="B1" s="16"/>
      <c r="C1" s="16"/>
      <c r="D1" s="16"/>
      <c r="E1" s="16"/>
      <c r="F1" s="16"/>
      <c r="H1" s="16" t="s">
        <v>118</v>
      </c>
      <c r="I1" s="16"/>
      <c r="J1" s="16"/>
    </row>
    <row r="2" spans="1:16" ht="30" x14ac:dyDescent="0.25">
      <c r="A2" s="2" t="s">
        <v>8</v>
      </c>
      <c r="B2" s="3" t="s">
        <v>11</v>
      </c>
      <c r="C2" s="3" t="s">
        <v>10</v>
      </c>
      <c r="D2" s="3" t="s">
        <v>14</v>
      </c>
      <c r="E2" s="3" t="s">
        <v>15</v>
      </c>
      <c r="F2" s="1" t="s">
        <v>13</v>
      </c>
      <c r="H2" s="8" t="s">
        <v>4</v>
      </c>
      <c r="I2" s="8" t="s">
        <v>23</v>
      </c>
      <c r="J2" s="11" t="s">
        <v>76</v>
      </c>
      <c r="K2" s="8" t="s">
        <v>5</v>
      </c>
      <c r="L2" s="8" t="s">
        <v>71</v>
      </c>
      <c r="M2" s="8" t="s">
        <v>72</v>
      </c>
      <c r="N2" s="8" t="s">
        <v>73</v>
      </c>
      <c r="O2" s="8" t="s">
        <v>74</v>
      </c>
      <c r="P2" s="8" t="s">
        <v>75</v>
      </c>
    </row>
    <row r="3" spans="1:16" x14ac:dyDescent="0.25">
      <c r="A3" s="4" t="s">
        <v>41</v>
      </c>
      <c r="B3" s="6">
        <v>44617</v>
      </c>
      <c r="C3" s="4" t="s">
        <v>135</v>
      </c>
      <c r="D3" s="7">
        <f>SUM(K3:K7)</f>
        <v>291</v>
      </c>
      <c r="E3" s="5" t="s">
        <v>39</v>
      </c>
      <c r="F3" s="5" t="s">
        <v>21</v>
      </c>
      <c r="H3" t="s">
        <v>39</v>
      </c>
      <c r="I3" t="s">
        <v>63</v>
      </c>
      <c r="J3">
        <v>20</v>
      </c>
      <c r="K3">
        <f>J3*L3</f>
        <v>40</v>
      </c>
      <c r="L3">
        <v>2</v>
      </c>
      <c r="M3">
        <v>4</v>
      </c>
      <c r="N3">
        <v>4</v>
      </c>
      <c r="O3">
        <v>3</v>
      </c>
      <c r="P3">
        <v>1</v>
      </c>
    </row>
    <row r="4" spans="1:16" x14ac:dyDescent="0.25">
      <c r="A4" s="4" t="s">
        <v>42</v>
      </c>
      <c r="B4" s="6">
        <v>44617</v>
      </c>
      <c r="C4" s="4" t="s">
        <v>136</v>
      </c>
      <c r="D4" s="7">
        <v>20</v>
      </c>
      <c r="E4" s="5" t="s">
        <v>137</v>
      </c>
      <c r="F4" s="5" t="s">
        <v>21</v>
      </c>
      <c r="I4" t="s">
        <v>64</v>
      </c>
      <c r="J4">
        <v>20</v>
      </c>
      <c r="K4">
        <f>J4*M3</f>
        <v>80</v>
      </c>
    </row>
    <row r="5" spans="1:16" x14ac:dyDescent="0.25">
      <c r="A5" s="4"/>
      <c r="B5" s="4"/>
      <c r="C5" s="4"/>
      <c r="D5" s="7"/>
      <c r="E5" s="5"/>
      <c r="F5" s="5"/>
      <c r="I5" t="s">
        <v>65</v>
      </c>
      <c r="J5">
        <v>20</v>
      </c>
      <c r="K5">
        <f>J5*N3</f>
        <v>80</v>
      </c>
    </row>
    <row r="6" spans="1:16" x14ac:dyDescent="0.25">
      <c r="A6" s="4"/>
      <c r="B6" s="4"/>
      <c r="C6" s="4"/>
      <c r="D6" s="7"/>
      <c r="E6" s="5"/>
      <c r="F6" s="5"/>
      <c r="I6" t="s">
        <v>66</v>
      </c>
      <c r="J6">
        <v>22</v>
      </c>
      <c r="K6">
        <f>J6*O3</f>
        <v>66</v>
      </c>
    </row>
    <row r="7" spans="1:16" x14ac:dyDescent="0.25">
      <c r="A7" s="4"/>
      <c r="B7" s="4"/>
      <c r="C7" s="4"/>
      <c r="D7" s="7"/>
      <c r="E7" s="5"/>
      <c r="F7" s="5"/>
      <c r="I7" t="s">
        <v>67</v>
      </c>
      <c r="J7">
        <v>25</v>
      </c>
      <c r="K7">
        <f>J7*P3</f>
        <v>25</v>
      </c>
    </row>
    <row r="8" spans="1:16" x14ac:dyDescent="0.25">
      <c r="A8" s="4"/>
      <c r="B8" s="4"/>
      <c r="C8" s="4"/>
      <c r="D8" s="7"/>
      <c r="E8" s="5"/>
      <c r="F8" s="5"/>
      <c r="H8" t="s">
        <v>40</v>
      </c>
      <c r="I8" t="s">
        <v>68</v>
      </c>
      <c r="J8">
        <v>20</v>
      </c>
      <c r="K8">
        <f>J8*M8</f>
        <v>20</v>
      </c>
      <c r="L8" t="s">
        <v>78</v>
      </c>
      <c r="M8">
        <v>1</v>
      </c>
    </row>
    <row r="9" spans="1:16" x14ac:dyDescent="0.25">
      <c r="A9" s="4"/>
      <c r="B9" s="4"/>
      <c r="C9" s="4"/>
      <c r="D9" s="7"/>
      <c r="E9" s="5"/>
      <c r="F9" s="5"/>
      <c r="I9" t="s">
        <v>69</v>
      </c>
      <c r="J9">
        <v>20</v>
      </c>
      <c r="K9">
        <f t="shared" ref="K9:K10" si="0">J9*M9</f>
        <v>20</v>
      </c>
      <c r="L9" t="s">
        <v>79</v>
      </c>
      <c r="M9">
        <v>1</v>
      </c>
    </row>
    <row r="10" spans="1:16" x14ac:dyDescent="0.25">
      <c r="A10" s="4"/>
      <c r="B10" s="4"/>
      <c r="C10" s="4"/>
      <c r="D10" s="7"/>
      <c r="E10" s="5"/>
      <c r="F10" s="5"/>
      <c r="I10" t="s">
        <v>70</v>
      </c>
      <c r="J10">
        <v>20</v>
      </c>
      <c r="K10">
        <f t="shared" si="0"/>
        <v>60</v>
      </c>
      <c r="L10" t="s">
        <v>77</v>
      </c>
      <c r="M10">
        <v>3</v>
      </c>
    </row>
    <row r="11" spans="1:16" x14ac:dyDescent="0.25">
      <c r="A11" s="4"/>
      <c r="B11" s="4"/>
      <c r="C11" s="4"/>
      <c r="D11" s="7"/>
      <c r="E11" s="5"/>
      <c r="F11" s="5"/>
      <c r="I11" s="10" t="s">
        <v>38</v>
      </c>
      <c r="J11">
        <f>SUM(J3:J10)</f>
        <v>167</v>
      </c>
      <c r="K11">
        <f>SUM(K3:K10)</f>
        <v>391</v>
      </c>
    </row>
    <row r="12" spans="1:16" x14ac:dyDescent="0.25">
      <c r="A12" s="4"/>
      <c r="B12" s="4"/>
      <c r="C12" s="4"/>
      <c r="D12" s="7"/>
      <c r="E12" s="5"/>
      <c r="F12" s="5"/>
    </row>
    <row r="13" spans="1:16" x14ac:dyDescent="0.25">
      <c r="A13" s="4"/>
      <c r="B13" s="4"/>
      <c r="C13" s="4"/>
      <c r="D13" s="7"/>
      <c r="E13" s="5"/>
      <c r="F13" s="5"/>
    </row>
    <row r="14" spans="1:16" x14ac:dyDescent="0.25">
      <c r="A14" s="4"/>
      <c r="B14" s="4"/>
      <c r="C14" s="4"/>
      <c r="D14" s="7"/>
      <c r="E14" s="5"/>
      <c r="F14" s="5"/>
    </row>
    <row r="15" spans="1:16" x14ac:dyDescent="0.25">
      <c r="A15" s="4"/>
      <c r="B15" s="4"/>
      <c r="C15" s="4"/>
      <c r="D15" s="7"/>
      <c r="E15" s="5"/>
      <c r="F15" s="5"/>
    </row>
    <row r="16" spans="1:16" x14ac:dyDescent="0.25">
      <c r="A16" s="4"/>
      <c r="B16" s="4"/>
      <c r="C16" s="4"/>
      <c r="D16" s="7"/>
      <c r="E16" s="5"/>
      <c r="F16" s="5"/>
    </row>
    <row r="17" spans="1:6" x14ac:dyDescent="0.25">
      <c r="A17" s="4"/>
      <c r="B17" s="4"/>
      <c r="C17" s="4"/>
      <c r="D17" s="7"/>
      <c r="E17" s="5"/>
      <c r="F17" s="5"/>
    </row>
    <row r="18" spans="1:6" x14ac:dyDescent="0.25">
      <c r="A18" s="4"/>
      <c r="B18" s="4"/>
      <c r="C18" s="4"/>
      <c r="D18" s="7">
        <f>SUM(Table18[Value])</f>
        <v>311</v>
      </c>
      <c r="E18" s="5"/>
      <c r="F18" s="5"/>
    </row>
  </sheetData>
  <mergeCells count="2">
    <mergeCell ref="A1:F1"/>
    <mergeCell ref="H1:J1"/>
  </mergeCells>
  <conditionalFormatting sqref="C2">
    <cfRule type="duplicateValues" dxfId="1" priority="1"/>
  </conditionalFormatting>
  <conditionalFormatting sqref="D2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Fundraising</vt:lpstr>
      <vt:lpstr>Mechanical</vt:lpstr>
      <vt:lpstr>Electrical</vt:lpstr>
      <vt:lpstr>Travel</vt:lpstr>
      <vt:lpstr>Operating</vt:lpstr>
    </vt:vector>
  </TitlesOfParts>
  <Company>Memorial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Doody, Kyle Stephen</dc:creator>
  <cp:lastModifiedBy>Doody, Kyle Stephen</cp:lastModifiedBy>
  <dcterms:created xsi:type="dcterms:W3CDTF">2022-03-28T16:19:27Z</dcterms:created>
  <dcterms:modified xsi:type="dcterms:W3CDTF">2022-07-18T18:33:26Z</dcterms:modified>
</cp:coreProperties>
</file>