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225"/>
  <workbookPr autoCompressPictures="0"/>
  <bookViews>
    <workbookView xWindow="6680" yWindow="1120" windowWidth="24140" windowHeight="13820" firstSheet="4" activeTab="5" xr2:uid="{00000000-000D-0000-FFFF-FFFF00000000}"/>
  </bookViews>
  <sheets>
    <sheet name="Janthino" sheetId="1" r:id="rId1"/>
    <sheet name="B Sub" sheetId="2" r:id="rId2"/>
    <sheet name="Pseudomonas" sheetId="3" r:id="rId3"/>
    <sheet name="Pedobacter" sheetId="4" r:id="rId4"/>
    <sheet name="Arthrobacter" sheetId="5" r:id="rId5"/>
    <sheet name="Deinococcus" sheetId="6" r:id="rId6"/>
  </sheets>
  <calcPr calcId="171026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2" i="6" l="1"/>
  <c r="I13" i="6"/>
  <c r="I14" i="6"/>
  <c r="I15" i="6"/>
  <c r="H12" i="6"/>
  <c r="H13" i="6"/>
  <c r="H14" i="6"/>
  <c r="H15" i="6"/>
  <c r="G6" i="6"/>
  <c r="D6" i="6"/>
  <c r="I6" i="6"/>
  <c r="G7" i="6"/>
  <c r="D7" i="6"/>
  <c r="I7" i="6"/>
  <c r="G11" i="6"/>
  <c r="D11" i="6"/>
  <c r="I11" i="6"/>
  <c r="G16" i="6"/>
  <c r="D16" i="6"/>
  <c r="I16" i="6"/>
  <c r="G17" i="6"/>
  <c r="D17" i="6"/>
  <c r="I17" i="6"/>
  <c r="G18" i="6"/>
  <c r="D18" i="6"/>
  <c r="I18" i="6"/>
  <c r="D19" i="6"/>
  <c r="G20" i="6"/>
  <c r="D20" i="6"/>
  <c r="I20" i="6"/>
  <c r="I22" i="6"/>
  <c r="H6" i="6"/>
  <c r="H7" i="6"/>
  <c r="H11" i="6"/>
  <c r="H16" i="6"/>
  <c r="H17" i="6"/>
  <c r="H18" i="6"/>
  <c r="H20" i="6"/>
  <c r="H22" i="6"/>
  <c r="I21" i="6"/>
  <c r="H21" i="6"/>
  <c r="G15" i="6"/>
  <c r="D15" i="6"/>
  <c r="G14" i="6"/>
  <c r="D14" i="6"/>
  <c r="G13" i="6"/>
  <c r="D13" i="6"/>
  <c r="G12" i="6"/>
  <c r="D12" i="6"/>
  <c r="G6" i="5"/>
  <c r="D6" i="5"/>
  <c r="I6" i="5"/>
  <c r="G7" i="5"/>
  <c r="D7" i="5"/>
  <c r="I7" i="5"/>
  <c r="G8" i="5"/>
  <c r="D8" i="5"/>
  <c r="I8" i="5"/>
  <c r="G9" i="5"/>
  <c r="D9" i="5"/>
  <c r="I9" i="5"/>
  <c r="G10" i="5"/>
  <c r="D10" i="5"/>
  <c r="I10" i="5"/>
  <c r="G11" i="5"/>
  <c r="D11" i="5"/>
  <c r="I11" i="5"/>
  <c r="G12" i="5"/>
  <c r="D12" i="5"/>
  <c r="G13" i="5"/>
  <c r="D13" i="5"/>
  <c r="G14" i="5"/>
  <c r="D14" i="5"/>
  <c r="G15" i="5"/>
  <c r="D15" i="5"/>
  <c r="G16" i="5"/>
  <c r="D16" i="5"/>
  <c r="I16" i="5"/>
  <c r="G17" i="5"/>
  <c r="D17" i="5"/>
  <c r="I17" i="5"/>
  <c r="G18" i="5"/>
  <c r="D18" i="5"/>
  <c r="I18" i="5"/>
  <c r="G19" i="5"/>
  <c r="D19" i="5"/>
  <c r="I19" i="5"/>
  <c r="G20" i="5"/>
  <c r="D20" i="5"/>
  <c r="I20" i="5"/>
  <c r="I22" i="5"/>
  <c r="H6" i="5"/>
  <c r="H7" i="5"/>
  <c r="H8" i="5"/>
  <c r="H9" i="5"/>
  <c r="H10" i="5"/>
  <c r="H11" i="5"/>
  <c r="H16" i="5"/>
  <c r="H17" i="5"/>
  <c r="H18" i="5"/>
  <c r="H19" i="5"/>
  <c r="H20" i="5"/>
  <c r="H22" i="5"/>
  <c r="I21" i="5"/>
  <c r="H21" i="5"/>
  <c r="F12" i="4"/>
  <c r="G12" i="4"/>
  <c r="G6" i="4"/>
  <c r="G7" i="4"/>
  <c r="G8" i="4"/>
  <c r="G9" i="4"/>
  <c r="G10" i="4"/>
  <c r="G11" i="4"/>
  <c r="G13" i="4"/>
  <c r="G14" i="4"/>
  <c r="G15" i="4"/>
  <c r="G16" i="4"/>
  <c r="G17" i="4"/>
  <c r="G18" i="4"/>
  <c r="G19" i="4"/>
  <c r="G20" i="4"/>
  <c r="G22" i="4"/>
  <c r="F6" i="4"/>
  <c r="F7" i="4"/>
  <c r="F8" i="4"/>
  <c r="F9" i="4"/>
  <c r="F10" i="4"/>
  <c r="F11" i="4"/>
  <c r="F13" i="4"/>
  <c r="F14" i="4"/>
  <c r="F15" i="4"/>
  <c r="F16" i="4"/>
  <c r="F17" i="4"/>
  <c r="F18" i="4"/>
  <c r="F19" i="4"/>
  <c r="F20" i="4"/>
  <c r="F22" i="4"/>
  <c r="G21" i="4"/>
  <c r="F21" i="4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6" i="3"/>
  <c r="G6" i="3"/>
  <c r="D6" i="3"/>
  <c r="G7" i="3"/>
  <c r="D7" i="3"/>
  <c r="G8" i="3"/>
  <c r="D8" i="3"/>
  <c r="G9" i="3"/>
  <c r="D9" i="3"/>
  <c r="G10" i="3"/>
  <c r="D10" i="3"/>
  <c r="G11" i="3"/>
  <c r="D11" i="3"/>
  <c r="G12" i="3"/>
  <c r="D12" i="3"/>
  <c r="G13" i="3"/>
  <c r="D13" i="3"/>
  <c r="G14" i="3"/>
  <c r="D14" i="3"/>
  <c r="G15" i="3"/>
  <c r="D15" i="3"/>
  <c r="G16" i="3"/>
  <c r="D16" i="3"/>
  <c r="G17" i="3"/>
  <c r="D17" i="3"/>
  <c r="G18" i="3"/>
  <c r="D18" i="3"/>
  <c r="G19" i="3"/>
  <c r="D19" i="3"/>
  <c r="I21" i="3"/>
  <c r="H21" i="3"/>
  <c r="I20" i="3"/>
  <c r="H20" i="3"/>
  <c r="G7" i="2"/>
  <c r="D7" i="2"/>
  <c r="I7" i="2"/>
  <c r="G8" i="2"/>
  <c r="D8" i="2"/>
  <c r="I8" i="2"/>
  <c r="G9" i="2"/>
  <c r="D9" i="2"/>
  <c r="I9" i="2"/>
  <c r="G10" i="2"/>
  <c r="D10" i="2"/>
  <c r="I10" i="2"/>
  <c r="G11" i="2"/>
  <c r="D11" i="2"/>
  <c r="I11" i="2"/>
  <c r="G12" i="2"/>
  <c r="D12" i="2"/>
  <c r="I12" i="2"/>
  <c r="G13" i="2"/>
  <c r="D13" i="2"/>
  <c r="I13" i="2"/>
  <c r="G14" i="2"/>
  <c r="D14" i="2"/>
  <c r="I14" i="2"/>
  <c r="G15" i="2"/>
  <c r="D15" i="2"/>
  <c r="I15" i="2"/>
  <c r="G16" i="2"/>
  <c r="D16" i="2"/>
  <c r="I16" i="2"/>
  <c r="G17" i="2"/>
  <c r="D17" i="2"/>
  <c r="I17" i="2"/>
  <c r="G18" i="2"/>
  <c r="D18" i="2"/>
  <c r="I18" i="2"/>
  <c r="G19" i="2"/>
  <c r="D19" i="2"/>
  <c r="I19" i="2"/>
  <c r="G20" i="2"/>
  <c r="D20" i="2"/>
  <c r="I20" i="2"/>
  <c r="G6" i="2"/>
  <c r="D6" i="2"/>
  <c r="I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6" i="2"/>
  <c r="I22" i="2"/>
  <c r="H22" i="2"/>
  <c r="I21" i="2"/>
  <c r="H21" i="2"/>
  <c r="I5" i="1"/>
  <c r="E5" i="1"/>
  <c r="K5" i="1"/>
  <c r="I6" i="1"/>
  <c r="E6" i="1"/>
  <c r="K6" i="1"/>
  <c r="I7" i="1"/>
  <c r="E7" i="1"/>
  <c r="K7" i="1"/>
  <c r="I8" i="1"/>
  <c r="E8" i="1"/>
  <c r="K8" i="1"/>
  <c r="I9" i="1"/>
  <c r="E9" i="1"/>
  <c r="K9" i="1"/>
  <c r="I10" i="1"/>
  <c r="E10" i="1"/>
  <c r="K10" i="1"/>
  <c r="I11" i="1"/>
  <c r="E11" i="1"/>
  <c r="K11" i="1"/>
  <c r="I12" i="1"/>
  <c r="E12" i="1"/>
  <c r="K12" i="1"/>
  <c r="I13" i="1"/>
  <c r="E13" i="1"/>
  <c r="K13" i="1"/>
  <c r="I15" i="1"/>
  <c r="E15" i="1"/>
  <c r="K15" i="1"/>
  <c r="I16" i="1"/>
  <c r="E16" i="1"/>
  <c r="K16" i="1"/>
  <c r="I17" i="1"/>
  <c r="E17" i="1"/>
  <c r="K17" i="1"/>
  <c r="I18" i="1"/>
  <c r="E18" i="1"/>
  <c r="K18" i="1"/>
  <c r="I19" i="1"/>
  <c r="E19" i="1"/>
  <c r="K19" i="1"/>
  <c r="K21" i="1"/>
  <c r="K20" i="1"/>
  <c r="J5" i="1"/>
  <c r="J6" i="1"/>
  <c r="J7" i="1"/>
  <c r="J8" i="1"/>
  <c r="J9" i="1"/>
  <c r="J10" i="1"/>
  <c r="J11" i="1"/>
  <c r="J12" i="1"/>
  <c r="J13" i="1"/>
  <c r="J15" i="1"/>
  <c r="J16" i="1"/>
  <c r="J17" i="1"/>
  <c r="J18" i="1"/>
  <c r="J19" i="1"/>
  <c r="J21" i="1"/>
  <c r="J20" i="1"/>
  <c r="E14" i="1"/>
</calcChain>
</file>

<file path=xl/sharedStrings.xml><?xml version="1.0" encoding="utf-8"?>
<sst xmlns="http://schemas.openxmlformats.org/spreadsheetml/2006/main" count="177" uniqueCount="44">
  <si>
    <t>Competition Assay</t>
  </si>
  <si>
    <t>T0 (*10E5)</t>
  </si>
  <si>
    <t>Day1( 10E7)</t>
  </si>
  <si>
    <t xml:space="preserve">r(Anc vs RifRes) </t>
  </si>
  <si>
    <t>W(Anc vs RifRes)</t>
  </si>
  <si>
    <t>Sample</t>
  </si>
  <si>
    <t>big CPU</t>
  </si>
  <si>
    <t>small CPU</t>
  </si>
  <si>
    <t>CPU on Rif+ plate</t>
  </si>
  <si>
    <t>Mean</t>
  </si>
  <si>
    <t>1-1</t>
  </si>
  <si>
    <t>1-2</t>
  </si>
  <si>
    <t>1-3</t>
  </si>
  <si>
    <t>1-4</t>
  </si>
  <si>
    <t>1-5</t>
  </si>
  <si>
    <t>2-1</t>
  </si>
  <si>
    <t>2-2</t>
  </si>
  <si>
    <t>2-3</t>
  </si>
  <si>
    <t>2-4</t>
  </si>
  <si>
    <t>2-5</t>
  </si>
  <si>
    <t>3-1</t>
  </si>
  <si>
    <t>3-2</t>
  </si>
  <si>
    <t>3-3</t>
  </si>
  <si>
    <t>3-4</t>
  </si>
  <si>
    <t>3-5</t>
  </si>
  <si>
    <t>Average</t>
  </si>
  <si>
    <t>SD</t>
  </si>
  <si>
    <t>Bacillus Subtilis 168</t>
  </si>
  <si>
    <t>T0 (*10E4)</t>
  </si>
  <si>
    <t>Day1( 10E6)</t>
  </si>
  <si>
    <t>CFU on MURI</t>
  </si>
  <si>
    <t>CFU Rif50</t>
  </si>
  <si>
    <t>CFU Ancestor</t>
  </si>
  <si>
    <t xml:space="preserve">Pseuodomonas </t>
  </si>
  <si>
    <t>Pedobacter</t>
  </si>
  <si>
    <t>CFU big</t>
  </si>
  <si>
    <t>CFU Small</t>
  </si>
  <si>
    <t>Arthrobacter</t>
  </si>
  <si>
    <t>T0 (*10E6)</t>
  </si>
  <si>
    <t>Day1( 10E8)</t>
  </si>
  <si>
    <t>Deinococcus sp.</t>
  </si>
  <si>
    <t>T0 (*10E3)</t>
  </si>
  <si>
    <t>Day1( 10E5)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</si>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</sst>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3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3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2">
    <xf numFmtId="0" fontId="0" fillId="0" borderId="0" xfId="0"/>
    <xf numFmtId="49" fontId="0" fillId="0" borderId="0" xfId="0" applyNumberFormat="1"/>
    <xf numFmtId="0" fontId="0" fillId="0" borderId="0" xfId="0" applyBorder="1"/>
    <xf numFmtId="0" fontId="0" fillId="0" borderId="7" xfId="0" applyBorder="1"/>
    <xf numFmtId="0" fontId="0" fillId="0" borderId="2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164" fontId="0" fillId="0" borderId="17" xfId="0" applyNumberFormat="1" applyBorder="1"/>
    <xf numFmtId="49" fontId="0" fillId="0" borderId="20" xfId="0" applyNumberFormat="1" applyBorder="1"/>
    <xf numFmtId="49" fontId="0" fillId="0" borderId="21" xfId="0" applyNumberFormat="1" applyBorder="1"/>
    <xf numFmtId="49" fontId="0" fillId="0" borderId="17" xfId="0" applyNumberFormat="1" applyBorder="1"/>
    <xf numFmtId="49" fontId="0" fillId="0" borderId="18" xfId="0" applyNumberFormat="1" applyBorder="1"/>
    <xf numFmtId="49" fontId="0" fillId="0" borderId="19" xfId="0" applyNumberFormat="1" applyBorder="1"/>
    <xf numFmtId="164" fontId="0" fillId="2" borderId="17" xfId="0" applyNumberFormat="1" applyFill="1" applyBorder="1"/>
    <xf numFmtId="0" fontId="0" fillId="3" borderId="12" xfId="0" applyFill="1" applyBorder="1"/>
    <xf numFmtId="0" fontId="0" fillId="3" borderId="9" xfId="0" applyFill="1" applyBorder="1"/>
    <xf numFmtId="0" fontId="0" fillId="3" borderId="1" xfId="0" applyFill="1" applyBorder="1"/>
    <xf numFmtId="0" fontId="0" fillId="3" borderId="2" xfId="0" applyFill="1" applyBorder="1"/>
    <xf numFmtId="0" fontId="0" fillId="3" borderId="4" xfId="0" applyFill="1" applyBorder="1"/>
    <xf numFmtId="0" fontId="0" fillId="3" borderId="0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14" xfId="0" applyFill="1" applyBorder="1"/>
    <xf numFmtId="164" fontId="0" fillId="2" borderId="3" xfId="0" applyNumberFormat="1" applyFill="1" applyBorder="1"/>
    <xf numFmtId="164" fontId="0" fillId="2" borderId="5" xfId="0" applyNumberFormat="1" applyFill="1" applyBorder="1"/>
    <xf numFmtId="164" fontId="0" fillId="2" borderId="8" xfId="0" applyNumberFormat="1" applyFill="1" applyBorder="1"/>
    <xf numFmtId="164" fontId="0" fillId="2" borderId="18" xfId="0" applyNumberFormat="1" applyFill="1" applyBorder="1"/>
    <xf numFmtId="164" fontId="0" fillId="2" borderId="19" xfId="0" applyNumberFormat="1" applyFill="1" applyBorder="1"/>
    <xf numFmtId="49" fontId="0" fillId="0" borderId="1" xfId="0" applyNumberFormat="1" applyBorder="1"/>
    <xf numFmtId="49" fontId="0" fillId="0" borderId="4" xfId="0" applyNumberFormat="1" applyBorder="1"/>
    <xf numFmtId="49" fontId="0" fillId="0" borderId="6" xfId="0" applyNumberFormat="1" applyBorder="1"/>
    <xf numFmtId="164" fontId="0" fillId="2" borderId="1" xfId="0" applyNumberFormat="1" applyFill="1" applyBorder="1"/>
    <xf numFmtId="164" fontId="0" fillId="2" borderId="4" xfId="0" applyNumberFormat="1" applyFill="1" applyBorder="1"/>
    <xf numFmtId="164" fontId="0" fillId="2" borderId="6" xfId="0" applyNumberFormat="1" applyFill="1" applyBorder="1"/>
    <xf numFmtId="0" fontId="0" fillId="0" borderId="12" xfId="0" applyFill="1" applyBorder="1"/>
    <xf numFmtId="0" fontId="0" fillId="0" borderId="9" xfId="0" applyFill="1" applyBorder="1"/>
    <xf numFmtId="0" fontId="0" fillId="0" borderId="1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4" xfId="0" applyFill="1" applyBorder="1"/>
    <xf numFmtId="0" fontId="0" fillId="0" borderId="0" xfId="0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8" xfId="0" applyFill="1" applyBorder="1"/>
    <xf numFmtId="165" fontId="0" fillId="2" borderId="18" xfId="0" applyNumberFormat="1" applyFill="1" applyBorder="1"/>
    <xf numFmtId="165" fontId="0" fillId="0" borderId="18" xfId="0" applyNumberFormat="1" applyBorder="1"/>
    <xf numFmtId="165" fontId="0" fillId="2" borderId="19" xfId="0" applyNumberFormat="1" applyFill="1" applyBorder="1"/>
    <xf numFmtId="164" fontId="0" fillId="2" borderId="9" xfId="0" applyNumberFormat="1" applyFill="1" applyBorder="1"/>
    <xf numFmtId="164" fontId="0" fillId="2" borderId="22" xfId="0" applyNumberFormat="1" applyFill="1" applyBorder="1"/>
    <xf numFmtId="164" fontId="0" fillId="2" borderId="23" xfId="0" applyNumberFormat="1" applyFill="1" applyBorder="1"/>
    <xf numFmtId="164" fontId="0" fillId="2" borderId="16" xfId="0" applyNumberFormat="1" applyFill="1" applyBorder="1"/>
    <xf numFmtId="164" fontId="0" fillId="2" borderId="24" xfId="0" applyNumberFormat="1" applyFill="1" applyBorder="1"/>
    <xf numFmtId="164" fontId="0" fillId="2" borderId="25" xfId="0" applyNumberFormat="1" applyFill="1" applyBorder="1"/>
    <xf numFmtId="49" fontId="0" fillId="0" borderId="16" xfId="0" applyNumberFormat="1" applyBorder="1"/>
    <xf numFmtId="0" fontId="0" fillId="0" borderId="26" xfId="0" applyFill="1" applyBorder="1"/>
    <xf numFmtId="49" fontId="0" fillId="0" borderId="24" xfId="0" applyNumberFormat="1" applyBorder="1"/>
    <xf numFmtId="49" fontId="0" fillId="0" borderId="25" xfId="0" applyNumberFormat="1" applyBorder="1"/>
    <xf numFmtId="0" fontId="0" fillId="0" borderId="27" xfId="0" applyFill="1" applyBorder="1"/>
    <xf numFmtId="164" fontId="0" fillId="2" borderId="14" xfId="0" applyNumberFormat="1" applyFill="1" applyBorder="1"/>
    <xf numFmtId="164" fontId="0" fillId="2" borderId="28" xfId="0" applyNumberFormat="1" applyFill="1" applyBorder="1"/>
    <xf numFmtId="164" fontId="0" fillId="2" borderId="29" xfId="0" applyNumberFormat="1" applyFill="1" applyBorder="1"/>
    <xf numFmtId="0" fontId="0" fillId="0" borderId="16" xfId="0" applyFill="1" applyBorder="1"/>
    <xf numFmtId="0" fontId="0" fillId="0" borderId="24" xfId="0" applyFill="1" applyBorder="1"/>
    <xf numFmtId="0" fontId="0" fillId="0" borderId="25" xfId="0" applyBorder="1"/>
    <xf numFmtId="0" fontId="0" fillId="0" borderId="25" xfId="0" applyFill="1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0" xfId="0" quotePrefix="1" applyFill="1" applyBorder="1"/>
  </cellXfs>
  <cellStyles count="9">
    <cellStyle name="Followed Hyperlink" xfId="6" builtinId="9" hidden="1"/>
    <cellStyle name="Followed Hyperlink" xfId="8" builtinId="9" hidden="1"/>
    <cellStyle name="Followed Hyperlink" xfId="4" builtinId="9" hidden="1"/>
    <cellStyle name="Followed Hyperlink" xfId="2" builtinId="9" hidden="1"/>
    <cellStyle name="Hyperlink" xfId="5" builtinId="8" hidden="1"/>
    <cellStyle name="Hyperlink" xfId="7" builtinId="8" hidden="1"/>
    <cellStyle name="Hyperlink" xfId="3" builtinId="8" hidden="1"/>
    <cellStyle name="Hyperlink" xfId="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1"/>
  <sheetViews>
    <sheetView workbookViewId="0" xr3:uid="{AEA406A1-0E4B-5B11-9CD5-51D6E497D94C}">
      <selection sqref="A1:K21"/>
    </sheetView>
  </sheetViews>
  <sheetFormatPr defaultColWidth="8.85546875" defaultRowHeight="14.1"/>
  <cols>
    <col min="1" max="1" width="8.85546875" style="1"/>
  </cols>
  <sheetData>
    <row r="1" spans="1:11">
      <c r="A1" s="1" t="s">
        <v>0</v>
      </c>
    </row>
    <row r="2" spans="1:11" ht="15" thickBot="1"/>
    <row r="3" spans="1:11">
      <c r="A3" s="9"/>
      <c r="B3" s="67" t="s">
        <v>1</v>
      </c>
      <c r="C3" s="68"/>
      <c r="D3" s="68"/>
      <c r="E3" s="69"/>
      <c r="F3" s="70" t="s">
        <v>2</v>
      </c>
      <c r="G3" s="68"/>
      <c r="H3" s="68"/>
      <c r="I3" s="69"/>
      <c r="J3" s="6" t="s">
        <v>3</v>
      </c>
      <c r="K3" s="6" t="s">
        <v>4</v>
      </c>
    </row>
    <row r="4" spans="1:11" ht="15" thickBot="1">
      <c r="A4" s="10" t="s">
        <v>5</v>
      </c>
      <c r="B4" s="15" t="s">
        <v>6</v>
      </c>
      <c r="C4" s="16" t="s">
        <v>7</v>
      </c>
      <c r="D4" s="16" t="s">
        <v>8</v>
      </c>
      <c r="E4" s="5" t="s">
        <v>9</v>
      </c>
      <c r="F4" s="23" t="s">
        <v>6</v>
      </c>
      <c r="G4" s="16" t="s">
        <v>7</v>
      </c>
      <c r="H4" s="16" t="s">
        <v>8</v>
      </c>
      <c r="I4" s="5" t="s">
        <v>9</v>
      </c>
      <c r="J4" s="7"/>
      <c r="K4" s="7"/>
    </row>
    <row r="5" spans="1:11">
      <c r="A5" s="11" t="s">
        <v>10</v>
      </c>
      <c r="B5" s="17">
        <v>245</v>
      </c>
      <c r="C5" s="18">
        <v>371</v>
      </c>
      <c r="D5" s="18">
        <v>340</v>
      </c>
      <c r="E5" s="4">
        <f>(C5+D5)/2</f>
        <v>355.5</v>
      </c>
      <c r="F5" s="18">
        <v>214</v>
      </c>
      <c r="G5" s="18">
        <v>16</v>
      </c>
      <c r="H5" s="18">
        <v>18</v>
      </c>
      <c r="I5" s="4">
        <f>(G5+H5)/2</f>
        <v>17</v>
      </c>
      <c r="J5" s="14">
        <f>-LN(I5/E5*100) + LN(F5/B5*100)</f>
        <v>2.9050297096642037</v>
      </c>
      <c r="K5" s="24">
        <f>LN(F5/B5*100)/LN(I5/E5*100)</f>
        <v>2.8564171243527507</v>
      </c>
    </row>
    <row r="6" spans="1:11">
      <c r="A6" s="12" t="s">
        <v>11</v>
      </c>
      <c r="B6" s="19">
        <v>175</v>
      </c>
      <c r="C6" s="20">
        <v>60</v>
      </c>
      <c r="D6" s="20">
        <v>64</v>
      </c>
      <c r="E6" s="2">
        <f t="shared" ref="E6:E18" si="0">(C6+D6)/2</f>
        <v>62</v>
      </c>
      <c r="F6" s="20">
        <v>180</v>
      </c>
      <c r="G6" s="20">
        <v>27</v>
      </c>
      <c r="H6" s="20">
        <v>28</v>
      </c>
      <c r="I6" s="2">
        <f>(G6+H6)/2</f>
        <v>27.5</v>
      </c>
      <c r="J6" s="27">
        <f t="shared" ref="J6:J19" si="1">-LN(I6/E6*100) + LN(F6/B6*100)</f>
        <v>0.84111925733926229</v>
      </c>
      <c r="K6" s="25">
        <f t="shared" ref="K6:K19" si="2">LN(F6/B6*100)/LN(I6/E6*100)</f>
        <v>1.2218011763166732</v>
      </c>
    </row>
    <row r="7" spans="1:11">
      <c r="A7" s="12" t="s">
        <v>12</v>
      </c>
      <c r="B7" s="19">
        <v>241</v>
      </c>
      <c r="C7" s="20">
        <v>130</v>
      </c>
      <c r="D7" s="20">
        <v>180</v>
      </c>
      <c r="E7" s="2">
        <f t="shared" si="0"/>
        <v>155</v>
      </c>
      <c r="F7" s="20">
        <v>397</v>
      </c>
      <c r="G7" s="20">
        <v>45</v>
      </c>
      <c r="H7" s="20">
        <v>58</v>
      </c>
      <c r="I7" s="2">
        <f t="shared" ref="I7:I19" si="3">(G7+H7)/2</f>
        <v>51.5</v>
      </c>
      <c r="J7" s="27">
        <f t="shared" si="1"/>
        <v>1.6009826564460918</v>
      </c>
      <c r="K7" s="25">
        <f t="shared" si="2"/>
        <v>1.4569892313150483</v>
      </c>
    </row>
    <row r="8" spans="1:11">
      <c r="A8" s="12" t="s">
        <v>13</v>
      </c>
      <c r="B8" s="19">
        <v>238</v>
      </c>
      <c r="C8" s="20">
        <v>177</v>
      </c>
      <c r="D8" s="20">
        <v>150</v>
      </c>
      <c r="E8" s="2">
        <f t="shared" si="0"/>
        <v>163.5</v>
      </c>
      <c r="F8" s="20">
        <v>145</v>
      </c>
      <c r="G8" s="20">
        <v>17</v>
      </c>
      <c r="H8" s="20">
        <v>19</v>
      </c>
      <c r="I8" s="2">
        <f t="shared" si="3"/>
        <v>18</v>
      </c>
      <c r="J8" s="27">
        <f t="shared" si="1"/>
        <v>1.7109043011902427</v>
      </c>
      <c r="K8" s="25">
        <f t="shared" si="2"/>
        <v>1.7132545336814173</v>
      </c>
    </row>
    <row r="9" spans="1:11" ht="15" thickBot="1">
      <c r="A9" s="13" t="s">
        <v>14</v>
      </c>
      <c r="B9" s="21">
        <v>300</v>
      </c>
      <c r="C9" s="22">
        <v>202</v>
      </c>
      <c r="D9" s="22">
        <v>224</v>
      </c>
      <c r="E9" s="3">
        <f t="shared" si="0"/>
        <v>213</v>
      </c>
      <c r="F9" s="22">
        <v>280</v>
      </c>
      <c r="G9" s="22">
        <v>49</v>
      </c>
      <c r="H9" s="22">
        <v>63</v>
      </c>
      <c r="I9" s="3">
        <f t="shared" si="3"/>
        <v>56</v>
      </c>
      <c r="J9" s="27">
        <f t="shared" si="1"/>
        <v>1.2669476034873246</v>
      </c>
      <c r="K9" s="25">
        <f t="shared" si="2"/>
        <v>1.38753703944971</v>
      </c>
    </row>
    <row r="10" spans="1:11">
      <c r="A10" s="11" t="s">
        <v>15</v>
      </c>
      <c r="B10" s="17">
        <v>260</v>
      </c>
      <c r="C10" s="18">
        <v>267</v>
      </c>
      <c r="D10" s="18"/>
      <c r="E10" s="4">
        <f>(C10)</f>
        <v>267</v>
      </c>
      <c r="F10" s="18">
        <v>285</v>
      </c>
      <c r="G10" s="18">
        <v>29</v>
      </c>
      <c r="H10" s="18">
        <v>34</v>
      </c>
      <c r="I10" s="4">
        <f t="shared" si="3"/>
        <v>31.5</v>
      </c>
      <c r="J10" s="14">
        <f t="shared" si="1"/>
        <v>2.2290686618217848</v>
      </c>
      <c r="K10" s="24">
        <f t="shared" si="2"/>
        <v>1.9032215513245319</v>
      </c>
    </row>
    <row r="11" spans="1:11">
      <c r="A11" s="12" t="s">
        <v>16</v>
      </c>
      <c r="B11" s="19">
        <v>245</v>
      </c>
      <c r="C11" s="20">
        <v>101</v>
      </c>
      <c r="D11" s="20">
        <v>130</v>
      </c>
      <c r="E11" s="2">
        <f t="shared" si="0"/>
        <v>115.5</v>
      </c>
      <c r="F11" s="20">
        <v>320</v>
      </c>
      <c r="G11" s="20">
        <v>53</v>
      </c>
      <c r="H11" s="20">
        <v>69</v>
      </c>
      <c r="I11" s="2">
        <f t="shared" si="3"/>
        <v>61</v>
      </c>
      <c r="J11" s="27">
        <f t="shared" si="1"/>
        <v>0.90545945103758196</v>
      </c>
      <c r="K11" s="25">
        <f t="shared" si="2"/>
        <v>1.2282609396343938</v>
      </c>
    </row>
    <row r="12" spans="1:11">
      <c r="A12" s="12" t="s">
        <v>17</v>
      </c>
      <c r="B12" s="19">
        <v>300</v>
      </c>
      <c r="C12" s="20">
        <v>106</v>
      </c>
      <c r="D12" s="20">
        <v>130</v>
      </c>
      <c r="E12" s="2">
        <f t="shared" si="0"/>
        <v>118</v>
      </c>
      <c r="F12" s="20">
        <v>365</v>
      </c>
      <c r="G12" s="20">
        <v>50</v>
      </c>
      <c r="H12" s="20">
        <v>51</v>
      </c>
      <c r="I12" s="2">
        <f t="shared" si="3"/>
        <v>50.5</v>
      </c>
      <c r="J12" s="27">
        <f t="shared" si="1"/>
        <v>1.0448261671106405</v>
      </c>
      <c r="K12" s="25">
        <f t="shared" si="2"/>
        <v>1.2781412483233905</v>
      </c>
    </row>
    <row r="13" spans="1:11">
      <c r="A13" s="12" t="s">
        <v>18</v>
      </c>
      <c r="B13" s="19">
        <v>239</v>
      </c>
      <c r="C13" s="20">
        <v>135</v>
      </c>
      <c r="D13" s="20">
        <v>128</v>
      </c>
      <c r="E13" s="2">
        <f t="shared" si="0"/>
        <v>131.5</v>
      </c>
      <c r="F13" s="20">
        <v>180</v>
      </c>
      <c r="G13" s="20">
        <v>34</v>
      </c>
      <c r="H13" s="20">
        <v>47</v>
      </c>
      <c r="I13" s="2">
        <f t="shared" si="3"/>
        <v>40.5</v>
      </c>
      <c r="J13" s="27">
        <f t="shared" si="1"/>
        <v>0.89419817646402544</v>
      </c>
      <c r="K13" s="25">
        <f t="shared" si="2"/>
        <v>1.2608919700079648</v>
      </c>
    </row>
    <row r="14" spans="1:11" ht="15" thickBot="1">
      <c r="A14" s="13" t="s">
        <v>19</v>
      </c>
      <c r="B14" s="21">
        <v>247</v>
      </c>
      <c r="C14" s="22">
        <v>111</v>
      </c>
      <c r="D14" s="22"/>
      <c r="E14" s="3">
        <f t="shared" si="0"/>
        <v>55.5</v>
      </c>
      <c r="F14" s="22"/>
      <c r="G14" s="22"/>
      <c r="H14" s="22"/>
      <c r="I14" s="3"/>
      <c r="J14" s="28"/>
      <c r="K14" s="26"/>
    </row>
    <row r="15" spans="1:11">
      <c r="A15" s="11" t="s">
        <v>20</v>
      </c>
      <c r="B15" s="17">
        <v>280</v>
      </c>
      <c r="C15" s="18">
        <v>150</v>
      </c>
      <c r="D15" s="18">
        <v>134</v>
      </c>
      <c r="E15" s="4">
        <f t="shared" si="0"/>
        <v>142</v>
      </c>
      <c r="F15" s="18">
        <v>77</v>
      </c>
      <c r="G15" s="18"/>
      <c r="H15" s="18">
        <v>87</v>
      </c>
      <c r="I15" s="4">
        <f>(H15)</f>
        <v>87</v>
      </c>
      <c r="J15" s="27">
        <f t="shared" si="1"/>
        <v>-0.80106524236888887</v>
      </c>
      <c r="K15" s="25">
        <f t="shared" si="2"/>
        <v>0.80534232437331732</v>
      </c>
    </row>
    <row r="16" spans="1:11">
      <c r="A16" s="12" t="s">
        <v>21</v>
      </c>
      <c r="B16" s="19">
        <v>300</v>
      </c>
      <c r="C16" s="20">
        <v>307</v>
      </c>
      <c r="D16" s="20"/>
      <c r="E16" s="2">
        <f>C16</f>
        <v>307</v>
      </c>
      <c r="F16" s="20">
        <v>162</v>
      </c>
      <c r="G16" s="20">
        <v>11</v>
      </c>
      <c r="H16" s="20">
        <v>16</v>
      </c>
      <c r="I16" s="2">
        <f t="shared" si="3"/>
        <v>13.5</v>
      </c>
      <c r="J16" s="27">
        <f t="shared" si="1"/>
        <v>2.5079719227189967</v>
      </c>
      <c r="K16" s="25">
        <f t="shared" si="2"/>
        <v>2.6934175502948183</v>
      </c>
    </row>
    <row r="17" spans="1:11">
      <c r="A17" s="12" t="s">
        <v>22</v>
      </c>
      <c r="B17" s="19">
        <v>320</v>
      </c>
      <c r="C17" s="20">
        <v>197</v>
      </c>
      <c r="D17" s="20"/>
      <c r="E17" s="2">
        <f>(C17)</f>
        <v>197</v>
      </c>
      <c r="F17" s="20">
        <v>223</v>
      </c>
      <c r="G17" s="20">
        <v>23</v>
      </c>
      <c r="H17" s="20">
        <v>23</v>
      </c>
      <c r="I17" s="2">
        <f t="shared" si="3"/>
        <v>23</v>
      </c>
      <c r="J17" s="27">
        <f t="shared" si="1"/>
        <v>1.7865602884751852</v>
      </c>
      <c r="K17" s="25">
        <f t="shared" si="2"/>
        <v>1.7269944573167415</v>
      </c>
    </row>
    <row r="18" spans="1:11">
      <c r="A18" s="12" t="s">
        <v>23</v>
      </c>
      <c r="B18" s="19">
        <v>171</v>
      </c>
      <c r="C18" s="20">
        <v>163</v>
      </c>
      <c r="D18" s="20">
        <v>78</v>
      </c>
      <c r="E18" s="2">
        <f t="shared" si="0"/>
        <v>120.5</v>
      </c>
      <c r="F18" s="20">
        <v>285</v>
      </c>
      <c r="G18" s="20">
        <v>13</v>
      </c>
      <c r="H18" s="20">
        <v>17</v>
      </c>
      <c r="I18" s="2">
        <f t="shared" si="3"/>
        <v>15</v>
      </c>
      <c r="J18" s="27">
        <f t="shared" si="1"/>
        <v>2.5944251755944907</v>
      </c>
      <c r="K18" s="25">
        <f t="shared" si="2"/>
        <v>2.0288925245432123</v>
      </c>
    </row>
    <row r="19" spans="1:11" ht="15" thickBot="1">
      <c r="A19" s="13" t="s">
        <v>24</v>
      </c>
      <c r="B19" s="21">
        <v>344</v>
      </c>
      <c r="C19" s="22">
        <v>188</v>
      </c>
      <c r="D19" s="22"/>
      <c r="E19" s="3">
        <f>(C19)</f>
        <v>188</v>
      </c>
      <c r="F19" s="22">
        <v>110</v>
      </c>
      <c r="G19" s="22">
        <v>25</v>
      </c>
      <c r="H19" s="22">
        <v>24</v>
      </c>
      <c r="I19" s="3">
        <f t="shared" si="3"/>
        <v>24.5</v>
      </c>
      <c r="J19" s="28">
        <f t="shared" si="1"/>
        <v>0.89760755369828571</v>
      </c>
      <c r="K19" s="26">
        <f t="shared" si="2"/>
        <v>1.3496171554738181</v>
      </c>
    </row>
    <row r="20" spans="1:11">
      <c r="I20" t="s">
        <v>25</v>
      </c>
      <c r="J20" s="14">
        <f>AVERAGE(J5:J19)</f>
        <v>1.4560025487628021</v>
      </c>
      <c r="K20" s="8">
        <f>AVERAGE(K5:K19)</f>
        <v>1.6364842018862706</v>
      </c>
    </row>
    <row r="21" spans="1:11" ht="15" thickBot="1">
      <c r="I21" t="s">
        <v>26</v>
      </c>
      <c r="J21" s="28">
        <f>_xlfn.STDEV.S(J5:J19)</f>
        <v>0.95687754277248682</v>
      </c>
      <c r="K21" s="28">
        <f>_xlfn.STDEV.S(K5:K19)</f>
        <v>0.57645691221506634</v>
      </c>
    </row>
  </sheetData>
  <mergeCells count="2">
    <mergeCell ref="B3:E3"/>
    <mergeCell ref="F3:I3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2"/>
  <sheetViews>
    <sheetView workbookViewId="0" xr3:uid="{958C4451-9541-5A59-BF78-D2F731DF1C81}">
      <selection activeCell="C22" sqref="A1:XFD1048576"/>
    </sheetView>
  </sheetViews>
  <sheetFormatPr defaultColWidth="11.42578125" defaultRowHeight="14.1"/>
  <sheetData>
    <row r="1" spans="1:9">
      <c r="A1" t="s">
        <v>27</v>
      </c>
    </row>
    <row r="2" spans="1:9">
      <c r="A2" s="1" t="s">
        <v>0</v>
      </c>
    </row>
    <row r="3" spans="1:9" ht="15" thickBot="1">
      <c r="A3" s="1"/>
    </row>
    <row r="4" spans="1:9">
      <c r="A4" s="9"/>
      <c r="B4" s="67" t="s">
        <v>28</v>
      </c>
      <c r="C4" s="68"/>
      <c r="D4" s="68"/>
      <c r="E4" s="70" t="s">
        <v>29</v>
      </c>
      <c r="F4" s="68"/>
      <c r="G4" s="68"/>
      <c r="H4" s="6" t="s">
        <v>3</v>
      </c>
      <c r="I4" s="6" t="s">
        <v>4</v>
      </c>
    </row>
    <row r="5" spans="1:9" ht="15" thickBot="1">
      <c r="A5" s="10" t="s">
        <v>5</v>
      </c>
      <c r="B5" s="35" t="s">
        <v>30</v>
      </c>
      <c r="C5" s="36" t="s">
        <v>31</v>
      </c>
      <c r="D5" s="36" t="s">
        <v>32</v>
      </c>
      <c r="E5" s="35" t="s">
        <v>30</v>
      </c>
      <c r="F5" s="36" t="s">
        <v>31</v>
      </c>
      <c r="G5" s="36" t="s">
        <v>32</v>
      </c>
      <c r="H5" s="7"/>
      <c r="I5" s="7"/>
    </row>
    <row r="6" spans="1:9">
      <c r="A6" s="29" t="s">
        <v>10</v>
      </c>
      <c r="B6" s="37">
        <v>121</v>
      </c>
      <c r="C6" s="38">
        <v>55</v>
      </c>
      <c r="D6" s="39">
        <f>B6-C6</f>
        <v>66</v>
      </c>
      <c r="E6" s="37">
        <v>309</v>
      </c>
      <c r="F6" s="38">
        <v>134</v>
      </c>
      <c r="G6" s="39">
        <f>E6-F6</f>
        <v>175</v>
      </c>
      <c r="H6" s="32">
        <f>-LN(F6/C6*100) + LN(G6/D6*100)</f>
        <v>8.4624617178648442E-2</v>
      </c>
      <c r="I6" s="14">
        <f>LN(G6/D6*100)/LN(F6/C6*100)</f>
        <v>1.0153983977310619</v>
      </c>
    </row>
    <row r="7" spans="1:9">
      <c r="A7" s="30" t="s">
        <v>11</v>
      </c>
      <c r="B7" s="40">
        <v>155</v>
      </c>
      <c r="C7" s="41">
        <v>64</v>
      </c>
      <c r="D7" s="42">
        <f t="shared" ref="D7:D20" si="0">B7-C7</f>
        <v>91</v>
      </c>
      <c r="E7" s="40">
        <v>230</v>
      </c>
      <c r="F7" s="41">
        <v>80</v>
      </c>
      <c r="G7" s="42">
        <f>E7-F7</f>
        <v>150</v>
      </c>
      <c r="H7" s="33">
        <f>-LN(F7/C7*100) + LN(G7/D7*100)</f>
        <v>0.27663223626519517</v>
      </c>
      <c r="I7" s="27">
        <f>LN(G7/D7*100)/LN(F7/C7*100)</f>
        <v>1.0572937574723047</v>
      </c>
    </row>
    <row r="8" spans="1:9">
      <c r="A8" s="30" t="s">
        <v>12</v>
      </c>
      <c r="B8" s="40">
        <v>112</v>
      </c>
      <c r="C8" s="41">
        <v>43</v>
      </c>
      <c r="D8" s="42">
        <f t="shared" si="0"/>
        <v>69</v>
      </c>
      <c r="E8" s="40">
        <v>245</v>
      </c>
      <c r="F8" s="41">
        <v>105</v>
      </c>
      <c r="G8" s="42">
        <f t="shared" ref="G8:G20" si="1">E8-F8</f>
        <v>140</v>
      </c>
      <c r="H8" s="33">
        <f>-LN(F8/C8*100) + LN(G8/D8*100)</f>
        <v>-0.18522431645191606</v>
      </c>
      <c r="I8" s="27">
        <f>LN(G8/D8*100)/LN(F8/C8*100)</f>
        <v>0.9663101745044117</v>
      </c>
    </row>
    <row r="9" spans="1:9">
      <c r="A9" s="30" t="s">
        <v>13</v>
      </c>
      <c r="B9" s="40">
        <v>145</v>
      </c>
      <c r="C9" s="41">
        <v>62</v>
      </c>
      <c r="D9" s="42">
        <f t="shared" si="0"/>
        <v>83</v>
      </c>
      <c r="E9" s="40">
        <v>223</v>
      </c>
      <c r="F9" s="41">
        <v>90</v>
      </c>
      <c r="G9" s="42">
        <f t="shared" si="1"/>
        <v>133</v>
      </c>
      <c r="H9" s="33">
        <f>-LN(F9/C9*100) + LN(G9/D9*100)</f>
        <v>9.8833235139982101E-2</v>
      </c>
      <c r="I9" s="27">
        <f>LN(G9/D9*100)/LN(F9/C9*100)</f>
        <v>1.0198546209821779</v>
      </c>
    </row>
    <row r="10" spans="1:9" ht="15" thickBot="1">
      <c r="A10" s="31" t="s">
        <v>14</v>
      </c>
      <c r="B10" s="43">
        <v>132</v>
      </c>
      <c r="C10" s="44">
        <v>64</v>
      </c>
      <c r="D10" s="45">
        <f t="shared" si="0"/>
        <v>68</v>
      </c>
      <c r="E10" s="40">
        <v>168</v>
      </c>
      <c r="F10" s="41">
        <v>93</v>
      </c>
      <c r="G10" s="42">
        <f t="shared" si="1"/>
        <v>75</v>
      </c>
      <c r="H10" s="33">
        <f>-LN(F10/C10*100) + LN(G10/D10*100)</f>
        <v>-0.27573600143338073</v>
      </c>
      <c r="I10" s="27">
        <f>LN(G10/D10*100)/LN(F10/C10*100)</f>
        <v>0.94461894318561179</v>
      </c>
    </row>
    <row r="11" spans="1:9">
      <c r="A11" s="29" t="s">
        <v>15</v>
      </c>
      <c r="B11" s="40">
        <v>112</v>
      </c>
      <c r="C11" s="41">
        <v>46</v>
      </c>
      <c r="D11" s="42">
        <f t="shared" si="0"/>
        <v>66</v>
      </c>
      <c r="E11" s="37">
        <v>202</v>
      </c>
      <c r="F11" s="38">
        <v>73</v>
      </c>
      <c r="G11" s="39">
        <f t="shared" si="1"/>
        <v>129</v>
      </c>
      <c r="H11" s="32">
        <f>-LN(F11/C11*100) + LN(G11/D11*100)</f>
        <v>0.20833961767595</v>
      </c>
      <c r="I11" s="14">
        <f>LN(G11/D11*100)/LN(F11/C11*100)</f>
        <v>1.041117051824952</v>
      </c>
    </row>
    <row r="12" spans="1:9">
      <c r="A12" s="30" t="s">
        <v>16</v>
      </c>
      <c r="B12" s="40">
        <v>139</v>
      </c>
      <c r="C12" s="41">
        <v>62</v>
      </c>
      <c r="D12" s="42">
        <f t="shared" si="0"/>
        <v>77</v>
      </c>
      <c r="E12" s="40">
        <v>257</v>
      </c>
      <c r="F12" s="41">
        <v>100</v>
      </c>
      <c r="G12" s="42">
        <f t="shared" si="1"/>
        <v>157</v>
      </c>
      <c r="H12" s="33">
        <f>-LN(F12/C12*100) + LN(G12/D12*100)</f>
        <v>0.23440458255162433</v>
      </c>
      <c r="I12" s="27">
        <f>LN(G12/D12*100)/LN(F12/C12*100)</f>
        <v>1.046113532120138</v>
      </c>
    </row>
    <row r="13" spans="1:9">
      <c r="A13" s="30" t="s">
        <v>17</v>
      </c>
      <c r="B13" s="40">
        <v>115</v>
      </c>
      <c r="C13" s="41">
        <v>56</v>
      </c>
      <c r="D13" s="42">
        <f t="shared" si="0"/>
        <v>59</v>
      </c>
      <c r="E13" s="40">
        <v>243</v>
      </c>
      <c r="F13" s="41">
        <v>101</v>
      </c>
      <c r="G13" s="42">
        <f t="shared" si="1"/>
        <v>142</v>
      </c>
      <c r="H13" s="33">
        <f>-LN(F13/C13*100) + LN(G13/D13*100)</f>
        <v>0.28852078758943112</v>
      </c>
      <c r="I13" s="27">
        <f>LN(G13/D13*100)/LN(F13/C13*100)</f>
        <v>1.0555388209404832</v>
      </c>
    </row>
    <row r="14" spans="1:9">
      <c r="A14" s="30" t="s">
        <v>18</v>
      </c>
      <c r="B14" s="40">
        <v>185</v>
      </c>
      <c r="C14" s="41">
        <v>60</v>
      </c>
      <c r="D14" s="42">
        <f t="shared" si="0"/>
        <v>125</v>
      </c>
      <c r="E14" s="40">
        <v>234</v>
      </c>
      <c r="F14" s="41">
        <v>103</v>
      </c>
      <c r="G14" s="42">
        <f t="shared" si="1"/>
        <v>131</v>
      </c>
      <c r="H14" s="33">
        <f>-LN(F14/C14*100) + LN(G14/D14*100)</f>
        <v>-0.49350084010868489</v>
      </c>
      <c r="I14" s="27">
        <f>LN(G14/D14*100)/LN(F14/C14*100)</f>
        <v>0.90409180791547605</v>
      </c>
    </row>
    <row r="15" spans="1:9" ht="15" thickBot="1">
      <c r="A15" s="31" t="s">
        <v>19</v>
      </c>
      <c r="B15" s="43">
        <v>110</v>
      </c>
      <c r="C15" s="44">
        <v>46</v>
      </c>
      <c r="D15" s="45">
        <f t="shared" si="0"/>
        <v>64</v>
      </c>
      <c r="E15" s="43">
        <v>235</v>
      </c>
      <c r="F15" s="44">
        <v>108</v>
      </c>
      <c r="G15" s="45">
        <f t="shared" si="1"/>
        <v>127</v>
      </c>
      <c r="H15" s="34">
        <f>-LN(F15/C15*100) + LN(G15/D15*100)</f>
        <v>-0.16818582753620515</v>
      </c>
      <c r="I15" s="28">
        <f>LN(G15/D15*100)/LN(F15/C15*100)</f>
        <v>0.96918917334583399</v>
      </c>
    </row>
    <row r="16" spans="1:9">
      <c r="A16" s="29" t="s">
        <v>20</v>
      </c>
      <c r="B16" s="40">
        <v>105</v>
      </c>
      <c r="C16" s="41">
        <v>43</v>
      </c>
      <c r="D16" s="42">
        <f t="shared" si="0"/>
        <v>62</v>
      </c>
      <c r="E16" s="37">
        <v>176</v>
      </c>
      <c r="F16" s="38">
        <v>74</v>
      </c>
      <c r="G16" s="39">
        <f t="shared" si="1"/>
        <v>102</v>
      </c>
      <c r="H16" s="33">
        <f>-LN(F16/C16*100) + LN(G16/D16*100)</f>
        <v>-4.5026549271428351E-2</v>
      </c>
      <c r="I16" s="27">
        <f>LN(G16/D16*100)/LN(F16/C16*100)</f>
        <v>0.99125364379973901</v>
      </c>
    </row>
    <row r="17" spans="1:9">
      <c r="A17" s="30" t="s">
        <v>21</v>
      </c>
      <c r="B17" s="40">
        <v>148</v>
      </c>
      <c r="C17" s="41">
        <v>47</v>
      </c>
      <c r="D17" s="42">
        <f t="shared" si="0"/>
        <v>101</v>
      </c>
      <c r="E17" s="40">
        <v>247</v>
      </c>
      <c r="F17" s="41">
        <v>115</v>
      </c>
      <c r="G17" s="42">
        <f t="shared" si="1"/>
        <v>132</v>
      </c>
      <c r="H17" s="33">
        <f>-LN(F17/C17*100) + LN(G17/D17*100)</f>
        <v>-0.62710312090807996</v>
      </c>
      <c r="I17" s="27">
        <f>LN(G17/D17*100)/LN(F17/C17*100)</f>
        <v>0.88598031189843707</v>
      </c>
    </row>
    <row r="18" spans="1:9">
      <c r="A18" s="30" t="s">
        <v>22</v>
      </c>
      <c r="B18" s="40">
        <v>121</v>
      </c>
      <c r="C18" s="41">
        <v>49</v>
      </c>
      <c r="D18" s="42">
        <f t="shared" si="0"/>
        <v>72</v>
      </c>
      <c r="E18" s="40">
        <v>183</v>
      </c>
      <c r="F18" s="41">
        <v>75</v>
      </c>
      <c r="G18" s="42">
        <f t="shared" si="1"/>
        <v>108</v>
      </c>
      <c r="H18" s="33">
        <f>-LN(F18/C18*100) + LN(G18/D18*100)</f>
        <v>-2.0202707317519497E-2</v>
      </c>
      <c r="I18" s="27">
        <f>LN(G18/D18*100)/LN(F18/C18*100)</f>
        <v>0.99598422622397265</v>
      </c>
    </row>
    <row r="19" spans="1:9">
      <c r="A19" s="30" t="s">
        <v>23</v>
      </c>
      <c r="B19" s="40">
        <v>135</v>
      </c>
      <c r="C19" s="41">
        <v>54</v>
      </c>
      <c r="D19" s="42">
        <f t="shared" si="0"/>
        <v>81</v>
      </c>
      <c r="E19" s="40">
        <v>137</v>
      </c>
      <c r="F19" s="41">
        <v>53</v>
      </c>
      <c r="G19" s="42">
        <f t="shared" si="1"/>
        <v>84</v>
      </c>
      <c r="H19" s="33">
        <f>-LN(F19/C19*100) + LN(G19/D19*100)</f>
        <v>5.5059777183027236E-2</v>
      </c>
      <c r="I19" s="27">
        <f>LN(G19/D19*100)/LN(F19/C19*100)</f>
        <v>1.0120048055495003</v>
      </c>
    </row>
    <row r="20" spans="1:9" ht="15" thickBot="1">
      <c r="A20" s="31" t="s">
        <v>24</v>
      </c>
      <c r="B20" s="43">
        <v>139</v>
      </c>
      <c r="C20" s="44">
        <v>67</v>
      </c>
      <c r="D20" s="45">
        <f t="shared" si="0"/>
        <v>72</v>
      </c>
      <c r="E20" s="43">
        <v>165</v>
      </c>
      <c r="F20" s="44">
        <v>73</v>
      </c>
      <c r="G20" s="45">
        <f t="shared" si="1"/>
        <v>92</v>
      </c>
      <c r="H20" s="34">
        <f>-LN(F20/C20*100) + LN(G20/D20*100)</f>
        <v>0.15935563627555993</v>
      </c>
      <c r="I20" s="28">
        <f>LN(G20/D20*100)/LN(F20/C20*100)</f>
        <v>1.0339709606017811</v>
      </c>
    </row>
    <row r="21" spans="1:9">
      <c r="A21" s="1"/>
      <c r="G21" t="s">
        <v>9</v>
      </c>
      <c r="H21" s="46">
        <f>AVERAGE(H6:H20)</f>
        <v>-2.7280591544519752E-2</v>
      </c>
      <c r="I21" s="47">
        <f>AVERAGE(I6:I20)</f>
        <v>0.99591468187305887</v>
      </c>
    </row>
    <row r="22" spans="1:9" ht="15" thickBot="1">
      <c r="A22" s="1"/>
      <c r="G22" t="s">
        <v>26</v>
      </c>
      <c r="H22" s="48">
        <f>_xlfn.STDEV.S(H6:H20)</f>
        <v>0.27647965838597499</v>
      </c>
      <c r="I22" s="48">
        <f>_xlfn.STDEV.S(I6:I20)</f>
        <v>5.2986645528503441E-2</v>
      </c>
    </row>
  </sheetData>
  <mergeCells count="2">
    <mergeCell ref="B4:D4"/>
    <mergeCell ref="E4:G4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EA1E6-9733-454A-B060-A909DF2FF94A}">
  <dimension ref="A1:I21"/>
  <sheetViews>
    <sheetView workbookViewId="0" xr3:uid="{265D4EA9-F6E3-531A-901E-2D53130C3F2C}">
      <selection sqref="A1:I21"/>
    </sheetView>
  </sheetViews>
  <sheetFormatPr defaultRowHeight="15"/>
  <sheetData>
    <row r="1" spans="1:9">
      <c r="A1" t="s">
        <v>33</v>
      </c>
    </row>
    <row r="2" spans="1:9">
      <c r="A2" s="1" t="s">
        <v>0</v>
      </c>
    </row>
    <row r="3" spans="1:9">
      <c r="A3" s="1"/>
    </row>
    <row r="4" spans="1:9">
      <c r="A4" s="9"/>
      <c r="B4" s="67" t="s">
        <v>1</v>
      </c>
      <c r="C4" s="68"/>
      <c r="D4" s="68"/>
      <c r="E4" s="70" t="s">
        <v>2</v>
      </c>
      <c r="F4" s="68"/>
      <c r="G4" s="68"/>
      <c r="H4" s="6" t="s">
        <v>3</v>
      </c>
      <c r="I4" s="6" t="s">
        <v>4</v>
      </c>
    </row>
    <row r="5" spans="1:9">
      <c r="A5" s="10" t="s">
        <v>5</v>
      </c>
      <c r="B5" s="35" t="s">
        <v>30</v>
      </c>
      <c r="C5" s="36" t="s">
        <v>31</v>
      </c>
      <c r="D5" s="36" t="s">
        <v>32</v>
      </c>
      <c r="E5" s="35" t="s">
        <v>30</v>
      </c>
      <c r="F5" s="36" t="s">
        <v>31</v>
      </c>
      <c r="G5" s="36" t="s">
        <v>32</v>
      </c>
      <c r="H5" s="7"/>
      <c r="I5" s="7"/>
    </row>
    <row r="6" spans="1:9">
      <c r="A6" s="29" t="s">
        <v>10</v>
      </c>
      <c r="B6" s="37">
        <v>139</v>
      </c>
      <c r="C6" s="38">
        <v>60</v>
      </c>
      <c r="D6" s="39">
        <f>B6-C6</f>
        <v>79</v>
      </c>
      <c r="E6" s="37">
        <v>197</v>
      </c>
      <c r="F6" s="38">
        <v>97</v>
      </c>
      <c r="G6" s="38">
        <f>E6-F6</f>
        <v>100</v>
      </c>
      <c r="H6" s="52">
        <f>LN(G6/D6*100) - LN(F6/C6*100)</f>
        <v>-0.2446440827602121</v>
      </c>
      <c r="I6" s="49">
        <f>LN(F6/C6*100)/LN(G6/D6*100)</f>
        <v>1.0505369788265857</v>
      </c>
    </row>
    <row r="7" spans="1:9">
      <c r="A7" s="30" t="s">
        <v>11</v>
      </c>
      <c r="B7" s="40">
        <v>294</v>
      </c>
      <c r="C7" s="41">
        <v>107</v>
      </c>
      <c r="D7" s="42">
        <f t="shared" ref="D7:D19" si="0">B7-C7</f>
        <v>187</v>
      </c>
      <c r="E7" s="40">
        <v>213</v>
      </c>
      <c r="F7" s="41">
        <v>95</v>
      </c>
      <c r="G7" s="41">
        <f>E7-F7</f>
        <v>118</v>
      </c>
      <c r="H7" s="53">
        <f t="shared" ref="H7:H19" si="1">LN(G7/D7*100) - LN(F7/C7*100)</f>
        <v>-0.34147204952755672</v>
      </c>
      <c r="I7" s="50">
        <f t="shared" ref="I7:I19" si="2">LN(F7/C7*100)/LN(G7/D7*100)</f>
        <v>1.0823867213039244</v>
      </c>
    </row>
    <row r="8" spans="1:9">
      <c r="A8" s="30" t="s">
        <v>12</v>
      </c>
      <c r="B8" s="40">
        <v>276</v>
      </c>
      <c r="C8" s="41">
        <v>123</v>
      </c>
      <c r="D8" s="42">
        <f t="shared" si="0"/>
        <v>153</v>
      </c>
      <c r="E8" s="40">
        <v>201</v>
      </c>
      <c r="F8" s="41">
        <v>98</v>
      </c>
      <c r="G8" s="41">
        <f t="shared" ref="G8:G19" si="3">E8-F8</f>
        <v>103</v>
      </c>
      <c r="H8" s="53">
        <f t="shared" si="1"/>
        <v>-0.16849205646095466</v>
      </c>
      <c r="I8" s="50">
        <f t="shared" si="2"/>
        <v>1.0400269883344018</v>
      </c>
    </row>
    <row r="9" spans="1:9">
      <c r="A9" s="30" t="s">
        <v>13</v>
      </c>
      <c r="B9" s="40">
        <v>294</v>
      </c>
      <c r="C9" s="41">
        <v>150</v>
      </c>
      <c r="D9" s="42">
        <f t="shared" si="0"/>
        <v>144</v>
      </c>
      <c r="E9" s="40">
        <v>270</v>
      </c>
      <c r="F9" s="41">
        <v>125</v>
      </c>
      <c r="G9" s="41">
        <f t="shared" si="3"/>
        <v>145</v>
      </c>
      <c r="H9" s="53">
        <f t="shared" si="1"/>
        <v>0.18924199963852839</v>
      </c>
      <c r="I9" s="50">
        <f t="shared" si="2"/>
        <v>0.95896828252778155</v>
      </c>
    </row>
    <row r="10" spans="1:9">
      <c r="A10" s="31" t="s">
        <v>14</v>
      </c>
      <c r="B10" s="43">
        <v>405</v>
      </c>
      <c r="C10" s="44">
        <v>196</v>
      </c>
      <c r="D10" s="45">
        <f t="shared" si="0"/>
        <v>209</v>
      </c>
      <c r="E10" s="40">
        <v>420</v>
      </c>
      <c r="F10" s="41">
        <v>189</v>
      </c>
      <c r="G10" s="41">
        <f t="shared" si="3"/>
        <v>231</v>
      </c>
      <c r="H10" s="53">
        <f t="shared" si="1"/>
        <v>0.13645110272785743</v>
      </c>
      <c r="I10" s="50">
        <f t="shared" si="2"/>
        <v>0.9710002662904158</v>
      </c>
    </row>
    <row r="11" spans="1:9">
      <c r="A11" s="29" t="s">
        <v>15</v>
      </c>
      <c r="B11" s="40">
        <v>249</v>
      </c>
      <c r="C11" s="41">
        <v>101</v>
      </c>
      <c r="D11" s="42">
        <f t="shared" si="0"/>
        <v>148</v>
      </c>
      <c r="E11" s="37">
        <v>112</v>
      </c>
      <c r="F11" s="38">
        <v>52</v>
      </c>
      <c r="G11" s="38">
        <f t="shared" si="3"/>
        <v>60</v>
      </c>
      <c r="H11" s="52">
        <f t="shared" si="1"/>
        <v>-0.23899091328218214</v>
      </c>
      <c r="I11" s="49">
        <f t="shared" si="2"/>
        <v>1.0645519686551108</v>
      </c>
    </row>
    <row r="12" spans="1:9">
      <c r="A12" s="30" t="s">
        <v>16</v>
      </c>
      <c r="B12" s="40">
        <v>159</v>
      </c>
      <c r="C12" s="41">
        <v>82</v>
      </c>
      <c r="D12" s="42">
        <f t="shared" si="0"/>
        <v>77</v>
      </c>
      <c r="E12" s="40">
        <v>96</v>
      </c>
      <c r="F12" s="41">
        <v>48</v>
      </c>
      <c r="G12" s="41">
        <f t="shared" si="3"/>
        <v>48</v>
      </c>
      <c r="H12" s="53">
        <f t="shared" si="1"/>
        <v>6.2913825410569224E-2</v>
      </c>
      <c r="I12" s="50">
        <f t="shared" si="2"/>
        <v>0.9847760861326097</v>
      </c>
    </row>
    <row r="13" spans="1:9">
      <c r="A13" s="30" t="s">
        <v>18</v>
      </c>
      <c r="B13" s="40">
        <v>166</v>
      </c>
      <c r="C13" s="41">
        <v>89</v>
      </c>
      <c r="D13" s="42">
        <f t="shared" si="0"/>
        <v>77</v>
      </c>
      <c r="E13" s="40">
        <v>330</v>
      </c>
      <c r="F13" s="41">
        <v>134</v>
      </c>
      <c r="G13" s="41">
        <f t="shared" si="3"/>
        <v>196</v>
      </c>
      <c r="H13" s="53">
        <f t="shared" si="1"/>
        <v>0.52510580715806121</v>
      </c>
      <c r="I13" s="50">
        <f t="shared" si="2"/>
        <v>0.90520665083740148</v>
      </c>
    </row>
    <row r="14" spans="1:9">
      <c r="A14" s="31" t="s">
        <v>19</v>
      </c>
      <c r="B14" s="43">
        <v>281</v>
      </c>
      <c r="C14" s="44">
        <v>135</v>
      </c>
      <c r="D14" s="45">
        <f t="shared" si="0"/>
        <v>146</v>
      </c>
      <c r="E14" s="43">
        <v>370</v>
      </c>
      <c r="F14" s="44">
        <v>149</v>
      </c>
      <c r="G14" s="44">
        <f t="shared" si="3"/>
        <v>221</v>
      </c>
      <c r="H14" s="54">
        <f t="shared" si="1"/>
        <v>0.31588455230238655</v>
      </c>
      <c r="I14" s="51">
        <f t="shared" si="2"/>
        <v>0.93707135895941118</v>
      </c>
    </row>
    <row r="15" spans="1:9">
      <c r="A15" s="29" t="s">
        <v>20</v>
      </c>
      <c r="B15" s="40">
        <v>176</v>
      </c>
      <c r="C15" s="41">
        <v>89</v>
      </c>
      <c r="D15" s="42">
        <f t="shared" si="0"/>
        <v>87</v>
      </c>
      <c r="E15" s="37">
        <v>120</v>
      </c>
      <c r="F15" s="38">
        <v>60</v>
      </c>
      <c r="G15" s="38">
        <f t="shared" si="3"/>
        <v>60</v>
      </c>
      <c r="H15" s="53">
        <f t="shared" si="1"/>
        <v>2.2728251077555939E-2</v>
      </c>
      <c r="I15" s="50">
        <f t="shared" si="2"/>
        <v>0.99463146837524163</v>
      </c>
    </row>
    <row r="16" spans="1:9">
      <c r="A16" s="30" t="s">
        <v>21</v>
      </c>
      <c r="B16" s="40">
        <v>247</v>
      </c>
      <c r="C16" s="41">
        <v>114</v>
      </c>
      <c r="D16" s="42">
        <f t="shared" si="0"/>
        <v>133</v>
      </c>
      <c r="E16" s="40">
        <v>104</v>
      </c>
      <c r="F16" s="41">
        <v>38</v>
      </c>
      <c r="G16" s="41">
        <f t="shared" si="3"/>
        <v>66</v>
      </c>
      <c r="H16" s="53">
        <f t="shared" si="1"/>
        <v>0.39791790247278191</v>
      </c>
      <c r="I16" s="50">
        <f t="shared" si="2"/>
        <v>0.89808672844280346</v>
      </c>
    </row>
    <row r="17" spans="1:9">
      <c r="A17" s="30" t="s">
        <v>22</v>
      </c>
      <c r="B17" s="40">
        <v>84</v>
      </c>
      <c r="C17" s="41">
        <v>50</v>
      </c>
      <c r="D17" s="42">
        <f t="shared" si="0"/>
        <v>34</v>
      </c>
      <c r="E17" s="40">
        <v>294</v>
      </c>
      <c r="F17" s="41">
        <v>127</v>
      </c>
      <c r="G17" s="41">
        <f t="shared" si="3"/>
        <v>167</v>
      </c>
      <c r="H17" s="53">
        <f t="shared" si="1"/>
        <v>0.6594692067701482</v>
      </c>
      <c r="I17" s="50">
        <f t="shared" si="2"/>
        <v>0.89357913163462754</v>
      </c>
    </row>
    <row r="18" spans="1:9">
      <c r="A18" s="30" t="s">
        <v>23</v>
      </c>
      <c r="B18" s="40">
        <v>115</v>
      </c>
      <c r="C18" s="41">
        <v>92</v>
      </c>
      <c r="D18" s="42">
        <f t="shared" si="0"/>
        <v>23</v>
      </c>
      <c r="E18" s="40">
        <v>500</v>
      </c>
      <c r="F18" s="41">
        <v>200</v>
      </c>
      <c r="G18" s="41">
        <f t="shared" si="3"/>
        <v>300</v>
      </c>
      <c r="H18" s="53">
        <f t="shared" si="1"/>
        <v>1.7917594692280554</v>
      </c>
      <c r="I18" s="50">
        <f t="shared" si="2"/>
        <v>0.75022376123917089</v>
      </c>
    </row>
    <row r="19" spans="1:9">
      <c r="A19" s="31" t="s">
        <v>24</v>
      </c>
      <c r="B19" s="43">
        <v>252</v>
      </c>
      <c r="C19" s="44">
        <v>96</v>
      </c>
      <c r="D19" s="45">
        <f t="shared" si="0"/>
        <v>156</v>
      </c>
      <c r="E19" s="43">
        <v>300</v>
      </c>
      <c r="F19" s="44">
        <v>142</v>
      </c>
      <c r="G19" s="44">
        <f t="shared" si="3"/>
        <v>158</v>
      </c>
      <c r="H19" s="54">
        <f t="shared" si="1"/>
        <v>-0.37873984035599495</v>
      </c>
      <c r="I19" s="51">
        <f t="shared" si="2"/>
        <v>1.0820154366376542</v>
      </c>
    </row>
    <row r="20" spans="1:9">
      <c r="A20" s="1"/>
      <c r="G20" t="s">
        <v>9</v>
      </c>
      <c r="H20" s="46">
        <f>AVERAGE(H6:H19)</f>
        <v>0.19493808388564599</v>
      </c>
      <c r="I20" s="47">
        <f>AVERAGE(I6:I19)</f>
        <v>0.97236155915693856</v>
      </c>
    </row>
    <row r="21" spans="1:9">
      <c r="A21" s="1"/>
      <c r="G21" t="s">
        <v>26</v>
      </c>
      <c r="H21" s="48">
        <f>_xlfn.STDEV.S(H6:H19)</f>
        <v>0.56237529213723148</v>
      </c>
      <c r="I21" s="48">
        <f>_xlfn.STDEV.S(I6:I19)</f>
        <v>9.2392845287675759E-2</v>
      </c>
    </row>
  </sheetData>
  <mergeCells count="2">
    <mergeCell ref="B4:D4"/>
    <mergeCell ref="E4:G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79D45-C3C7-43B1-8516-54462508DA44}">
  <dimension ref="A1:G22"/>
  <sheetViews>
    <sheetView workbookViewId="0" xr3:uid="{E2E4BA5F-204B-5E5E-A6A6-CBFE53452EF9}">
      <selection activeCell="F6" sqref="F6"/>
    </sheetView>
  </sheetViews>
  <sheetFormatPr defaultRowHeight="15"/>
  <sheetData>
    <row r="1" spans="1:7">
      <c r="A1" t="s">
        <v>34</v>
      </c>
    </row>
    <row r="2" spans="1:7">
      <c r="A2" s="1" t="s">
        <v>0</v>
      </c>
    </row>
    <row r="3" spans="1:7">
      <c r="A3" s="1"/>
    </row>
    <row r="4" spans="1:7">
      <c r="A4" s="9"/>
      <c r="B4" s="68"/>
      <c r="C4" s="68"/>
      <c r="D4" s="68"/>
      <c r="E4" s="68"/>
      <c r="F4" s="6" t="s">
        <v>3</v>
      </c>
      <c r="G4" s="6" t="s">
        <v>4</v>
      </c>
    </row>
    <row r="5" spans="1:7">
      <c r="A5" s="10" t="s">
        <v>5</v>
      </c>
      <c r="B5" s="36" t="s">
        <v>35</v>
      </c>
      <c r="C5" s="36" t="s">
        <v>36</v>
      </c>
      <c r="D5" s="36" t="s">
        <v>35</v>
      </c>
      <c r="E5" s="36" t="s">
        <v>36</v>
      </c>
      <c r="F5" s="7"/>
      <c r="G5" s="7"/>
    </row>
    <row r="6" spans="1:7">
      <c r="A6" s="55" t="s">
        <v>10</v>
      </c>
      <c r="B6" s="63">
        <v>54</v>
      </c>
      <c r="C6" s="56">
        <v>21</v>
      </c>
      <c r="D6" s="63">
        <v>152</v>
      </c>
      <c r="E6" s="56">
        <v>74</v>
      </c>
      <c r="F6" s="49">
        <f>LN(E6/C6*100) - LN(D6/B6*100)</f>
        <v>0.22464618119874391</v>
      </c>
      <c r="G6" s="60">
        <f>LN(D6/B6*100)/LN(E6/C6*100)</f>
        <v>0.9616952803536617</v>
      </c>
    </row>
    <row r="7" spans="1:7">
      <c r="A7" s="57" t="s">
        <v>11</v>
      </c>
      <c r="B7" s="64">
        <v>54</v>
      </c>
      <c r="C7" s="41">
        <v>21</v>
      </c>
      <c r="D7" s="64">
        <v>105</v>
      </c>
      <c r="E7" s="41">
        <v>70</v>
      </c>
      <c r="F7" s="50">
        <f>LN(E7/C7*100) - LN(D7/B7*100)</f>
        <v>0.53899650073268734</v>
      </c>
      <c r="G7" s="61">
        <f>LN(D7/B7*100)/LN(E7/C7*100)</f>
        <v>0.90721583172743514</v>
      </c>
    </row>
    <row r="8" spans="1:7">
      <c r="A8" s="57" t="s">
        <v>12</v>
      </c>
      <c r="B8" s="64">
        <v>41</v>
      </c>
      <c r="C8" s="41">
        <v>9</v>
      </c>
      <c r="D8" s="64">
        <v>85</v>
      </c>
      <c r="E8" s="41">
        <v>24</v>
      </c>
      <c r="F8" s="50">
        <f>LN(E8/C8*100) - LN(D8/B8*100)</f>
        <v>0.25175006322571747</v>
      </c>
      <c r="G8" s="61">
        <f>LN(D8/B8*100)/LN(E8/C8*100)</f>
        <v>0.95493195694434341</v>
      </c>
    </row>
    <row r="9" spans="1:7">
      <c r="A9" s="57" t="s">
        <v>13</v>
      </c>
      <c r="B9" s="64">
        <v>102</v>
      </c>
      <c r="C9" s="41">
        <v>38</v>
      </c>
      <c r="D9" s="64">
        <v>61</v>
      </c>
      <c r="E9" s="41">
        <v>20</v>
      </c>
      <c r="F9" s="50">
        <f>LN(E9/C9*100) - LN(D9/B9*100)</f>
        <v>-0.12775493706143504</v>
      </c>
      <c r="G9" s="61">
        <f>LN(D9/B9*100)/LN(E9/C9*100)</f>
        <v>1.0322343531015619</v>
      </c>
    </row>
    <row r="10" spans="1:7">
      <c r="A10" s="57" t="s">
        <v>14</v>
      </c>
      <c r="B10" s="64">
        <v>75</v>
      </c>
      <c r="C10" s="41">
        <v>39</v>
      </c>
      <c r="D10" s="64">
        <v>71</v>
      </c>
      <c r="E10" s="41">
        <v>18</v>
      </c>
      <c r="F10" s="50">
        <f>LN(E10/C10*100) - LN(D10/B10*100)</f>
        <v>-0.71838165173848667</v>
      </c>
      <c r="G10" s="61">
        <f>LN(D10/B10*100)/LN(E10/C10*100)</f>
        <v>1.1874700796764091</v>
      </c>
    </row>
    <row r="11" spans="1:7">
      <c r="A11" s="55" t="s">
        <v>15</v>
      </c>
      <c r="B11" s="63">
        <v>16</v>
      </c>
      <c r="C11" s="56">
        <v>9</v>
      </c>
      <c r="D11" s="63">
        <v>100</v>
      </c>
      <c r="E11" s="56">
        <v>40</v>
      </c>
      <c r="F11" s="49">
        <f>LN(E11/C11*100) - LN(D11/B11*100)</f>
        <v>-0.34092658697059264</v>
      </c>
      <c r="G11" s="60">
        <f>LN(D11/B11*100)/LN(E11/C11*100)</f>
        <v>1.0559187090757582</v>
      </c>
    </row>
    <row r="12" spans="1:7">
      <c r="A12" s="57" t="s">
        <v>16</v>
      </c>
      <c r="B12" s="64">
        <v>43</v>
      </c>
      <c r="C12" s="41">
        <v>28</v>
      </c>
      <c r="D12" s="64">
        <v>84</v>
      </c>
      <c r="E12" s="41">
        <v>41</v>
      </c>
      <c r="F12" s="50">
        <f>LN(E12/C12*100) - LN(D12/B12*100)</f>
        <v>-0.28824912662064683</v>
      </c>
      <c r="G12" s="61">
        <f>LN(D12/B12*100)/LN(E12/C12*100)</f>
        <v>1.0578054637314624</v>
      </c>
    </row>
    <row r="13" spans="1:7">
      <c r="A13" s="57" t="s">
        <v>17</v>
      </c>
      <c r="B13" s="64">
        <v>160</v>
      </c>
      <c r="C13" s="41">
        <v>100</v>
      </c>
      <c r="D13" s="64">
        <v>36</v>
      </c>
      <c r="E13" s="41">
        <v>21</v>
      </c>
      <c r="F13" s="50">
        <f>LN(E13/C13*100) - LN(D13/B12*100)</f>
        <v>-1.3829665710272159</v>
      </c>
      <c r="G13" s="61">
        <f>LN(D13/B12*100)/LN(E13/C13*100)</f>
        <v>1.4542474556572311</v>
      </c>
    </row>
    <row r="14" spans="1:7">
      <c r="A14" s="57" t="s">
        <v>18</v>
      </c>
      <c r="B14" s="64">
        <v>53</v>
      </c>
      <c r="C14" s="41">
        <v>37</v>
      </c>
      <c r="D14" s="64">
        <v>120</v>
      </c>
      <c r="E14" s="41">
        <v>57</v>
      </c>
      <c r="F14" s="50">
        <f>LN(E14/C14*100) - LN(D14/B13*100)</f>
        <v>0.71981542764210715</v>
      </c>
      <c r="G14" s="61">
        <f>LN(D14/B13*100)/LN(E14/C14*100)</f>
        <v>0.85710302709419117</v>
      </c>
    </row>
    <row r="15" spans="1:7">
      <c r="A15" s="57" t="s">
        <v>19</v>
      </c>
      <c r="B15" s="64">
        <v>30</v>
      </c>
      <c r="C15" s="41">
        <v>23</v>
      </c>
      <c r="D15" s="64">
        <v>104</v>
      </c>
      <c r="E15" s="41">
        <v>38</v>
      </c>
      <c r="F15" s="50">
        <f>LN(E15/C15*100) - LN(D15/B14*100)</f>
        <v>-0.17200704179201409</v>
      </c>
      <c r="G15" s="61">
        <f>LN(D15/B14*100)/LN(E15/C15*100)</f>
        <v>1.033678913950564</v>
      </c>
    </row>
    <row r="16" spans="1:7">
      <c r="A16" s="55" t="s">
        <v>20</v>
      </c>
      <c r="B16" s="63">
        <v>35</v>
      </c>
      <c r="C16" s="56">
        <v>23</v>
      </c>
      <c r="D16" s="63">
        <v>123</v>
      </c>
      <c r="E16" s="56">
        <v>53</v>
      </c>
      <c r="F16" s="49">
        <f>LN(E16/C16*100) - LN(D16/B15*100)</f>
        <v>-0.57618927608728931</v>
      </c>
      <c r="G16" s="60">
        <f>LN(D16/B15*100)/LN(E16/C16*100)</f>
        <v>1.1059177716514041</v>
      </c>
    </row>
    <row r="17" spans="1:7">
      <c r="A17" s="57" t="s">
        <v>21</v>
      </c>
      <c r="B17" s="64">
        <v>64</v>
      </c>
      <c r="C17" s="41">
        <v>43</v>
      </c>
      <c r="D17" s="64">
        <v>70</v>
      </c>
      <c r="E17" s="41">
        <v>27</v>
      </c>
      <c r="F17" s="50">
        <f>LN(E17/C17*100) - LN(D17/B16*100)</f>
        <v>-1.1585104302491782</v>
      </c>
      <c r="G17" s="61">
        <f>LN(D17/B16*100)/LN(E17/C17*100)</f>
        <v>1.2798464875477815</v>
      </c>
    </row>
    <row r="18" spans="1:7">
      <c r="A18" s="57" t="s">
        <v>22</v>
      </c>
      <c r="B18" s="64">
        <v>93</v>
      </c>
      <c r="C18" s="41">
        <v>59</v>
      </c>
      <c r="D18" s="64">
        <v>42</v>
      </c>
      <c r="E18" s="41">
        <v>10</v>
      </c>
      <c r="F18" s="50">
        <f>LN(E18/C18*100) - LN(D18/B17*100)</f>
        <v>-1.3537388858353698</v>
      </c>
      <c r="G18" s="61">
        <f>LN(D18/B17*100)/LN(E18/C18*100)</f>
        <v>1.4783161455128129</v>
      </c>
    </row>
    <row r="19" spans="1:7">
      <c r="A19" s="57" t="s">
        <v>23</v>
      </c>
      <c r="B19" s="64">
        <v>66</v>
      </c>
      <c r="C19" s="41">
        <v>47</v>
      </c>
      <c r="D19" s="64">
        <v>22</v>
      </c>
      <c r="E19" s="41">
        <v>24</v>
      </c>
      <c r="F19" s="50">
        <f>LN(E19/C19*100) - LN(D19/B18*100)</f>
        <v>0.76946326843282709</v>
      </c>
      <c r="G19" s="61">
        <f>LN(D19/B18*100)/LN(E19/C19*100)</f>
        <v>0.80436096650158773</v>
      </c>
    </row>
    <row r="20" spans="1:7">
      <c r="A20" s="58" t="s">
        <v>24</v>
      </c>
      <c r="B20" s="65">
        <v>22</v>
      </c>
      <c r="C20" s="59">
        <v>9</v>
      </c>
      <c r="D20" s="66">
        <v>79</v>
      </c>
      <c r="E20" s="59">
        <v>26</v>
      </c>
      <c r="F20" s="51">
        <f>LN(E20/C20*100) - LN(D20/B19*100)</f>
        <v>0.88107885024466626</v>
      </c>
      <c r="G20" s="62">
        <f>LN(D20/B19*100)/LN(E20/C20*100)</f>
        <v>0.84449835927147754</v>
      </c>
    </row>
    <row r="21" spans="1:7">
      <c r="A21" s="1"/>
      <c r="E21" t="s">
        <v>9</v>
      </c>
      <c r="F21" s="46">
        <f>AVERAGE(F6:F20)</f>
        <v>-0.18219828106036531</v>
      </c>
      <c r="G21" s="47">
        <f>AVERAGE(G6:G20)</f>
        <v>1.0676827201198451</v>
      </c>
    </row>
    <row r="22" spans="1:7">
      <c r="A22" s="1"/>
      <c r="E22" t="s">
        <v>26</v>
      </c>
      <c r="F22" s="48">
        <f>_xlfn.STDEV.S(F6:F20)</f>
        <v>0.75467923097599743</v>
      </c>
      <c r="G22" s="48">
        <f>_xlfn.STDEV.S(G6:G20)</f>
        <v>0.20610579870354287</v>
      </c>
    </row>
  </sheetData>
  <mergeCells count="2">
    <mergeCell ref="B4:C4"/>
    <mergeCell ref="D4:E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61C4B-AFFA-49D4-9D1F-A09C088A9960}">
  <dimension ref="A1:I22"/>
  <sheetViews>
    <sheetView workbookViewId="0" xr3:uid="{6A023FB2-9F0F-5DD3-8C4C-FFE880F5CBDE}">
      <selection activeCell="A2" sqref="A2:I22"/>
    </sheetView>
  </sheetViews>
  <sheetFormatPr defaultColWidth="11.42578125" defaultRowHeight="15"/>
  <sheetData>
    <row r="1" spans="1:9">
      <c r="A1" t="s">
        <v>37</v>
      </c>
    </row>
    <row r="2" spans="1:9">
      <c r="A2" s="1" t="s">
        <v>0</v>
      </c>
    </row>
    <row r="3" spans="1:9">
      <c r="A3" s="1"/>
    </row>
    <row r="4" spans="1:9">
      <c r="A4" s="9"/>
      <c r="B4" s="67" t="s">
        <v>38</v>
      </c>
      <c r="C4" s="68"/>
      <c r="D4" s="68"/>
      <c r="E4" s="70" t="s">
        <v>39</v>
      </c>
      <c r="F4" s="68"/>
      <c r="G4" s="68"/>
      <c r="H4" s="6" t="s">
        <v>3</v>
      </c>
      <c r="I4" s="6" t="s">
        <v>4</v>
      </c>
    </row>
    <row r="5" spans="1:9">
      <c r="A5" s="10" t="s">
        <v>5</v>
      </c>
      <c r="B5" s="35" t="s">
        <v>30</v>
      </c>
      <c r="C5" s="36" t="s">
        <v>31</v>
      </c>
      <c r="D5" s="36" t="s">
        <v>32</v>
      </c>
      <c r="E5" s="35" t="s">
        <v>30</v>
      </c>
      <c r="F5" s="36" t="s">
        <v>31</v>
      </c>
      <c r="G5" s="36" t="s">
        <v>32</v>
      </c>
      <c r="H5" s="7"/>
      <c r="I5" s="7"/>
    </row>
    <row r="6" spans="1:9">
      <c r="A6" s="29" t="s">
        <v>10</v>
      </c>
      <c r="B6" s="37">
        <v>79</v>
      </c>
      <c r="C6" s="38">
        <v>37</v>
      </c>
      <c r="D6" s="39">
        <f>B6-C6</f>
        <v>42</v>
      </c>
      <c r="E6" s="37">
        <v>59</v>
      </c>
      <c r="F6" s="38">
        <v>23</v>
      </c>
      <c r="G6" s="39">
        <f>E6-F6</f>
        <v>36</v>
      </c>
      <c r="H6" s="32">
        <f>-LN(F6/C6*100) + LN(G6/D6*100)</f>
        <v>0.32127301688781618</v>
      </c>
      <c r="I6" s="14">
        <f>LN(G6/D6*100)/LN(F6/C6*100)</f>
        <v>1.077794851989661</v>
      </c>
    </row>
    <row r="7" spans="1:9">
      <c r="A7" s="30" t="s">
        <v>11</v>
      </c>
      <c r="B7" s="40">
        <v>71</v>
      </c>
      <c r="C7" s="41">
        <v>28</v>
      </c>
      <c r="D7" s="42">
        <f t="shared" ref="D7:D20" si="0">B7-C7</f>
        <v>43</v>
      </c>
      <c r="E7" s="40">
        <v>35</v>
      </c>
      <c r="F7" s="41">
        <v>16</v>
      </c>
      <c r="G7" s="42">
        <f>E7-F7</f>
        <v>19</v>
      </c>
      <c r="H7" s="33">
        <f>-LN(F7/C7*100) + LN(G7/D7*100)</f>
        <v>-0.25714534859169902</v>
      </c>
      <c r="I7" s="27">
        <f>LN(G7/D7*100)/LN(F7/C7*100)</f>
        <v>0.93643755013763352</v>
      </c>
    </row>
    <row r="8" spans="1:9">
      <c r="A8" s="30" t="s">
        <v>12</v>
      </c>
      <c r="B8" s="40">
        <v>42</v>
      </c>
      <c r="C8" s="41">
        <v>17</v>
      </c>
      <c r="D8" s="42">
        <f t="shared" si="0"/>
        <v>25</v>
      </c>
      <c r="E8" s="40">
        <v>30</v>
      </c>
      <c r="F8" s="41">
        <v>14</v>
      </c>
      <c r="G8" s="42">
        <f t="shared" ref="G8:G20" si="1">E8-F8</f>
        <v>16</v>
      </c>
      <c r="H8" s="33">
        <f>-LN(F8/C8*100) + LN(G8/D8*100)</f>
        <v>-0.2521310881874621</v>
      </c>
      <c r="I8" s="27">
        <f>LN(G8/D8*100)/LN(F8/C8*100)</f>
        <v>0.94284056265023763</v>
      </c>
    </row>
    <row r="9" spans="1:9">
      <c r="A9" s="30" t="s">
        <v>13</v>
      </c>
      <c r="B9" s="40">
        <v>76</v>
      </c>
      <c r="C9" s="41">
        <v>32</v>
      </c>
      <c r="D9" s="42">
        <f t="shared" si="0"/>
        <v>44</v>
      </c>
      <c r="E9" s="40">
        <v>29</v>
      </c>
      <c r="F9" s="41">
        <v>10</v>
      </c>
      <c r="G9" s="42">
        <f t="shared" si="1"/>
        <v>19</v>
      </c>
      <c r="H9" s="33">
        <f>-LN(F9/C9*100) + LN(G9/D9*100)</f>
        <v>0.32340015505385988</v>
      </c>
      <c r="I9" s="27">
        <f>LN(G9/D9*100)/LN(F9/C9*100)</f>
        <v>1.0939565178777544</v>
      </c>
    </row>
    <row r="10" spans="1:9">
      <c r="A10" s="31" t="s">
        <v>14</v>
      </c>
      <c r="B10" s="43">
        <v>84</v>
      </c>
      <c r="C10" s="44">
        <v>36</v>
      </c>
      <c r="D10" s="45">
        <f t="shared" si="0"/>
        <v>48</v>
      </c>
      <c r="E10" s="40">
        <v>63</v>
      </c>
      <c r="F10" s="41">
        <v>28</v>
      </c>
      <c r="G10" s="42">
        <f t="shared" si="1"/>
        <v>35</v>
      </c>
      <c r="H10" s="33">
        <f>-LN(F10/C10*100) + LN(G10/D10*100)</f>
        <v>-6.4538521137571081E-2</v>
      </c>
      <c r="I10" s="27">
        <f>LN(G10/D10*100)/LN(F10/C10*100)</f>
        <v>0.98517669745413017</v>
      </c>
    </row>
    <row r="11" spans="1:9">
      <c r="A11" s="29" t="s">
        <v>15</v>
      </c>
      <c r="B11" s="40">
        <v>97</v>
      </c>
      <c r="C11" s="41">
        <v>47</v>
      </c>
      <c r="D11" s="42">
        <f t="shared" si="0"/>
        <v>50</v>
      </c>
      <c r="E11" s="37">
        <v>35</v>
      </c>
      <c r="F11" s="38">
        <v>25</v>
      </c>
      <c r="G11" s="39">
        <f t="shared" si="1"/>
        <v>10</v>
      </c>
      <c r="H11" s="32">
        <f>-LN(F11/C11*100) + LN(G11/D11*100)</f>
        <v>-0.97816613559224264</v>
      </c>
      <c r="I11" s="14">
        <f>LN(G11/D11*100)/LN(F11/C11*100)</f>
        <v>0.75385225416409285</v>
      </c>
    </row>
    <row r="12" spans="1:9">
      <c r="A12" s="30" t="s">
        <v>16</v>
      </c>
      <c r="B12" s="40">
        <v>102</v>
      </c>
      <c r="C12" s="41">
        <v>53</v>
      </c>
      <c r="D12" s="42">
        <f t="shared" si="0"/>
        <v>49</v>
      </c>
      <c r="E12" s="40"/>
      <c r="F12" s="41"/>
      <c r="G12" s="42">
        <f t="shared" si="1"/>
        <v>0</v>
      </c>
      <c r="H12" s="33"/>
      <c r="I12" s="27"/>
    </row>
    <row r="13" spans="1:9">
      <c r="A13" s="30" t="s">
        <v>17</v>
      </c>
      <c r="B13" s="40">
        <v>85</v>
      </c>
      <c r="C13" s="41">
        <v>38</v>
      </c>
      <c r="D13" s="42">
        <f t="shared" si="0"/>
        <v>47</v>
      </c>
      <c r="E13" s="40"/>
      <c r="F13" s="41"/>
      <c r="G13" s="42">
        <f t="shared" si="1"/>
        <v>0</v>
      </c>
      <c r="H13" s="33"/>
      <c r="I13" s="27"/>
    </row>
    <row r="14" spans="1:9">
      <c r="A14" s="30" t="s">
        <v>18</v>
      </c>
      <c r="B14" s="40">
        <v>70</v>
      </c>
      <c r="C14" s="41">
        <v>33</v>
      </c>
      <c r="D14" s="42">
        <f t="shared" si="0"/>
        <v>37</v>
      </c>
      <c r="E14" s="40"/>
      <c r="F14" s="41"/>
      <c r="G14" s="42">
        <f t="shared" si="1"/>
        <v>0</v>
      </c>
      <c r="H14" s="33"/>
      <c r="I14" s="27"/>
    </row>
    <row r="15" spans="1:9">
      <c r="A15" s="31" t="s">
        <v>19</v>
      </c>
      <c r="B15" s="43">
        <v>83</v>
      </c>
      <c r="C15" s="44">
        <v>42</v>
      </c>
      <c r="D15" s="45">
        <f t="shared" si="0"/>
        <v>41</v>
      </c>
      <c r="E15" s="43"/>
      <c r="F15" s="44"/>
      <c r="G15" s="45">
        <f t="shared" si="1"/>
        <v>0</v>
      </c>
      <c r="H15" s="34"/>
      <c r="I15" s="28"/>
    </row>
    <row r="16" spans="1:9">
      <c r="A16" s="29" t="s">
        <v>20</v>
      </c>
      <c r="B16" s="40">
        <v>92</v>
      </c>
      <c r="C16" s="41">
        <v>37</v>
      </c>
      <c r="D16" s="42">
        <f t="shared" si="0"/>
        <v>55</v>
      </c>
      <c r="E16" s="37">
        <v>81</v>
      </c>
      <c r="F16" s="38">
        <v>42</v>
      </c>
      <c r="G16" s="39">
        <f t="shared" si="1"/>
        <v>39</v>
      </c>
      <c r="H16" s="33">
        <f>-LN(F16/C16*100) + LN(G16/D16*100)</f>
        <v>-0.47052324474196805</v>
      </c>
      <c r="I16" s="27">
        <f>LN(G16/D16*100)/LN(F16/C16*100)</f>
        <v>0.90056402968643201</v>
      </c>
    </row>
    <row r="17" spans="1:9">
      <c r="A17" s="30" t="s">
        <v>21</v>
      </c>
      <c r="B17" s="40">
        <v>106</v>
      </c>
      <c r="C17" s="41">
        <v>43</v>
      </c>
      <c r="D17" s="42">
        <f t="shared" si="0"/>
        <v>63</v>
      </c>
      <c r="E17" s="40">
        <v>75</v>
      </c>
      <c r="F17" s="41">
        <v>37</v>
      </c>
      <c r="G17" s="42">
        <f t="shared" si="1"/>
        <v>38</v>
      </c>
      <c r="H17" s="33">
        <f>-LN(F17/C17*100) + LN(G17/D17*100)</f>
        <v>-0.35526636361580977</v>
      </c>
      <c r="I17" s="27">
        <f>LN(G17/D17*100)/LN(F17/C17*100)</f>
        <v>0.92025245865296679</v>
      </c>
    </row>
    <row r="18" spans="1:9">
      <c r="A18" s="30" t="s">
        <v>22</v>
      </c>
      <c r="B18" s="40">
        <v>94</v>
      </c>
      <c r="C18" s="41">
        <v>51</v>
      </c>
      <c r="D18" s="42">
        <f t="shared" si="0"/>
        <v>43</v>
      </c>
      <c r="E18" s="40">
        <v>64</v>
      </c>
      <c r="F18" s="41">
        <v>32</v>
      </c>
      <c r="G18" s="42">
        <f t="shared" si="1"/>
        <v>32</v>
      </c>
      <c r="H18" s="33">
        <f>-LN(F18/C18*100) + LN(G18/D18*100)</f>
        <v>0.17062551703076423</v>
      </c>
      <c r="I18" s="27">
        <f>LN(G18/D18*100)/LN(F18/C18*100)</f>
        <v>1.0412230491390446</v>
      </c>
    </row>
    <row r="19" spans="1:9">
      <c r="A19" s="30" t="s">
        <v>23</v>
      </c>
      <c r="B19" s="40">
        <v>82</v>
      </c>
      <c r="C19" s="41">
        <v>41</v>
      </c>
      <c r="D19" s="42">
        <f t="shared" si="0"/>
        <v>41</v>
      </c>
      <c r="E19" s="40">
        <v>58</v>
      </c>
      <c r="F19" s="41">
        <v>20</v>
      </c>
      <c r="G19" s="42">
        <f t="shared" si="1"/>
        <v>38</v>
      </c>
      <c r="H19" s="33">
        <f>-LN(F19/C19*100) + LN(G19/D19*100)</f>
        <v>0.64185388617239481</v>
      </c>
      <c r="I19" s="27">
        <f>LN(G19/D19*100)/LN(F19/C19*100)</f>
        <v>1.1651143127311692</v>
      </c>
    </row>
    <row r="20" spans="1:9">
      <c r="A20" s="31" t="s">
        <v>24</v>
      </c>
      <c r="B20" s="43">
        <v>94</v>
      </c>
      <c r="C20" s="44">
        <v>50</v>
      </c>
      <c r="D20" s="45">
        <f t="shared" si="0"/>
        <v>44</v>
      </c>
      <c r="E20" s="43">
        <v>72</v>
      </c>
      <c r="F20" s="44">
        <v>22</v>
      </c>
      <c r="G20" s="45">
        <f t="shared" si="1"/>
        <v>50</v>
      </c>
      <c r="H20" s="34">
        <f>-LN(F20/C20*100) + LN(G20/D20*100)</f>
        <v>0.94881392357971484</v>
      </c>
      <c r="I20" s="28">
        <f>LN(G20/D20*100)/LN(F20/C20*100)</f>
        <v>1.250731072004255</v>
      </c>
    </row>
    <row r="21" spans="1:9">
      <c r="A21" s="1"/>
      <c r="G21" t="s">
        <v>9</v>
      </c>
      <c r="H21" s="46">
        <f>AVERAGE(H6:H20)</f>
        <v>2.5632542597997521E-3</v>
      </c>
      <c r="I21" s="47">
        <f>AVERAGE(I6:I20)</f>
        <v>1.0061766687715799</v>
      </c>
    </row>
    <row r="22" spans="1:9">
      <c r="A22" s="1"/>
      <c r="G22" t="s">
        <v>26</v>
      </c>
      <c r="H22" s="48">
        <f>_xlfn.STDEV.S(H6:H20)</f>
        <v>0.54656595365338545</v>
      </c>
      <c r="I22" s="48">
        <f>_xlfn.STDEV.S(I6:I20)</f>
        <v>0.13807655886832132</v>
      </c>
    </row>
  </sheetData>
  <mergeCells count="2">
    <mergeCell ref="B4:D4"/>
    <mergeCell ref="E4:G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AF8FC-83F4-4E65-B823-3FB923B30641}">
  <dimension ref="A1:I22"/>
  <sheetViews>
    <sheetView tabSelected="1" workbookViewId="0" xr3:uid="{3814C98D-FF92-5482-9FAA-DAD3286A4055}">
      <selection activeCell="H11" sqref="H11:H15"/>
    </sheetView>
  </sheetViews>
  <sheetFormatPr defaultRowHeight="15"/>
  <sheetData>
    <row r="1" spans="1:9">
      <c r="A1" t="s">
        <v>40</v>
      </c>
    </row>
    <row r="2" spans="1:9">
      <c r="A2" s="1" t="s">
        <v>0</v>
      </c>
    </row>
    <row r="3" spans="1:9">
      <c r="A3" s="1"/>
    </row>
    <row r="4" spans="1:9">
      <c r="A4" s="9"/>
      <c r="B4" s="67" t="s">
        <v>41</v>
      </c>
      <c r="C4" s="68"/>
      <c r="D4" s="68"/>
      <c r="E4" s="70" t="s">
        <v>42</v>
      </c>
      <c r="F4" s="68"/>
      <c r="G4" s="68"/>
      <c r="H4" s="6" t="s">
        <v>3</v>
      </c>
      <c r="I4" s="6" t="s">
        <v>4</v>
      </c>
    </row>
    <row r="5" spans="1:9">
      <c r="A5" s="10" t="s">
        <v>5</v>
      </c>
      <c r="B5" s="35" t="s">
        <v>30</v>
      </c>
      <c r="C5" s="36" t="s">
        <v>31</v>
      </c>
      <c r="D5" s="36" t="s">
        <v>32</v>
      </c>
      <c r="E5" s="35" t="s">
        <v>30</v>
      </c>
      <c r="F5" s="36" t="s">
        <v>31</v>
      </c>
      <c r="G5" s="36" t="s">
        <v>32</v>
      </c>
      <c r="H5" s="7"/>
      <c r="I5" s="7"/>
    </row>
    <row r="6" spans="1:9">
      <c r="A6" s="29" t="s">
        <v>10</v>
      </c>
      <c r="B6" s="37">
        <v>185</v>
      </c>
      <c r="C6" s="38">
        <v>115</v>
      </c>
      <c r="D6" s="39">
        <f>B6-C6</f>
        <v>70</v>
      </c>
      <c r="E6" s="37">
        <v>160</v>
      </c>
      <c r="F6" s="38">
        <v>61</v>
      </c>
      <c r="G6" s="39">
        <f>E6-F6</f>
        <v>99</v>
      </c>
      <c r="H6" s="32">
        <f>-LN(F6/C6*100) + LN(G6/D6*100)</f>
        <v>0.9806828722751697</v>
      </c>
      <c r="I6" s="14">
        <f>LN(G6/D6*100)/LN(F6/C6*100)</f>
        <v>1.2469542263193398</v>
      </c>
    </row>
    <row r="7" spans="1:9">
      <c r="A7" s="30" t="s">
        <v>11</v>
      </c>
      <c r="B7" s="40">
        <v>110</v>
      </c>
      <c r="C7" s="41">
        <v>62</v>
      </c>
      <c r="D7" s="42">
        <f t="shared" ref="D7:D20" si="0">B7-C7</f>
        <v>48</v>
      </c>
      <c r="E7" s="40">
        <v>510</v>
      </c>
      <c r="F7" s="41">
        <v>200</v>
      </c>
      <c r="G7" s="42">
        <f>E7-F7</f>
        <v>310</v>
      </c>
      <c r="H7" s="33">
        <f>-LN(F7/C7*100) + LN(G7/D7*100)</f>
        <v>0.69418830506835594</v>
      </c>
      <c r="I7" s="27">
        <f>LN(G7/D7*100)/LN(F7/C7*100)</f>
        <v>1.1201776077292513</v>
      </c>
    </row>
    <row r="8" spans="1:9">
      <c r="A8" s="30" t="s">
        <v>12</v>
      </c>
      <c r="B8" s="40"/>
      <c r="C8" s="41"/>
      <c r="D8" s="42"/>
      <c r="E8" s="40"/>
      <c r="F8" s="71" t="s">
        <v>43</v>
      </c>
      <c r="G8" s="42"/>
      <c r="H8" s="33"/>
      <c r="I8" s="27"/>
    </row>
    <row r="9" spans="1:9">
      <c r="A9" s="30" t="s">
        <v>13</v>
      </c>
      <c r="B9" s="40"/>
      <c r="C9" s="41"/>
      <c r="D9" s="42"/>
      <c r="E9" s="40"/>
      <c r="F9" s="41"/>
      <c r="G9" s="42"/>
      <c r="H9" s="33"/>
      <c r="I9" s="27"/>
    </row>
    <row r="10" spans="1:9">
      <c r="A10" s="31" t="s">
        <v>14</v>
      </c>
      <c r="B10" s="43"/>
      <c r="C10" s="44"/>
      <c r="D10" s="45"/>
      <c r="E10" s="40"/>
      <c r="F10" s="41"/>
      <c r="G10" s="42"/>
      <c r="H10" s="33"/>
      <c r="I10" s="27"/>
    </row>
    <row r="11" spans="1:9">
      <c r="A11" s="29" t="s">
        <v>15</v>
      </c>
      <c r="B11" s="40">
        <v>540</v>
      </c>
      <c r="C11" s="41">
        <v>290</v>
      </c>
      <c r="D11" s="42">
        <f t="shared" si="0"/>
        <v>250</v>
      </c>
      <c r="E11" s="37">
        <v>440</v>
      </c>
      <c r="F11" s="38">
        <v>270</v>
      </c>
      <c r="G11" s="38">
        <f t="shared" ref="G8:G20" si="1">E11-F11</f>
        <v>170</v>
      </c>
      <c r="H11" s="49">
        <f>-LN(F11/C11*100) + LN(G11/D11*100)</f>
        <v>-0.31420351682983938</v>
      </c>
      <c r="I11" s="60">
        <f>LN(G11/D11*100)/LN(F11/C11*100)</f>
        <v>0.93069617771314084</v>
      </c>
    </row>
    <row r="12" spans="1:9">
      <c r="A12" s="30" t="s">
        <v>16</v>
      </c>
      <c r="B12" s="40">
        <v>400</v>
      </c>
      <c r="C12" s="41">
        <v>200</v>
      </c>
      <c r="D12" s="42">
        <f t="shared" si="0"/>
        <v>200</v>
      </c>
      <c r="E12" s="40">
        <v>500</v>
      </c>
      <c r="F12" s="41">
        <v>150</v>
      </c>
      <c r="G12" s="41">
        <f t="shared" si="1"/>
        <v>350</v>
      </c>
      <c r="H12" s="50">
        <f t="shared" ref="H12:H15" si="2">-LN(F12/C12*100) + LN(G12/D12*100)</f>
        <v>0.84729786038720434</v>
      </c>
      <c r="I12" s="61">
        <f t="shared" ref="I12:I15" si="3">LN(G12/D12*100)/LN(F12/C12*100)</f>
        <v>1.1962478733249391</v>
      </c>
    </row>
    <row r="13" spans="1:9">
      <c r="A13" s="30" t="s">
        <v>17</v>
      </c>
      <c r="B13" s="40">
        <v>670</v>
      </c>
      <c r="C13" s="41">
        <v>320</v>
      </c>
      <c r="D13" s="42">
        <f t="shared" si="0"/>
        <v>350</v>
      </c>
      <c r="E13" s="40">
        <v>440</v>
      </c>
      <c r="F13" s="41">
        <v>150</v>
      </c>
      <c r="G13" s="41">
        <f t="shared" si="1"/>
        <v>290</v>
      </c>
      <c r="H13" s="50">
        <f t="shared" si="2"/>
        <v>0.56963347019457666</v>
      </c>
      <c r="I13" s="61">
        <f t="shared" si="3"/>
        <v>1.1480534807925573</v>
      </c>
    </row>
    <row r="14" spans="1:9">
      <c r="A14" s="30" t="s">
        <v>18</v>
      </c>
      <c r="B14" s="40">
        <v>520</v>
      </c>
      <c r="C14" s="41">
        <v>190</v>
      </c>
      <c r="D14" s="42">
        <f t="shared" si="0"/>
        <v>330</v>
      </c>
      <c r="E14" s="40">
        <v>430</v>
      </c>
      <c r="F14" s="41">
        <v>190</v>
      </c>
      <c r="G14" s="41">
        <f t="shared" si="1"/>
        <v>240</v>
      </c>
      <c r="H14" s="50">
        <f t="shared" si="2"/>
        <v>-0.31845373111853537</v>
      </c>
      <c r="I14" s="61">
        <f t="shared" si="3"/>
        <v>0.93084865091685909</v>
      </c>
    </row>
    <row r="15" spans="1:9">
      <c r="A15" s="31" t="s">
        <v>19</v>
      </c>
      <c r="B15" s="43">
        <v>580</v>
      </c>
      <c r="C15" s="44">
        <v>410</v>
      </c>
      <c r="D15" s="45">
        <f t="shared" si="0"/>
        <v>170</v>
      </c>
      <c r="E15" s="43">
        <v>340</v>
      </c>
      <c r="F15" s="44">
        <v>140</v>
      </c>
      <c r="G15" s="44">
        <f t="shared" si="1"/>
        <v>200</v>
      </c>
      <c r="H15" s="51">
        <f t="shared" si="2"/>
        <v>1.2370336665868238</v>
      </c>
      <c r="I15" s="62">
        <f t="shared" si="3"/>
        <v>1.3503694100121171</v>
      </c>
    </row>
    <row r="16" spans="1:9">
      <c r="A16" s="29" t="s">
        <v>20</v>
      </c>
      <c r="B16" s="40">
        <v>380</v>
      </c>
      <c r="C16" s="41">
        <v>21</v>
      </c>
      <c r="D16" s="42">
        <f t="shared" si="0"/>
        <v>359</v>
      </c>
      <c r="E16" s="37">
        <v>460</v>
      </c>
      <c r="F16" s="38">
        <v>162</v>
      </c>
      <c r="G16" s="39">
        <f t="shared" si="1"/>
        <v>298</v>
      </c>
      <c r="H16" s="33">
        <f>-LN(F16/C16*100) + LN(G16/D16*100)</f>
        <v>-2.229302799491836</v>
      </c>
      <c r="I16" s="27">
        <f>LN(G16/D16*100)/LN(F16/C16*100)</f>
        <v>0.66467795533776541</v>
      </c>
    </row>
    <row r="17" spans="1:9">
      <c r="A17" s="30" t="s">
        <v>21</v>
      </c>
      <c r="B17" s="40">
        <v>130</v>
      </c>
      <c r="C17" s="41">
        <v>77</v>
      </c>
      <c r="D17" s="42">
        <f t="shared" si="0"/>
        <v>53</v>
      </c>
      <c r="E17" s="40">
        <v>315</v>
      </c>
      <c r="F17" s="41">
        <v>125</v>
      </c>
      <c r="G17" s="42">
        <f t="shared" si="1"/>
        <v>190</v>
      </c>
      <c r="H17" s="33">
        <f>-LN(F17/C17*100) + LN(G17/D17*100)</f>
        <v>0.79222384315974725</v>
      </c>
      <c r="I17" s="27">
        <f>LN(G17/D17*100)/LN(F17/C17*100)</f>
        <v>1.1556530226685475</v>
      </c>
    </row>
    <row r="18" spans="1:9">
      <c r="A18" s="30" t="s">
        <v>22</v>
      </c>
      <c r="B18" s="40">
        <v>350</v>
      </c>
      <c r="C18" s="41">
        <v>250</v>
      </c>
      <c r="D18" s="42">
        <f t="shared" si="0"/>
        <v>100</v>
      </c>
      <c r="E18" s="40">
        <v>40</v>
      </c>
      <c r="F18" s="41">
        <v>10</v>
      </c>
      <c r="G18" s="42">
        <f t="shared" si="1"/>
        <v>30</v>
      </c>
      <c r="H18" s="33">
        <f>-LN(F18/C18*100) + LN(G18/D18*100)</f>
        <v>2.0149030205422651</v>
      </c>
      <c r="I18" s="27">
        <f>LN(G18/D18*100)/LN(F18/C18*100)</f>
        <v>2.4534452978042594</v>
      </c>
    </row>
    <row r="19" spans="1:9">
      <c r="A19" s="30" t="s">
        <v>23</v>
      </c>
      <c r="B19" s="40"/>
      <c r="C19" s="41"/>
      <c r="D19" s="42">
        <f t="shared" si="0"/>
        <v>0</v>
      </c>
      <c r="E19" s="40"/>
      <c r="F19" s="41"/>
      <c r="G19" s="42"/>
      <c r="H19" s="33"/>
      <c r="I19" s="27"/>
    </row>
    <row r="20" spans="1:9">
      <c r="A20" s="31" t="s">
        <v>24</v>
      </c>
      <c r="B20" s="43">
        <v>370</v>
      </c>
      <c r="C20" s="44">
        <v>194</v>
      </c>
      <c r="D20" s="45">
        <f t="shared" si="0"/>
        <v>176</v>
      </c>
      <c r="E20" s="43">
        <v>270</v>
      </c>
      <c r="F20" s="44">
        <v>115</v>
      </c>
      <c r="G20" s="45">
        <f t="shared" si="1"/>
        <v>155</v>
      </c>
      <c r="H20" s="34">
        <f>-LN(F20/C20*100) + LN(G20/D20*100)</f>
        <v>0.39586715258117255</v>
      </c>
      <c r="I20" s="28">
        <f>LN(G20/D20*100)/LN(F20/C20*100)</f>
        <v>1.0969729240884278</v>
      </c>
    </row>
    <row r="21" spans="1:9">
      <c r="A21" s="1"/>
      <c r="G21" t="s">
        <v>9</v>
      </c>
      <c r="H21" s="46">
        <f>AVERAGE(H6:H20)</f>
        <v>0.42453364939591859</v>
      </c>
      <c r="I21" s="47">
        <f>AVERAGE(I6:I20)</f>
        <v>1.208554238791564</v>
      </c>
    </row>
    <row r="22" spans="1:9">
      <c r="A22" s="1"/>
      <c r="G22" t="s">
        <v>26</v>
      </c>
      <c r="H22" s="48">
        <f>_xlfn.STDEV.S(H6:H20)</f>
        <v>1.0976273837046624</v>
      </c>
      <c r="I22" s="48">
        <f>_xlfn.STDEV.S(I6:I20)</f>
        <v>0.45258567185808724</v>
      </c>
    </row>
  </sheetData>
  <mergeCells count="2">
    <mergeCell ref="B4:D4"/>
    <mergeCell ref="E4:G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Jane</dc:creator>
  <cp:keywords/>
  <dc:description/>
  <cp:lastModifiedBy>Evgeniya Polezhaeva</cp:lastModifiedBy>
  <cp:revision/>
  <dcterms:created xsi:type="dcterms:W3CDTF">2017-01-30T18:52:09Z</dcterms:created>
  <dcterms:modified xsi:type="dcterms:W3CDTF">2017-05-29T19:37:44Z</dcterms:modified>
  <cp:category/>
  <cp:contentStatus/>
</cp:coreProperties>
</file>