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A5A3F740-7A5A-4F4B-B316-3E4A197075CF}" xr6:coauthVersionLast="47" xr6:coauthVersionMax="47" xr10:uidLastSave="{00000000-0000-0000-0000-000000000000}"/>
  <bookViews>
    <workbookView xWindow="7880" yWindow="620" windowWidth="26240" windowHeight="19240" activeTab="1" xr2:uid="{00000000-000D-0000-FFFF-FFFF00000000}"/>
  </bookViews>
  <sheets>
    <sheet name="summary" sheetId="4" r:id="rId1"/>
    <sheet name="Sheet1" sheetId="5" r:id="rId2"/>
    <sheet name="dra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5" l="1"/>
  <c r="K34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35" i="5"/>
  <c r="N36" i="5"/>
  <c r="N34" i="5"/>
  <c r="J74" i="5"/>
  <c r="J67" i="5"/>
  <c r="M66" i="5"/>
  <c r="J66" i="5"/>
  <c r="G66" i="5"/>
  <c r="D66" i="5"/>
  <c r="J64" i="5"/>
  <c r="J63" i="5"/>
  <c r="J62" i="5"/>
  <c r="D62" i="5"/>
  <c r="M61" i="5"/>
  <c r="J61" i="5"/>
  <c r="G61" i="5"/>
  <c r="D61" i="5"/>
  <c r="M60" i="5"/>
  <c r="J60" i="5"/>
  <c r="D60" i="5"/>
  <c r="M49" i="5"/>
  <c r="M48" i="5"/>
  <c r="G48" i="5"/>
  <c r="M47" i="5"/>
  <c r="J47" i="5"/>
  <c r="G47" i="5"/>
  <c r="G71" i="5" s="1"/>
  <c r="M42" i="5"/>
  <c r="M41" i="5"/>
  <c r="M40" i="5"/>
  <c r="M39" i="5"/>
  <c r="M38" i="5"/>
  <c r="J38" i="5"/>
  <c r="J37" i="5"/>
  <c r="M36" i="5"/>
  <c r="M71" i="5" s="1"/>
  <c r="J36" i="5"/>
  <c r="M35" i="5"/>
  <c r="G35" i="5"/>
  <c r="M34" i="5"/>
  <c r="J34" i="5"/>
  <c r="G34" i="5"/>
  <c r="D34" i="5"/>
  <c r="J28" i="5"/>
  <c r="D28" i="5"/>
  <c r="J23" i="5"/>
  <c r="J22" i="5"/>
  <c r="J21" i="5"/>
  <c r="J20" i="5"/>
  <c r="J71" i="5" s="1"/>
  <c r="D20" i="5"/>
  <c r="D11" i="5"/>
  <c r="J5" i="5"/>
  <c r="D5" i="5"/>
  <c r="D71" i="5" s="1"/>
  <c r="G71" i="4"/>
  <c r="M40" i="4"/>
  <c r="M41" i="4"/>
  <c r="M42" i="4"/>
  <c r="M38" i="4"/>
  <c r="M61" i="4"/>
  <c r="M35" i="4"/>
  <c r="M34" i="4"/>
  <c r="M49" i="4"/>
  <c r="M39" i="4"/>
  <c r="M47" i="4"/>
  <c r="M66" i="4"/>
  <c r="M60" i="4"/>
  <c r="M48" i="4"/>
  <c r="M36" i="4"/>
  <c r="J28" i="4"/>
  <c r="J37" i="4"/>
  <c r="J38" i="4"/>
  <c r="J66" i="4"/>
  <c r="J67" i="4"/>
  <c r="J36" i="4"/>
  <c r="J5" i="4"/>
  <c r="J22" i="4"/>
  <c r="J64" i="4"/>
  <c r="J20" i="4"/>
  <c r="J23" i="4"/>
  <c r="J60" i="4"/>
  <c r="J61" i="4"/>
  <c r="J62" i="4"/>
  <c r="J21" i="4"/>
  <c r="J47" i="4"/>
  <c r="J34" i="4"/>
  <c r="J63" i="4"/>
  <c r="D62" i="4"/>
  <c r="G61" i="4"/>
  <c r="D66" i="4"/>
  <c r="D28" i="4"/>
  <c r="G34" i="4"/>
  <c r="G35" i="4"/>
  <c r="G47" i="4"/>
  <c r="G66" i="4"/>
  <c r="G48" i="4"/>
  <c r="D37" i="3"/>
  <c r="D34" i="4" s="1"/>
  <c r="D5" i="4"/>
  <c r="D71" i="4" s="1"/>
  <c r="D11" i="4"/>
  <c r="D20" i="4"/>
  <c r="D61" i="4"/>
  <c r="D60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D74" i="5" l="1"/>
  <c r="K66" i="5"/>
  <c r="D74" i="4"/>
  <c r="D75" i="4"/>
  <c r="B34" i="4"/>
  <c r="J71" i="4"/>
  <c r="M71" i="4"/>
  <c r="D88" i="3"/>
  <c r="D92" i="3" s="1"/>
  <c r="B79" i="3" s="1"/>
  <c r="B12" i="3"/>
  <c r="H29" i="3"/>
  <c r="H6" i="3"/>
  <c r="H12" i="3"/>
  <c r="H28" i="5" l="1"/>
  <c r="H11" i="5"/>
  <c r="K60" i="5"/>
  <c r="H34" i="5"/>
  <c r="H5" i="5"/>
  <c r="H47" i="5"/>
  <c r="H66" i="5"/>
  <c r="H2" i="5"/>
  <c r="H60" i="5"/>
  <c r="H20" i="5"/>
  <c r="J76" i="5"/>
  <c r="E47" i="5"/>
  <c r="E66" i="5"/>
  <c r="B11" i="5"/>
  <c r="B60" i="5"/>
  <c r="B47" i="5"/>
  <c r="B28" i="5"/>
  <c r="B66" i="5"/>
  <c r="B5" i="5"/>
  <c r="E34" i="5"/>
  <c r="E60" i="5"/>
  <c r="D75" i="5"/>
  <c r="B20" i="5"/>
  <c r="B34" i="5"/>
  <c r="J74" i="4"/>
  <c r="E34" i="4"/>
  <c r="B47" i="4"/>
  <c r="B11" i="4"/>
  <c r="B60" i="4"/>
  <c r="E66" i="4"/>
  <c r="B5" i="4"/>
  <c r="E60" i="4"/>
  <c r="E47" i="4"/>
  <c r="B66" i="4"/>
  <c r="B28" i="4"/>
  <c r="B20" i="4"/>
  <c r="B6" i="3"/>
  <c r="B62" i="3"/>
  <c r="B35" i="3"/>
  <c r="B29" i="3"/>
  <c r="E88" i="3"/>
  <c r="B21" i="3"/>
  <c r="H88" i="3"/>
  <c r="H20" i="4" l="1"/>
  <c r="K66" i="4"/>
  <c r="H11" i="4"/>
  <c r="K47" i="4"/>
  <c r="K34" i="4"/>
  <c r="H66" i="4"/>
  <c r="H60" i="4"/>
  <c r="H47" i="4"/>
  <c r="H34" i="4"/>
  <c r="K60" i="4"/>
  <c r="H5" i="4"/>
  <c r="H2" i="4"/>
  <c r="H28" i="4"/>
  <c r="J76" i="4"/>
  <c r="B88" i="3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6EE932AF-FEBC-594D-B933-584167DD55F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92B849B2-07F4-9942-A54C-F3CCE79C546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<sst xmlns="http://schemas.openxmlformats.org/spreadsheetml/2006/main" count="281" uniqueCount="157">
  <si>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</si>
  <si>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</si>
  <si>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</si>
  <si>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</si>
  <si>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</si>
  <si>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</si>
  <si>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</si>
  <si>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</si>
  <si>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</si>
  <si>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</si>
  <si>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</si>
  <si>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</si>
  <si>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</si>
  <si>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</si>
  <si>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</si>
  <si>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</si>
  <si>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</si>
  <si>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</si>
  <si>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</si>
  <si>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</si>
  <si>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</si>
  <si>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</si>
  <si>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</si>
  <si>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</si>
  <si>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</si>
  <si>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</si>
  <si>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</si>
  <si>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</si>
  <si>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</si>
  <si>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</si>
  <si>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</si>
  <si>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</si>
  <si>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</si>
  <si>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</si>
  <si>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</si>
  <si>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</si>
  <si>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</si>
  <si>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</si>
  <si>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</si>
  <si>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</si>
  <si>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</si>
  <si>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</si>
  <si>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</si>
  <si>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</si>
  <si>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</si>
  <si>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</si>
  <si>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</si>
  <si>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</si>
  <si>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</si>
  <si>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</si>
  <si>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</si>
  <si>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</si>
  <si>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</si>
  <si>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</si>
  <si>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</si>
  <si>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</si>
  <si>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</si>
  <si>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</si>
  <si>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</si>
  <si>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</si>
  <si>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</si>
  <si>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</si>
  <si>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</si>
  <si>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</si>
  <si>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</si>
  <si>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</si>
  <si>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</si>
  <si>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</si>
  <si>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</si>
  <si>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</si>
  <si>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</si>
  <si>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</si>
  <si>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</si>
  <si>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</si>
  <si>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</si>
  <si>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</si>
  <si>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</si>
  <si>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</si>
  <si>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</si>
  <si>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</si>
  <si>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</si>
  <si>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</si>
  <si>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</si>
  <si>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</si>
  <si>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</si>
  <si>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</si>
  <si>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</si>
  <si>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</si>
  <si>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</si>
  <si>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</si>
  <si>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</si>
  <si>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</si>
  <si>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</si>
  <si>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</si>
  <si>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</si>
  <si>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</si>
  <si>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</si>
  <si>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</si>
  <si>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</si>
  <si>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</si>
  <si>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</si>
  <si>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</si>
  <si>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</si>
  <si>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</si>
  <si>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</si>
  <si>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</si>
  <si>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</si>
  <si>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</si>
  <si>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</si>
  <si>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</si>
  <si>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</si>
  <si>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</si>
  <si>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</si>
  <si>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</si>
  <si>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</si>
  <si>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</si>
  <si>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</si>
  <si>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</si>
  <si>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</si>
  <si>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</si>
  <si>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</si>
  <si>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</si>
  <si>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</si>
  <si>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</si>
  <si>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</si>
  <si>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</si>
  <si>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</si>
  <si>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</si>
  <si>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</si>
  <si>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</si>
  <si>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</si>
  <si>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</si>
  <si>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</si>
  <si>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</si>
  <si>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</si>
  <si>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</si>
  <si>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</si>
  <si>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</si>
  <si>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</si>
  <si>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</si>
  <si>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</si>
  <si>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</si>
  <si>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</si>
  <si>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</si>
  <si>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</si>
  <si>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</si>
  <si>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</si>
  <si>
    <t>Metro &amp; Light rail</t>
  </si>
  <si>
    <t>x</t>
  </si>
  <si>
    <t>count</t>
  </si>
  <si>
    <t>count2</t>
  </si>
  <si>
    <t>single_label</t>
  </si>
  <si>
    <t>multi_label</t>
  </si>
  <si>
    <t>single_la_17</t>
  </si>
  <si>
    <t>count_2</t>
  </si>
  <si>
    <t>count_1</t>
  </si>
  <si>
    <t>multi_la_17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</si>
</sst>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  <xf numFmtId="10" fontId="1" fillId="0" borderId="0" xfId="1" applyNumberFormat="1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10" fontId="15" fillId="3" borderId="6" xfId="1" applyNumberFormat="1" applyFont="1" applyFill="1" applyBorder="1" applyAlignment="1">
      <alignment horizontal="left" vertical="center"/>
    </xf>
    <xf numFmtId="10" fontId="15" fillId="3" borderId="0" xfId="1" applyNumberFormat="1" applyFont="1" applyFill="1" applyAlignment="1">
      <alignment horizontal="left" vertical="center"/>
    </xf>
    <xf numFmtId="10" fontId="15" fillId="2" borderId="0" xfId="1" applyNumberFormat="1" applyFont="1" applyFill="1" applyAlignment="1">
      <alignment horizontal="left" vertical="center"/>
    </xf>
    <xf numFmtId="10" fontId="15" fillId="3" borderId="1" xfId="1" applyNumberFormat="1" applyFont="1" applyFill="1" applyBorder="1" applyAlignment="1">
      <alignment horizontal="left" vertical="center"/>
    </xf>
    <xf numFmtId="10" fontId="14" fillId="3" borderId="3" xfId="1" applyNumberFormat="1" applyFont="1" applyFill="1" applyBorder="1" applyAlignment="1">
      <alignment horizontal="left" vertical="center"/>
    </xf>
    <xf numFmtId="10" fontId="1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V76"/>
  <sheetViews>
    <sheetView topLeftCell="G1" workbookViewId="0">
      <selection activeCell="G1" sqref="A1:XFD1048576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0.30326903614412504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2.1973536194915669E-2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0.20742333434914614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4.9857598091776804E-2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1.0673559144760852E-2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2.4616530660616937E-2</v>
      </c>
      <c r="I34" s="49" t="s">
        <v>14</v>
      </c>
      <c r="J34" s="50">
        <f>1461+11409</f>
        <v>12870</v>
      </c>
      <c r="K34" s="48">
        <f>SUM(M34:M42)/J74</f>
        <v>0.10643649100629428</v>
      </c>
      <c r="L34" s="49" t="s">
        <v>134</v>
      </c>
      <c r="M34" s="50">
        <f>282+1644+27+2</f>
        <v>1955</v>
      </c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9.3417156702295355E-3</v>
      </c>
      <c r="I47" s="79" t="s">
        <v>19</v>
      </c>
      <c r="J47" s="66">
        <f>806+4160</f>
        <v>4966</v>
      </c>
      <c r="K47" s="65">
        <f>SUM(M47:M49)/J74</f>
        <v>1.1860555235762632E-2</v>
      </c>
      <c r="L47" s="79" t="s">
        <v>133</v>
      </c>
      <c r="M47" s="66">
        <f>1439+4046+114+2</f>
        <v>5601</v>
      </c>
      <c r="N47" s="81"/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0.23289013796242997</v>
      </c>
      <c r="I60" s="51" t="s">
        <v>99</v>
      </c>
      <c r="J60" s="52">
        <f>132+699</f>
        <v>831</v>
      </c>
      <c r="K60" s="70">
        <f>SUM(M60:M61)/J74</f>
        <v>1.9475389112743935E-2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1.7268817932482308E-3</v>
      </c>
      <c r="I66" s="51" t="s">
        <v>106</v>
      </c>
      <c r="J66" s="52">
        <f>490+97</f>
        <v>587</v>
      </c>
      <c r="K66" s="70">
        <f>M66/J74</f>
        <v>4.5523463394996934E-4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</f>
        <v>531594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0.8617723300112492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7E51-94AE-954E-AE89-351E6F7B1711}">
  <dimension ref="A1:AEV76"/>
  <sheetViews>
    <sheetView tabSelected="1" topLeftCell="A31" workbookViewId="0">
      <selection activeCell="D62" sqref="D62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0.43527423335079296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3.1538050316163489E-2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0.29770936718703594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7.1559325877886909E-2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1.5319484418620976E-2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3.5331472171673262E-2</v>
      </c>
      <c r="I34" s="49" t="s">
        <v>14</v>
      </c>
      <c r="J34" s="50">
        <f>1461+11409</f>
        <v>12870</v>
      </c>
      <c r="K34" s="48">
        <f>SUM(M34:M42)/J74-N36-N34-N38</f>
        <v>0.1406077034813083</v>
      </c>
      <c r="L34" s="49" t="s">
        <v>134</v>
      </c>
      <c r="M34" s="50">
        <f>282+1644+27+2</f>
        <v>1955</v>
      </c>
      <c r="N34" s="96">
        <f>M34/$J$74</f>
        <v>5.2783912651399381E-3</v>
      </c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96">
        <f t="shared" ref="N35:N49" si="1">M35/$J$74</f>
        <v>0.12783696655848889</v>
      </c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96">
        <f t="shared" si="1"/>
        <v>7.6138431548310106E-4</v>
      </c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96">
        <f t="shared" si="1"/>
        <v>0</v>
      </c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96">
        <f t="shared" si="1"/>
        <v>6.1180739676762663E-3</v>
      </c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96">
        <f t="shared" si="1"/>
        <v>6.0721749131967878E-3</v>
      </c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96">
        <f t="shared" si="1"/>
        <v>1.0691779749337164E-3</v>
      </c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96">
        <f t="shared" si="1"/>
        <v>5.2324922106604605E-3</v>
      </c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96">
        <f t="shared" si="1"/>
        <v>3.96891824028425E-4</v>
      </c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96">
        <f t="shared" si="1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96">
        <f t="shared" si="1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96">
        <f t="shared" si="1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96">
        <f t="shared" si="1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1.3407923796769786E-2</v>
      </c>
      <c r="I47" s="79" t="s">
        <v>19</v>
      </c>
      <c r="J47" s="66">
        <f>806+4160</f>
        <v>4966</v>
      </c>
      <c r="K47" s="65">
        <f>SUM(M47:M49)/J74-N48</f>
        <v>1.5775775019034606E-2</v>
      </c>
      <c r="L47" s="79" t="s">
        <v>133</v>
      </c>
      <c r="M47" s="66">
        <f>1439+4046+114+2</f>
        <v>5601</v>
      </c>
      <c r="N47" s="96">
        <f t="shared" si="1"/>
        <v>1.5122388478797337E-2</v>
      </c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96">
        <f t="shared" si="1"/>
        <v>1.2473743040893358E-3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96">
        <f t="shared" si="1"/>
        <v>6.5338654023727109E-4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0.33426121421898708</v>
      </c>
      <c r="I60" s="51" t="s">
        <v>99</v>
      </c>
      <c r="J60" s="52">
        <f>132+699</f>
        <v>831</v>
      </c>
      <c r="K60" s="70">
        <f>SUM(M60:M61)/J74</f>
        <v>2.7952524178001932E-2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2.4785489418917969E-3</v>
      </c>
      <c r="I66" s="51" t="s">
        <v>106</v>
      </c>
      <c r="J66" s="52">
        <f>490+97</f>
        <v>587</v>
      </c>
      <c r="K66" s="70">
        <f>M66/J74</f>
        <v>6.5338654023727109E-4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J71+M71-J2</f>
        <v>370378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1.2368796202798222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2025-08-25T14:30:33Z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