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70686A0D-5269-A14B-AAA4-0C0899600E19}" xr6:coauthVersionLast="47" xr6:coauthVersionMax="47" xr10:uidLastSave="{00000000-0000-0000-0000-000000000000}"/>
  <bookViews>
    <workbookView xWindow="6520" yWindow="620" windowWidth="32620" windowHeight="1922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3" l="1"/>
  <c r="D92" i="3"/>
  <c r="G88" i="3"/>
  <c r="B35" i="3"/>
  <c r="D88" i="3"/>
  <c r="D79" i="3"/>
  <c r="D68" i="3"/>
  <c r="D64" i="3"/>
  <c r="D63" i="3"/>
  <c r="D37" i="3"/>
  <c r="D21" i="3"/>
  <c r="D12" i="3"/>
  <c r="D29" i="3"/>
  <c r="D6" i="3"/>
  <c r="J88" i="3"/>
  <c r="H3" i="3" s="1"/>
  <c r="B79" i="3" l="1"/>
  <c r="H62" i="3"/>
  <c r="H35" i="3"/>
  <c r="H29" i="3"/>
  <c r="H6" i="3"/>
  <c r="H12" i="3"/>
  <c r="H21" i="3"/>
  <c r="H79" i="3"/>
  <c r="B29" i="3" l="1"/>
  <c r="B21" i="3"/>
  <c r="B6" i="3"/>
  <c r="B62" i="3"/>
  <c r="B12" i="3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<sst xmlns="http://schemas.openxmlformats.org/spreadsheetml/2006/main" count="108" uniqueCount="103">
  <si>
    <t>Motorcycle</t>
  </si>
  <si>
    <t>Bus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</si>
  <si>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</si>
  <si>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</si>
  <si>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</si>
  <si>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</si>
  <si>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</si>
  <si>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</si>
  <si>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</si>
  <si>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</si>
  <si>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</si>
  <si>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</si>
  <si>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Mode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</si>
  <si>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</si>
  <si>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</si>
  <si>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</si>
  <si>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</si>
  <si>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</si>
  <si>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</si>
  <si>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</si>
  <si>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</si>
  <si>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Otro (15)</t>
  </si>
  <si>
    <t>metrobus,Mexibus(11)</t>
  </si>
  <si>
    <t>Tren Ligero(10)</t>
  </si>
  <si>
    <t>Trolebus (Trolley)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</si>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</sst>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 inden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92"/>
  <sheetViews>
    <sheetView tabSelected="1" zoomScale="110" zoomScaleNormal="11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E93" sqref="E93"/>
    </sheetView>
  </sheetViews>
  <sheetFormatPr baseColWidth="10" defaultColWidth="9" defaultRowHeight="15" x14ac:dyDescent="0.2"/>
  <cols>
    <col min="1" max="1" width="47.33203125" style="36" customWidth="1"/>
    <col min="2" max="2" width="17.33203125" style="5" customWidth="1"/>
    <col min="3" max="3" width="33.5" style="1" customWidth="1"/>
    <col min="4" max="4" width="19.83203125" style="19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9" customWidth="1"/>
    <col min="11" max="16384" width="9" style="1"/>
  </cols>
  <sheetData>
    <row r="1" spans="1:831" s="6" customFormat="1" ht="25" x14ac:dyDescent="0.2">
      <c r="A1" s="21"/>
      <c r="B1" s="14">
        <v>2007</v>
      </c>
      <c r="C1" s="15"/>
      <c r="D1" s="16"/>
      <c r="E1" s="14">
        <v>2007</v>
      </c>
      <c r="H1" s="14">
        <v>2017</v>
      </c>
      <c r="I1" s="15"/>
      <c r="J1" s="16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</row>
    <row r="2" spans="1:831" s="2" customFormat="1" ht="21" thickBot="1" x14ac:dyDescent="0.25">
      <c r="A2" s="22"/>
      <c r="B2" s="3" t="s">
        <v>11</v>
      </c>
      <c r="C2" s="4" t="s">
        <v>42</v>
      </c>
      <c r="D2" s="18" t="s">
        <v>9</v>
      </c>
      <c r="E2" s="3" t="s">
        <v>11</v>
      </c>
      <c r="F2" s="18" t="s">
        <v>43</v>
      </c>
      <c r="G2" s="18" t="s">
        <v>9</v>
      </c>
      <c r="H2" s="3" t="s">
        <v>11</v>
      </c>
      <c r="I2" s="17" t="s">
        <v>12</v>
      </c>
      <c r="J2" s="18" t="s">
        <v>9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</row>
    <row r="3" spans="1:831" s="8" customFormat="1" ht="19" x14ac:dyDescent="0.2">
      <c r="A3" s="23" t="s">
        <v>3</v>
      </c>
      <c r="B3" s="41"/>
      <c r="C3" s="42" t="s">
        <v>14</v>
      </c>
      <c r="D3" s="43">
        <v>0</v>
      </c>
      <c r="F3" s="8" t="s">
        <v>14</v>
      </c>
      <c r="H3" s="41" t="e">
        <f>J3/J88</f>
        <v>#DIV/0!</v>
      </c>
      <c r="I3" s="42" t="s">
        <v>29</v>
      </c>
      <c r="J3" s="4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4"/>
      <c r="B4" s="44"/>
      <c r="C4" s="45"/>
      <c r="D4" s="46"/>
      <c r="H4" s="44"/>
      <c r="I4" s="45"/>
      <c r="J4" s="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5"/>
      <c r="B5" s="47"/>
      <c r="C5" s="48"/>
      <c r="D5" s="49"/>
      <c r="H5" s="47"/>
      <c r="I5" s="48"/>
      <c r="J5" s="4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6" t="s">
        <v>4</v>
      </c>
      <c r="B6" s="50">
        <f>D6/D88</f>
        <v>2.5775163339994162E-2</v>
      </c>
      <c r="C6" s="51" t="s">
        <v>30</v>
      </c>
      <c r="D6" s="52">
        <f>4558+34</f>
        <v>4592</v>
      </c>
      <c r="F6" s="10" t="s">
        <v>89</v>
      </c>
      <c r="G6" s="10">
        <v>7</v>
      </c>
      <c r="H6" s="50" t="e">
        <f>J6/J88</f>
        <v>#DIV/0!</v>
      </c>
      <c r="I6" s="51" t="s">
        <v>17</v>
      </c>
      <c r="J6" s="5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7"/>
      <c r="B7" s="55"/>
      <c r="C7" s="53"/>
      <c r="D7" s="54"/>
      <c r="H7" s="55"/>
      <c r="I7" s="56"/>
      <c r="J7" s="5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7"/>
      <c r="B8" s="55"/>
      <c r="C8" s="53"/>
      <c r="D8" s="54"/>
      <c r="H8" s="55"/>
      <c r="I8" s="53"/>
      <c r="J8" s="5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7"/>
      <c r="B9" s="55"/>
      <c r="C9" s="53"/>
      <c r="D9" s="54"/>
      <c r="H9" s="55"/>
      <c r="I9" s="53"/>
      <c r="J9" s="5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7"/>
      <c r="B10" s="55"/>
      <c r="C10" s="53"/>
      <c r="D10" s="54"/>
      <c r="H10" s="55"/>
      <c r="I10" s="53"/>
      <c r="J10" s="5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7"/>
      <c r="B11" s="55"/>
      <c r="C11" s="53"/>
      <c r="D11" s="54"/>
      <c r="H11" s="55"/>
      <c r="I11" s="53"/>
      <c r="J11" s="5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3" t="s">
        <v>5</v>
      </c>
      <c r="B12" s="41">
        <f>(D12+D13+D14)/D88</f>
        <v>0.36789667482431126</v>
      </c>
      <c r="C12" s="42" t="s">
        <v>31</v>
      </c>
      <c r="D12" s="43">
        <f>65534+9</f>
        <v>65543</v>
      </c>
      <c r="F12" s="7" t="s">
        <v>87</v>
      </c>
      <c r="G12" s="7">
        <v>155</v>
      </c>
      <c r="H12" s="41" t="e">
        <f>J12/J88</f>
        <v>#DIV/0!</v>
      </c>
      <c r="I12" s="42" t="s">
        <v>15</v>
      </c>
      <c r="J12" s="4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8"/>
      <c r="B13" s="44"/>
      <c r="C13" s="45"/>
      <c r="D13" s="46"/>
      <c r="F13" s="8" t="s">
        <v>95</v>
      </c>
      <c r="G13" s="8">
        <v>1</v>
      </c>
      <c r="H13" s="44"/>
      <c r="I13" s="45"/>
      <c r="J13" s="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8"/>
      <c r="B14" s="44"/>
      <c r="C14" s="45"/>
      <c r="D14" s="46"/>
      <c r="F14" s="8" t="s">
        <v>96</v>
      </c>
      <c r="G14" s="8">
        <v>6</v>
      </c>
      <c r="H14" s="44"/>
      <c r="I14" s="58"/>
      <c r="J14" s="5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8"/>
      <c r="B15" s="44"/>
      <c r="C15" s="45"/>
      <c r="D15" s="46"/>
      <c r="F15" s="8" t="s">
        <v>97</v>
      </c>
      <c r="G15" s="8">
        <v>30</v>
      </c>
      <c r="H15" s="44"/>
      <c r="I15" s="58"/>
      <c r="J15" s="5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8"/>
      <c r="B16" s="44"/>
      <c r="C16" s="45"/>
      <c r="D16" s="46"/>
      <c r="H16" s="44"/>
      <c r="I16" s="58"/>
      <c r="J16" s="5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8"/>
      <c r="B17" s="44"/>
      <c r="C17" s="45"/>
      <c r="D17" s="46"/>
      <c r="H17" s="44"/>
      <c r="I17" s="58"/>
      <c r="J17" s="5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8"/>
      <c r="B18" s="44"/>
      <c r="C18" s="45"/>
      <c r="D18" s="46"/>
      <c r="H18" s="44"/>
      <c r="I18" s="58"/>
      <c r="J18" s="5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8"/>
      <c r="B19" s="44"/>
      <c r="C19" s="45"/>
      <c r="D19" s="46"/>
      <c r="H19" s="44"/>
      <c r="I19" s="58"/>
      <c r="J19" s="5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4"/>
      <c r="B20" s="44"/>
      <c r="C20" s="45"/>
      <c r="D20" s="46"/>
      <c r="H20" s="44"/>
      <c r="I20" s="45"/>
      <c r="J20" s="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6" t="s">
        <v>6</v>
      </c>
      <c r="B21" s="50">
        <f>D21/D88</f>
        <v>8.0777520824445989E-2</v>
      </c>
      <c r="C21" s="51" t="s">
        <v>32</v>
      </c>
      <c r="D21" s="52">
        <f>14365+26</f>
        <v>14391</v>
      </c>
      <c r="F21" s="9" t="s">
        <v>86</v>
      </c>
      <c r="G21" s="9">
        <v>1244</v>
      </c>
      <c r="H21" s="50" t="e">
        <f>J21/J88</f>
        <v>#DIV/0!</v>
      </c>
      <c r="I21" s="51" t="s">
        <v>19</v>
      </c>
      <c r="J21" s="5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7"/>
      <c r="B22" s="55"/>
      <c r="C22" s="53"/>
      <c r="D22" s="54"/>
      <c r="F22" s="10" t="s">
        <v>91</v>
      </c>
      <c r="G22" s="10">
        <v>35</v>
      </c>
      <c r="H22" s="55"/>
      <c r="I22" s="53" t="s">
        <v>20</v>
      </c>
      <c r="J22" s="5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7"/>
      <c r="B23" s="55"/>
      <c r="C23" s="53"/>
      <c r="D23" s="54"/>
      <c r="F23" s="10" t="s">
        <v>92</v>
      </c>
      <c r="G23" s="10">
        <v>2</v>
      </c>
      <c r="H23" s="55"/>
      <c r="I23" s="53"/>
      <c r="J23" s="5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7"/>
      <c r="B24" s="55"/>
      <c r="C24" s="53"/>
      <c r="D24" s="54"/>
      <c r="F24" s="10" t="s">
        <v>93</v>
      </c>
      <c r="G24" s="10">
        <v>1</v>
      </c>
      <c r="H24" s="55"/>
      <c r="I24" s="53"/>
      <c r="J24" s="5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7"/>
      <c r="B25" s="55"/>
      <c r="C25" s="53"/>
      <c r="D25" s="54"/>
      <c r="F25" s="10" t="s">
        <v>94</v>
      </c>
      <c r="G25" s="10">
        <v>29</v>
      </c>
      <c r="H25" s="55"/>
      <c r="I25" s="53"/>
      <c r="J25" s="5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7"/>
      <c r="B26" s="55"/>
      <c r="C26" s="53"/>
      <c r="D26" s="54"/>
      <c r="H26" s="55"/>
      <c r="I26" s="53"/>
      <c r="J26" s="5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7"/>
      <c r="B27" s="55"/>
      <c r="C27" s="53"/>
      <c r="D27" s="54"/>
      <c r="H27" s="55"/>
      <c r="I27" s="53"/>
      <c r="J27" s="5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9"/>
      <c r="B28" s="60"/>
      <c r="C28" s="61"/>
      <c r="D28" s="62"/>
      <c r="H28" s="60"/>
      <c r="I28" s="61"/>
      <c r="J28" s="6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4" t="s">
        <v>0</v>
      </c>
      <c r="B29" s="63">
        <f>D29/D88</f>
        <v>5.006847931026741E-3</v>
      </c>
      <c r="C29" s="45" t="s">
        <v>33</v>
      </c>
      <c r="D29" s="46">
        <f>885+7</f>
        <v>892</v>
      </c>
      <c r="F29" s="8" t="s">
        <v>88</v>
      </c>
      <c r="G29" s="8">
        <v>3</v>
      </c>
      <c r="H29" s="63" t="e">
        <f>J29/J88</f>
        <v>#DIV/0!</v>
      </c>
      <c r="I29" s="45" t="s">
        <v>18</v>
      </c>
      <c r="J29" s="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4"/>
      <c r="B30" s="44"/>
      <c r="C30" s="45"/>
      <c r="D30" s="46"/>
      <c r="H30" s="44"/>
      <c r="I30" s="45"/>
      <c r="J30" s="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4"/>
      <c r="B31" s="44"/>
      <c r="C31" s="45"/>
      <c r="D31" s="46"/>
      <c r="H31" s="44"/>
      <c r="I31" s="45"/>
      <c r="J31" s="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4"/>
      <c r="B32" s="44"/>
      <c r="C32" s="45"/>
      <c r="D32" s="46"/>
      <c r="H32" s="44"/>
      <c r="I32" s="45"/>
      <c r="J32" s="4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4"/>
      <c r="B33" s="44"/>
      <c r="C33" s="45"/>
      <c r="D33" s="46"/>
      <c r="H33" s="44"/>
      <c r="I33" s="45"/>
      <c r="J33" s="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5"/>
      <c r="B34" s="47"/>
      <c r="C34" s="48"/>
      <c r="D34" s="49"/>
      <c r="H34" s="47"/>
      <c r="I34" s="48"/>
      <c r="J34" s="4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6" t="s">
        <v>13</v>
      </c>
      <c r="B35" s="50">
        <f>D35/D88</f>
        <v>4.5072857495677944E-2</v>
      </c>
      <c r="C35" s="51" t="s">
        <v>34</v>
      </c>
      <c r="D35" s="52">
        <v>8030</v>
      </c>
      <c r="F35" s="10" t="s">
        <v>45</v>
      </c>
      <c r="G35" s="10">
        <v>119</v>
      </c>
      <c r="H35" s="50" t="e">
        <f>J35/J88</f>
        <v>#DIV/0!</v>
      </c>
      <c r="I35" s="51" t="s">
        <v>16</v>
      </c>
      <c r="J35" s="5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7"/>
      <c r="B36" s="55"/>
      <c r="C36" s="53" t="s">
        <v>35</v>
      </c>
      <c r="D36" s="54">
        <v>37</v>
      </c>
      <c r="F36" s="10" t="s">
        <v>46</v>
      </c>
      <c r="G36" s="10">
        <v>186</v>
      </c>
      <c r="H36" s="55"/>
      <c r="I36" s="53" t="s">
        <v>23</v>
      </c>
      <c r="J36" s="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7"/>
      <c r="B37" s="55"/>
      <c r="C37" s="56" t="s">
        <v>36</v>
      </c>
      <c r="D37" s="54">
        <f>5732+438</f>
        <v>6170</v>
      </c>
      <c r="F37" s="10" t="s">
        <v>47</v>
      </c>
      <c r="G37" s="10">
        <v>234</v>
      </c>
      <c r="H37" s="55"/>
      <c r="I37" s="53" t="s">
        <v>27</v>
      </c>
      <c r="J37" s="5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7"/>
      <c r="B38" s="55"/>
      <c r="C38" s="56"/>
      <c r="D38" s="54"/>
      <c r="F38" s="10" t="s">
        <v>48</v>
      </c>
      <c r="G38" s="10">
        <v>690</v>
      </c>
      <c r="H38" s="55"/>
      <c r="I38" s="53"/>
      <c r="J38" s="5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7"/>
      <c r="B39" s="55"/>
      <c r="C39" s="56"/>
      <c r="D39" s="54"/>
      <c r="F39" s="10" t="s">
        <v>49</v>
      </c>
      <c r="G39" s="10">
        <v>3072</v>
      </c>
      <c r="H39" s="55"/>
      <c r="I39" s="53"/>
      <c r="J39" s="5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7"/>
      <c r="B40" s="55"/>
      <c r="C40" s="56"/>
      <c r="D40" s="54"/>
      <c r="F40" s="10" t="s">
        <v>50</v>
      </c>
      <c r="G40" s="10">
        <v>20084</v>
      </c>
      <c r="H40" s="55"/>
      <c r="I40" s="53"/>
      <c r="J40" s="5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7"/>
      <c r="B41" s="55"/>
      <c r="C41" s="53"/>
      <c r="D41" s="54"/>
      <c r="F41" s="10" t="s">
        <v>51</v>
      </c>
      <c r="G41" s="10">
        <v>684</v>
      </c>
      <c r="H41" s="55"/>
      <c r="I41" s="53"/>
      <c r="J41" s="5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7"/>
      <c r="B42" s="55"/>
      <c r="C42" s="53"/>
      <c r="D42" s="54"/>
      <c r="F42" s="10" t="s">
        <v>52</v>
      </c>
      <c r="G42" s="10">
        <v>163</v>
      </c>
      <c r="H42" s="55"/>
      <c r="I42" s="53"/>
      <c r="J42" s="5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7"/>
      <c r="B43" s="55"/>
      <c r="C43" s="53"/>
      <c r="D43" s="54"/>
      <c r="F43" s="10" t="s">
        <v>53</v>
      </c>
      <c r="G43" s="10">
        <v>1</v>
      </c>
      <c r="H43" s="55"/>
      <c r="I43" s="53"/>
      <c r="J43" s="5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7"/>
      <c r="B44" s="55"/>
      <c r="C44" s="53"/>
      <c r="D44" s="54"/>
      <c r="F44" s="10" t="s">
        <v>54</v>
      </c>
      <c r="G44" s="10">
        <v>4</v>
      </c>
      <c r="H44" s="55"/>
      <c r="I44" s="53"/>
      <c r="J44" s="5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7"/>
      <c r="B45" s="55"/>
      <c r="C45" s="53"/>
      <c r="D45" s="54"/>
      <c r="F45" s="10" t="s">
        <v>55</v>
      </c>
      <c r="G45" s="10">
        <v>105</v>
      </c>
      <c r="H45" s="55"/>
      <c r="I45" s="53"/>
      <c r="J45" s="5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7"/>
      <c r="B46" s="55"/>
      <c r="C46" s="53"/>
      <c r="D46" s="54"/>
      <c r="F46" s="10" t="s">
        <v>56</v>
      </c>
      <c r="G46" s="10">
        <v>1</v>
      </c>
      <c r="H46" s="55"/>
      <c r="I46" s="53"/>
      <c r="J46" s="5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7"/>
      <c r="B47" s="55"/>
      <c r="C47" s="53"/>
      <c r="D47" s="54"/>
      <c r="F47" s="10" t="s">
        <v>57</v>
      </c>
      <c r="G47" s="10">
        <v>3</v>
      </c>
      <c r="H47" s="55"/>
      <c r="I47" s="53"/>
      <c r="J47" s="5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7"/>
      <c r="B48" s="55"/>
      <c r="C48" s="53"/>
      <c r="D48" s="54"/>
      <c r="F48" s="10" t="s">
        <v>58</v>
      </c>
      <c r="G48" s="10">
        <v>14</v>
      </c>
      <c r="H48" s="55"/>
      <c r="I48" s="53"/>
      <c r="J48" s="5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7"/>
      <c r="B49" s="55"/>
      <c r="C49" s="53"/>
      <c r="D49" s="54"/>
      <c r="F49" s="10" t="s">
        <v>59</v>
      </c>
      <c r="G49" s="10">
        <v>13</v>
      </c>
      <c r="H49" s="55"/>
      <c r="I49" s="53"/>
      <c r="J49" s="5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7"/>
      <c r="B50" s="55"/>
      <c r="C50" s="53"/>
      <c r="D50" s="54"/>
      <c r="F50" s="10" t="s">
        <v>60</v>
      </c>
      <c r="G50" s="10">
        <v>309</v>
      </c>
      <c r="H50" s="55"/>
      <c r="I50" s="53"/>
      <c r="J50" s="5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7"/>
      <c r="B51" s="55"/>
      <c r="C51" s="53"/>
      <c r="D51" s="54"/>
      <c r="F51" s="10" t="s">
        <v>61</v>
      </c>
      <c r="G51" s="10">
        <v>4</v>
      </c>
      <c r="H51" s="55"/>
      <c r="I51" s="53"/>
      <c r="J51" s="5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7"/>
      <c r="B52" s="55"/>
      <c r="C52" s="53"/>
      <c r="D52" s="54"/>
      <c r="F52" s="10" t="s">
        <v>62</v>
      </c>
      <c r="G52" s="10">
        <v>3</v>
      </c>
      <c r="H52" s="55"/>
      <c r="I52" s="53"/>
      <c r="J52" s="5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7"/>
      <c r="B53" s="55"/>
      <c r="C53" s="53"/>
      <c r="D53" s="54"/>
      <c r="F53" s="10" t="s">
        <v>63</v>
      </c>
      <c r="G53" s="10">
        <v>2</v>
      </c>
      <c r="H53" s="55"/>
      <c r="I53" s="53"/>
      <c r="J53" s="5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7"/>
      <c r="B54" s="55"/>
      <c r="C54" s="53"/>
      <c r="D54" s="54"/>
      <c r="F54" s="10" t="s">
        <v>80</v>
      </c>
      <c r="G54" s="10">
        <v>5159</v>
      </c>
      <c r="H54" s="55"/>
      <c r="I54" s="53"/>
      <c r="J54" s="5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7"/>
      <c r="B55" s="55"/>
      <c r="C55" s="53"/>
      <c r="D55" s="54"/>
      <c r="F55" s="10" t="s">
        <v>81</v>
      </c>
      <c r="G55" s="10">
        <v>287</v>
      </c>
      <c r="H55" s="55"/>
      <c r="I55" s="53"/>
      <c r="J55" s="5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7"/>
      <c r="B56" s="55"/>
      <c r="C56" s="53"/>
      <c r="D56" s="54"/>
      <c r="F56" s="10" t="s">
        <v>82</v>
      </c>
      <c r="G56" s="10">
        <v>21</v>
      </c>
      <c r="H56" s="55"/>
      <c r="I56" s="53"/>
      <c r="J56" s="5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7"/>
      <c r="B57" s="55"/>
      <c r="C57" s="53"/>
      <c r="D57" s="54"/>
      <c r="F57" s="10" t="s">
        <v>83</v>
      </c>
      <c r="G57" s="10">
        <v>1</v>
      </c>
      <c r="H57" s="55"/>
      <c r="I57" s="53"/>
      <c r="J57" s="5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7"/>
      <c r="B58" s="55"/>
      <c r="C58" s="53"/>
      <c r="D58" s="54"/>
      <c r="F58" s="10" t="s">
        <v>84</v>
      </c>
      <c r="G58" s="10">
        <v>2</v>
      </c>
      <c r="H58" s="55"/>
      <c r="I58" s="53"/>
      <c r="J58" s="5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7"/>
      <c r="B59" s="55"/>
      <c r="C59" s="53"/>
      <c r="D59" s="54"/>
      <c r="F59" s="10" t="s">
        <v>85</v>
      </c>
      <c r="G59" s="10">
        <v>30</v>
      </c>
      <c r="H59" s="55"/>
      <c r="I59" s="53"/>
      <c r="J59" s="5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8" customFormat="1" ht="20" thickBot="1" x14ac:dyDescent="0.25">
      <c r="A60" s="37" t="s">
        <v>7</v>
      </c>
      <c r="B60" s="64"/>
      <c r="C60" s="65"/>
      <c r="D60" s="66"/>
      <c r="H60" s="64"/>
      <c r="I60" s="65"/>
      <c r="J60" s="6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7" t="s">
        <v>8</v>
      </c>
      <c r="B61" s="55"/>
      <c r="C61" s="53"/>
      <c r="D61" s="54"/>
      <c r="H61" s="55"/>
      <c r="I61" s="53"/>
      <c r="J61" s="5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13" customFormat="1" ht="19" x14ac:dyDescent="0.2">
      <c r="A62" s="30" t="s">
        <v>1</v>
      </c>
      <c r="B62" s="67">
        <f>SUM(D62:D68)/D88</f>
        <v>0.42841105547946745</v>
      </c>
      <c r="C62" s="69" t="s">
        <v>37</v>
      </c>
      <c r="D62" s="68">
        <v>515</v>
      </c>
      <c r="F62" s="13" t="s">
        <v>64</v>
      </c>
      <c r="G62" s="13">
        <v>24</v>
      </c>
      <c r="H62" s="67" t="e">
        <f>J62/J88</f>
        <v>#DIV/0!</v>
      </c>
      <c r="I62" s="69" t="s">
        <v>22</v>
      </c>
      <c r="J62" s="6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</row>
    <row r="63" spans="1:831" s="10" customFormat="1" ht="18" x14ac:dyDescent="0.2">
      <c r="A63" s="31"/>
      <c r="B63" s="55"/>
      <c r="C63" s="56" t="s">
        <v>38</v>
      </c>
      <c r="D63" s="54">
        <f>827+10</f>
        <v>837</v>
      </c>
      <c r="F63" s="10" t="s">
        <v>65</v>
      </c>
      <c r="G63" s="10">
        <v>39</v>
      </c>
      <c r="H63" s="55"/>
      <c r="I63" s="53" t="s">
        <v>24</v>
      </c>
      <c r="J63" s="5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31"/>
      <c r="B64" s="55"/>
      <c r="C64" s="53" t="s">
        <v>39</v>
      </c>
      <c r="D64" s="54">
        <f>2058+69</f>
        <v>2127</v>
      </c>
      <c r="F64" s="10" t="s">
        <v>66</v>
      </c>
      <c r="G64" s="10">
        <v>109</v>
      </c>
      <c r="H64" s="55"/>
      <c r="I64" s="53" t="s">
        <v>25</v>
      </c>
      <c r="J64" s="5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31"/>
      <c r="B65" s="55"/>
      <c r="C65" s="53"/>
      <c r="D65" s="54"/>
      <c r="F65" s="10" t="s">
        <v>44</v>
      </c>
      <c r="G65" s="10">
        <v>835</v>
      </c>
      <c r="H65" s="55"/>
      <c r="I65" s="53" t="s">
        <v>26</v>
      </c>
      <c r="J65" s="5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31"/>
      <c r="B66" s="55"/>
      <c r="C66" s="53"/>
      <c r="D66" s="54"/>
      <c r="F66" s="10" t="s">
        <v>67</v>
      </c>
      <c r="G66" s="10">
        <v>1</v>
      </c>
      <c r="H66" s="55"/>
      <c r="I66" s="53"/>
      <c r="J66" s="5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31"/>
      <c r="B67" s="55"/>
      <c r="C67" s="53"/>
      <c r="D67" s="54"/>
      <c r="F67" s="10" t="s">
        <v>68</v>
      </c>
      <c r="G67" s="10">
        <v>11</v>
      </c>
      <c r="H67" s="55"/>
      <c r="I67" s="53"/>
      <c r="J67" s="5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31"/>
      <c r="B68" s="55"/>
      <c r="C68" s="56" t="s">
        <v>40</v>
      </c>
      <c r="D68" s="54">
        <f>55631+17214</f>
        <v>72845</v>
      </c>
      <c r="F68" s="10" t="s">
        <v>69</v>
      </c>
      <c r="G68" s="10">
        <v>73</v>
      </c>
      <c r="H68" s="55"/>
      <c r="I68" s="53" t="s">
        <v>28</v>
      </c>
      <c r="J68" s="5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31"/>
      <c r="B69" s="55"/>
      <c r="C69" s="53"/>
      <c r="D69" s="54"/>
      <c r="F69" s="10" t="s">
        <v>70</v>
      </c>
      <c r="G69" s="10">
        <v>73</v>
      </c>
      <c r="H69" s="55"/>
      <c r="I69" s="53"/>
      <c r="J69" s="5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31"/>
      <c r="B70" s="55"/>
      <c r="C70" s="53"/>
      <c r="D70" s="54"/>
      <c r="F70" s="10" t="s">
        <v>71</v>
      </c>
      <c r="G70" s="10">
        <v>532</v>
      </c>
      <c r="H70" s="55"/>
      <c r="I70" s="53"/>
      <c r="J70" s="5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31"/>
      <c r="B71" s="55"/>
      <c r="C71" s="53"/>
      <c r="D71" s="54"/>
      <c r="F71" s="10" t="s">
        <v>72</v>
      </c>
      <c r="G71" s="10">
        <v>15</v>
      </c>
      <c r="H71" s="55"/>
      <c r="I71" s="53"/>
      <c r="J71" s="5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31"/>
      <c r="B72" s="55"/>
      <c r="C72" s="53"/>
      <c r="D72" s="54"/>
      <c r="F72" s="10" t="s">
        <v>73</v>
      </c>
      <c r="G72" s="10">
        <v>2</v>
      </c>
      <c r="H72" s="55"/>
      <c r="I72" s="53"/>
      <c r="J72" s="5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31"/>
      <c r="B73" s="55"/>
      <c r="C73" s="53"/>
      <c r="D73" s="54"/>
      <c r="F73" s="10" t="s">
        <v>74</v>
      </c>
      <c r="G73" s="10">
        <v>1</v>
      </c>
      <c r="H73" s="55"/>
      <c r="I73" s="53"/>
      <c r="J73" s="5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31"/>
      <c r="B74" s="55"/>
      <c r="C74" s="53"/>
      <c r="D74" s="54"/>
      <c r="F74" s="10" t="s">
        <v>75</v>
      </c>
      <c r="G74" s="10">
        <v>178</v>
      </c>
      <c r="H74" s="55"/>
      <c r="I74" s="53"/>
      <c r="J74" s="5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31"/>
      <c r="B75" s="55"/>
      <c r="C75" s="53"/>
      <c r="D75" s="54"/>
      <c r="F75" s="10" t="s">
        <v>76</v>
      </c>
      <c r="G75" s="10">
        <v>1787</v>
      </c>
      <c r="H75" s="55"/>
      <c r="I75" s="53"/>
      <c r="J75" s="5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31"/>
      <c r="B76" s="55"/>
      <c r="C76" s="53"/>
      <c r="D76" s="54"/>
      <c r="F76" s="10" t="s">
        <v>77</v>
      </c>
      <c r="G76" s="10">
        <v>37</v>
      </c>
      <c r="H76" s="55"/>
      <c r="I76" s="53"/>
      <c r="J76" s="5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31"/>
      <c r="B77" s="55"/>
      <c r="C77" s="53"/>
      <c r="D77" s="54"/>
      <c r="F77" s="10" t="s">
        <v>78</v>
      </c>
      <c r="G77" s="10">
        <v>4</v>
      </c>
      <c r="H77" s="55"/>
      <c r="I77" s="53"/>
      <c r="J77" s="5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2"/>
      <c r="B78" s="70"/>
      <c r="C78" s="71"/>
      <c r="D78" s="72"/>
      <c r="F78" s="12" t="s">
        <v>79</v>
      </c>
      <c r="G78" s="12">
        <v>4</v>
      </c>
      <c r="H78" s="70"/>
      <c r="I78" s="71"/>
      <c r="J78" s="7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7" t="s">
        <v>2</v>
      </c>
      <c r="B79" s="73">
        <f>D79/D88</f>
        <v>1.221962774197894E-2</v>
      </c>
      <c r="C79" s="53" t="s">
        <v>41</v>
      </c>
      <c r="D79" s="54">
        <f>2174+3</f>
        <v>2177</v>
      </c>
      <c r="F79" s="10" t="s">
        <v>90</v>
      </c>
      <c r="G79" s="10">
        <v>255</v>
      </c>
      <c r="H79" s="73" t="e">
        <f>J79/J88</f>
        <v>#DIV/0!</v>
      </c>
      <c r="I79" s="53" t="s">
        <v>21</v>
      </c>
      <c r="J79" s="5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3"/>
      <c r="B80" s="55"/>
      <c r="C80" s="53"/>
      <c r="D80" s="54"/>
      <c r="H80" s="55"/>
      <c r="I80" s="53"/>
      <c r="J80" s="5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3"/>
      <c r="B81" s="55"/>
      <c r="C81" s="53"/>
      <c r="D81" s="54"/>
      <c r="H81" s="55"/>
      <c r="I81" s="53"/>
      <c r="J81" s="5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3"/>
      <c r="B82" s="55"/>
      <c r="C82" s="53"/>
      <c r="D82" s="54"/>
      <c r="H82" s="55"/>
      <c r="I82" s="53"/>
      <c r="J82" s="5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3"/>
      <c r="B83" s="55"/>
      <c r="C83" s="53"/>
      <c r="D83" s="54"/>
      <c r="H83" s="55"/>
      <c r="I83" s="53"/>
      <c r="J83" s="5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3"/>
      <c r="B84" s="55"/>
      <c r="C84" s="53"/>
      <c r="D84" s="54"/>
      <c r="H84" s="55"/>
      <c r="I84" s="53"/>
      <c r="J84" s="5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3"/>
      <c r="B85" s="55"/>
      <c r="C85" s="53"/>
      <c r="D85" s="54"/>
      <c r="H85" s="55"/>
      <c r="I85" s="53"/>
      <c r="J85" s="5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3"/>
      <c r="B86" s="55"/>
      <c r="C86" s="53"/>
      <c r="D86" s="54"/>
      <c r="H86" s="55"/>
      <c r="I86" s="53"/>
      <c r="J86" s="5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4"/>
      <c r="B87" s="60"/>
      <c r="C87" s="61"/>
      <c r="D87" s="62"/>
      <c r="H87" s="60"/>
      <c r="I87" s="61"/>
      <c r="J87" s="6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20" customFormat="1" ht="18" x14ac:dyDescent="0.2">
      <c r="A88" s="35" t="s">
        <v>10</v>
      </c>
      <c r="B88" s="74">
        <f>SUM(B3:B87)</f>
        <v>0.96515974763690249</v>
      </c>
      <c r="C88" s="75"/>
      <c r="D88" s="76">
        <f>SUM(D3:D81)</f>
        <v>178156</v>
      </c>
      <c r="E88" s="79">
        <f>G88/D92</f>
        <v>0.1579484441535739</v>
      </c>
      <c r="G88" s="76">
        <f>SUM(G5:G80)</f>
        <v>36684</v>
      </c>
      <c r="H88" s="74" t="e">
        <f>SUM(H3:H87)</f>
        <v>#DIV/0!</v>
      </c>
      <c r="I88" s="75"/>
      <c r="J88" s="76">
        <f>SUM(J3:J79)</f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x14ac:dyDescent="0.2">
      <c r="D89" s="78">
        <f>D88/D92</f>
        <v>0.76707728210184578</v>
      </c>
      <c r="E89" s="78">
        <f>G89/$D$92</f>
        <v>6.8167041975776416E-2</v>
      </c>
      <c r="F89" s="77" t="s">
        <v>98</v>
      </c>
      <c r="G89">
        <v>15832</v>
      </c>
    </row>
    <row r="90" spans="1:831" x14ac:dyDescent="0.2">
      <c r="E90" s="78">
        <f t="shared" ref="E90:E92" si="0">G90/$D$92</f>
        <v>6.4412515661799851E-3</v>
      </c>
      <c r="F90" s="77" t="s">
        <v>99</v>
      </c>
      <c r="G90">
        <v>1496</v>
      </c>
    </row>
    <row r="91" spans="1:831" x14ac:dyDescent="0.2">
      <c r="E91" s="78">
        <f t="shared" si="0"/>
        <v>3.573689037385954E-4</v>
      </c>
      <c r="F91" s="77" t="s">
        <v>100</v>
      </c>
      <c r="G91">
        <v>83</v>
      </c>
    </row>
    <row r="92" spans="1:831" x14ac:dyDescent="0.2">
      <c r="C92" s="1" t="s">
        <v>102</v>
      </c>
      <c r="D92" s="19">
        <f>D88+G88+SUM(G89:G92)</f>
        <v>232253</v>
      </c>
      <c r="E92" s="78">
        <f t="shared" si="0"/>
        <v>8.6112988852673601E-6</v>
      </c>
      <c r="F92" s="77" t="s">
        <v>101</v>
      </c>
      <c r="G92">
        <v>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2025-08-14T18:45:06Z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