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0"/>
  <workbookPr/>
  <mc:AlternateContent xmlns:mc="http://schemas.openxmlformats.org/markup-compatibility/2006">
    <mc:Choice Requires="x15">
      <x15ac:absPath xmlns:x15ac="http://schemas.microsoft.com/office/spreadsheetml/2010/11/ac" url="/Users/zhanchaoyang/Desktop/Mexico-City-survey-comp/"/>
    </mc:Choice>
  </mc:AlternateContent>
  <xr:revisionPtr revIDLastSave="0" documentId="13_ncr:1_{69515AF2-4E56-C949-B473-3D8E1B32EEC8}" xr6:coauthVersionLast="47" xr6:coauthVersionMax="47" xr10:uidLastSave="{00000000-0000-0000-0000-000000000000}"/>
  <bookViews>
    <workbookView xWindow="12540" yWindow="1200" windowWidth="38400" windowHeight="19240" xr2:uid="{00000000-000D-0000-FFFF-FFFF00000000}"/>
  </bookViews>
  <sheets>
    <sheet name="summary" sheetId="4" r:id="rId1"/>
    <sheet name="draf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4" l="1"/>
  <c r="D80" i="4"/>
  <c r="D82" i="4"/>
  <c r="D29" i="4"/>
  <c r="D36" i="4"/>
  <c r="D37" i="4"/>
  <c r="D64" i="4"/>
  <c r="D83" i="4"/>
  <c r="D65" i="4"/>
  <c r="D37" i="3"/>
  <c r="D35" i="4" s="1"/>
  <c r="D6" i="4"/>
  <c r="D12" i="4"/>
  <c r="D21" i="4"/>
  <c r="D77" i="4"/>
  <c r="D76" i="4"/>
  <c r="J91" i="4"/>
  <c r="G91" i="4"/>
  <c r="E3" i="4" s="1"/>
  <c r="M88" i="3"/>
  <c r="H21" i="3"/>
  <c r="H35" i="3"/>
  <c r="H79" i="3"/>
  <c r="H62" i="3"/>
  <c r="J88" i="3"/>
  <c r="D79" i="3"/>
  <c r="D68" i="3"/>
  <c r="D64" i="3"/>
  <c r="D63" i="3"/>
  <c r="D21" i="3"/>
  <c r="D12" i="3"/>
  <c r="D29" i="3"/>
  <c r="D6" i="3"/>
  <c r="H3" i="3"/>
  <c r="D88" i="3" l="1"/>
  <c r="D92" i="3" s="1"/>
  <c r="B79" i="3" s="1"/>
  <c r="D91" i="4"/>
  <c r="E35" i="4"/>
  <c r="E6" i="4"/>
  <c r="E82" i="4"/>
  <c r="E29" i="4"/>
  <c r="E12" i="4"/>
  <c r="E63" i="4"/>
  <c r="E21" i="4"/>
  <c r="B12" i="3"/>
  <c r="H29" i="3"/>
  <c r="H6" i="3"/>
  <c r="H12" i="3"/>
  <c r="B6" i="3" l="1"/>
  <c r="B62" i="3"/>
  <c r="B35" i="3"/>
  <c r="B29" i="3"/>
  <c r="E88" i="3"/>
  <c r="B21" i="3"/>
  <c r="E91" i="4"/>
  <c r="H88" i="3"/>
  <c r="B88" i="3" l="1"/>
  <c r="E92" i="3"/>
  <c r="E90" i="3" l="1"/>
  <c r="D89" i="3"/>
  <c r="E91" i="3"/>
  <c r="E8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E7" authorId="0" shapeId="0" xr:uid="{5FEFDBBC-6F25-5D42-86B6-74766A616A6E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  <comment ref="H7" authorId="0" shapeId="0" xr:uid="{D850D979-EDD8-8742-80EB-6D80BF6F81C7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H7" authorId="0" shapeId="0" xr:uid="{0BA0702D-DFFC-A447-A383-31077CAF07FD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  <comment ref="K7" authorId="0" shapeId="0" xr:uid="{1B63AC70-7107-7B43-AD51-40EBCF58CC88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</commentList>
</comments>
</file>

<file path=xl/sharedStrings.xml><?xml version="1.0" encoding="utf-8"?>
<sst xmlns="http://schemas.openxmlformats.org/spreadsheetml/2006/main" count="196" uniqueCount="134">
  <si>
    <t>Motorcycle</t>
  </si>
  <si>
    <t>Other</t>
  </si>
  <si>
    <t>Walk</t>
  </si>
  <si>
    <t>Bike</t>
  </si>
  <si>
    <t>Car</t>
  </si>
  <si>
    <t>Taxi (maybe lump with car)</t>
  </si>
  <si>
    <t>BRT and another transit mode</t>
  </si>
  <si>
    <t>Other transit mode</t>
  </si>
  <si>
    <t>Number</t>
  </si>
  <si>
    <t>sum</t>
  </si>
  <si>
    <t>%</t>
  </si>
  <si>
    <t>Metro &amp;Light rail</t>
  </si>
  <si>
    <t>NA</t>
  </si>
  <si>
    <t>automovil (01)</t>
  </si>
  <si>
    <t>Metro(05)</t>
  </si>
  <si>
    <t>Bicicleta (07)</t>
  </si>
  <si>
    <t>Moto (09)</t>
  </si>
  <si>
    <t>Taxi (App) (03)</t>
  </si>
  <si>
    <t>Taxi (04)</t>
  </si>
  <si>
    <t>metrobus,Mexibus(11)</t>
  </si>
  <si>
    <t>Autobus RTP M1 (06)</t>
  </si>
  <si>
    <t>Autobus (08)</t>
  </si>
  <si>
    <t>Tren suburbano (13)</t>
  </si>
  <si>
    <t>Colectivo/Micro (02)</t>
  </si>
  <si>
    <t>caminar en la calle (14)</t>
  </si>
  <si>
    <t>Bicicleta (B)</t>
  </si>
  <si>
    <t>automovil (9)</t>
  </si>
  <si>
    <t>Taxi (8)</t>
  </si>
  <si>
    <t>Moto (A)</t>
  </si>
  <si>
    <t>Metro (1)</t>
  </si>
  <si>
    <t>Tren Ligero (2)</t>
  </si>
  <si>
    <t>Suburbano?? (6)</t>
  </si>
  <si>
    <t>Metrobus (3)</t>
  </si>
  <si>
    <t>Trolebus (trolley?) (4)</t>
  </si>
  <si>
    <t>Autobus RTP Autobus (5)</t>
  </si>
  <si>
    <t>Colectivo (??Van) (7)</t>
  </si>
  <si>
    <t>Otro  (C )</t>
  </si>
  <si>
    <t>Single Mode</t>
  </si>
  <si>
    <t>Combined Mode</t>
  </si>
  <si>
    <t>Metrobus +colectivio</t>
  </si>
  <si>
    <t>Metro+Tren Ligero</t>
  </si>
  <si>
    <t>Metro+metrobus</t>
  </si>
  <si>
    <t>metro+ Trolebus</t>
  </si>
  <si>
    <t>Metro+Autobus</t>
  </si>
  <si>
    <t>tren+Suburbano</t>
  </si>
  <si>
    <t>Metro+ Colectvio</t>
  </si>
  <si>
    <t>Metro+ taxi</t>
  </si>
  <si>
    <t>Metro +drive</t>
  </si>
  <si>
    <t>Metro+moto</t>
  </si>
  <si>
    <t>Metro +biciticla</t>
  </si>
  <si>
    <t>metro+orto</t>
  </si>
  <si>
    <t>Tren L+metrobus</t>
  </si>
  <si>
    <t>Tren L +trolebus</t>
  </si>
  <si>
    <t>Tren L +autobus</t>
  </si>
  <si>
    <t>Tren L + subrbano</t>
  </si>
  <si>
    <t>Tren L + Colectivio</t>
  </si>
  <si>
    <t>Tren L+ Taxi</t>
  </si>
  <si>
    <t>Tren L +drive</t>
  </si>
  <si>
    <t>tren L +orto</t>
  </si>
  <si>
    <t>Metrobus+ trolebus</t>
  </si>
  <si>
    <t>Metrobus+ autobus</t>
  </si>
  <si>
    <t>Metrobus+ Suburbano</t>
  </si>
  <si>
    <t>Metrobus+ moto</t>
  </si>
  <si>
    <t>Metrobus+ orto</t>
  </si>
  <si>
    <t>Trolebus+ autobus</t>
  </si>
  <si>
    <t>Trolebus+ Suburbano</t>
  </si>
  <si>
    <t>Trolebus+colectivo</t>
  </si>
  <si>
    <t>Trolebus+ taxi</t>
  </si>
  <si>
    <t>Trolebis+moto</t>
  </si>
  <si>
    <t>Trolebus +orto</t>
  </si>
  <si>
    <t>Autobus+suburbano</t>
  </si>
  <si>
    <t>autobus +colectivio</t>
  </si>
  <si>
    <t>autobus+taxi</t>
  </si>
  <si>
    <t>autobus+drive</t>
  </si>
  <si>
    <t>autobus+orto</t>
  </si>
  <si>
    <t>Surburbano +colectivo</t>
  </si>
  <si>
    <t>Surburbano+ taxi</t>
  </si>
  <si>
    <t>surburbano + drive</t>
  </si>
  <si>
    <t>surburbano +bike</t>
  </si>
  <si>
    <t>surburbano +moto</t>
  </si>
  <si>
    <t>Surburbano+ orto</t>
  </si>
  <si>
    <t>Taxi+colectivio</t>
  </si>
  <si>
    <t>automovil+ colectivio</t>
  </si>
  <si>
    <t>moto+colectivio</t>
  </si>
  <si>
    <t>Bicicleata+ colectivio</t>
  </si>
  <si>
    <t>Otro+colectivio</t>
  </si>
  <si>
    <t>Taxi+drive</t>
  </si>
  <si>
    <t>Taxi+moto</t>
  </si>
  <si>
    <t>Taxi+ Bicicleata</t>
  </si>
  <si>
    <t>Taxi+otro</t>
  </si>
  <si>
    <t>Automovil+ Bicicleta</t>
  </si>
  <si>
    <t>auto+moto</t>
  </si>
  <si>
    <t>auto+otro</t>
  </si>
  <si>
    <t>3 mode utilized</t>
  </si>
  <si>
    <t xml:space="preserve">4 mode utilized </t>
  </si>
  <si>
    <t>5 mode utilized</t>
  </si>
  <si>
    <t>6 mode utilized</t>
  </si>
  <si>
    <t>Total trip:</t>
  </si>
  <si>
    <t xml:space="preserve"> Single Mode</t>
  </si>
  <si>
    <t>Trolebus (Trolley) (10)</t>
  </si>
  <si>
    <t>Tren Ligero(12)</t>
  </si>
  <si>
    <t>Mexicable  (15)</t>
  </si>
  <si>
    <t>Bicitaxi (16)</t>
  </si>
  <si>
    <t>Mototaxi (17)</t>
  </si>
  <si>
    <t>Transporte  escolar  (18)</t>
  </si>
  <si>
    <t>Transporte  de personal (19)</t>
  </si>
  <si>
    <t>Otro (20)</t>
  </si>
  <si>
    <t xml:space="preserve">Three mode </t>
  </si>
  <si>
    <t>Four mode</t>
  </si>
  <si>
    <t>five mode</t>
  </si>
  <si>
    <t>Six mode</t>
  </si>
  <si>
    <t>Metro+BRT</t>
  </si>
  <si>
    <t>Metro +Bus</t>
  </si>
  <si>
    <t>Metro + Others (taxi, dirve, motorcycle)</t>
  </si>
  <si>
    <t>BRT+bus</t>
  </si>
  <si>
    <t>BRT +others</t>
  </si>
  <si>
    <t>BRT</t>
  </si>
  <si>
    <t>Metrobus (only)</t>
  </si>
  <si>
    <t>Metro, light rail (only)</t>
  </si>
  <si>
    <t>Colectivo (only) (7)</t>
  </si>
  <si>
    <t>bus+ other bus</t>
  </si>
  <si>
    <t>Metro+ light rail (metro)</t>
  </si>
  <si>
    <t>Trolebus (4)</t>
  </si>
  <si>
    <t>Bus+ Other mode</t>
  </si>
  <si>
    <t>Metro +BRT +bus</t>
  </si>
  <si>
    <t>Metro+BRT+other</t>
  </si>
  <si>
    <t>metro+bus+other</t>
  </si>
  <si>
    <t>Metro bus +Bus</t>
  </si>
  <si>
    <t>Metrobus +others</t>
  </si>
  <si>
    <t>Metrobus+ bus+other</t>
  </si>
  <si>
    <t>Non BRT bus</t>
  </si>
  <si>
    <t>Metro+BRT+ bus+other</t>
  </si>
  <si>
    <t>Note: Metro+light rail may need to combined with metro only, since no multimodal transfer involved, and no metro,light rail transfer counts</t>
  </si>
  <si>
    <t>Other mode combined (no public transit)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</si>
</sst>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1"/>
      <color rgb="FFFF0000"/>
      <name val="Arial"/>
      <family val="2"/>
    </font>
    <font>
      <sz val="14"/>
      <color rgb="FF00000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theme="0"/>
      <name val="Arial"/>
      <family val="2"/>
    </font>
    <font>
      <b/>
      <sz val="20"/>
      <color theme="1"/>
      <name val="Arial"/>
      <family val="2"/>
    </font>
    <font>
      <b/>
      <sz val="20"/>
      <color theme="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/>
  </cellStyleXfs>
  <cellXfs count="8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3" fillId="5" borderId="7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1" fillId="4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 indent="1"/>
    </xf>
    <xf numFmtId="0" fontId="4" fillId="3" borderId="20" xfId="0" applyFont="1" applyFill="1" applyBorder="1" applyAlignment="1">
      <alignment horizontal="left" vertical="center" wrapText="1" indent="1"/>
    </xf>
    <xf numFmtId="0" fontId="8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0" fontId="14" fillId="2" borderId="7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0" fontId="14" fillId="3" borderId="7" xfId="1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4" fillId="3" borderId="5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6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10" fontId="14" fillId="2" borderId="5" xfId="1" applyNumberFormat="1" applyFont="1" applyFill="1" applyBorder="1" applyAlignment="1">
      <alignment horizontal="left" vertical="center"/>
    </xf>
    <xf numFmtId="0" fontId="14" fillId="2" borderId="21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5" fillId="2" borderId="23" xfId="0" applyFont="1" applyFill="1" applyBorder="1" applyAlignment="1">
      <alignment horizontal="left" vertical="center"/>
    </xf>
    <xf numFmtId="10" fontId="14" fillId="3" borderId="11" xfId="1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10" fontId="14" fillId="3" borderId="5" xfId="1" applyNumberFormat="1" applyFont="1" applyFill="1" applyBorder="1" applyAlignment="1">
      <alignment horizontal="left" vertical="center"/>
    </xf>
    <xf numFmtId="10" fontId="14" fillId="6" borderId="5" xfId="0" applyNumberFormat="1" applyFont="1" applyFill="1" applyBorder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5" fillId="6" borderId="6" xfId="0" applyFont="1" applyFill="1" applyBorder="1" applyAlignment="1">
      <alignment horizontal="left" vertical="center"/>
    </xf>
    <xf numFmtId="10" fontId="1" fillId="0" borderId="6" xfId="1" applyNumberFormat="1" applyFont="1" applyBorder="1" applyAlignment="1">
      <alignment horizontal="left" vertical="center"/>
    </xf>
    <xf numFmtId="10" fontId="1" fillId="6" borderId="0" xfId="1" applyNumberFormat="1" applyFont="1" applyFill="1" applyAlignment="1">
      <alignment horizontal="left" vertical="center"/>
    </xf>
    <xf numFmtId="10" fontId="1" fillId="3" borderId="0" xfId="1" applyNumberFormat="1" applyFont="1" applyFill="1" applyAlignment="1">
      <alignment horizontal="left" vertical="center"/>
    </xf>
    <xf numFmtId="164" fontId="1" fillId="3" borderId="0" xfId="1" applyNumberFormat="1" applyFont="1" applyFill="1" applyAlignment="1">
      <alignment horizontal="left" vertical="center"/>
    </xf>
    <xf numFmtId="0" fontId="16" fillId="3" borderId="19" xfId="0" applyFont="1" applyFill="1" applyBorder="1" applyAlignment="1">
      <alignment horizontal="left" vertical="center" wrapText="1" indent="1"/>
    </xf>
    <xf numFmtId="0" fontId="14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7" borderId="17" xfId="0" applyFont="1" applyFill="1" applyBorder="1" applyAlignment="1">
      <alignment horizontal="left" vertical="center" wrapText="1" indent="1"/>
    </xf>
    <xf numFmtId="0" fontId="14" fillId="7" borderId="5" xfId="0" applyFont="1" applyFill="1" applyBorder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5" fillId="7" borderId="6" xfId="0" applyFont="1" applyFill="1" applyBorder="1" applyAlignment="1">
      <alignment horizontal="left" vertical="center"/>
    </xf>
    <xf numFmtId="0" fontId="15" fillId="7" borderId="0" xfId="0" applyFont="1" applyFill="1" applyAlignment="1">
      <alignment horizontal="left" vertical="center"/>
    </xf>
    <xf numFmtId="0" fontId="0" fillId="0" borderId="0" xfId="0" applyAlignment="1"/>
    <xf numFmtId="0" fontId="17" fillId="3" borderId="17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CFC3-3A88-D544-A7CE-ED6F8F8A9091}">
  <dimension ref="A1:AES95"/>
  <sheetViews>
    <sheetView tabSelected="1" topLeftCell="A84" workbookViewId="0">
      <selection activeCell="C49" sqref="C49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16.6640625" style="18" customWidth="1"/>
    <col min="5" max="5" width="15.1640625" style="5" hidden="1" customWidth="1"/>
    <col min="6" max="6" width="35.33203125" style="1" hidden="1" customWidth="1"/>
    <col min="7" max="7" width="15.83203125" style="18" hidden="1" customWidth="1"/>
    <col min="8" max="8" width="22.6640625" style="5" hidden="1" customWidth="1"/>
    <col min="9" max="9" width="40.33203125" style="1" hidden="1" customWidth="1"/>
    <col min="10" max="10" width="0.6640625" style="18" hidden="1" customWidth="1"/>
    <col min="11" max="12" width="9" style="1"/>
    <col min="18" max="16384" width="9" style="1"/>
  </cols>
  <sheetData>
    <row r="1" spans="1:825" s="6" customFormat="1" ht="25" x14ac:dyDescent="0.2">
      <c r="A1" s="20"/>
      <c r="B1" s="13">
        <v>2007</v>
      </c>
      <c r="C1" s="14"/>
      <c r="D1" s="15"/>
      <c r="E1" s="13">
        <v>2017</v>
      </c>
      <c r="F1" s="14"/>
      <c r="G1" s="15"/>
      <c r="H1" s="13">
        <v>2017</v>
      </c>
      <c r="I1" s="14"/>
      <c r="J1" s="15"/>
      <c r="K1" s="37"/>
      <c r="L1" s="37"/>
      <c r="M1" s="87"/>
      <c r="N1" s="87"/>
      <c r="O1" s="87"/>
      <c r="P1" s="87"/>
      <c r="Q1" s="8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</row>
    <row r="2" spans="1:825" s="2" customFormat="1" ht="21" thickBot="1" x14ac:dyDescent="0.25">
      <c r="A2" s="21"/>
      <c r="B2" s="3" t="s">
        <v>10</v>
      </c>
      <c r="C2" s="4" t="s">
        <v>37</v>
      </c>
      <c r="D2" s="17" t="s">
        <v>8</v>
      </c>
      <c r="E2" s="3" t="s">
        <v>10</v>
      </c>
      <c r="F2" s="16" t="s">
        <v>98</v>
      </c>
      <c r="G2" s="17" t="s">
        <v>8</v>
      </c>
      <c r="H2" s="3" t="s">
        <v>10</v>
      </c>
      <c r="I2" s="16" t="s">
        <v>38</v>
      </c>
      <c r="J2" s="17" t="s">
        <v>8</v>
      </c>
      <c r="K2" s="38"/>
      <c r="L2" s="38"/>
      <c r="M2" s="87"/>
      <c r="N2" s="87"/>
      <c r="O2" s="87"/>
      <c r="P2" s="87"/>
      <c r="Q2" s="8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</row>
    <row r="3" spans="1:825" s="8" customFormat="1" ht="19" x14ac:dyDescent="0.2">
      <c r="A3" s="22" t="s">
        <v>2</v>
      </c>
      <c r="B3" s="39"/>
      <c r="C3" s="40" t="s">
        <v>12</v>
      </c>
      <c r="D3" s="41">
        <v>0</v>
      </c>
      <c r="E3" s="39">
        <f>G3/G91</f>
        <v>0.45918579513573404</v>
      </c>
      <c r="F3" s="40" t="s">
        <v>24</v>
      </c>
      <c r="G3" s="41">
        <v>161216</v>
      </c>
      <c r="H3" s="39"/>
      <c r="I3" s="40"/>
      <c r="J3" s="41"/>
      <c r="K3" s="1"/>
      <c r="L3" s="1"/>
      <c r="M3" s="87"/>
      <c r="N3" s="87"/>
      <c r="O3" s="87"/>
      <c r="P3" s="87"/>
      <c r="Q3" s="87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</row>
    <row r="4" spans="1:825" s="8" customFormat="1" ht="18" x14ac:dyDescent="0.2">
      <c r="A4" s="23"/>
      <c r="B4" s="42"/>
      <c r="C4" s="43"/>
      <c r="D4" s="44"/>
      <c r="E4" s="42"/>
      <c r="F4" s="43"/>
      <c r="G4" s="44"/>
      <c r="H4" s="42"/>
      <c r="I4" s="43"/>
      <c r="J4" s="44"/>
      <c r="K4" s="1"/>
      <c r="L4" s="1"/>
      <c r="M4" s="87"/>
      <c r="N4" s="87"/>
      <c r="O4" s="87"/>
      <c r="P4" s="87"/>
      <c r="Q4" s="87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</row>
    <row r="5" spans="1:825" s="8" customFormat="1" ht="19" thickBot="1" x14ac:dyDescent="0.25">
      <c r="A5" s="24"/>
      <c r="B5" s="45"/>
      <c r="C5" s="46"/>
      <c r="D5" s="47"/>
      <c r="E5" s="45"/>
      <c r="F5" s="46"/>
      <c r="G5" s="47"/>
      <c r="H5" s="45"/>
      <c r="I5" s="46"/>
      <c r="J5" s="47"/>
      <c r="K5" s="1"/>
      <c r="L5" s="1"/>
      <c r="M5" s="87"/>
      <c r="N5" s="87"/>
      <c r="O5" s="87"/>
      <c r="P5" s="87"/>
      <c r="Q5" s="87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</row>
    <row r="6" spans="1:825" s="10" customFormat="1" ht="19" x14ac:dyDescent="0.2">
      <c r="A6" s="25" t="s">
        <v>3</v>
      </c>
      <c r="B6" s="48"/>
      <c r="C6" s="49" t="s">
        <v>25</v>
      </c>
      <c r="D6" s="50">
        <f>4558+34</f>
        <v>4592</v>
      </c>
      <c r="E6" s="48">
        <f>G6/G91</f>
        <v>3.2871819556753092E-2</v>
      </c>
      <c r="F6" s="49" t="s">
        <v>15</v>
      </c>
      <c r="G6" s="50">
        <v>11541</v>
      </c>
      <c r="H6" s="48"/>
      <c r="I6" s="49"/>
      <c r="J6" s="50"/>
      <c r="K6" s="1"/>
      <c r="L6" s="1"/>
      <c r="M6" s="87"/>
      <c r="N6" s="87"/>
      <c r="O6" s="87"/>
      <c r="P6" s="87"/>
      <c r="Q6" s="87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</row>
    <row r="7" spans="1:825" s="10" customFormat="1" ht="18" x14ac:dyDescent="0.2">
      <c r="A7" s="26"/>
      <c r="B7" s="53"/>
      <c r="C7" s="51"/>
      <c r="D7" s="52"/>
      <c r="E7" s="53"/>
      <c r="F7" s="54"/>
      <c r="G7" s="55"/>
      <c r="H7" s="53"/>
      <c r="I7" s="54"/>
      <c r="J7" s="55"/>
      <c r="K7" s="1"/>
      <c r="L7" s="1"/>
      <c r="M7" s="87"/>
      <c r="N7" s="87"/>
      <c r="O7" s="87"/>
      <c r="P7" s="87"/>
      <c r="Q7" s="87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</row>
    <row r="8" spans="1:825" s="10" customFormat="1" ht="18" x14ac:dyDescent="0.2">
      <c r="A8" s="26"/>
      <c r="B8" s="53"/>
      <c r="C8" s="51"/>
      <c r="D8" s="52"/>
      <c r="E8" s="53"/>
      <c r="F8" s="51"/>
      <c r="G8" s="52"/>
      <c r="H8" s="53"/>
      <c r="I8" s="51"/>
      <c r="J8" s="52"/>
      <c r="K8" s="1"/>
      <c r="L8" s="1"/>
      <c r="M8" s="87"/>
      <c r="N8" s="87"/>
      <c r="O8" s="87"/>
      <c r="P8" s="87"/>
      <c r="Q8" s="87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</row>
    <row r="9" spans="1:825" s="10" customFormat="1" ht="18" x14ac:dyDescent="0.2">
      <c r="A9" s="26"/>
      <c r="B9" s="53"/>
      <c r="C9" s="51"/>
      <c r="D9" s="52"/>
      <c r="E9" s="53"/>
      <c r="F9" s="51"/>
      <c r="G9" s="52"/>
      <c r="H9" s="53"/>
      <c r="I9" s="51"/>
      <c r="J9" s="52"/>
      <c r="K9" s="1"/>
      <c r="L9" s="1"/>
      <c r="M9" s="87"/>
      <c r="N9" s="87"/>
      <c r="O9" s="87"/>
      <c r="P9" s="87"/>
      <c r="Q9" s="87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</row>
    <row r="10" spans="1:825" s="10" customFormat="1" ht="18" x14ac:dyDescent="0.2">
      <c r="A10" s="26"/>
      <c r="B10" s="53"/>
      <c r="C10" s="51"/>
      <c r="D10" s="52"/>
      <c r="E10" s="53"/>
      <c r="F10" s="51"/>
      <c r="G10" s="52"/>
      <c r="H10" s="53"/>
      <c r="I10" s="51"/>
      <c r="J10" s="52"/>
      <c r="K10" s="1"/>
      <c r="L10" s="1"/>
      <c r="M10" s="87"/>
      <c r="N10" s="87"/>
      <c r="O10" s="87"/>
      <c r="P10" s="87"/>
      <c r="Q10" s="87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</row>
    <row r="11" spans="1:825" s="10" customFormat="1" ht="19" thickBot="1" x14ac:dyDescent="0.25">
      <c r="A11" s="26"/>
      <c r="B11" s="53"/>
      <c r="C11" s="51"/>
      <c r="D11" s="52"/>
      <c r="E11" s="53"/>
      <c r="F11" s="51"/>
      <c r="G11" s="52"/>
      <c r="H11" s="53"/>
      <c r="I11" s="51"/>
      <c r="J11" s="52"/>
      <c r="K11" s="1"/>
      <c r="L11" s="1"/>
      <c r="M11" s="87"/>
      <c r="N11" s="87"/>
      <c r="O11" s="87"/>
      <c r="P11" s="87"/>
      <c r="Q11" s="87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</row>
    <row r="12" spans="1:825" s="7" customFormat="1" ht="19" x14ac:dyDescent="0.2">
      <c r="A12" s="22" t="s">
        <v>4</v>
      </c>
      <c r="B12" s="39"/>
      <c r="C12" s="40" t="s">
        <v>26</v>
      </c>
      <c r="D12" s="41">
        <f>65534+9</f>
        <v>65543</v>
      </c>
      <c r="E12" s="39">
        <f>G12/G91</f>
        <v>0.30511462840118375</v>
      </c>
      <c r="F12" s="40" t="s">
        <v>13</v>
      </c>
      <c r="G12" s="41">
        <v>107123</v>
      </c>
      <c r="H12" s="39"/>
      <c r="I12" s="40"/>
      <c r="J12" s="41"/>
      <c r="K12" s="1"/>
      <c r="L12" s="1"/>
      <c r="M12" s="87"/>
      <c r="N12" s="87"/>
      <c r="O12" s="87"/>
      <c r="P12" s="87"/>
      <c r="Q12" s="87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</row>
    <row r="13" spans="1:825" s="8" customFormat="1" ht="18" x14ac:dyDescent="0.2">
      <c r="A13" s="27"/>
      <c r="B13" s="42"/>
      <c r="D13" s="44"/>
      <c r="E13" s="42"/>
      <c r="F13" s="43"/>
      <c r="G13" s="44"/>
      <c r="H13" s="42"/>
      <c r="I13" s="43"/>
      <c r="J13" s="44"/>
      <c r="K13" s="1"/>
      <c r="L13" s="1"/>
      <c r="M13" s="87"/>
      <c r="N13" s="87"/>
      <c r="O13" s="87"/>
      <c r="P13" s="87"/>
      <c r="Q13" s="87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</row>
    <row r="14" spans="1:825" s="8" customFormat="1" ht="18" x14ac:dyDescent="0.2">
      <c r="A14" s="27"/>
      <c r="B14" s="42"/>
      <c r="D14" s="44"/>
      <c r="E14" s="42"/>
      <c r="F14" s="56"/>
      <c r="G14" s="57"/>
      <c r="H14" s="42"/>
      <c r="I14" s="56"/>
      <c r="J14" s="57"/>
      <c r="K14" s="1"/>
      <c r="L14" s="1"/>
      <c r="M14" s="87"/>
      <c r="N14" s="87"/>
      <c r="O14" s="87"/>
      <c r="P14" s="87"/>
      <c r="Q14" s="87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</row>
    <row r="15" spans="1:825" s="8" customFormat="1" ht="18" x14ac:dyDescent="0.2">
      <c r="A15" s="27"/>
      <c r="B15" s="42"/>
      <c r="C15" s="43"/>
      <c r="D15" s="44"/>
      <c r="E15" s="42"/>
      <c r="F15" s="56"/>
      <c r="G15" s="57"/>
      <c r="H15" s="42"/>
      <c r="I15" s="56"/>
      <c r="J15" s="57"/>
      <c r="K15" s="1"/>
      <c r="L15" s="1"/>
      <c r="M15" s="87"/>
      <c r="N15" s="87"/>
      <c r="O15" s="87"/>
      <c r="P15" s="87"/>
      <c r="Q15" s="87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</row>
    <row r="16" spans="1:825" s="8" customFormat="1" ht="18" x14ac:dyDescent="0.2">
      <c r="A16" s="27"/>
      <c r="B16" s="42"/>
      <c r="C16" s="43"/>
      <c r="D16" s="44"/>
      <c r="E16" s="42"/>
      <c r="F16" s="56"/>
      <c r="G16" s="57"/>
      <c r="H16" s="42"/>
      <c r="I16" s="56"/>
      <c r="J16" s="57"/>
      <c r="K16" s="1"/>
      <c r="L16" s="1"/>
      <c r="M16" s="87"/>
      <c r="N16" s="87"/>
      <c r="O16" s="87"/>
      <c r="P16" s="87"/>
      <c r="Q16" s="87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</row>
    <row r="17" spans="1:825" s="8" customFormat="1" ht="18" x14ac:dyDescent="0.2">
      <c r="A17" s="27"/>
      <c r="B17" s="42"/>
      <c r="C17" s="43"/>
      <c r="D17" s="44"/>
      <c r="E17" s="42"/>
      <c r="F17" s="56"/>
      <c r="G17" s="57"/>
      <c r="H17" s="42"/>
      <c r="I17" s="56"/>
      <c r="J17" s="57"/>
      <c r="K17" s="1"/>
      <c r="L17" s="1"/>
      <c r="M17" s="87"/>
      <c r="N17" s="87"/>
      <c r="O17" s="87"/>
      <c r="P17" s="87"/>
      <c r="Q17" s="87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</row>
    <row r="18" spans="1:825" s="8" customFormat="1" ht="18" x14ac:dyDescent="0.2">
      <c r="A18" s="27"/>
      <c r="B18" s="42"/>
      <c r="C18" s="43"/>
      <c r="D18" s="44"/>
      <c r="E18" s="42"/>
      <c r="F18" s="56"/>
      <c r="G18" s="57"/>
      <c r="H18" s="42"/>
      <c r="I18" s="56"/>
      <c r="J18" s="57"/>
      <c r="K18" s="1"/>
      <c r="L18" s="1"/>
      <c r="M18" s="87"/>
      <c r="N18" s="87"/>
      <c r="O18" s="87"/>
      <c r="P18" s="87"/>
      <c r="Q18" s="8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</row>
    <row r="19" spans="1:825" s="8" customFormat="1" ht="18" x14ac:dyDescent="0.2">
      <c r="A19" s="27"/>
      <c r="B19" s="42"/>
      <c r="C19" s="43"/>
      <c r="D19" s="44"/>
      <c r="E19" s="42"/>
      <c r="F19" s="56"/>
      <c r="G19" s="57"/>
      <c r="H19" s="42"/>
      <c r="I19" s="56"/>
      <c r="J19" s="57"/>
      <c r="K19" s="1"/>
      <c r="L19" s="1"/>
      <c r="M19" s="87"/>
      <c r="N19" s="87"/>
      <c r="O19" s="87"/>
      <c r="P19" s="87"/>
      <c r="Q19" s="8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</row>
    <row r="20" spans="1:825" s="8" customFormat="1" ht="19" thickBot="1" x14ac:dyDescent="0.25">
      <c r="A20" s="23"/>
      <c r="B20" s="42"/>
      <c r="C20" s="43"/>
      <c r="D20" s="44"/>
      <c r="E20" s="42"/>
      <c r="F20" s="43"/>
      <c r="G20" s="44"/>
      <c r="H20" s="42"/>
      <c r="I20" s="43"/>
      <c r="J20" s="44"/>
      <c r="K20" s="1"/>
      <c r="L20" s="1"/>
      <c r="M20" s="87"/>
      <c r="N20" s="87"/>
      <c r="O20" s="87"/>
      <c r="P20" s="87"/>
      <c r="Q20" s="87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</row>
    <row r="21" spans="1:825" s="9" customFormat="1" ht="19" x14ac:dyDescent="0.2">
      <c r="A21" s="25" t="s">
        <v>5</v>
      </c>
      <c r="B21" s="48"/>
      <c r="C21" s="49" t="s">
        <v>27</v>
      </c>
      <c r="D21" s="50">
        <f>14365+26</f>
        <v>14391</v>
      </c>
      <c r="E21" s="48">
        <f>SUM(G21:G24)/G91</f>
        <v>6.3704281795887677E-2</v>
      </c>
      <c r="F21" s="49" t="s">
        <v>17</v>
      </c>
      <c r="G21" s="50">
        <v>2286</v>
      </c>
      <c r="H21" s="48"/>
      <c r="I21" s="49"/>
      <c r="J21" s="50"/>
      <c r="K21" s="1"/>
      <c r="L21" s="1"/>
      <c r="M21" s="87"/>
      <c r="N21" s="87"/>
      <c r="O21" s="87"/>
      <c r="P21" s="87"/>
      <c r="Q21" s="8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</row>
    <row r="22" spans="1:825" s="10" customFormat="1" ht="18" x14ac:dyDescent="0.2">
      <c r="A22" s="26"/>
      <c r="B22" s="53"/>
      <c r="C22" s="51"/>
      <c r="D22" s="52"/>
      <c r="E22" s="53"/>
      <c r="F22" s="51" t="s">
        <v>18</v>
      </c>
      <c r="G22" s="52">
        <v>16624</v>
      </c>
      <c r="H22" s="53"/>
      <c r="I22" s="51"/>
      <c r="J22" s="52"/>
      <c r="K22" s="1"/>
      <c r="L22" s="1"/>
      <c r="M22" s="87"/>
      <c r="N22" s="87"/>
      <c r="O22" s="87"/>
      <c r="P22" s="87"/>
      <c r="Q22" s="87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</row>
    <row r="23" spans="1:825" s="10" customFormat="1" ht="18" x14ac:dyDescent="0.2">
      <c r="A23" s="26"/>
      <c r="B23" s="53"/>
      <c r="C23" s="51"/>
      <c r="D23" s="52"/>
      <c r="E23" s="53"/>
      <c r="F23" s="51" t="s">
        <v>102</v>
      </c>
      <c r="G23" s="52">
        <v>849</v>
      </c>
      <c r="H23" s="53"/>
      <c r="I23" s="51"/>
      <c r="J23" s="52"/>
      <c r="K23" s="1"/>
      <c r="L23" s="1"/>
      <c r="M23" s="87"/>
      <c r="N23" s="87"/>
      <c r="O23" s="87"/>
      <c r="P23" s="87"/>
      <c r="Q23" s="8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</row>
    <row r="24" spans="1:825" s="10" customFormat="1" ht="18" x14ac:dyDescent="0.2">
      <c r="A24" s="26"/>
      <c r="B24" s="53"/>
      <c r="C24" s="51"/>
      <c r="D24" s="52"/>
      <c r="E24" s="53"/>
      <c r="F24" s="51" t="s">
        <v>103</v>
      </c>
      <c r="G24" s="52">
        <v>2607</v>
      </c>
      <c r="H24" s="53"/>
      <c r="I24" s="51"/>
      <c r="J24" s="52"/>
      <c r="K24" s="1"/>
      <c r="L24" s="1"/>
      <c r="M24" s="87"/>
      <c r="N24" s="87"/>
      <c r="O24" s="87"/>
      <c r="P24" s="87"/>
      <c r="Q24" s="87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</row>
    <row r="25" spans="1:825" s="10" customFormat="1" ht="18" x14ac:dyDescent="0.2">
      <c r="A25" s="26"/>
      <c r="B25" s="53"/>
      <c r="C25" s="51"/>
      <c r="D25" s="52"/>
      <c r="E25" s="53"/>
      <c r="F25" s="51"/>
      <c r="G25" s="52"/>
      <c r="H25" s="53"/>
      <c r="I25" s="51"/>
      <c r="J25" s="52"/>
      <c r="K25" s="1"/>
      <c r="L25" s="1"/>
      <c r="M25" s="87"/>
      <c r="N25" s="87"/>
      <c r="O25" s="87"/>
      <c r="P25" s="87"/>
      <c r="Q25" s="87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</row>
    <row r="26" spans="1:825" s="10" customFormat="1" ht="18" x14ac:dyDescent="0.2">
      <c r="A26" s="26"/>
      <c r="B26" s="53"/>
      <c r="C26" s="51"/>
      <c r="D26" s="52"/>
      <c r="E26" s="53"/>
      <c r="F26" s="51"/>
      <c r="G26" s="52"/>
      <c r="H26" s="53"/>
      <c r="I26" s="51"/>
      <c r="J26" s="52"/>
      <c r="K26" s="1"/>
      <c r="L26" s="1"/>
      <c r="M26" s="87"/>
      <c r="N26" s="87"/>
      <c r="O26" s="87"/>
      <c r="P26" s="87"/>
      <c r="Q26" s="87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</row>
    <row r="27" spans="1:825" s="10" customFormat="1" ht="18" x14ac:dyDescent="0.2">
      <c r="A27" s="26"/>
      <c r="B27" s="53"/>
      <c r="C27" s="51"/>
      <c r="D27" s="52"/>
      <c r="E27" s="53"/>
      <c r="F27" s="51"/>
      <c r="G27" s="52"/>
      <c r="H27" s="53"/>
      <c r="I27" s="51"/>
      <c r="J27" s="52"/>
      <c r="K27" s="1"/>
      <c r="L27" s="1"/>
      <c r="M27" s="87"/>
      <c r="N27" s="87"/>
      <c r="O27" s="87"/>
      <c r="P27" s="87"/>
      <c r="Q27" s="8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</row>
    <row r="28" spans="1:825" s="11" customFormat="1" ht="19" thickBot="1" x14ac:dyDescent="0.25">
      <c r="A28" s="28"/>
      <c r="B28" s="58"/>
      <c r="C28" s="59"/>
      <c r="D28" s="60"/>
      <c r="E28" s="58"/>
      <c r="F28" s="59"/>
      <c r="G28" s="60"/>
      <c r="H28" s="58"/>
      <c r="I28" s="59"/>
      <c r="J28" s="60"/>
      <c r="K28" s="1"/>
      <c r="L28" s="1"/>
      <c r="M28" s="87"/>
      <c r="N28" s="87"/>
      <c r="O28" s="87"/>
      <c r="P28" s="87"/>
      <c r="Q28" s="87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</row>
    <row r="29" spans="1:825" s="8" customFormat="1" ht="19" x14ac:dyDescent="0.2">
      <c r="A29" s="23" t="s">
        <v>0</v>
      </c>
      <c r="B29" s="61"/>
      <c r="C29" s="43" t="s">
        <v>28</v>
      </c>
      <c r="D29" s="44">
        <f>885+7</f>
        <v>892</v>
      </c>
      <c r="E29" s="61">
        <f>G29/G91</f>
        <v>1.5990156398198757E-2</v>
      </c>
      <c r="F29" s="43" t="s">
        <v>16</v>
      </c>
      <c r="G29" s="44">
        <v>5614</v>
      </c>
      <c r="H29" s="61"/>
      <c r="I29" s="43"/>
      <c r="J29" s="44"/>
      <c r="K29" s="1"/>
      <c r="L29" s="1"/>
      <c r="M29" s="87"/>
      <c r="N29" s="87"/>
      <c r="O29" s="87"/>
      <c r="P29" s="87"/>
      <c r="Q29" s="87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</row>
    <row r="30" spans="1:825" s="8" customFormat="1" ht="18" x14ac:dyDescent="0.2">
      <c r="A30" s="23"/>
      <c r="B30" s="42"/>
      <c r="C30" s="43"/>
      <c r="D30" s="44"/>
      <c r="E30" s="42"/>
      <c r="F30" s="43"/>
      <c r="G30" s="44"/>
      <c r="H30" s="42"/>
      <c r="I30" s="43"/>
      <c r="J30" s="44"/>
      <c r="K30" s="1"/>
      <c r="L30" s="1"/>
      <c r="M30" s="87"/>
      <c r="N30" s="87"/>
      <c r="O30" s="87"/>
      <c r="P30" s="87"/>
      <c r="Q30" s="87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</row>
    <row r="31" spans="1:825" s="8" customFormat="1" ht="18" x14ac:dyDescent="0.2">
      <c r="A31" s="23"/>
      <c r="B31" s="42"/>
      <c r="C31" s="43"/>
      <c r="D31" s="44"/>
      <c r="E31" s="42"/>
      <c r="F31" s="43"/>
      <c r="G31" s="44"/>
      <c r="H31" s="42"/>
      <c r="I31" s="43"/>
      <c r="J31" s="44"/>
      <c r="K31" s="1"/>
      <c r="L31" s="1"/>
      <c r="M31" s="87"/>
      <c r="N31" s="87"/>
      <c r="O31" s="87"/>
      <c r="P31" s="87"/>
      <c r="Q31" s="87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</row>
    <row r="32" spans="1:825" s="8" customFormat="1" ht="18" x14ac:dyDescent="0.2">
      <c r="A32" s="23"/>
      <c r="B32" s="42"/>
      <c r="C32" s="43"/>
      <c r="D32" s="44"/>
      <c r="E32" s="42"/>
      <c r="F32" s="43"/>
      <c r="G32" s="44"/>
      <c r="H32" s="42"/>
      <c r="I32" s="43"/>
      <c r="J32" s="44"/>
      <c r="K32" s="1"/>
      <c r="L32" s="1"/>
      <c r="M32" s="87"/>
      <c r="N32" s="87"/>
      <c r="O32" s="87"/>
      <c r="P32" s="87"/>
      <c r="Q32" s="87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</row>
    <row r="33" spans="1:825" s="8" customFormat="1" ht="18" x14ac:dyDescent="0.2">
      <c r="A33" s="23"/>
      <c r="B33" s="42"/>
      <c r="C33" s="43"/>
      <c r="D33" s="44"/>
      <c r="E33" s="42"/>
      <c r="F33" s="43"/>
      <c r="G33" s="44"/>
      <c r="H33" s="42"/>
      <c r="I33" s="43"/>
      <c r="J33" s="44"/>
      <c r="K33" s="1"/>
      <c r="L33" s="1"/>
      <c r="M33" s="87"/>
      <c r="N33" s="87"/>
      <c r="O33" s="87"/>
      <c r="P33" s="87"/>
      <c r="Q33" s="87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</row>
    <row r="34" spans="1:825" s="8" customFormat="1" ht="19" thickBot="1" x14ac:dyDescent="0.25">
      <c r="A34" s="24"/>
      <c r="B34" s="45"/>
      <c r="C34" s="46"/>
      <c r="D34" s="47"/>
      <c r="E34" s="45"/>
      <c r="F34" s="46"/>
      <c r="G34" s="47"/>
      <c r="H34" s="45"/>
      <c r="I34" s="46"/>
      <c r="J34" s="47"/>
      <c r="K34" s="1"/>
      <c r="L34" s="1"/>
      <c r="M34" s="87"/>
      <c r="N34" s="87"/>
      <c r="O34" s="87"/>
      <c r="P34" s="87"/>
      <c r="Q34" s="87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</row>
    <row r="35" spans="1:825" s="10" customFormat="1" ht="19" x14ac:dyDescent="0.2">
      <c r="A35" s="25" t="s">
        <v>11</v>
      </c>
      <c r="B35" s="48"/>
      <c r="C35" s="49" t="s">
        <v>118</v>
      </c>
      <c r="D35" s="50">
        <f>draft!D35+draft!D36+draft!D37</f>
        <v>14242</v>
      </c>
      <c r="E35" s="48">
        <f>SUM(G35:G39)/G91</f>
        <v>4.1954934760503691E-3</v>
      </c>
      <c r="F35" s="49" t="s">
        <v>14</v>
      </c>
      <c r="G35" s="50">
        <v>1461</v>
      </c>
      <c r="H35" s="48"/>
      <c r="I35" s="49"/>
      <c r="J35" s="50"/>
      <c r="K35" s="1"/>
      <c r="L35" s="1"/>
      <c r="M35" s="87"/>
      <c r="N35" s="87"/>
      <c r="O35" s="87"/>
      <c r="P35" s="87"/>
      <c r="Q35" s="87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</row>
    <row r="36" spans="1:825" s="10" customFormat="1" ht="76" x14ac:dyDescent="0.2">
      <c r="A36" s="88" t="s">
        <v>132</v>
      </c>
      <c r="B36" s="70"/>
      <c r="C36" s="51" t="s">
        <v>121</v>
      </c>
      <c r="D36" s="52">
        <f>3204+122+2</f>
        <v>3328</v>
      </c>
      <c r="E36" s="70"/>
      <c r="F36" s="51"/>
      <c r="G36" s="52"/>
      <c r="H36" s="70"/>
      <c r="I36" s="51"/>
      <c r="J36" s="52"/>
      <c r="K36" s="1"/>
      <c r="L36" s="1"/>
      <c r="M36" s="87"/>
      <c r="N36" s="87"/>
      <c r="O36" s="87"/>
      <c r="P36" s="87"/>
      <c r="Q36" s="87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</row>
    <row r="37" spans="1:825" s="10" customFormat="1" ht="18" x14ac:dyDescent="0.2">
      <c r="A37" s="26"/>
      <c r="B37" s="53"/>
      <c r="C37" s="51" t="s">
        <v>111</v>
      </c>
      <c r="D37" s="52">
        <f>296+49+3</f>
        <v>348</v>
      </c>
      <c r="E37" s="53"/>
      <c r="F37" s="51" t="s">
        <v>100</v>
      </c>
      <c r="G37" s="52">
        <v>2</v>
      </c>
      <c r="H37" s="53"/>
      <c r="I37" s="51"/>
      <c r="J37" s="52"/>
      <c r="K37" s="1"/>
      <c r="L37" s="1"/>
      <c r="M37" s="87"/>
      <c r="N37" s="87"/>
      <c r="O37" s="87"/>
      <c r="P37" s="87"/>
      <c r="Q37" s="87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</row>
    <row r="38" spans="1:825" s="10" customFormat="1" ht="18" x14ac:dyDescent="0.2">
      <c r="A38" s="26"/>
      <c r="B38" s="53"/>
      <c r="C38" s="51" t="s">
        <v>113</v>
      </c>
      <c r="D38" s="52">
        <v>1663</v>
      </c>
      <c r="E38" s="53"/>
      <c r="F38" s="51" t="s">
        <v>22</v>
      </c>
      <c r="G38" s="52">
        <v>8</v>
      </c>
      <c r="H38" s="53"/>
      <c r="I38" s="51"/>
      <c r="J38" s="52"/>
      <c r="K38" s="1"/>
      <c r="L38" s="1"/>
      <c r="M38" s="87"/>
      <c r="N38" s="87"/>
      <c r="O38" s="87"/>
      <c r="P38" s="87"/>
      <c r="Q38" s="87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</row>
    <row r="39" spans="1:825" s="10" customFormat="1" ht="18" x14ac:dyDescent="0.2">
      <c r="A39" s="26"/>
      <c r="B39" s="53"/>
      <c r="C39" s="51" t="s">
        <v>112</v>
      </c>
      <c r="D39" s="52">
        <v>38029</v>
      </c>
      <c r="E39" s="53"/>
      <c r="F39" s="51" t="s">
        <v>101</v>
      </c>
      <c r="G39" s="52">
        <v>2</v>
      </c>
      <c r="H39" s="53"/>
      <c r="I39" s="51"/>
      <c r="J39" s="52"/>
      <c r="K39" s="1"/>
      <c r="L39" s="1"/>
      <c r="M39" s="87"/>
      <c r="N39" s="87"/>
      <c r="O39" s="87"/>
      <c r="P39" s="87"/>
      <c r="Q39" s="87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</row>
    <row r="40" spans="1:825" s="10" customFormat="1" ht="18" x14ac:dyDescent="0.2">
      <c r="A40" s="26"/>
      <c r="B40" s="53"/>
      <c r="C40" s="10" t="s">
        <v>124</v>
      </c>
      <c r="D40" s="52">
        <v>497</v>
      </c>
      <c r="E40" s="53"/>
      <c r="F40" s="51"/>
      <c r="G40" s="52"/>
      <c r="H40" s="53"/>
      <c r="I40" s="51"/>
      <c r="J40" s="52"/>
      <c r="K40" s="1"/>
      <c r="L40" s="1"/>
      <c r="M40" s="87"/>
      <c r="N40" s="87"/>
      <c r="O40" s="87"/>
      <c r="P40" s="87"/>
      <c r="Q40" s="87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</row>
    <row r="41" spans="1:825" s="10" customFormat="1" ht="18" x14ac:dyDescent="0.2">
      <c r="A41" s="26"/>
      <c r="B41" s="53"/>
      <c r="C41" s="10" t="s">
        <v>125</v>
      </c>
      <c r="D41" s="52">
        <v>30</v>
      </c>
      <c r="E41" s="53"/>
      <c r="F41" s="51"/>
      <c r="G41" s="52"/>
      <c r="H41" s="53"/>
      <c r="I41" s="51"/>
      <c r="J41" s="52"/>
      <c r="K41" s="1"/>
      <c r="L41" s="1"/>
      <c r="M41" s="87"/>
      <c r="N41" s="87"/>
      <c r="O41" s="87"/>
      <c r="P41" s="87"/>
      <c r="Q41" s="87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</row>
    <row r="42" spans="1:825" s="10" customFormat="1" ht="18" x14ac:dyDescent="0.2">
      <c r="A42" s="26"/>
      <c r="B42" s="53"/>
      <c r="C42" s="51" t="s">
        <v>126</v>
      </c>
      <c r="D42" s="52">
        <v>1793</v>
      </c>
      <c r="E42" s="53"/>
      <c r="F42" s="51"/>
      <c r="G42" s="52"/>
      <c r="H42" s="53"/>
      <c r="I42" s="51"/>
      <c r="J42" s="52"/>
      <c r="K42" s="1"/>
      <c r="L42" s="1"/>
      <c r="M42" s="87"/>
      <c r="N42" s="87"/>
      <c r="O42" s="87"/>
      <c r="P42" s="87"/>
      <c r="Q42" s="87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</row>
    <row r="43" spans="1:825" s="10" customFormat="1" ht="18" x14ac:dyDescent="0.2">
      <c r="A43" s="26"/>
      <c r="B43" s="53"/>
      <c r="C43" s="51" t="s">
        <v>131</v>
      </c>
      <c r="D43" s="52">
        <v>14</v>
      </c>
      <c r="E43" s="53"/>
      <c r="F43" s="51"/>
      <c r="G43" s="52"/>
      <c r="H43" s="53"/>
      <c r="I43" s="51"/>
      <c r="J43" s="52"/>
      <c r="K43" s="1"/>
      <c r="L43" s="1"/>
      <c r="M43" s="87"/>
      <c r="N43" s="87"/>
      <c r="O43" s="87"/>
      <c r="P43" s="87"/>
      <c r="Q43" s="87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</row>
    <row r="44" spans="1:825" s="10" customFormat="1" ht="18" x14ac:dyDescent="0.2">
      <c r="A44" s="26"/>
      <c r="B44" s="53"/>
      <c r="C44" s="51"/>
      <c r="D44" s="52"/>
      <c r="E44" s="53"/>
      <c r="F44" s="51"/>
      <c r="G44" s="52"/>
      <c r="H44" s="53"/>
      <c r="I44" s="51"/>
      <c r="J44" s="52"/>
      <c r="K44" s="1"/>
      <c r="L44" s="1"/>
      <c r="M44" s="87"/>
      <c r="N44" s="87"/>
      <c r="O44" s="87"/>
      <c r="P44" s="87"/>
      <c r="Q44" s="87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</row>
    <row r="45" spans="1:825" s="10" customFormat="1" ht="18" x14ac:dyDescent="0.2">
      <c r="A45" s="26"/>
      <c r="B45" s="53"/>
      <c r="C45" s="51"/>
      <c r="D45" s="52"/>
      <c r="E45" s="53"/>
      <c r="F45" s="51"/>
      <c r="G45" s="52"/>
      <c r="H45" s="53"/>
      <c r="I45" s="51"/>
      <c r="J45" s="52"/>
      <c r="K45" s="1"/>
      <c r="L45" s="1"/>
      <c r="M45" s="87"/>
      <c r="N45" s="87"/>
      <c r="O45" s="87"/>
      <c r="P45" s="87"/>
      <c r="Q45" s="87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</row>
    <row r="46" spans="1:825" s="10" customFormat="1" ht="18" x14ac:dyDescent="0.2">
      <c r="A46" s="26"/>
      <c r="B46" s="53"/>
      <c r="C46" s="51"/>
      <c r="D46" s="52"/>
      <c r="E46" s="53"/>
      <c r="F46" s="51"/>
      <c r="G46" s="52"/>
      <c r="H46" s="53"/>
      <c r="I46" s="51"/>
      <c r="J46" s="52"/>
      <c r="K46" s="1"/>
      <c r="L46" s="1"/>
      <c r="M46" s="87"/>
      <c r="N46" s="87"/>
      <c r="O46" s="87"/>
      <c r="P46" s="87"/>
      <c r="Q46" s="87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</row>
    <row r="47" spans="1:825" s="10" customFormat="1" ht="18" x14ac:dyDescent="0.2">
      <c r="A47" s="26"/>
      <c r="B47" s="53"/>
      <c r="C47" s="51"/>
      <c r="D47" s="52"/>
      <c r="E47" s="53"/>
      <c r="F47" s="51"/>
      <c r="G47" s="52"/>
      <c r="H47" s="53"/>
      <c r="I47" s="51"/>
      <c r="J47" s="52"/>
      <c r="K47" s="1"/>
      <c r="L47" s="1"/>
      <c r="M47" s="87"/>
      <c r="N47" s="87"/>
      <c r="O47" s="87"/>
      <c r="P47" s="87"/>
      <c r="Q47" s="87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</row>
    <row r="48" spans="1:825" s="10" customFormat="1" ht="18" x14ac:dyDescent="0.2">
      <c r="A48" s="26"/>
      <c r="B48" s="53"/>
      <c r="C48" s="51"/>
      <c r="D48" s="52"/>
      <c r="E48" s="53"/>
      <c r="F48" s="51"/>
      <c r="G48" s="52"/>
      <c r="H48" s="53"/>
      <c r="I48" s="51"/>
      <c r="J48" s="52"/>
      <c r="K48" s="1"/>
      <c r="L48" s="1"/>
      <c r="M48" s="87"/>
      <c r="N48" s="87"/>
      <c r="O48" s="87"/>
      <c r="P48" s="87"/>
      <c r="Q48" s="87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</row>
    <row r="49" spans="1:825" s="10" customFormat="1" ht="18" x14ac:dyDescent="0.2">
      <c r="A49" s="26"/>
      <c r="B49" s="53"/>
      <c r="C49" s="51"/>
      <c r="D49" s="52"/>
      <c r="E49" s="53"/>
      <c r="F49" s="51"/>
      <c r="G49" s="52"/>
      <c r="H49" s="53"/>
      <c r="I49" s="51"/>
      <c r="J49" s="52"/>
      <c r="K49" s="1"/>
      <c r="L49" s="1"/>
      <c r="M49" s="87"/>
      <c r="N49" s="87"/>
      <c r="O49" s="87"/>
      <c r="P49" s="87"/>
      <c r="Q49" s="87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</row>
    <row r="50" spans="1:825" s="10" customFormat="1" ht="18" x14ac:dyDescent="0.2">
      <c r="A50" s="26"/>
      <c r="B50" s="53"/>
      <c r="C50" s="51"/>
      <c r="D50" s="52"/>
      <c r="E50" s="53"/>
      <c r="F50" s="51"/>
      <c r="G50" s="52"/>
      <c r="H50" s="53"/>
      <c r="I50" s="51"/>
      <c r="J50" s="52"/>
      <c r="K50" s="1"/>
      <c r="L50" s="1"/>
      <c r="M50" s="87"/>
      <c r="N50" s="87"/>
      <c r="O50" s="87"/>
      <c r="P50" s="87"/>
      <c r="Q50" s="87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</row>
    <row r="51" spans="1:825" s="10" customFormat="1" ht="17" customHeight="1" x14ac:dyDescent="0.2">
      <c r="A51" s="26"/>
      <c r="B51" s="53"/>
      <c r="C51" s="51"/>
      <c r="D51" s="52"/>
      <c r="E51" s="53"/>
      <c r="F51" s="51"/>
      <c r="G51" s="52"/>
      <c r="H51" s="53"/>
      <c r="I51" s="51"/>
      <c r="J51" s="5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</row>
    <row r="52" spans="1:825" s="10" customFormat="1" ht="17" customHeight="1" x14ac:dyDescent="0.2">
      <c r="A52" s="26"/>
      <c r="B52" s="53"/>
      <c r="C52" s="51"/>
      <c r="D52" s="52"/>
      <c r="E52" s="53"/>
      <c r="F52" s="51"/>
      <c r="G52" s="52"/>
      <c r="H52" s="53"/>
      <c r="I52" s="51"/>
      <c r="J52" s="5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</row>
    <row r="53" spans="1:825" s="10" customFormat="1" ht="17" customHeight="1" x14ac:dyDescent="0.2">
      <c r="A53" s="26"/>
      <c r="B53" s="53"/>
      <c r="C53" s="51"/>
      <c r="D53" s="52"/>
      <c r="E53" s="53"/>
      <c r="F53" s="51"/>
      <c r="G53" s="52"/>
      <c r="H53" s="53"/>
      <c r="I53" s="51"/>
      <c r="J53" s="5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</row>
    <row r="54" spans="1:825" s="10" customFormat="1" ht="17" customHeight="1" x14ac:dyDescent="0.2">
      <c r="A54" s="26"/>
      <c r="B54" s="53"/>
      <c r="C54" s="51"/>
      <c r="D54" s="52"/>
      <c r="E54" s="53"/>
      <c r="F54" s="51"/>
      <c r="G54" s="52"/>
      <c r="H54" s="53"/>
      <c r="I54" s="51"/>
      <c r="J54" s="5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</row>
    <row r="55" spans="1:825" s="10" customFormat="1" ht="18" x14ac:dyDescent="0.2">
      <c r="A55" s="26"/>
      <c r="B55" s="53"/>
      <c r="C55" s="51"/>
      <c r="D55" s="52"/>
      <c r="E55" s="53"/>
      <c r="F55" s="51"/>
      <c r="G55" s="52"/>
      <c r="H55" s="53"/>
      <c r="I55" s="51"/>
      <c r="J55" s="5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</row>
    <row r="56" spans="1:825" s="10" customFormat="1" ht="18" x14ac:dyDescent="0.2">
      <c r="A56" s="26"/>
      <c r="B56" s="53"/>
      <c r="C56" s="51"/>
      <c r="D56" s="52"/>
      <c r="E56" s="53"/>
      <c r="F56" s="51"/>
      <c r="G56" s="52"/>
      <c r="H56" s="53"/>
      <c r="I56" s="51"/>
      <c r="J56" s="5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</row>
    <row r="57" spans="1:825" s="10" customFormat="1" ht="18" x14ac:dyDescent="0.2">
      <c r="A57" s="26"/>
      <c r="B57" s="53"/>
      <c r="C57" s="51"/>
      <c r="D57" s="52"/>
      <c r="E57" s="53"/>
      <c r="F57" s="51"/>
      <c r="G57" s="52"/>
      <c r="H57" s="53"/>
      <c r="I57" s="51"/>
      <c r="J57" s="5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</row>
    <row r="58" spans="1:825" s="10" customFormat="1" ht="18" x14ac:dyDescent="0.2">
      <c r="A58" s="26"/>
      <c r="B58" s="53"/>
      <c r="C58" s="51"/>
      <c r="D58" s="52"/>
      <c r="E58" s="53"/>
      <c r="F58" s="51"/>
      <c r="G58" s="52"/>
      <c r="H58" s="53"/>
      <c r="I58" s="51"/>
      <c r="J58" s="5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</row>
    <row r="59" spans="1:825" s="10" customFormat="1" ht="18" x14ac:dyDescent="0.2">
      <c r="A59" s="26"/>
      <c r="B59" s="53"/>
      <c r="C59" s="51"/>
      <c r="D59" s="52"/>
      <c r="E59" s="53"/>
      <c r="F59" s="51"/>
      <c r="G59" s="52"/>
      <c r="H59" s="53"/>
      <c r="I59" s="51"/>
      <c r="J59" s="5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</row>
    <row r="60" spans="1:825" s="10" customFormat="1" ht="19" thickBot="1" x14ac:dyDescent="0.25">
      <c r="A60" s="26"/>
      <c r="B60" s="53"/>
      <c r="C60" s="51"/>
      <c r="D60" s="52"/>
      <c r="E60" s="53"/>
      <c r="F60" s="51"/>
      <c r="G60" s="52"/>
      <c r="H60" s="53"/>
      <c r="I60" s="51"/>
      <c r="J60" s="5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</row>
    <row r="61" spans="1:825" s="36" customFormat="1" ht="20" thickBot="1" x14ac:dyDescent="0.25">
      <c r="A61" s="35" t="s">
        <v>6</v>
      </c>
      <c r="B61" s="62"/>
      <c r="C61" s="63"/>
      <c r="D61" s="64"/>
      <c r="E61" s="62"/>
      <c r="F61" s="63"/>
      <c r="G61" s="64"/>
      <c r="H61" s="62"/>
      <c r="I61" s="63"/>
      <c r="J61" s="6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</row>
    <row r="62" spans="1:825" s="10" customFormat="1" ht="19" x14ac:dyDescent="0.2">
      <c r="A62" s="26" t="s">
        <v>7</v>
      </c>
      <c r="B62" s="53"/>
      <c r="C62" s="51"/>
      <c r="D62" s="52"/>
      <c r="E62" s="53"/>
      <c r="F62" s="51"/>
      <c r="G62" s="52"/>
      <c r="H62" s="53"/>
      <c r="I62" s="51"/>
      <c r="J62" s="5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</row>
    <row r="63" spans="1:825" s="80" customFormat="1" ht="19" x14ac:dyDescent="0.2">
      <c r="A63" s="78" t="s">
        <v>116</v>
      </c>
      <c r="B63" s="65"/>
      <c r="C63" s="79" t="s">
        <v>117</v>
      </c>
      <c r="D63" s="66">
        <v>515</v>
      </c>
      <c r="E63" s="65">
        <f>SUM(G63:G70)/G91</f>
        <v>0.11688137833211333</v>
      </c>
      <c r="F63" s="79" t="s">
        <v>19</v>
      </c>
      <c r="G63" s="66">
        <v>806</v>
      </c>
      <c r="H63" s="65"/>
      <c r="I63" s="79"/>
      <c r="J63" s="66"/>
      <c r="K63" s="81"/>
      <c r="L63" s="1"/>
      <c r="M63" s="1"/>
      <c r="N63" s="1"/>
      <c r="O63" s="1"/>
      <c r="P63" s="1"/>
      <c r="Q63" s="1"/>
      <c r="R63" s="1"/>
      <c r="S63" s="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1"/>
      <c r="CI63" s="81"/>
      <c r="CJ63" s="81"/>
      <c r="CK63" s="81"/>
      <c r="CL63" s="81"/>
      <c r="CM63" s="81"/>
      <c r="CN63" s="81"/>
      <c r="CO63" s="81"/>
      <c r="CP63" s="81"/>
      <c r="CQ63" s="81"/>
      <c r="CR63" s="81"/>
      <c r="CS63" s="81"/>
      <c r="CT63" s="81"/>
      <c r="CU63" s="81"/>
      <c r="CV63" s="81"/>
      <c r="CW63" s="81"/>
      <c r="CX63" s="81"/>
      <c r="CY63" s="81"/>
      <c r="CZ63" s="81"/>
      <c r="DA63" s="81"/>
      <c r="DB63" s="81"/>
      <c r="DC63" s="81"/>
      <c r="DD63" s="81"/>
      <c r="DE63" s="81"/>
      <c r="DF63" s="81"/>
      <c r="DG63" s="81"/>
      <c r="DH63" s="81"/>
      <c r="DI63" s="81"/>
      <c r="DJ63" s="81"/>
      <c r="DK63" s="81"/>
      <c r="DL63" s="81"/>
      <c r="DM63" s="81"/>
      <c r="DN63" s="81"/>
      <c r="DO63" s="81"/>
      <c r="DP63" s="81"/>
      <c r="DQ63" s="81"/>
      <c r="DR63" s="81"/>
      <c r="DS63" s="81"/>
      <c r="DT63" s="81"/>
      <c r="DU63" s="81"/>
      <c r="DV63" s="81"/>
      <c r="DW63" s="81"/>
      <c r="DX63" s="81"/>
      <c r="DY63" s="81"/>
      <c r="DZ63" s="81"/>
      <c r="EA63" s="81"/>
      <c r="EB63" s="81"/>
      <c r="EC63" s="81"/>
      <c r="ED63" s="81"/>
      <c r="EE63" s="81"/>
      <c r="EF63" s="81"/>
      <c r="EG63" s="81"/>
      <c r="EH63" s="81"/>
      <c r="EI63" s="81"/>
      <c r="EJ63" s="81"/>
      <c r="EK63" s="81"/>
      <c r="EL63" s="81"/>
      <c r="EM63" s="81"/>
      <c r="EN63" s="81"/>
      <c r="EO63" s="81"/>
      <c r="EP63" s="81"/>
      <c r="EQ63" s="81"/>
      <c r="ER63" s="81"/>
      <c r="ES63" s="81"/>
      <c r="ET63" s="81"/>
      <c r="EU63" s="81"/>
      <c r="EV63" s="81"/>
      <c r="EW63" s="81"/>
      <c r="EX63" s="81"/>
      <c r="EY63" s="81"/>
      <c r="EZ63" s="81"/>
      <c r="FA63" s="81"/>
      <c r="FB63" s="81"/>
      <c r="FC63" s="81"/>
      <c r="FD63" s="81"/>
      <c r="FE63" s="81"/>
      <c r="FF63" s="81"/>
      <c r="FG63" s="81"/>
      <c r="FH63" s="81"/>
      <c r="FI63" s="81"/>
      <c r="FJ63" s="81"/>
      <c r="FK63" s="81"/>
      <c r="FL63" s="81"/>
      <c r="FM63" s="81"/>
      <c r="FN63" s="81"/>
      <c r="FO63" s="81"/>
      <c r="FP63" s="81"/>
      <c r="FQ63" s="81"/>
      <c r="FR63" s="81"/>
      <c r="FS63" s="81"/>
      <c r="FT63" s="81"/>
      <c r="FU63" s="81"/>
      <c r="FV63" s="81"/>
      <c r="FW63" s="81"/>
      <c r="FX63" s="81"/>
      <c r="FY63" s="81"/>
      <c r="FZ63" s="81"/>
      <c r="GA63" s="81"/>
      <c r="GB63" s="81"/>
      <c r="GC63" s="81"/>
      <c r="GD63" s="81"/>
      <c r="GE63" s="81"/>
      <c r="GF63" s="81"/>
      <c r="GG63" s="81"/>
      <c r="GH63" s="81"/>
      <c r="GI63" s="81"/>
      <c r="GJ63" s="81"/>
      <c r="GK63" s="81"/>
      <c r="GL63" s="81"/>
      <c r="GM63" s="81"/>
      <c r="GN63" s="81"/>
      <c r="GO63" s="81"/>
      <c r="GP63" s="81"/>
      <c r="GQ63" s="81"/>
      <c r="GR63" s="81"/>
      <c r="GS63" s="81"/>
      <c r="GT63" s="81"/>
      <c r="GU63" s="81"/>
      <c r="GV63" s="81"/>
      <c r="GW63" s="81"/>
      <c r="GX63" s="81"/>
      <c r="GY63" s="81"/>
      <c r="GZ63" s="81"/>
      <c r="HA63" s="81"/>
      <c r="HB63" s="81"/>
      <c r="HC63" s="81"/>
      <c r="HD63" s="81"/>
      <c r="HE63" s="81"/>
      <c r="HF63" s="81"/>
      <c r="HG63" s="81"/>
      <c r="HH63" s="81"/>
      <c r="HI63" s="81"/>
      <c r="HJ63" s="81"/>
      <c r="HK63" s="81"/>
      <c r="HL63" s="81"/>
      <c r="HM63" s="81"/>
      <c r="HN63" s="81"/>
      <c r="HO63" s="81"/>
      <c r="HP63" s="81"/>
      <c r="HQ63" s="81"/>
      <c r="HR63" s="81"/>
      <c r="HS63" s="81"/>
      <c r="HT63" s="81"/>
      <c r="HU63" s="81"/>
      <c r="HV63" s="81"/>
      <c r="HW63" s="81"/>
      <c r="HX63" s="81"/>
      <c r="HY63" s="81"/>
      <c r="HZ63" s="81"/>
      <c r="IA63" s="81"/>
      <c r="IB63" s="81"/>
      <c r="IC63" s="81"/>
      <c r="ID63" s="81"/>
      <c r="IE63" s="81"/>
      <c r="IF63" s="81"/>
      <c r="IG63" s="81"/>
      <c r="IH63" s="81"/>
      <c r="II63" s="81"/>
      <c r="IJ63" s="81"/>
      <c r="IK63" s="81"/>
      <c r="IL63" s="81"/>
      <c r="IM63" s="81"/>
      <c r="IN63" s="81"/>
      <c r="IO63" s="81"/>
      <c r="IP63" s="81"/>
      <c r="IQ63" s="81"/>
      <c r="IR63" s="81"/>
      <c r="IS63" s="81"/>
      <c r="IT63" s="81"/>
      <c r="IU63" s="81"/>
      <c r="IV63" s="81"/>
      <c r="IW63" s="81"/>
      <c r="IX63" s="81"/>
      <c r="IY63" s="81"/>
      <c r="IZ63" s="81"/>
      <c r="JA63" s="81"/>
      <c r="JB63" s="81"/>
      <c r="JC63" s="81"/>
      <c r="JD63" s="81"/>
      <c r="JE63" s="81"/>
      <c r="JF63" s="81"/>
      <c r="JG63" s="81"/>
      <c r="JH63" s="81"/>
      <c r="JI63" s="81"/>
      <c r="JJ63" s="81"/>
      <c r="JK63" s="81"/>
      <c r="JL63" s="81"/>
      <c r="JM63" s="81"/>
      <c r="JN63" s="81"/>
      <c r="JO63" s="81"/>
      <c r="JP63" s="81"/>
      <c r="JQ63" s="81"/>
      <c r="JR63" s="81"/>
      <c r="JS63" s="81"/>
      <c r="JT63" s="81"/>
      <c r="JU63" s="81"/>
      <c r="JV63" s="81"/>
      <c r="JW63" s="81"/>
      <c r="JX63" s="81"/>
      <c r="JY63" s="81"/>
      <c r="JZ63" s="81"/>
      <c r="KA63" s="81"/>
      <c r="KB63" s="81"/>
      <c r="KC63" s="81"/>
      <c r="KD63" s="81"/>
      <c r="KE63" s="81"/>
      <c r="KF63" s="81"/>
      <c r="KG63" s="81"/>
      <c r="KH63" s="81"/>
      <c r="KI63" s="81"/>
      <c r="KJ63" s="81"/>
      <c r="KK63" s="81"/>
      <c r="KL63" s="81"/>
      <c r="KM63" s="81"/>
      <c r="KN63" s="81"/>
      <c r="KO63" s="81"/>
      <c r="KP63" s="81"/>
      <c r="KQ63" s="81"/>
      <c r="KR63" s="81"/>
      <c r="KS63" s="81"/>
      <c r="KT63" s="81"/>
      <c r="KU63" s="81"/>
      <c r="KV63" s="81"/>
      <c r="KW63" s="81"/>
      <c r="KX63" s="81"/>
      <c r="KY63" s="81"/>
      <c r="KZ63" s="81"/>
      <c r="LA63" s="81"/>
      <c r="LB63" s="81"/>
      <c r="LC63" s="81"/>
      <c r="LD63" s="81"/>
      <c r="LE63" s="81"/>
      <c r="LF63" s="81"/>
      <c r="LG63" s="81"/>
      <c r="LH63" s="81"/>
      <c r="LI63" s="81"/>
      <c r="LJ63" s="81"/>
      <c r="LK63" s="81"/>
      <c r="LL63" s="81"/>
      <c r="LM63" s="81"/>
      <c r="LN63" s="81"/>
      <c r="LO63" s="81"/>
      <c r="LP63" s="81"/>
      <c r="LQ63" s="81"/>
      <c r="LR63" s="81"/>
      <c r="LS63" s="81"/>
      <c r="LT63" s="81"/>
      <c r="LU63" s="81"/>
      <c r="LV63" s="81"/>
      <c r="LW63" s="81"/>
      <c r="LX63" s="81"/>
      <c r="LY63" s="81"/>
      <c r="LZ63" s="81"/>
      <c r="MA63" s="81"/>
      <c r="MB63" s="81"/>
      <c r="MC63" s="81"/>
      <c r="MD63" s="81"/>
      <c r="ME63" s="81"/>
      <c r="MF63" s="81"/>
      <c r="MG63" s="81"/>
      <c r="MH63" s="81"/>
      <c r="MI63" s="81"/>
      <c r="MJ63" s="81"/>
      <c r="MK63" s="81"/>
      <c r="ML63" s="81"/>
      <c r="MM63" s="81"/>
      <c r="MN63" s="81"/>
      <c r="MO63" s="81"/>
      <c r="MP63" s="81"/>
      <c r="MQ63" s="81"/>
      <c r="MR63" s="81"/>
      <c r="MS63" s="81"/>
      <c r="MT63" s="81"/>
      <c r="MU63" s="81"/>
      <c r="MV63" s="81"/>
      <c r="MW63" s="81"/>
      <c r="MX63" s="81"/>
      <c r="MY63" s="81"/>
      <c r="MZ63" s="81"/>
      <c r="NA63" s="81"/>
      <c r="NB63" s="81"/>
      <c r="NC63" s="81"/>
      <c r="ND63" s="81"/>
      <c r="NE63" s="81"/>
      <c r="NF63" s="81"/>
      <c r="NG63" s="81"/>
      <c r="NH63" s="81"/>
      <c r="NI63" s="81"/>
      <c r="NJ63" s="81"/>
      <c r="NK63" s="81"/>
      <c r="NL63" s="81"/>
      <c r="NM63" s="81"/>
      <c r="NN63" s="81"/>
      <c r="NO63" s="81"/>
      <c r="NP63" s="81"/>
      <c r="NQ63" s="81"/>
      <c r="NR63" s="81"/>
      <c r="NS63" s="81"/>
      <c r="NT63" s="81"/>
      <c r="NU63" s="81"/>
      <c r="NV63" s="81"/>
      <c r="NW63" s="81"/>
      <c r="NX63" s="81"/>
      <c r="NY63" s="81"/>
      <c r="NZ63" s="81"/>
      <c r="OA63" s="81"/>
      <c r="OB63" s="81"/>
      <c r="OC63" s="81"/>
      <c r="OD63" s="81"/>
      <c r="OE63" s="81"/>
      <c r="OF63" s="81"/>
      <c r="OG63" s="81"/>
      <c r="OH63" s="81"/>
      <c r="OI63" s="81"/>
      <c r="OJ63" s="81"/>
      <c r="OK63" s="81"/>
      <c r="OL63" s="81"/>
      <c r="OM63" s="81"/>
      <c r="ON63" s="81"/>
      <c r="OO63" s="81"/>
      <c r="OP63" s="81"/>
      <c r="OQ63" s="81"/>
      <c r="OR63" s="81"/>
      <c r="OS63" s="81"/>
      <c r="OT63" s="81"/>
      <c r="OU63" s="81"/>
      <c r="OV63" s="81"/>
      <c r="OW63" s="81"/>
      <c r="OX63" s="81"/>
      <c r="OY63" s="81"/>
      <c r="OZ63" s="81"/>
      <c r="PA63" s="81"/>
      <c r="PB63" s="81"/>
      <c r="PC63" s="81"/>
      <c r="PD63" s="81"/>
      <c r="PE63" s="81"/>
      <c r="PF63" s="81"/>
      <c r="PG63" s="81"/>
      <c r="PH63" s="81"/>
      <c r="PI63" s="81"/>
      <c r="PJ63" s="81"/>
      <c r="PK63" s="81"/>
      <c r="PL63" s="81"/>
      <c r="PM63" s="81"/>
      <c r="PN63" s="81"/>
      <c r="PO63" s="81"/>
      <c r="PP63" s="81"/>
      <c r="PQ63" s="81"/>
      <c r="PR63" s="81"/>
      <c r="PS63" s="81"/>
      <c r="PT63" s="81"/>
      <c r="PU63" s="81"/>
      <c r="PV63" s="81"/>
      <c r="PW63" s="81"/>
      <c r="PX63" s="81"/>
      <c r="PY63" s="81"/>
      <c r="PZ63" s="81"/>
      <c r="QA63" s="81"/>
      <c r="QB63" s="81"/>
      <c r="QC63" s="81"/>
      <c r="QD63" s="81"/>
      <c r="QE63" s="81"/>
      <c r="QF63" s="81"/>
      <c r="QG63" s="81"/>
      <c r="QH63" s="81"/>
      <c r="QI63" s="81"/>
      <c r="QJ63" s="81"/>
      <c r="QK63" s="81"/>
      <c r="QL63" s="81"/>
      <c r="QM63" s="81"/>
      <c r="QN63" s="81"/>
      <c r="QO63" s="81"/>
      <c r="QP63" s="81"/>
      <c r="QQ63" s="81"/>
      <c r="QR63" s="81"/>
      <c r="QS63" s="81"/>
      <c r="QT63" s="81"/>
      <c r="QU63" s="81"/>
      <c r="QV63" s="81"/>
      <c r="QW63" s="81"/>
      <c r="QX63" s="81"/>
      <c r="QY63" s="81"/>
      <c r="QZ63" s="81"/>
      <c r="RA63" s="81"/>
      <c r="RB63" s="81"/>
      <c r="RC63" s="81"/>
      <c r="RD63" s="81"/>
      <c r="RE63" s="81"/>
      <c r="RF63" s="81"/>
      <c r="RG63" s="81"/>
      <c r="RH63" s="81"/>
      <c r="RI63" s="81"/>
      <c r="RJ63" s="81"/>
      <c r="RK63" s="81"/>
      <c r="RL63" s="81"/>
      <c r="RM63" s="81"/>
      <c r="RN63" s="81"/>
      <c r="RO63" s="81"/>
      <c r="RP63" s="81"/>
      <c r="RQ63" s="81"/>
      <c r="RR63" s="81"/>
      <c r="RS63" s="81"/>
      <c r="RT63" s="81"/>
      <c r="RU63" s="81"/>
      <c r="RV63" s="81"/>
      <c r="RW63" s="81"/>
      <c r="RX63" s="81"/>
      <c r="RY63" s="81"/>
      <c r="RZ63" s="81"/>
      <c r="SA63" s="81"/>
      <c r="SB63" s="81"/>
      <c r="SC63" s="81"/>
      <c r="SD63" s="81"/>
      <c r="SE63" s="81"/>
      <c r="SF63" s="81"/>
      <c r="SG63" s="81"/>
      <c r="SH63" s="81"/>
      <c r="SI63" s="81"/>
      <c r="SJ63" s="81"/>
      <c r="SK63" s="81"/>
      <c r="SL63" s="81"/>
      <c r="SM63" s="81"/>
      <c r="SN63" s="81"/>
      <c r="SO63" s="81"/>
      <c r="SP63" s="81"/>
      <c r="SQ63" s="81"/>
      <c r="SR63" s="81"/>
      <c r="SS63" s="81"/>
      <c r="ST63" s="81"/>
      <c r="SU63" s="81"/>
      <c r="SV63" s="81"/>
      <c r="SW63" s="81"/>
      <c r="SX63" s="81"/>
      <c r="SY63" s="81"/>
      <c r="SZ63" s="81"/>
      <c r="TA63" s="81"/>
      <c r="TB63" s="81"/>
      <c r="TC63" s="81"/>
      <c r="TD63" s="81"/>
      <c r="TE63" s="81"/>
      <c r="TF63" s="81"/>
      <c r="TG63" s="81"/>
      <c r="TH63" s="81"/>
      <c r="TI63" s="81"/>
      <c r="TJ63" s="81"/>
      <c r="TK63" s="81"/>
      <c r="TL63" s="81"/>
      <c r="TM63" s="81"/>
      <c r="TN63" s="81"/>
      <c r="TO63" s="81"/>
      <c r="TP63" s="81"/>
      <c r="TQ63" s="81"/>
      <c r="TR63" s="81"/>
      <c r="TS63" s="81"/>
      <c r="TT63" s="81"/>
      <c r="TU63" s="81"/>
      <c r="TV63" s="81"/>
      <c r="TW63" s="81"/>
      <c r="TX63" s="81"/>
      <c r="TY63" s="81"/>
      <c r="TZ63" s="81"/>
      <c r="UA63" s="81"/>
      <c r="UB63" s="81"/>
      <c r="UC63" s="81"/>
      <c r="UD63" s="81"/>
      <c r="UE63" s="81"/>
      <c r="UF63" s="81"/>
      <c r="UG63" s="81"/>
      <c r="UH63" s="81"/>
      <c r="UI63" s="81"/>
      <c r="UJ63" s="81"/>
      <c r="UK63" s="81"/>
      <c r="UL63" s="81"/>
      <c r="UM63" s="81"/>
      <c r="UN63" s="81"/>
      <c r="UO63" s="81"/>
      <c r="UP63" s="81"/>
      <c r="UQ63" s="81"/>
      <c r="UR63" s="81"/>
      <c r="US63" s="81"/>
      <c r="UT63" s="81"/>
      <c r="UU63" s="81"/>
      <c r="UV63" s="81"/>
      <c r="UW63" s="81"/>
      <c r="UX63" s="81"/>
      <c r="UY63" s="81"/>
      <c r="UZ63" s="81"/>
      <c r="VA63" s="81"/>
      <c r="VB63" s="81"/>
      <c r="VC63" s="81"/>
      <c r="VD63" s="81"/>
      <c r="VE63" s="81"/>
      <c r="VF63" s="81"/>
      <c r="VG63" s="81"/>
      <c r="VH63" s="81"/>
      <c r="VI63" s="81"/>
      <c r="VJ63" s="81"/>
      <c r="VK63" s="81"/>
      <c r="VL63" s="81"/>
      <c r="VM63" s="81"/>
      <c r="VN63" s="81"/>
      <c r="VO63" s="81"/>
      <c r="VP63" s="81"/>
      <c r="VQ63" s="81"/>
      <c r="VR63" s="81"/>
      <c r="VS63" s="81"/>
      <c r="VT63" s="81"/>
      <c r="VU63" s="81"/>
      <c r="VV63" s="81"/>
      <c r="VW63" s="81"/>
      <c r="VX63" s="81"/>
      <c r="VY63" s="81"/>
      <c r="VZ63" s="81"/>
      <c r="WA63" s="81"/>
      <c r="WB63" s="81"/>
      <c r="WC63" s="81"/>
      <c r="WD63" s="81"/>
      <c r="WE63" s="81"/>
      <c r="WF63" s="81"/>
      <c r="WG63" s="81"/>
      <c r="WH63" s="81"/>
      <c r="WI63" s="81"/>
      <c r="WJ63" s="81"/>
      <c r="WK63" s="81"/>
      <c r="WL63" s="81"/>
      <c r="WM63" s="81"/>
      <c r="WN63" s="81"/>
      <c r="WO63" s="81"/>
      <c r="WP63" s="81"/>
      <c r="WQ63" s="81"/>
      <c r="WR63" s="81"/>
      <c r="WS63" s="81"/>
      <c r="WT63" s="81"/>
      <c r="WU63" s="81"/>
      <c r="WV63" s="81"/>
      <c r="WW63" s="81"/>
      <c r="WX63" s="81"/>
      <c r="WY63" s="81"/>
      <c r="WZ63" s="81"/>
      <c r="XA63" s="81"/>
      <c r="XB63" s="81"/>
      <c r="XC63" s="81"/>
      <c r="XD63" s="81"/>
      <c r="XE63" s="81"/>
      <c r="XF63" s="81"/>
      <c r="XG63" s="81"/>
      <c r="XH63" s="81"/>
      <c r="XI63" s="81"/>
      <c r="XJ63" s="81"/>
      <c r="XK63" s="81"/>
      <c r="XL63" s="81"/>
      <c r="XM63" s="81"/>
      <c r="XN63" s="81"/>
      <c r="XO63" s="81"/>
      <c r="XP63" s="81"/>
      <c r="XQ63" s="81"/>
      <c r="XR63" s="81"/>
      <c r="XS63" s="81"/>
      <c r="XT63" s="81"/>
      <c r="XU63" s="81"/>
      <c r="XV63" s="81"/>
      <c r="XW63" s="81"/>
      <c r="XX63" s="81"/>
      <c r="XY63" s="81"/>
      <c r="XZ63" s="81"/>
      <c r="YA63" s="81"/>
      <c r="YB63" s="81"/>
      <c r="YC63" s="81"/>
      <c r="YD63" s="81"/>
      <c r="YE63" s="81"/>
      <c r="YF63" s="81"/>
      <c r="YG63" s="81"/>
      <c r="YH63" s="81"/>
      <c r="YI63" s="81"/>
      <c r="YJ63" s="81"/>
      <c r="YK63" s="81"/>
      <c r="YL63" s="81"/>
      <c r="YM63" s="81"/>
      <c r="YN63" s="81"/>
      <c r="YO63" s="81"/>
      <c r="YP63" s="81"/>
      <c r="YQ63" s="81"/>
      <c r="YR63" s="81"/>
      <c r="YS63" s="81"/>
      <c r="YT63" s="81"/>
      <c r="YU63" s="81"/>
      <c r="YV63" s="81"/>
      <c r="YW63" s="81"/>
      <c r="YX63" s="81"/>
      <c r="YY63" s="81"/>
      <c r="YZ63" s="81"/>
      <c r="ZA63" s="81"/>
      <c r="ZB63" s="81"/>
      <c r="ZC63" s="81"/>
      <c r="ZD63" s="81"/>
      <c r="ZE63" s="81"/>
      <c r="ZF63" s="81"/>
      <c r="ZG63" s="81"/>
      <c r="ZH63" s="81"/>
      <c r="ZI63" s="81"/>
      <c r="ZJ63" s="81"/>
      <c r="ZK63" s="81"/>
      <c r="ZL63" s="81"/>
      <c r="ZM63" s="81"/>
      <c r="ZN63" s="81"/>
      <c r="ZO63" s="81"/>
      <c r="ZP63" s="81"/>
      <c r="ZQ63" s="81"/>
      <c r="ZR63" s="81"/>
      <c r="ZS63" s="81"/>
      <c r="ZT63" s="81"/>
      <c r="ZU63" s="81"/>
      <c r="ZV63" s="81"/>
      <c r="ZW63" s="81"/>
      <c r="ZX63" s="81"/>
      <c r="ZY63" s="81"/>
      <c r="ZZ63" s="81"/>
      <c r="AAA63" s="81"/>
      <c r="AAB63" s="81"/>
      <c r="AAC63" s="81"/>
      <c r="AAD63" s="81"/>
      <c r="AAE63" s="81"/>
      <c r="AAF63" s="81"/>
      <c r="AAG63" s="81"/>
      <c r="AAH63" s="81"/>
      <c r="AAI63" s="81"/>
      <c r="AAJ63" s="81"/>
      <c r="AAK63" s="81"/>
      <c r="AAL63" s="81"/>
      <c r="AAM63" s="81"/>
      <c r="AAN63" s="81"/>
      <c r="AAO63" s="81"/>
      <c r="AAP63" s="81"/>
      <c r="AAQ63" s="81"/>
      <c r="AAR63" s="81"/>
      <c r="AAS63" s="81"/>
      <c r="AAT63" s="81"/>
      <c r="AAU63" s="81"/>
      <c r="AAV63" s="81"/>
      <c r="AAW63" s="81"/>
      <c r="AAX63" s="81"/>
      <c r="AAY63" s="81"/>
      <c r="AAZ63" s="81"/>
      <c r="ABA63" s="81"/>
      <c r="ABB63" s="81"/>
      <c r="ABC63" s="81"/>
      <c r="ABD63" s="81"/>
      <c r="ABE63" s="81"/>
      <c r="ABF63" s="81"/>
      <c r="ABG63" s="81"/>
      <c r="ABH63" s="81"/>
      <c r="ABI63" s="81"/>
      <c r="ABJ63" s="81"/>
      <c r="ABK63" s="81"/>
      <c r="ABL63" s="81"/>
      <c r="ABM63" s="81"/>
      <c r="ABN63" s="81"/>
      <c r="ABO63" s="81"/>
      <c r="ABP63" s="81"/>
      <c r="ABQ63" s="81"/>
      <c r="ABR63" s="81"/>
      <c r="ABS63" s="81"/>
      <c r="ABT63" s="81"/>
      <c r="ABU63" s="81"/>
      <c r="ABV63" s="81"/>
      <c r="ABW63" s="81"/>
      <c r="ABX63" s="81"/>
      <c r="ABY63" s="81"/>
      <c r="ABZ63" s="81"/>
      <c r="ACA63" s="81"/>
      <c r="ACB63" s="81"/>
      <c r="ACC63" s="81"/>
      <c r="ACD63" s="81"/>
      <c r="ACE63" s="81"/>
      <c r="ACF63" s="81"/>
      <c r="ACG63" s="81"/>
      <c r="ACH63" s="81"/>
      <c r="ACI63" s="81"/>
      <c r="ACJ63" s="81"/>
      <c r="ACK63" s="81"/>
      <c r="ACL63" s="81"/>
      <c r="ACM63" s="81"/>
      <c r="ACN63" s="81"/>
      <c r="ACO63" s="81"/>
      <c r="ACP63" s="81"/>
      <c r="ACQ63" s="81"/>
      <c r="ACR63" s="81"/>
      <c r="ACS63" s="81"/>
      <c r="ACT63" s="81"/>
      <c r="ACU63" s="81"/>
      <c r="ACV63" s="81"/>
      <c r="ACW63" s="81"/>
      <c r="ACX63" s="81"/>
      <c r="ACY63" s="81"/>
      <c r="ACZ63" s="81"/>
      <c r="ADA63" s="81"/>
      <c r="ADB63" s="81"/>
      <c r="ADC63" s="81"/>
      <c r="ADD63" s="81"/>
      <c r="ADE63" s="81"/>
      <c r="ADF63" s="81"/>
      <c r="ADG63" s="81"/>
      <c r="ADH63" s="81"/>
      <c r="ADI63" s="81"/>
      <c r="ADJ63" s="81"/>
      <c r="ADK63" s="81"/>
      <c r="ADL63" s="81"/>
      <c r="ADM63" s="81"/>
      <c r="ADN63" s="81"/>
      <c r="ADO63" s="81"/>
      <c r="ADP63" s="81"/>
      <c r="ADQ63" s="81"/>
      <c r="ADR63" s="81"/>
      <c r="ADS63" s="81"/>
      <c r="ADT63" s="81"/>
      <c r="ADU63" s="81"/>
      <c r="ADV63" s="81"/>
      <c r="ADW63" s="81"/>
      <c r="ADX63" s="81"/>
      <c r="ADY63" s="81"/>
      <c r="ADZ63" s="81"/>
      <c r="AEA63" s="81"/>
      <c r="AEB63" s="81"/>
      <c r="AEC63" s="81"/>
      <c r="AED63" s="81"/>
      <c r="AEE63" s="81"/>
      <c r="AEF63" s="81"/>
      <c r="AEG63" s="81"/>
      <c r="AEH63" s="81"/>
      <c r="AEI63" s="81"/>
      <c r="AEJ63" s="81"/>
      <c r="AEK63" s="81"/>
      <c r="AEL63" s="81"/>
      <c r="AEM63" s="81"/>
      <c r="AEN63" s="81"/>
      <c r="AEO63" s="81"/>
      <c r="AEP63" s="81"/>
      <c r="AEQ63" s="81"/>
      <c r="AER63" s="81"/>
      <c r="AES63" s="81"/>
    </row>
    <row r="64" spans="1:825" s="10" customFormat="1" ht="18" x14ac:dyDescent="0.2">
      <c r="A64" s="29"/>
      <c r="B64" s="53"/>
      <c r="C64" s="10" t="s">
        <v>127</v>
      </c>
      <c r="D64" s="52">
        <f>898+140+14</f>
        <v>1052</v>
      </c>
      <c r="E64" s="53"/>
      <c r="F64" s="51" t="s">
        <v>99</v>
      </c>
      <c r="G64" s="52">
        <v>132</v>
      </c>
      <c r="H64" s="53"/>
      <c r="I64" s="51"/>
      <c r="J64" s="5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</row>
    <row r="65" spans="1:825" s="10" customFormat="1" ht="18" x14ac:dyDescent="0.2">
      <c r="A65" s="29"/>
      <c r="B65" s="53"/>
      <c r="C65" s="10" t="s">
        <v>128</v>
      </c>
      <c r="D65" s="52">
        <f>66</f>
        <v>66</v>
      </c>
      <c r="E65" s="53"/>
      <c r="F65" s="51" t="s">
        <v>20</v>
      </c>
      <c r="G65" s="52">
        <v>444</v>
      </c>
      <c r="H65" s="53"/>
      <c r="I65" s="51"/>
      <c r="J65" s="5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</row>
    <row r="66" spans="1:825" s="10" customFormat="1" ht="18" x14ac:dyDescent="0.2">
      <c r="A66" s="29"/>
      <c r="B66" s="53"/>
      <c r="C66" s="10" t="s">
        <v>129</v>
      </c>
      <c r="D66" s="52">
        <v>32</v>
      </c>
      <c r="E66" s="53"/>
      <c r="F66" s="51" t="s">
        <v>21</v>
      </c>
      <c r="G66" s="52">
        <v>1443</v>
      </c>
      <c r="H66" s="53"/>
      <c r="I66" s="51"/>
      <c r="J66" s="5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</row>
    <row r="67" spans="1:825" s="10" customFormat="1" ht="18" x14ac:dyDescent="0.2">
      <c r="A67" s="29"/>
      <c r="B67" s="53"/>
      <c r="D67" s="52"/>
      <c r="E67" s="53"/>
      <c r="F67" s="51"/>
      <c r="G67" s="52"/>
      <c r="H67" s="53"/>
      <c r="I67" s="51"/>
      <c r="J67" s="5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</row>
    <row r="68" spans="1:825" s="10" customFormat="1" ht="18" x14ac:dyDescent="0.2">
      <c r="A68" s="29"/>
      <c r="B68" s="53"/>
      <c r="D68" s="52"/>
      <c r="E68" s="53"/>
      <c r="F68" s="51"/>
      <c r="G68" s="52"/>
      <c r="H68" s="53"/>
      <c r="I68" s="51"/>
      <c r="J68" s="5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</row>
    <row r="69" spans="1:825" s="10" customFormat="1" ht="18" x14ac:dyDescent="0.2">
      <c r="A69" s="29"/>
      <c r="B69" s="53"/>
      <c r="D69" s="52"/>
      <c r="E69" s="53"/>
      <c r="F69" s="51" t="s">
        <v>23</v>
      </c>
      <c r="G69" s="52">
        <v>36083</v>
      </c>
      <c r="H69" s="53"/>
      <c r="I69" s="51"/>
      <c r="J69" s="5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</row>
    <row r="70" spans="1:825" s="10" customFormat="1" ht="18" x14ac:dyDescent="0.2">
      <c r="A70" s="29"/>
      <c r="B70" s="53"/>
      <c r="C70" s="51"/>
      <c r="D70" s="52"/>
      <c r="E70" s="53"/>
      <c r="F70" s="51" t="s">
        <v>104</v>
      </c>
      <c r="G70" s="52">
        <v>2128</v>
      </c>
      <c r="H70" s="53"/>
      <c r="I70" s="51"/>
      <c r="J70" s="5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</row>
    <row r="71" spans="1:825" s="10" customFormat="1" ht="18" x14ac:dyDescent="0.2">
      <c r="A71" s="29"/>
      <c r="B71" s="53"/>
      <c r="C71" s="51"/>
      <c r="D71" s="52"/>
      <c r="E71" s="53"/>
      <c r="F71" s="51"/>
      <c r="G71" s="52"/>
      <c r="H71" s="53"/>
      <c r="I71" s="51"/>
      <c r="J71" s="5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</row>
    <row r="72" spans="1:825" s="10" customFormat="1" ht="18" x14ac:dyDescent="0.2">
      <c r="A72" s="29"/>
      <c r="B72" s="53"/>
      <c r="C72" s="51"/>
      <c r="D72" s="52"/>
      <c r="E72" s="53"/>
      <c r="F72" s="51"/>
      <c r="G72" s="52"/>
      <c r="H72" s="53"/>
      <c r="I72" s="51"/>
      <c r="J72" s="5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</row>
    <row r="73" spans="1:825" s="10" customFormat="1" ht="18" x14ac:dyDescent="0.2">
      <c r="A73" s="29"/>
      <c r="B73" s="53"/>
      <c r="C73" s="51"/>
      <c r="D73" s="52"/>
      <c r="E73" s="53"/>
      <c r="F73" s="51"/>
      <c r="G73" s="52"/>
      <c r="H73" s="53"/>
      <c r="I73" s="51"/>
      <c r="J73" s="5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</row>
    <row r="74" spans="1:825" s="10" customFormat="1" ht="18" x14ac:dyDescent="0.2">
      <c r="A74" s="29"/>
      <c r="B74" s="53"/>
      <c r="C74" s="51"/>
      <c r="D74" s="52"/>
      <c r="E74" s="53"/>
      <c r="F74" s="51"/>
      <c r="G74" s="52"/>
      <c r="H74" s="53"/>
      <c r="I74" s="51"/>
      <c r="J74" s="5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</row>
    <row r="75" spans="1:825" s="10" customFormat="1" ht="18" x14ac:dyDescent="0.2">
      <c r="A75" s="30"/>
      <c r="B75" s="68"/>
      <c r="C75" s="68"/>
      <c r="D75" s="69"/>
      <c r="E75" s="68"/>
      <c r="F75" s="68"/>
      <c r="G75" s="69"/>
      <c r="H75" s="68"/>
      <c r="I75" s="68"/>
      <c r="J75" s="69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</row>
    <row r="76" spans="1:825" s="10" customFormat="1" ht="19" x14ac:dyDescent="0.2">
      <c r="A76" s="29" t="s">
        <v>130</v>
      </c>
      <c r="B76" s="53"/>
      <c r="C76" s="54" t="s">
        <v>122</v>
      </c>
      <c r="D76" s="52">
        <f>827+10</f>
        <v>837</v>
      </c>
      <c r="E76" s="53"/>
      <c r="F76" s="51"/>
      <c r="G76" s="52"/>
      <c r="H76" s="53"/>
      <c r="I76" s="51"/>
      <c r="J76" s="5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</row>
    <row r="77" spans="1:825" s="10" customFormat="1" ht="18" x14ac:dyDescent="0.2">
      <c r="A77" s="29"/>
      <c r="B77" s="53"/>
      <c r="C77" s="51" t="s">
        <v>34</v>
      </c>
      <c r="D77" s="52">
        <f>2058+69</f>
        <v>2127</v>
      </c>
      <c r="E77" s="53"/>
      <c r="F77" s="51"/>
      <c r="G77" s="52"/>
      <c r="H77" s="53"/>
      <c r="I77" s="51"/>
      <c r="J77" s="5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</row>
    <row r="78" spans="1:825" s="10" customFormat="1" ht="18" x14ac:dyDescent="0.2">
      <c r="A78" s="29"/>
      <c r="B78" s="53"/>
      <c r="C78" s="51" t="s">
        <v>119</v>
      </c>
      <c r="D78" s="52">
        <f>55631+17214+1932+131+8</f>
        <v>74916</v>
      </c>
      <c r="E78" s="53"/>
      <c r="F78" s="51"/>
      <c r="G78" s="52"/>
      <c r="H78" s="53"/>
      <c r="I78" s="51"/>
      <c r="J78" s="5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</row>
    <row r="79" spans="1:825" s="10" customFormat="1" ht="18" x14ac:dyDescent="0.2">
      <c r="A79" s="29"/>
      <c r="B79" s="53"/>
      <c r="C79" s="51" t="s">
        <v>120</v>
      </c>
      <c r="D79" s="52">
        <v>2879</v>
      </c>
      <c r="E79" s="53"/>
      <c r="F79" s="51"/>
      <c r="G79" s="52"/>
      <c r="H79" s="53"/>
      <c r="I79" s="51"/>
      <c r="J79" s="5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</row>
    <row r="80" spans="1:825" s="10" customFormat="1" ht="18" x14ac:dyDescent="0.2">
      <c r="A80" s="29"/>
      <c r="B80" s="53"/>
      <c r="C80" s="51" t="s">
        <v>123</v>
      </c>
      <c r="D80" s="52">
        <f>1727+445+53+4</f>
        <v>2229</v>
      </c>
      <c r="E80" s="53"/>
      <c r="F80" s="51"/>
      <c r="G80" s="52"/>
      <c r="H80" s="53"/>
      <c r="I80" s="51"/>
      <c r="J80" s="5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</row>
    <row r="81" spans="1:825" s="12" customFormat="1" ht="18" x14ac:dyDescent="0.2">
      <c r="A81" s="30"/>
      <c r="B81" s="67"/>
      <c r="D81" s="69"/>
      <c r="E81" s="67"/>
      <c r="F81" s="68"/>
      <c r="G81" s="69"/>
      <c r="H81" s="67"/>
      <c r="I81" s="68"/>
      <c r="J81" s="69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</row>
    <row r="82" spans="1:825" s="10" customFormat="1" ht="19" x14ac:dyDescent="0.2">
      <c r="A82" s="26" t="s">
        <v>1</v>
      </c>
      <c r="B82" s="70"/>
      <c r="C82" s="51" t="s">
        <v>36</v>
      </c>
      <c r="D82" s="52">
        <f>2174+19+3</f>
        <v>2196</v>
      </c>
      <c r="E82" s="70">
        <f>(G82+G83)/G91</f>
        <v>2.0564469040789996E-3</v>
      </c>
      <c r="F82" s="51" t="s">
        <v>106</v>
      </c>
      <c r="G82" s="52">
        <v>490</v>
      </c>
      <c r="H82" s="70"/>
      <c r="I82" s="51"/>
      <c r="J82" s="5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</row>
    <row r="83" spans="1:825" s="10" customFormat="1" ht="18" x14ac:dyDescent="0.2">
      <c r="A83" s="31"/>
      <c r="B83" s="53"/>
      <c r="C83" s="51" t="s">
        <v>133</v>
      </c>
      <c r="D83" s="52">
        <f>104+2</f>
        <v>106</v>
      </c>
      <c r="E83" s="53"/>
      <c r="F83" s="51" t="s">
        <v>105</v>
      </c>
      <c r="G83" s="52">
        <v>232</v>
      </c>
      <c r="H83" s="53"/>
      <c r="I83" s="51"/>
      <c r="J83" s="5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</row>
    <row r="84" spans="1:825" s="10" customFormat="1" ht="18" x14ac:dyDescent="0.2">
      <c r="A84" s="31"/>
      <c r="B84" s="53"/>
      <c r="C84" s="51"/>
      <c r="D84" s="52"/>
      <c r="E84" s="53"/>
      <c r="F84" s="51"/>
      <c r="G84" s="52"/>
      <c r="H84" s="53"/>
      <c r="I84" s="51"/>
      <c r="J84" s="5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</row>
    <row r="85" spans="1:825" s="10" customFormat="1" ht="18" x14ac:dyDescent="0.2">
      <c r="A85" s="31"/>
      <c r="B85" s="53"/>
      <c r="C85" s="51"/>
      <c r="D85" s="52"/>
      <c r="E85" s="53"/>
      <c r="F85" s="51"/>
      <c r="G85" s="52"/>
      <c r="H85" s="53"/>
      <c r="I85" s="51"/>
      <c r="J85" s="5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</row>
    <row r="86" spans="1:825" s="10" customFormat="1" ht="18" x14ac:dyDescent="0.2">
      <c r="A86" s="31"/>
      <c r="B86" s="53"/>
      <c r="C86" s="51"/>
      <c r="D86" s="52"/>
      <c r="E86" s="53"/>
      <c r="F86" s="51"/>
      <c r="G86" s="52"/>
      <c r="H86" s="53"/>
      <c r="I86" s="51"/>
      <c r="J86" s="52"/>
      <c r="K86" s="1"/>
      <c r="L86" s="1"/>
      <c r="M86" s="87"/>
      <c r="N86" s="87"/>
      <c r="O86" s="87"/>
      <c r="P86" s="87"/>
      <c r="Q86" s="87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</row>
    <row r="87" spans="1:825" s="10" customFormat="1" ht="18" x14ac:dyDescent="0.2">
      <c r="A87" s="31"/>
      <c r="B87" s="53"/>
      <c r="C87" s="51"/>
      <c r="D87" s="52"/>
      <c r="E87" s="53"/>
      <c r="F87" s="51"/>
      <c r="G87" s="52"/>
      <c r="H87" s="53"/>
      <c r="I87" s="51"/>
      <c r="J87" s="52"/>
      <c r="K87" s="1"/>
      <c r="L87" s="1"/>
      <c r="M87"/>
      <c r="N87"/>
      <c r="O87"/>
      <c r="P87"/>
      <c r="Q87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</row>
    <row r="88" spans="1:825" s="10" customFormat="1" ht="18" x14ac:dyDescent="0.2">
      <c r="A88" s="31"/>
      <c r="B88" s="53"/>
      <c r="C88" s="51"/>
      <c r="D88" s="52"/>
      <c r="E88" s="53"/>
      <c r="F88" s="51"/>
      <c r="G88" s="52"/>
      <c r="H88" s="53"/>
      <c r="I88" s="51"/>
      <c r="J88" s="52"/>
      <c r="K88" s="1"/>
      <c r="L88" s="1"/>
      <c r="M88"/>
      <c r="N88"/>
      <c r="O88"/>
      <c r="P88"/>
      <c r="Q8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</row>
    <row r="89" spans="1:825" s="10" customFormat="1" ht="18" x14ac:dyDescent="0.2">
      <c r="A89" s="31"/>
      <c r="B89" s="53"/>
      <c r="C89" s="51"/>
      <c r="D89" s="52"/>
      <c r="E89" s="53"/>
      <c r="F89" s="51"/>
      <c r="G89" s="52"/>
      <c r="H89" s="53"/>
      <c r="I89" s="51"/>
      <c r="J89" s="52"/>
      <c r="K89" s="1"/>
      <c r="L89" s="1"/>
      <c r="M89"/>
      <c r="N89"/>
      <c r="O89"/>
      <c r="P89"/>
      <c r="Q89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</row>
    <row r="90" spans="1:825" s="10" customFormat="1" ht="19" thickBot="1" x14ac:dyDescent="0.25">
      <c r="A90" s="32"/>
      <c r="B90" s="58"/>
      <c r="C90" s="59"/>
      <c r="D90" s="60"/>
      <c r="E90" s="58"/>
      <c r="F90" s="59"/>
      <c r="G90" s="60"/>
      <c r="H90" s="58"/>
      <c r="I90" s="59"/>
      <c r="J90" s="60"/>
      <c r="K90" s="1"/>
      <c r="L90" s="1"/>
      <c r="M90"/>
      <c r="N90"/>
      <c r="O90"/>
      <c r="P90"/>
      <c r="Q90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</row>
    <row r="91" spans="1:825" s="19" customFormat="1" ht="18" x14ac:dyDescent="0.2">
      <c r="A91" s="33" t="s">
        <v>9</v>
      </c>
      <c r="B91" s="71"/>
      <c r="C91" s="72"/>
      <c r="D91" s="73">
        <f>SUM(D3:D84)</f>
        <v>232317</v>
      </c>
      <c r="E91" s="71">
        <f>SUM(E3:E90)</f>
        <v>1.0000000000000002</v>
      </c>
      <c r="F91" s="72"/>
      <c r="G91" s="73">
        <f>SUM(G3:G83)</f>
        <v>351091</v>
      </c>
      <c r="H91" s="71"/>
      <c r="I91" s="72"/>
      <c r="J91" s="73">
        <f>SUM(J3:J83)</f>
        <v>0</v>
      </c>
      <c r="K91" s="1"/>
      <c r="L91" s="1"/>
      <c r="M91"/>
      <c r="N91"/>
      <c r="O91"/>
      <c r="P91"/>
      <c r="Q9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</row>
    <row r="92" spans="1:825" ht="16" x14ac:dyDescent="0.2">
      <c r="D92" s="74"/>
      <c r="H92" s="10"/>
      <c r="I92" s="10" t="s">
        <v>107</v>
      </c>
      <c r="J92" s="52">
        <v>50507</v>
      </c>
    </row>
    <row r="93" spans="1:825" ht="16" x14ac:dyDescent="0.2">
      <c r="H93" s="10"/>
      <c r="I93" s="10" t="s">
        <v>108</v>
      </c>
      <c r="J93" s="52">
        <v>6255</v>
      </c>
    </row>
    <row r="94" spans="1:825" ht="16" x14ac:dyDescent="0.2">
      <c r="H94" s="10"/>
      <c r="I94" s="10" t="s">
        <v>109</v>
      </c>
      <c r="J94" s="52">
        <v>394</v>
      </c>
    </row>
    <row r="95" spans="1:825" ht="16" x14ac:dyDescent="0.2">
      <c r="H95" s="10"/>
      <c r="I95" s="10" t="s">
        <v>110</v>
      </c>
      <c r="J95" s="52">
        <v>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Y101"/>
  <sheetViews>
    <sheetView zoomScale="110" zoomScaleNormal="110"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D88" sqref="D88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19.83203125" style="18" customWidth="1"/>
    <col min="6" max="6" width="30.83203125" customWidth="1"/>
    <col min="7" max="7" width="24" customWidth="1"/>
    <col min="8" max="8" width="17.83203125" style="5" customWidth="1"/>
    <col min="9" max="9" width="33.5" style="1" customWidth="1"/>
    <col min="10" max="10" width="18.5" style="18" customWidth="1"/>
    <col min="11" max="11" width="17.83203125" style="5" customWidth="1"/>
    <col min="12" max="12" width="33.5" style="1" customWidth="1"/>
    <col min="13" max="13" width="18.5" style="18" customWidth="1"/>
    <col min="14" max="16384" width="9" style="1"/>
  </cols>
  <sheetData>
    <row r="1" spans="1:831" s="6" customFormat="1" ht="25" x14ac:dyDescent="0.2">
      <c r="A1" s="20"/>
      <c r="B1" s="13">
        <v>2007</v>
      </c>
      <c r="C1" s="14"/>
      <c r="D1" s="15"/>
      <c r="E1" s="13">
        <v>2007</v>
      </c>
      <c r="H1" s="13">
        <v>2017</v>
      </c>
      <c r="I1" s="14"/>
      <c r="J1" s="15"/>
      <c r="K1" s="13">
        <v>2017</v>
      </c>
      <c r="L1" s="14"/>
      <c r="M1" s="15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  <c r="AEW1" s="37"/>
      <c r="AEX1" s="37"/>
      <c r="AEY1" s="37"/>
    </row>
    <row r="2" spans="1:831" s="2" customFormat="1" ht="21" thickBot="1" x14ac:dyDescent="0.25">
      <c r="A2" s="21"/>
      <c r="B2" s="3" t="s">
        <v>10</v>
      </c>
      <c r="C2" s="4" t="s">
        <v>37</v>
      </c>
      <c r="D2" s="17" t="s">
        <v>8</v>
      </c>
      <c r="E2" s="3" t="s">
        <v>10</v>
      </c>
      <c r="F2" s="17" t="s">
        <v>38</v>
      </c>
      <c r="G2" s="17" t="s">
        <v>8</v>
      </c>
      <c r="H2" s="3" t="s">
        <v>10</v>
      </c>
      <c r="I2" s="16" t="s">
        <v>98</v>
      </c>
      <c r="J2" s="17" t="s">
        <v>8</v>
      </c>
      <c r="K2" s="3" t="s">
        <v>10</v>
      </c>
      <c r="L2" s="16" t="s">
        <v>38</v>
      </c>
      <c r="M2" s="17" t="s">
        <v>8</v>
      </c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  <c r="AET2" s="38"/>
      <c r="AEU2" s="38"/>
      <c r="AEV2" s="38"/>
      <c r="AEW2" s="38"/>
      <c r="AEX2" s="38"/>
      <c r="AEY2" s="38"/>
    </row>
    <row r="3" spans="1:831" s="8" customFormat="1" ht="19" x14ac:dyDescent="0.2">
      <c r="A3" s="22" t="s">
        <v>2</v>
      </c>
      <c r="B3" s="39"/>
      <c r="C3" s="40" t="s">
        <v>12</v>
      </c>
      <c r="D3" s="41">
        <v>0</v>
      </c>
      <c r="F3" s="8" t="s">
        <v>12</v>
      </c>
      <c r="H3" s="39">
        <f>J3/J88</f>
        <v>0.45918579513573404</v>
      </c>
      <c r="I3" s="40" t="s">
        <v>24</v>
      </c>
      <c r="J3" s="41">
        <v>161216</v>
      </c>
      <c r="K3" s="39"/>
      <c r="L3" s="40"/>
      <c r="M3" s="4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</row>
    <row r="4" spans="1:831" s="8" customFormat="1" ht="18" x14ac:dyDescent="0.2">
      <c r="A4" s="23"/>
      <c r="B4" s="42"/>
      <c r="C4" s="43"/>
      <c r="D4" s="44"/>
      <c r="H4" s="42"/>
      <c r="I4" s="43"/>
      <c r="J4" s="44"/>
      <c r="K4" s="42"/>
      <c r="L4" s="43"/>
      <c r="M4" s="4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</row>
    <row r="5" spans="1:831" s="8" customFormat="1" ht="19" thickBot="1" x14ac:dyDescent="0.25">
      <c r="A5" s="24"/>
      <c r="B5" s="45"/>
      <c r="C5" s="46"/>
      <c r="D5" s="47"/>
      <c r="H5" s="45"/>
      <c r="I5" s="46"/>
      <c r="J5" s="47"/>
      <c r="K5" s="45"/>
      <c r="L5" s="46"/>
      <c r="M5" s="4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</row>
    <row r="6" spans="1:831" s="10" customFormat="1" ht="19" x14ac:dyDescent="0.2">
      <c r="A6" s="25" t="s">
        <v>3</v>
      </c>
      <c r="B6" s="48">
        <f>D6/D92</f>
        <v>1.8362711539076745E-2</v>
      </c>
      <c r="C6" s="49" t="s">
        <v>25</v>
      </c>
      <c r="D6" s="50">
        <f>4558+34</f>
        <v>4592</v>
      </c>
      <c r="F6" s="10" t="s">
        <v>84</v>
      </c>
      <c r="G6" s="10">
        <v>7</v>
      </c>
      <c r="H6" s="48">
        <f>J6/J88</f>
        <v>3.2871819556753092E-2</v>
      </c>
      <c r="I6" s="49" t="s">
        <v>15</v>
      </c>
      <c r="J6" s="50">
        <v>11541</v>
      </c>
      <c r="K6" s="48"/>
      <c r="L6" s="49"/>
      <c r="M6" s="5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</row>
    <row r="7" spans="1:831" s="10" customFormat="1" ht="18" x14ac:dyDescent="0.2">
      <c r="A7" s="26"/>
      <c r="B7" s="53"/>
      <c r="C7" s="51"/>
      <c r="D7" s="52"/>
      <c r="H7" s="53"/>
      <c r="I7" s="54"/>
      <c r="J7" s="55"/>
      <c r="K7" s="53"/>
      <c r="L7" s="54"/>
      <c r="M7" s="5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</row>
    <row r="8" spans="1:831" s="10" customFormat="1" ht="18" x14ac:dyDescent="0.2">
      <c r="A8" s="26"/>
      <c r="B8" s="53"/>
      <c r="C8" s="51"/>
      <c r="D8" s="52"/>
      <c r="H8" s="53"/>
      <c r="I8" s="51"/>
      <c r="J8" s="52"/>
      <c r="K8" s="53"/>
      <c r="L8" s="51"/>
      <c r="M8" s="5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</row>
    <row r="9" spans="1:831" s="10" customFormat="1" ht="18" x14ac:dyDescent="0.2">
      <c r="A9" s="26"/>
      <c r="B9" s="53"/>
      <c r="C9" s="51"/>
      <c r="D9" s="52"/>
      <c r="H9" s="53"/>
      <c r="I9" s="51"/>
      <c r="J9" s="52"/>
      <c r="K9" s="53"/>
      <c r="L9" s="51"/>
      <c r="M9" s="5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</row>
    <row r="10" spans="1:831" s="10" customFormat="1" ht="18" x14ac:dyDescent="0.2">
      <c r="A10" s="26"/>
      <c r="B10" s="53"/>
      <c r="C10" s="51"/>
      <c r="D10" s="52"/>
      <c r="H10" s="53"/>
      <c r="I10" s="51"/>
      <c r="J10" s="52"/>
      <c r="K10" s="53"/>
      <c r="L10" s="51"/>
      <c r="M10" s="5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</row>
    <row r="11" spans="1:831" s="10" customFormat="1" ht="19" thickBot="1" x14ac:dyDescent="0.25">
      <c r="A11" s="26"/>
      <c r="B11" s="53"/>
      <c r="C11" s="51"/>
      <c r="D11" s="52"/>
      <c r="H11" s="53"/>
      <c r="I11" s="51"/>
      <c r="J11" s="52"/>
      <c r="K11" s="53"/>
      <c r="L11" s="51"/>
      <c r="M11" s="5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</row>
    <row r="12" spans="1:831" s="7" customFormat="1" ht="19" x14ac:dyDescent="0.2">
      <c r="A12" s="22" t="s">
        <v>4</v>
      </c>
      <c r="B12" s="39">
        <f>(D12+D13+D14)/D92</f>
        <v>0.26209651620333346</v>
      </c>
      <c r="C12" s="40" t="s">
        <v>26</v>
      </c>
      <c r="D12" s="41">
        <f>65534+9</f>
        <v>65543</v>
      </c>
      <c r="F12" s="7" t="s">
        <v>82</v>
      </c>
      <c r="G12" s="7">
        <v>155</v>
      </c>
      <c r="H12" s="39">
        <f>J12/J88</f>
        <v>0.30511462840118375</v>
      </c>
      <c r="I12" s="40" t="s">
        <v>13</v>
      </c>
      <c r="J12" s="41">
        <v>107123</v>
      </c>
      <c r="K12" s="39"/>
      <c r="L12" s="40"/>
      <c r="M12" s="4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</row>
    <row r="13" spans="1:831" s="8" customFormat="1" ht="18" x14ac:dyDescent="0.2">
      <c r="A13" s="27"/>
      <c r="B13" s="42"/>
      <c r="C13" s="43"/>
      <c r="D13" s="44"/>
      <c r="F13" s="8" t="s">
        <v>90</v>
      </c>
      <c r="G13" s="8">
        <v>1</v>
      </c>
      <c r="H13" s="42"/>
      <c r="I13" s="43"/>
      <c r="J13" s="44"/>
      <c r="K13" s="42"/>
      <c r="L13" s="43"/>
      <c r="M13" s="4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</row>
    <row r="14" spans="1:831" s="8" customFormat="1" ht="18" x14ac:dyDescent="0.2">
      <c r="A14" s="27"/>
      <c r="B14" s="42"/>
      <c r="C14" s="43"/>
      <c r="D14" s="44"/>
      <c r="F14" s="8" t="s">
        <v>91</v>
      </c>
      <c r="G14" s="8">
        <v>6</v>
      </c>
      <c r="H14" s="42"/>
      <c r="I14" s="56"/>
      <c r="J14" s="57"/>
      <c r="K14" s="42"/>
      <c r="L14" s="56"/>
      <c r="M14" s="5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</row>
    <row r="15" spans="1:831" s="8" customFormat="1" ht="18" x14ac:dyDescent="0.2">
      <c r="A15" s="27"/>
      <c r="B15" s="42"/>
      <c r="C15" s="43"/>
      <c r="D15" s="44"/>
      <c r="F15" s="8" t="s">
        <v>92</v>
      </c>
      <c r="G15" s="8">
        <v>30</v>
      </c>
      <c r="H15" s="42"/>
      <c r="I15" s="56"/>
      <c r="J15" s="57"/>
      <c r="K15" s="42"/>
      <c r="L15" s="56"/>
      <c r="M15" s="5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</row>
    <row r="16" spans="1:831" s="8" customFormat="1" ht="18" x14ac:dyDescent="0.2">
      <c r="A16" s="27"/>
      <c r="B16" s="42"/>
      <c r="C16" s="43"/>
      <c r="D16" s="44"/>
      <c r="H16" s="42"/>
      <c r="I16" s="56"/>
      <c r="J16" s="57"/>
      <c r="K16" s="42"/>
      <c r="L16" s="56"/>
      <c r="M16" s="5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</row>
    <row r="17" spans="1:831" s="8" customFormat="1" ht="18" x14ac:dyDescent="0.2">
      <c r="A17" s="27"/>
      <c r="B17" s="42"/>
      <c r="C17" s="43"/>
      <c r="D17" s="44"/>
      <c r="H17" s="42"/>
      <c r="I17" s="56"/>
      <c r="J17" s="57"/>
      <c r="K17" s="42"/>
      <c r="L17" s="56"/>
      <c r="M17" s="5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</row>
    <row r="18" spans="1:831" s="8" customFormat="1" ht="18" x14ac:dyDescent="0.2">
      <c r="A18" s="27"/>
      <c r="B18" s="42"/>
      <c r="C18" s="43"/>
      <c r="D18" s="44"/>
      <c r="H18" s="42"/>
      <c r="I18" s="56"/>
      <c r="J18" s="57"/>
      <c r="K18" s="42"/>
      <c r="L18" s="56"/>
      <c r="M18" s="5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</row>
    <row r="19" spans="1:831" s="8" customFormat="1" ht="18" x14ac:dyDescent="0.2">
      <c r="A19" s="27"/>
      <c r="B19" s="42"/>
      <c r="C19" s="43"/>
      <c r="D19" s="44"/>
      <c r="H19" s="42"/>
      <c r="I19" s="56"/>
      <c r="J19" s="57"/>
      <c r="K19" s="42"/>
      <c r="L19" s="56"/>
      <c r="M19" s="5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</row>
    <row r="20" spans="1:831" s="8" customFormat="1" ht="19" thickBot="1" x14ac:dyDescent="0.25">
      <c r="A20" s="23"/>
      <c r="B20" s="42"/>
      <c r="C20" s="43"/>
      <c r="D20" s="44"/>
      <c r="H20" s="42"/>
      <c r="I20" s="43"/>
      <c r="J20" s="44"/>
      <c r="K20" s="42"/>
      <c r="L20" s="43"/>
      <c r="M20" s="4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</row>
    <row r="21" spans="1:831" s="9" customFormat="1" ht="19" x14ac:dyDescent="0.2">
      <c r="A21" s="25" t="s">
        <v>5</v>
      </c>
      <c r="B21" s="48">
        <f>D21/D92</f>
        <v>5.754742634121373E-2</v>
      </c>
      <c r="C21" s="49" t="s">
        <v>27</v>
      </c>
      <c r="D21" s="50">
        <f>14365+26</f>
        <v>14391</v>
      </c>
      <c r="F21" s="9" t="s">
        <v>81</v>
      </c>
      <c r="G21" s="9">
        <v>1244</v>
      </c>
      <c r="H21" s="48">
        <f>SUM(J21:J24)/J88</f>
        <v>6.3704281795887677E-2</v>
      </c>
      <c r="I21" s="49" t="s">
        <v>17</v>
      </c>
      <c r="J21" s="50">
        <v>2286</v>
      </c>
      <c r="K21" s="48"/>
      <c r="L21" s="49"/>
      <c r="M21" s="5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</row>
    <row r="22" spans="1:831" s="10" customFormat="1" ht="18" x14ac:dyDescent="0.2">
      <c r="A22" s="26"/>
      <c r="B22" s="53"/>
      <c r="C22" s="51"/>
      <c r="D22" s="52"/>
      <c r="F22" s="10" t="s">
        <v>86</v>
      </c>
      <c r="G22" s="10">
        <v>35</v>
      </c>
      <c r="H22" s="53"/>
      <c r="I22" s="51" t="s">
        <v>18</v>
      </c>
      <c r="J22" s="52">
        <v>16624</v>
      </c>
      <c r="K22" s="53"/>
      <c r="L22" s="51"/>
      <c r="M22" s="5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</row>
    <row r="23" spans="1:831" s="10" customFormat="1" ht="18" x14ac:dyDescent="0.2">
      <c r="A23" s="26"/>
      <c r="B23" s="53"/>
      <c r="C23" s="51"/>
      <c r="D23" s="52"/>
      <c r="F23" s="10" t="s">
        <v>87</v>
      </c>
      <c r="G23" s="10">
        <v>2</v>
      </c>
      <c r="H23" s="53"/>
      <c r="I23" s="51" t="s">
        <v>102</v>
      </c>
      <c r="J23" s="52">
        <v>849</v>
      </c>
      <c r="K23" s="53"/>
      <c r="L23" s="51"/>
      <c r="M23" s="5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</row>
    <row r="24" spans="1:831" s="10" customFormat="1" ht="18" x14ac:dyDescent="0.2">
      <c r="A24" s="26"/>
      <c r="B24" s="53"/>
      <c r="C24" s="51"/>
      <c r="D24" s="52"/>
      <c r="F24" s="10" t="s">
        <v>88</v>
      </c>
      <c r="G24" s="10">
        <v>1</v>
      </c>
      <c r="H24" s="53"/>
      <c r="I24" s="51" t="s">
        <v>103</v>
      </c>
      <c r="J24" s="52">
        <v>2607</v>
      </c>
      <c r="K24" s="53"/>
      <c r="L24" s="51"/>
      <c r="M24" s="5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</row>
    <row r="25" spans="1:831" s="10" customFormat="1" ht="18" x14ac:dyDescent="0.2">
      <c r="A25" s="26"/>
      <c r="B25" s="53"/>
      <c r="C25" s="51"/>
      <c r="D25" s="52"/>
      <c r="F25" s="10" t="s">
        <v>89</v>
      </c>
      <c r="G25" s="10">
        <v>29</v>
      </c>
      <c r="H25" s="53"/>
      <c r="I25" s="51"/>
      <c r="J25" s="52"/>
      <c r="K25" s="53"/>
      <c r="L25" s="51"/>
      <c r="M25" s="5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</row>
    <row r="26" spans="1:831" s="10" customFormat="1" ht="18" x14ac:dyDescent="0.2">
      <c r="A26" s="26"/>
      <c r="B26" s="53"/>
      <c r="C26" s="51"/>
      <c r="D26" s="52"/>
      <c r="H26" s="53"/>
      <c r="I26" s="51"/>
      <c r="J26" s="52"/>
      <c r="K26" s="53"/>
      <c r="L26" s="51"/>
      <c r="M26" s="5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</row>
    <row r="27" spans="1:831" s="10" customFormat="1" ht="18" x14ac:dyDescent="0.2">
      <c r="A27" s="26"/>
      <c r="B27" s="53"/>
      <c r="C27" s="51"/>
      <c r="D27" s="52"/>
      <c r="H27" s="53"/>
      <c r="I27" s="51"/>
      <c r="J27" s="52"/>
      <c r="K27" s="53"/>
      <c r="L27" s="51"/>
      <c r="M27" s="5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</row>
    <row r="28" spans="1:831" s="11" customFormat="1" ht="19" thickBot="1" x14ac:dyDescent="0.25">
      <c r="A28" s="28"/>
      <c r="B28" s="58"/>
      <c r="C28" s="59"/>
      <c r="D28" s="60"/>
      <c r="H28" s="58"/>
      <c r="I28" s="59"/>
      <c r="J28" s="60"/>
      <c r="K28" s="58"/>
      <c r="L28" s="59"/>
      <c r="M28" s="6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</row>
    <row r="29" spans="1:831" s="8" customFormat="1" ht="19" x14ac:dyDescent="0.2">
      <c r="A29" s="23" t="s">
        <v>0</v>
      </c>
      <c r="B29" s="61">
        <f>D29/D92</f>
        <v>3.5669727118589848E-3</v>
      </c>
      <c r="C29" s="43" t="s">
        <v>28</v>
      </c>
      <c r="D29" s="44">
        <f>885+7</f>
        <v>892</v>
      </c>
      <c r="F29" s="8" t="s">
        <v>83</v>
      </c>
      <c r="G29" s="8">
        <v>3</v>
      </c>
      <c r="H29" s="61">
        <f>J29/J88</f>
        <v>1.5990156398198757E-2</v>
      </c>
      <c r="I29" s="43" t="s">
        <v>16</v>
      </c>
      <c r="J29" s="44">
        <v>5614</v>
      </c>
      <c r="K29" s="61"/>
      <c r="L29" s="43"/>
      <c r="M29" s="4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</row>
    <row r="30" spans="1:831" s="8" customFormat="1" ht="18" x14ac:dyDescent="0.2">
      <c r="A30" s="23"/>
      <c r="B30" s="42"/>
      <c r="C30" s="43"/>
      <c r="D30" s="44"/>
      <c r="H30" s="42"/>
      <c r="I30" s="43"/>
      <c r="J30" s="44"/>
      <c r="K30" s="42"/>
      <c r="L30" s="43"/>
      <c r="M30" s="4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</row>
    <row r="31" spans="1:831" s="8" customFormat="1" ht="18" x14ac:dyDescent="0.2">
      <c r="A31" s="23"/>
      <c r="B31" s="42"/>
      <c r="C31" s="43"/>
      <c r="D31" s="44"/>
      <c r="H31" s="42"/>
      <c r="I31" s="43"/>
      <c r="J31" s="44"/>
      <c r="K31" s="42"/>
      <c r="L31" s="43"/>
      <c r="M31" s="4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</row>
    <row r="32" spans="1:831" s="8" customFormat="1" ht="18" x14ac:dyDescent="0.2">
      <c r="A32" s="23"/>
      <c r="B32" s="42"/>
      <c r="C32" s="43"/>
      <c r="D32" s="44"/>
      <c r="H32" s="42"/>
      <c r="I32" s="43"/>
      <c r="J32" s="44"/>
      <c r="K32" s="42"/>
      <c r="L32" s="43"/>
      <c r="M32" s="4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</row>
    <row r="33" spans="1:831" s="8" customFormat="1" ht="18" x14ac:dyDescent="0.2">
      <c r="A33" s="23"/>
      <c r="B33" s="42"/>
      <c r="C33" s="43"/>
      <c r="D33" s="44"/>
      <c r="H33" s="42"/>
      <c r="I33" s="43"/>
      <c r="J33" s="44"/>
      <c r="K33" s="42"/>
      <c r="L33" s="43"/>
      <c r="M33" s="4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</row>
    <row r="34" spans="1:831" s="8" customFormat="1" ht="19" thickBot="1" x14ac:dyDescent="0.25">
      <c r="A34" s="24"/>
      <c r="B34" s="45"/>
      <c r="C34" s="46"/>
      <c r="D34" s="47"/>
      <c r="H34" s="45"/>
      <c r="I34" s="46"/>
      <c r="J34" s="47"/>
      <c r="K34" s="45"/>
      <c r="L34" s="46"/>
      <c r="M34" s="4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</row>
    <row r="35" spans="1:831" s="10" customFormat="1" ht="19" x14ac:dyDescent="0.2">
      <c r="A35" s="25" t="s">
        <v>11</v>
      </c>
      <c r="B35" s="48">
        <f>(D35+D36+D37)/D92</f>
        <v>5.695159793979334E-2</v>
      </c>
      <c r="C35" s="49" t="s">
        <v>29</v>
      </c>
      <c r="D35" s="50">
        <v>8030</v>
      </c>
      <c r="F35" s="10" t="s">
        <v>40</v>
      </c>
      <c r="G35" s="10">
        <v>119</v>
      </c>
      <c r="H35" s="48">
        <f>SUM(J35:J38)/J88</f>
        <v>4.1954934760503691E-3</v>
      </c>
      <c r="I35" s="49" t="s">
        <v>14</v>
      </c>
      <c r="J35" s="50">
        <v>1461</v>
      </c>
      <c r="K35" s="48"/>
      <c r="L35" s="49"/>
      <c r="M35" s="5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</row>
    <row r="36" spans="1:831" s="10" customFormat="1" ht="18" x14ac:dyDescent="0.2">
      <c r="A36" s="26"/>
      <c r="B36" s="53"/>
      <c r="C36" s="51" t="s">
        <v>30</v>
      </c>
      <c r="D36" s="52">
        <v>37</v>
      </c>
      <c r="F36" s="10" t="s">
        <v>41</v>
      </c>
      <c r="G36" s="10">
        <v>186</v>
      </c>
      <c r="H36" s="53"/>
      <c r="I36" s="51" t="s">
        <v>100</v>
      </c>
      <c r="J36" s="52">
        <v>2</v>
      </c>
      <c r="K36" s="53"/>
      <c r="L36" s="51"/>
      <c r="M36" s="5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</row>
    <row r="37" spans="1:831" s="10" customFormat="1" ht="18" x14ac:dyDescent="0.2">
      <c r="A37" s="26"/>
      <c r="B37" s="53"/>
      <c r="C37" s="54" t="s">
        <v>31</v>
      </c>
      <c r="D37" s="52">
        <f>5732+438+5</f>
        <v>6175</v>
      </c>
      <c r="F37" s="10" t="s">
        <v>42</v>
      </c>
      <c r="G37" s="10">
        <v>234</v>
      </c>
      <c r="H37" s="53"/>
      <c r="I37" s="51" t="s">
        <v>22</v>
      </c>
      <c r="J37" s="52">
        <v>8</v>
      </c>
      <c r="K37" s="53"/>
      <c r="L37" s="51"/>
      <c r="M37" s="5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</row>
    <row r="38" spans="1:831" s="10" customFormat="1" ht="18" x14ac:dyDescent="0.2">
      <c r="A38" s="26"/>
      <c r="B38" s="53"/>
      <c r="C38" s="54" t="s">
        <v>111</v>
      </c>
      <c r="D38" s="52"/>
      <c r="F38" s="10" t="s">
        <v>43</v>
      </c>
      <c r="G38" s="10">
        <v>690</v>
      </c>
      <c r="H38" s="53"/>
      <c r="I38" s="51" t="s">
        <v>101</v>
      </c>
      <c r="J38" s="52">
        <v>2</v>
      </c>
      <c r="K38" s="53"/>
      <c r="L38" s="51"/>
      <c r="M38" s="5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</row>
    <row r="39" spans="1:831" s="10" customFormat="1" ht="18" x14ac:dyDescent="0.2">
      <c r="A39" s="26"/>
      <c r="B39" s="53"/>
      <c r="C39" s="54" t="s">
        <v>113</v>
      </c>
      <c r="D39" s="52"/>
      <c r="F39" s="10" t="s">
        <v>44</v>
      </c>
      <c r="G39" s="10">
        <v>3072</v>
      </c>
      <c r="H39" s="53"/>
      <c r="I39" s="51"/>
      <c r="J39" s="52"/>
      <c r="K39" s="53"/>
      <c r="L39" s="51"/>
      <c r="M39" s="5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</row>
    <row r="40" spans="1:831" s="10" customFormat="1" ht="18" x14ac:dyDescent="0.2">
      <c r="A40" s="26"/>
      <c r="B40" s="53"/>
      <c r="C40" s="54" t="s">
        <v>112</v>
      </c>
      <c r="D40" s="52"/>
      <c r="F40" s="10" t="s">
        <v>45</v>
      </c>
      <c r="G40" s="10">
        <v>20084</v>
      </c>
      <c r="H40" s="53"/>
      <c r="I40" s="51"/>
      <c r="J40" s="52"/>
      <c r="K40" s="53"/>
      <c r="L40" s="51"/>
      <c r="M40" s="5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</row>
    <row r="41" spans="1:831" s="10" customFormat="1" ht="18" x14ac:dyDescent="0.2">
      <c r="A41" s="26"/>
      <c r="B41" s="53"/>
      <c r="C41" s="51"/>
      <c r="D41" s="52"/>
      <c r="F41" s="10" t="s">
        <v>46</v>
      </c>
      <c r="G41" s="10">
        <v>684</v>
      </c>
      <c r="H41" s="53"/>
      <c r="I41" s="51"/>
      <c r="J41" s="52"/>
      <c r="K41" s="53"/>
      <c r="L41" s="51"/>
      <c r="M41" s="5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</row>
    <row r="42" spans="1:831" s="10" customFormat="1" ht="18" x14ac:dyDescent="0.2">
      <c r="A42" s="26"/>
      <c r="B42" s="53"/>
      <c r="C42" s="51"/>
      <c r="D42" s="52"/>
      <c r="F42" s="10" t="s">
        <v>47</v>
      </c>
      <c r="G42" s="10">
        <v>163</v>
      </c>
      <c r="H42" s="53"/>
      <c r="I42" s="51"/>
      <c r="J42" s="52"/>
      <c r="K42" s="53"/>
      <c r="L42" s="51"/>
      <c r="M42" s="5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</row>
    <row r="43" spans="1:831" s="10" customFormat="1" ht="18" x14ac:dyDescent="0.2">
      <c r="A43" s="26"/>
      <c r="B43" s="53"/>
      <c r="C43" s="51"/>
      <c r="D43" s="52"/>
      <c r="F43" s="10" t="s">
        <v>48</v>
      </c>
      <c r="G43" s="10">
        <v>1</v>
      </c>
      <c r="H43" s="53"/>
      <c r="I43" s="51"/>
      <c r="J43" s="52"/>
      <c r="K43" s="53"/>
      <c r="L43" s="51"/>
      <c r="M43" s="5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</row>
    <row r="44" spans="1:831" s="10" customFormat="1" ht="18" x14ac:dyDescent="0.2">
      <c r="A44" s="26"/>
      <c r="B44" s="53"/>
      <c r="C44" s="51"/>
      <c r="D44" s="52"/>
      <c r="F44" s="10" t="s">
        <v>49</v>
      </c>
      <c r="G44" s="10">
        <v>4</v>
      </c>
      <c r="H44" s="53"/>
      <c r="I44" s="51"/>
      <c r="J44" s="52"/>
      <c r="K44" s="53"/>
      <c r="L44" s="51"/>
      <c r="M44" s="5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</row>
    <row r="45" spans="1:831" s="10" customFormat="1" ht="18" x14ac:dyDescent="0.2">
      <c r="A45" s="26"/>
      <c r="B45" s="53"/>
      <c r="C45" s="51"/>
      <c r="D45" s="52"/>
      <c r="F45" s="10" t="s">
        <v>50</v>
      </c>
      <c r="G45" s="10">
        <v>105</v>
      </c>
      <c r="H45" s="53"/>
      <c r="I45" s="51"/>
      <c r="J45" s="52"/>
      <c r="K45" s="53"/>
      <c r="L45" s="51"/>
      <c r="M45" s="5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</row>
    <row r="46" spans="1:831" s="10" customFormat="1" ht="18" x14ac:dyDescent="0.2">
      <c r="A46" s="26"/>
      <c r="B46" s="53"/>
      <c r="C46" s="51"/>
      <c r="D46" s="52"/>
      <c r="F46" s="10" t="s">
        <v>51</v>
      </c>
      <c r="G46" s="10">
        <v>1</v>
      </c>
      <c r="H46" s="53"/>
      <c r="I46" s="51"/>
      <c r="J46" s="52"/>
      <c r="K46" s="53"/>
      <c r="L46" s="51"/>
      <c r="M46" s="5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</row>
    <row r="47" spans="1:831" s="10" customFormat="1" ht="18" x14ac:dyDescent="0.2">
      <c r="A47" s="26"/>
      <c r="B47" s="53"/>
      <c r="C47" s="51"/>
      <c r="D47" s="52"/>
      <c r="F47" s="10" t="s">
        <v>52</v>
      </c>
      <c r="G47" s="10">
        <v>3</v>
      </c>
      <c r="H47" s="53"/>
      <c r="I47" s="51"/>
      <c r="J47" s="52"/>
      <c r="K47" s="53"/>
      <c r="L47" s="51"/>
      <c r="M47" s="5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</row>
    <row r="48" spans="1:831" s="10" customFormat="1" ht="18" x14ac:dyDescent="0.2">
      <c r="A48" s="26"/>
      <c r="B48" s="53"/>
      <c r="C48" s="51"/>
      <c r="D48" s="52"/>
      <c r="F48" s="10" t="s">
        <v>53</v>
      </c>
      <c r="G48" s="10">
        <v>14</v>
      </c>
      <c r="H48" s="53"/>
      <c r="I48" s="51"/>
      <c r="J48" s="52"/>
      <c r="K48" s="53"/>
      <c r="L48" s="51"/>
      <c r="M48" s="5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</row>
    <row r="49" spans="1:831" s="10" customFormat="1" ht="18" x14ac:dyDescent="0.2">
      <c r="A49" s="26"/>
      <c r="B49" s="53"/>
      <c r="C49" s="51"/>
      <c r="D49" s="52"/>
      <c r="F49" s="10" t="s">
        <v>54</v>
      </c>
      <c r="G49" s="10">
        <v>13</v>
      </c>
      <c r="H49" s="53"/>
      <c r="I49" s="51"/>
      <c r="J49" s="52"/>
      <c r="K49" s="53"/>
      <c r="L49" s="51"/>
      <c r="M49" s="5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</row>
    <row r="50" spans="1:831" s="10" customFormat="1" ht="18" x14ac:dyDescent="0.2">
      <c r="A50" s="26"/>
      <c r="B50" s="53"/>
      <c r="C50" s="51"/>
      <c r="D50" s="52"/>
      <c r="F50" s="10" t="s">
        <v>55</v>
      </c>
      <c r="G50" s="10">
        <v>309</v>
      </c>
      <c r="H50" s="53"/>
      <c r="I50" s="51"/>
      <c r="J50" s="52"/>
      <c r="K50" s="53"/>
      <c r="L50" s="51"/>
      <c r="M50" s="5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</row>
    <row r="51" spans="1:831" s="10" customFormat="1" ht="18" x14ac:dyDescent="0.2">
      <c r="A51" s="26"/>
      <c r="B51" s="53"/>
      <c r="C51" s="51"/>
      <c r="D51" s="52"/>
      <c r="F51" s="10" t="s">
        <v>56</v>
      </c>
      <c r="G51" s="10">
        <v>4</v>
      </c>
      <c r="H51" s="53"/>
      <c r="I51" s="51"/>
      <c r="J51" s="52"/>
      <c r="K51" s="53"/>
      <c r="L51" s="51"/>
      <c r="M51" s="5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</row>
    <row r="52" spans="1:831" s="10" customFormat="1" ht="18" x14ac:dyDescent="0.2">
      <c r="A52" s="26"/>
      <c r="B52" s="53"/>
      <c r="C52" s="51"/>
      <c r="D52" s="52"/>
      <c r="F52" s="10" t="s">
        <v>57</v>
      </c>
      <c r="G52" s="10">
        <v>3</v>
      </c>
      <c r="H52" s="53"/>
      <c r="I52" s="51"/>
      <c r="J52" s="52"/>
      <c r="K52" s="53"/>
      <c r="L52" s="51"/>
      <c r="M52" s="5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</row>
    <row r="53" spans="1:831" s="10" customFormat="1" ht="18" x14ac:dyDescent="0.2">
      <c r="A53" s="26"/>
      <c r="B53" s="53"/>
      <c r="C53" s="51"/>
      <c r="D53" s="52"/>
      <c r="F53" s="10" t="s">
        <v>58</v>
      </c>
      <c r="G53" s="10">
        <v>2</v>
      </c>
      <c r="H53" s="53"/>
      <c r="I53" s="51"/>
      <c r="J53" s="52"/>
      <c r="K53" s="53"/>
      <c r="L53" s="51"/>
      <c r="M53" s="5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</row>
    <row r="54" spans="1:831" s="10" customFormat="1" ht="18" x14ac:dyDescent="0.2">
      <c r="A54" s="26"/>
      <c r="B54" s="53"/>
      <c r="C54" s="51"/>
      <c r="D54" s="52"/>
      <c r="F54" s="10" t="s">
        <v>75</v>
      </c>
      <c r="G54" s="10">
        <v>5159</v>
      </c>
      <c r="H54" s="53"/>
      <c r="I54" s="51"/>
      <c r="J54" s="52"/>
      <c r="K54" s="53"/>
      <c r="L54" s="51"/>
      <c r="M54" s="5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</row>
    <row r="55" spans="1:831" s="10" customFormat="1" ht="18" x14ac:dyDescent="0.2">
      <c r="A55" s="26"/>
      <c r="B55" s="53"/>
      <c r="C55" s="51"/>
      <c r="D55" s="52"/>
      <c r="F55" s="10" t="s">
        <v>76</v>
      </c>
      <c r="G55" s="10">
        <v>287</v>
      </c>
      <c r="H55" s="53"/>
      <c r="I55" s="51"/>
      <c r="J55" s="52"/>
      <c r="K55" s="53"/>
      <c r="L55" s="51"/>
      <c r="M55" s="5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</row>
    <row r="56" spans="1:831" s="10" customFormat="1" ht="18" x14ac:dyDescent="0.2">
      <c r="A56" s="26"/>
      <c r="B56" s="53"/>
      <c r="C56" s="51"/>
      <c r="D56" s="52"/>
      <c r="F56" s="10" t="s">
        <v>77</v>
      </c>
      <c r="G56" s="10">
        <v>21</v>
      </c>
      <c r="H56" s="53"/>
      <c r="I56" s="51"/>
      <c r="J56" s="52"/>
      <c r="K56" s="53"/>
      <c r="L56" s="51"/>
      <c r="M56" s="5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</row>
    <row r="57" spans="1:831" s="10" customFormat="1" ht="18" x14ac:dyDescent="0.2">
      <c r="A57" s="26"/>
      <c r="B57" s="53"/>
      <c r="C57" s="51"/>
      <c r="D57" s="52"/>
      <c r="F57" s="10" t="s">
        <v>78</v>
      </c>
      <c r="G57" s="10">
        <v>1</v>
      </c>
      <c r="H57" s="53"/>
      <c r="I57" s="51"/>
      <c r="J57" s="52"/>
      <c r="K57" s="53"/>
      <c r="L57" s="51"/>
      <c r="M57" s="5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</row>
    <row r="58" spans="1:831" s="10" customFormat="1" ht="18" x14ac:dyDescent="0.2">
      <c r="A58" s="26"/>
      <c r="B58" s="53"/>
      <c r="C58" s="51"/>
      <c r="D58" s="52"/>
      <c r="F58" s="10" t="s">
        <v>79</v>
      </c>
      <c r="G58" s="10">
        <v>2</v>
      </c>
      <c r="H58" s="53"/>
      <c r="I58" s="51"/>
      <c r="J58" s="52"/>
      <c r="K58" s="53"/>
      <c r="L58" s="51"/>
      <c r="M58" s="5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</row>
    <row r="59" spans="1:831" s="10" customFormat="1" ht="19" thickBot="1" x14ac:dyDescent="0.25">
      <c r="A59" s="26"/>
      <c r="B59" s="53"/>
      <c r="C59" s="51"/>
      <c r="D59" s="52"/>
      <c r="F59" s="10" t="s">
        <v>80</v>
      </c>
      <c r="G59" s="10">
        <v>30</v>
      </c>
      <c r="H59" s="53"/>
      <c r="I59" s="51"/>
      <c r="J59" s="52"/>
      <c r="K59" s="53"/>
      <c r="L59" s="51"/>
      <c r="M59" s="5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</row>
    <row r="60" spans="1:831" s="36" customFormat="1" ht="20" thickBot="1" x14ac:dyDescent="0.25">
      <c r="A60" s="35" t="s">
        <v>6</v>
      </c>
      <c r="B60" s="62"/>
      <c r="C60" s="63"/>
      <c r="D60" s="64"/>
      <c r="H60" s="62"/>
      <c r="I60" s="63"/>
      <c r="J60" s="64"/>
      <c r="K60" s="62"/>
      <c r="L60" s="63"/>
      <c r="M60" s="6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</row>
    <row r="61" spans="1:831" s="10" customFormat="1" ht="19" x14ac:dyDescent="0.2">
      <c r="A61" s="26" t="s">
        <v>7</v>
      </c>
      <c r="B61" s="53"/>
      <c r="C61" s="51"/>
      <c r="D61" s="52"/>
      <c r="H61" s="53"/>
      <c r="I61" s="51"/>
      <c r="J61" s="52"/>
      <c r="K61" s="53"/>
      <c r="L61" s="51"/>
      <c r="M61" s="5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</row>
    <row r="62" spans="1:831" s="80" customFormat="1" ht="19" x14ac:dyDescent="0.2">
      <c r="A62" s="78" t="s">
        <v>6</v>
      </c>
      <c r="B62" s="65">
        <f>SUM(D62:D68)/D92</f>
        <v>0.30520810006718063</v>
      </c>
      <c r="C62" s="79" t="s">
        <v>32</v>
      </c>
      <c r="D62" s="66">
        <v>515</v>
      </c>
      <c r="F62" s="80" t="s">
        <v>59</v>
      </c>
      <c r="G62" s="80">
        <v>24</v>
      </c>
      <c r="H62" s="65">
        <f>SUM(J62:J69)/J88</f>
        <v>0.11688137833211333</v>
      </c>
      <c r="I62" s="79" t="s">
        <v>19</v>
      </c>
      <c r="J62" s="66">
        <v>806</v>
      </c>
      <c r="K62" s="65"/>
      <c r="L62" s="79"/>
      <c r="M62" s="66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  <c r="CS62" s="81"/>
      <c r="CT62" s="81"/>
      <c r="CU62" s="81"/>
      <c r="CV62" s="81"/>
      <c r="CW62" s="81"/>
      <c r="CX62" s="81"/>
      <c r="CY62" s="81"/>
      <c r="CZ62" s="81"/>
      <c r="DA62" s="81"/>
      <c r="DB62" s="81"/>
      <c r="DC62" s="81"/>
      <c r="DD62" s="81"/>
      <c r="DE62" s="81"/>
      <c r="DF62" s="81"/>
      <c r="DG62" s="81"/>
      <c r="DH62" s="81"/>
      <c r="DI62" s="81"/>
      <c r="DJ62" s="81"/>
      <c r="DK62" s="81"/>
      <c r="DL62" s="81"/>
      <c r="DM62" s="81"/>
      <c r="DN62" s="81"/>
      <c r="DO62" s="81"/>
      <c r="DP62" s="81"/>
      <c r="DQ62" s="81"/>
      <c r="DR62" s="81"/>
      <c r="DS62" s="81"/>
      <c r="DT62" s="81"/>
      <c r="DU62" s="81"/>
      <c r="DV62" s="81"/>
      <c r="DW62" s="81"/>
      <c r="DX62" s="81"/>
      <c r="DY62" s="81"/>
      <c r="DZ62" s="81"/>
      <c r="EA62" s="81"/>
      <c r="EB62" s="81"/>
      <c r="EC62" s="81"/>
      <c r="ED62" s="81"/>
      <c r="EE62" s="81"/>
      <c r="EF62" s="81"/>
      <c r="EG62" s="81"/>
      <c r="EH62" s="81"/>
      <c r="EI62" s="81"/>
      <c r="EJ62" s="81"/>
      <c r="EK62" s="81"/>
      <c r="EL62" s="81"/>
      <c r="EM62" s="81"/>
      <c r="EN62" s="81"/>
      <c r="EO62" s="81"/>
      <c r="EP62" s="81"/>
      <c r="EQ62" s="81"/>
      <c r="ER62" s="81"/>
      <c r="ES62" s="81"/>
      <c r="ET62" s="81"/>
      <c r="EU62" s="81"/>
      <c r="EV62" s="81"/>
      <c r="EW62" s="81"/>
      <c r="EX62" s="81"/>
      <c r="EY62" s="81"/>
      <c r="EZ62" s="81"/>
      <c r="FA62" s="81"/>
      <c r="FB62" s="81"/>
      <c r="FC62" s="81"/>
      <c r="FD62" s="81"/>
      <c r="FE62" s="81"/>
      <c r="FF62" s="81"/>
      <c r="FG62" s="81"/>
      <c r="FH62" s="81"/>
      <c r="FI62" s="81"/>
      <c r="FJ62" s="81"/>
      <c r="FK62" s="81"/>
      <c r="FL62" s="81"/>
      <c r="FM62" s="81"/>
      <c r="FN62" s="81"/>
      <c r="FO62" s="81"/>
      <c r="FP62" s="81"/>
      <c r="FQ62" s="81"/>
      <c r="FR62" s="81"/>
      <c r="FS62" s="81"/>
      <c r="FT62" s="81"/>
      <c r="FU62" s="81"/>
      <c r="FV62" s="81"/>
      <c r="FW62" s="81"/>
      <c r="FX62" s="81"/>
      <c r="FY62" s="81"/>
      <c r="FZ62" s="81"/>
      <c r="GA62" s="81"/>
      <c r="GB62" s="81"/>
      <c r="GC62" s="81"/>
      <c r="GD62" s="81"/>
      <c r="GE62" s="81"/>
      <c r="GF62" s="81"/>
      <c r="GG62" s="81"/>
      <c r="GH62" s="81"/>
      <c r="GI62" s="81"/>
      <c r="GJ62" s="81"/>
      <c r="GK62" s="81"/>
      <c r="GL62" s="81"/>
      <c r="GM62" s="81"/>
      <c r="GN62" s="81"/>
      <c r="GO62" s="81"/>
      <c r="GP62" s="81"/>
      <c r="GQ62" s="81"/>
      <c r="GR62" s="81"/>
      <c r="GS62" s="81"/>
      <c r="GT62" s="81"/>
      <c r="GU62" s="81"/>
      <c r="GV62" s="81"/>
      <c r="GW62" s="81"/>
      <c r="GX62" s="81"/>
      <c r="GY62" s="81"/>
      <c r="GZ62" s="81"/>
      <c r="HA62" s="81"/>
      <c r="HB62" s="81"/>
      <c r="HC62" s="81"/>
      <c r="HD62" s="81"/>
      <c r="HE62" s="81"/>
      <c r="HF62" s="81"/>
      <c r="HG62" s="81"/>
      <c r="HH62" s="81"/>
      <c r="HI62" s="81"/>
      <c r="HJ62" s="81"/>
      <c r="HK62" s="81"/>
      <c r="HL62" s="81"/>
      <c r="HM62" s="81"/>
      <c r="HN62" s="81"/>
      <c r="HO62" s="81"/>
      <c r="HP62" s="81"/>
      <c r="HQ62" s="81"/>
      <c r="HR62" s="81"/>
      <c r="HS62" s="81"/>
      <c r="HT62" s="81"/>
      <c r="HU62" s="81"/>
      <c r="HV62" s="81"/>
      <c r="HW62" s="81"/>
      <c r="HX62" s="81"/>
      <c r="HY62" s="81"/>
      <c r="HZ62" s="81"/>
      <c r="IA62" s="81"/>
      <c r="IB62" s="81"/>
      <c r="IC62" s="81"/>
      <c r="ID62" s="81"/>
      <c r="IE62" s="81"/>
      <c r="IF62" s="81"/>
      <c r="IG62" s="81"/>
      <c r="IH62" s="81"/>
      <c r="II62" s="81"/>
      <c r="IJ62" s="81"/>
      <c r="IK62" s="81"/>
      <c r="IL62" s="81"/>
      <c r="IM62" s="81"/>
      <c r="IN62" s="81"/>
      <c r="IO62" s="81"/>
      <c r="IP62" s="81"/>
      <c r="IQ62" s="81"/>
      <c r="IR62" s="81"/>
      <c r="IS62" s="81"/>
      <c r="IT62" s="81"/>
      <c r="IU62" s="81"/>
      <c r="IV62" s="81"/>
      <c r="IW62" s="81"/>
      <c r="IX62" s="81"/>
      <c r="IY62" s="81"/>
      <c r="IZ62" s="81"/>
      <c r="JA62" s="81"/>
      <c r="JB62" s="81"/>
      <c r="JC62" s="81"/>
      <c r="JD62" s="81"/>
      <c r="JE62" s="81"/>
      <c r="JF62" s="81"/>
      <c r="JG62" s="81"/>
      <c r="JH62" s="81"/>
      <c r="JI62" s="81"/>
      <c r="JJ62" s="81"/>
      <c r="JK62" s="81"/>
      <c r="JL62" s="81"/>
      <c r="JM62" s="81"/>
      <c r="JN62" s="81"/>
      <c r="JO62" s="81"/>
      <c r="JP62" s="81"/>
      <c r="JQ62" s="81"/>
      <c r="JR62" s="81"/>
      <c r="JS62" s="81"/>
      <c r="JT62" s="81"/>
      <c r="JU62" s="81"/>
      <c r="JV62" s="81"/>
      <c r="JW62" s="81"/>
      <c r="JX62" s="81"/>
      <c r="JY62" s="81"/>
      <c r="JZ62" s="81"/>
      <c r="KA62" s="81"/>
      <c r="KB62" s="81"/>
      <c r="KC62" s="81"/>
      <c r="KD62" s="81"/>
      <c r="KE62" s="81"/>
      <c r="KF62" s="81"/>
      <c r="KG62" s="81"/>
      <c r="KH62" s="81"/>
      <c r="KI62" s="81"/>
      <c r="KJ62" s="81"/>
      <c r="KK62" s="81"/>
      <c r="KL62" s="81"/>
      <c r="KM62" s="81"/>
      <c r="KN62" s="81"/>
      <c r="KO62" s="81"/>
      <c r="KP62" s="81"/>
      <c r="KQ62" s="81"/>
      <c r="KR62" s="81"/>
      <c r="KS62" s="81"/>
      <c r="KT62" s="81"/>
      <c r="KU62" s="81"/>
      <c r="KV62" s="81"/>
      <c r="KW62" s="81"/>
      <c r="KX62" s="81"/>
      <c r="KY62" s="81"/>
      <c r="KZ62" s="81"/>
      <c r="LA62" s="81"/>
      <c r="LB62" s="81"/>
      <c r="LC62" s="81"/>
      <c r="LD62" s="81"/>
      <c r="LE62" s="81"/>
      <c r="LF62" s="81"/>
      <c r="LG62" s="81"/>
      <c r="LH62" s="81"/>
      <c r="LI62" s="81"/>
      <c r="LJ62" s="81"/>
      <c r="LK62" s="81"/>
      <c r="LL62" s="81"/>
      <c r="LM62" s="81"/>
      <c r="LN62" s="81"/>
      <c r="LO62" s="81"/>
      <c r="LP62" s="81"/>
      <c r="LQ62" s="81"/>
      <c r="LR62" s="81"/>
      <c r="LS62" s="81"/>
      <c r="LT62" s="81"/>
      <c r="LU62" s="81"/>
      <c r="LV62" s="81"/>
      <c r="LW62" s="81"/>
      <c r="LX62" s="81"/>
      <c r="LY62" s="81"/>
      <c r="LZ62" s="81"/>
      <c r="MA62" s="81"/>
      <c r="MB62" s="81"/>
      <c r="MC62" s="81"/>
      <c r="MD62" s="81"/>
      <c r="ME62" s="81"/>
      <c r="MF62" s="81"/>
      <c r="MG62" s="81"/>
      <c r="MH62" s="81"/>
      <c r="MI62" s="81"/>
      <c r="MJ62" s="81"/>
      <c r="MK62" s="81"/>
      <c r="ML62" s="81"/>
      <c r="MM62" s="81"/>
      <c r="MN62" s="81"/>
      <c r="MO62" s="81"/>
      <c r="MP62" s="81"/>
      <c r="MQ62" s="81"/>
      <c r="MR62" s="81"/>
      <c r="MS62" s="81"/>
      <c r="MT62" s="81"/>
      <c r="MU62" s="81"/>
      <c r="MV62" s="81"/>
      <c r="MW62" s="81"/>
      <c r="MX62" s="81"/>
      <c r="MY62" s="81"/>
      <c r="MZ62" s="81"/>
      <c r="NA62" s="81"/>
      <c r="NB62" s="81"/>
      <c r="NC62" s="81"/>
      <c r="ND62" s="81"/>
      <c r="NE62" s="81"/>
      <c r="NF62" s="81"/>
      <c r="NG62" s="81"/>
      <c r="NH62" s="81"/>
      <c r="NI62" s="81"/>
      <c r="NJ62" s="81"/>
      <c r="NK62" s="81"/>
      <c r="NL62" s="81"/>
      <c r="NM62" s="81"/>
      <c r="NN62" s="81"/>
      <c r="NO62" s="81"/>
      <c r="NP62" s="81"/>
      <c r="NQ62" s="81"/>
      <c r="NR62" s="81"/>
      <c r="NS62" s="81"/>
      <c r="NT62" s="81"/>
      <c r="NU62" s="81"/>
      <c r="NV62" s="81"/>
      <c r="NW62" s="81"/>
      <c r="NX62" s="81"/>
      <c r="NY62" s="81"/>
      <c r="NZ62" s="81"/>
      <c r="OA62" s="81"/>
      <c r="OB62" s="81"/>
      <c r="OC62" s="81"/>
      <c r="OD62" s="81"/>
      <c r="OE62" s="81"/>
      <c r="OF62" s="81"/>
      <c r="OG62" s="81"/>
      <c r="OH62" s="81"/>
      <c r="OI62" s="81"/>
      <c r="OJ62" s="81"/>
      <c r="OK62" s="81"/>
      <c r="OL62" s="81"/>
      <c r="OM62" s="81"/>
      <c r="ON62" s="81"/>
      <c r="OO62" s="81"/>
      <c r="OP62" s="81"/>
      <c r="OQ62" s="81"/>
      <c r="OR62" s="81"/>
      <c r="OS62" s="81"/>
      <c r="OT62" s="81"/>
      <c r="OU62" s="81"/>
      <c r="OV62" s="81"/>
      <c r="OW62" s="81"/>
      <c r="OX62" s="81"/>
      <c r="OY62" s="81"/>
      <c r="OZ62" s="81"/>
      <c r="PA62" s="81"/>
      <c r="PB62" s="81"/>
      <c r="PC62" s="81"/>
      <c r="PD62" s="81"/>
      <c r="PE62" s="81"/>
      <c r="PF62" s="81"/>
      <c r="PG62" s="81"/>
      <c r="PH62" s="81"/>
      <c r="PI62" s="81"/>
      <c r="PJ62" s="81"/>
      <c r="PK62" s="81"/>
      <c r="PL62" s="81"/>
      <c r="PM62" s="81"/>
      <c r="PN62" s="81"/>
      <c r="PO62" s="81"/>
      <c r="PP62" s="81"/>
      <c r="PQ62" s="81"/>
      <c r="PR62" s="81"/>
      <c r="PS62" s="81"/>
      <c r="PT62" s="81"/>
      <c r="PU62" s="81"/>
      <c r="PV62" s="81"/>
      <c r="PW62" s="81"/>
      <c r="PX62" s="81"/>
      <c r="PY62" s="81"/>
      <c r="PZ62" s="81"/>
      <c r="QA62" s="81"/>
      <c r="QB62" s="81"/>
      <c r="QC62" s="81"/>
      <c r="QD62" s="81"/>
      <c r="QE62" s="81"/>
      <c r="QF62" s="81"/>
      <c r="QG62" s="81"/>
      <c r="QH62" s="81"/>
      <c r="QI62" s="81"/>
      <c r="QJ62" s="81"/>
      <c r="QK62" s="81"/>
      <c r="QL62" s="81"/>
      <c r="QM62" s="81"/>
      <c r="QN62" s="81"/>
      <c r="QO62" s="81"/>
      <c r="QP62" s="81"/>
      <c r="QQ62" s="81"/>
      <c r="QR62" s="81"/>
      <c r="QS62" s="81"/>
      <c r="QT62" s="81"/>
      <c r="QU62" s="81"/>
      <c r="QV62" s="81"/>
      <c r="QW62" s="81"/>
      <c r="QX62" s="81"/>
      <c r="QY62" s="81"/>
      <c r="QZ62" s="81"/>
      <c r="RA62" s="81"/>
      <c r="RB62" s="81"/>
      <c r="RC62" s="81"/>
      <c r="RD62" s="81"/>
      <c r="RE62" s="81"/>
      <c r="RF62" s="81"/>
      <c r="RG62" s="81"/>
      <c r="RH62" s="81"/>
      <c r="RI62" s="81"/>
      <c r="RJ62" s="81"/>
      <c r="RK62" s="81"/>
      <c r="RL62" s="81"/>
      <c r="RM62" s="81"/>
      <c r="RN62" s="81"/>
      <c r="RO62" s="81"/>
      <c r="RP62" s="81"/>
      <c r="RQ62" s="81"/>
      <c r="RR62" s="81"/>
      <c r="RS62" s="81"/>
      <c r="RT62" s="81"/>
      <c r="RU62" s="81"/>
      <c r="RV62" s="81"/>
      <c r="RW62" s="81"/>
      <c r="RX62" s="81"/>
      <c r="RY62" s="81"/>
      <c r="RZ62" s="81"/>
      <c r="SA62" s="81"/>
      <c r="SB62" s="81"/>
      <c r="SC62" s="81"/>
      <c r="SD62" s="81"/>
      <c r="SE62" s="81"/>
      <c r="SF62" s="81"/>
      <c r="SG62" s="81"/>
      <c r="SH62" s="81"/>
      <c r="SI62" s="81"/>
      <c r="SJ62" s="81"/>
      <c r="SK62" s="81"/>
      <c r="SL62" s="81"/>
      <c r="SM62" s="81"/>
      <c r="SN62" s="81"/>
      <c r="SO62" s="81"/>
      <c r="SP62" s="81"/>
      <c r="SQ62" s="81"/>
      <c r="SR62" s="81"/>
      <c r="SS62" s="81"/>
      <c r="ST62" s="81"/>
      <c r="SU62" s="81"/>
      <c r="SV62" s="81"/>
      <c r="SW62" s="81"/>
      <c r="SX62" s="81"/>
      <c r="SY62" s="81"/>
      <c r="SZ62" s="81"/>
      <c r="TA62" s="81"/>
      <c r="TB62" s="81"/>
      <c r="TC62" s="81"/>
      <c r="TD62" s="81"/>
      <c r="TE62" s="81"/>
      <c r="TF62" s="81"/>
      <c r="TG62" s="81"/>
      <c r="TH62" s="81"/>
      <c r="TI62" s="81"/>
      <c r="TJ62" s="81"/>
      <c r="TK62" s="81"/>
      <c r="TL62" s="81"/>
      <c r="TM62" s="81"/>
      <c r="TN62" s="81"/>
      <c r="TO62" s="81"/>
      <c r="TP62" s="81"/>
      <c r="TQ62" s="81"/>
      <c r="TR62" s="81"/>
      <c r="TS62" s="81"/>
      <c r="TT62" s="81"/>
      <c r="TU62" s="81"/>
      <c r="TV62" s="81"/>
      <c r="TW62" s="81"/>
      <c r="TX62" s="81"/>
      <c r="TY62" s="81"/>
      <c r="TZ62" s="81"/>
      <c r="UA62" s="81"/>
      <c r="UB62" s="81"/>
      <c r="UC62" s="81"/>
      <c r="UD62" s="81"/>
      <c r="UE62" s="81"/>
      <c r="UF62" s="81"/>
      <c r="UG62" s="81"/>
      <c r="UH62" s="81"/>
      <c r="UI62" s="81"/>
      <c r="UJ62" s="81"/>
      <c r="UK62" s="81"/>
      <c r="UL62" s="81"/>
      <c r="UM62" s="81"/>
      <c r="UN62" s="81"/>
      <c r="UO62" s="81"/>
      <c r="UP62" s="81"/>
      <c r="UQ62" s="81"/>
      <c r="UR62" s="81"/>
      <c r="US62" s="81"/>
      <c r="UT62" s="81"/>
      <c r="UU62" s="81"/>
      <c r="UV62" s="81"/>
      <c r="UW62" s="81"/>
      <c r="UX62" s="81"/>
      <c r="UY62" s="81"/>
      <c r="UZ62" s="81"/>
      <c r="VA62" s="81"/>
      <c r="VB62" s="81"/>
      <c r="VC62" s="81"/>
      <c r="VD62" s="81"/>
      <c r="VE62" s="81"/>
      <c r="VF62" s="81"/>
      <c r="VG62" s="81"/>
      <c r="VH62" s="81"/>
      <c r="VI62" s="81"/>
      <c r="VJ62" s="81"/>
      <c r="VK62" s="81"/>
      <c r="VL62" s="81"/>
      <c r="VM62" s="81"/>
      <c r="VN62" s="81"/>
      <c r="VO62" s="81"/>
      <c r="VP62" s="81"/>
      <c r="VQ62" s="81"/>
      <c r="VR62" s="81"/>
      <c r="VS62" s="81"/>
      <c r="VT62" s="81"/>
      <c r="VU62" s="81"/>
      <c r="VV62" s="81"/>
      <c r="VW62" s="81"/>
      <c r="VX62" s="81"/>
      <c r="VY62" s="81"/>
      <c r="VZ62" s="81"/>
      <c r="WA62" s="81"/>
      <c r="WB62" s="81"/>
      <c r="WC62" s="81"/>
      <c r="WD62" s="81"/>
      <c r="WE62" s="81"/>
      <c r="WF62" s="81"/>
      <c r="WG62" s="81"/>
      <c r="WH62" s="81"/>
      <c r="WI62" s="81"/>
      <c r="WJ62" s="81"/>
      <c r="WK62" s="81"/>
      <c r="WL62" s="81"/>
      <c r="WM62" s="81"/>
      <c r="WN62" s="81"/>
      <c r="WO62" s="81"/>
      <c r="WP62" s="81"/>
      <c r="WQ62" s="81"/>
      <c r="WR62" s="81"/>
      <c r="WS62" s="81"/>
      <c r="WT62" s="81"/>
      <c r="WU62" s="81"/>
      <c r="WV62" s="81"/>
      <c r="WW62" s="81"/>
      <c r="WX62" s="81"/>
      <c r="WY62" s="81"/>
      <c r="WZ62" s="81"/>
      <c r="XA62" s="81"/>
      <c r="XB62" s="81"/>
      <c r="XC62" s="81"/>
      <c r="XD62" s="81"/>
      <c r="XE62" s="81"/>
      <c r="XF62" s="81"/>
      <c r="XG62" s="81"/>
      <c r="XH62" s="81"/>
      <c r="XI62" s="81"/>
      <c r="XJ62" s="81"/>
      <c r="XK62" s="81"/>
      <c r="XL62" s="81"/>
      <c r="XM62" s="81"/>
      <c r="XN62" s="81"/>
      <c r="XO62" s="81"/>
      <c r="XP62" s="81"/>
      <c r="XQ62" s="81"/>
      <c r="XR62" s="81"/>
      <c r="XS62" s="81"/>
      <c r="XT62" s="81"/>
      <c r="XU62" s="81"/>
      <c r="XV62" s="81"/>
      <c r="XW62" s="81"/>
      <c r="XX62" s="81"/>
      <c r="XY62" s="81"/>
      <c r="XZ62" s="81"/>
      <c r="YA62" s="81"/>
      <c r="YB62" s="81"/>
      <c r="YC62" s="81"/>
      <c r="YD62" s="81"/>
      <c r="YE62" s="81"/>
      <c r="YF62" s="81"/>
      <c r="YG62" s="81"/>
      <c r="YH62" s="81"/>
      <c r="YI62" s="81"/>
      <c r="YJ62" s="81"/>
      <c r="YK62" s="81"/>
      <c r="YL62" s="81"/>
      <c r="YM62" s="81"/>
      <c r="YN62" s="81"/>
      <c r="YO62" s="81"/>
      <c r="YP62" s="81"/>
      <c r="YQ62" s="81"/>
      <c r="YR62" s="81"/>
      <c r="YS62" s="81"/>
      <c r="YT62" s="81"/>
      <c r="YU62" s="81"/>
      <c r="YV62" s="81"/>
      <c r="YW62" s="81"/>
      <c r="YX62" s="81"/>
      <c r="YY62" s="81"/>
      <c r="YZ62" s="81"/>
      <c r="ZA62" s="81"/>
      <c r="ZB62" s="81"/>
      <c r="ZC62" s="81"/>
      <c r="ZD62" s="81"/>
      <c r="ZE62" s="81"/>
      <c r="ZF62" s="81"/>
      <c r="ZG62" s="81"/>
      <c r="ZH62" s="81"/>
      <c r="ZI62" s="81"/>
      <c r="ZJ62" s="81"/>
      <c r="ZK62" s="81"/>
      <c r="ZL62" s="81"/>
      <c r="ZM62" s="81"/>
      <c r="ZN62" s="81"/>
      <c r="ZO62" s="81"/>
      <c r="ZP62" s="81"/>
      <c r="ZQ62" s="81"/>
      <c r="ZR62" s="81"/>
      <c r="ZS62" s="81"/>
      <c r="ZT62" s="81"/>
      <c r="ZU62" s="81"/>
      <c r="ZV62" s="81"/>
      <c r="ZW62" s="81"/>
      <c r="ZX62" s="81"/>
      <c r="ZY62" s="81"/>
      <c r="ZZ62" s="81"/>
      <c r="AAA62" s="81"/>
      <c r="AAB62" s="81"/>
      <c r="AAC62" s="81"/>
      <c r="AAD62" s="81"/>
      <c r="AAE62" s="81"/>
      <c r="AAF62" s="81"/>
      <c r="AAG62" s="81"/>
      <c r="AAH62" s="81"/>
      <c r="AAI62" s="81"/>
      <c r="AAJ62" s="81"/>
      <c r="AAK62" s="81"/>
      <c r="AAL62" s="81"/>
      <c r="AAM62" s="81"/>
      <c r="AAN62" s="81"/>
      <c r="AAO62" s="81"/>
      <c r="AAP62" s="81"/>
      <c r="AAQ62" s="81"/>
      <c r="AAR62" s="81"/>
      <c r="AAS62" s="81"/>
      <c r="AAT62" s="81"/>
      <c r="AAU62" s="81"/>
      <c r="AAV62" s="81"/>
      <c r="AAW62" s="81"/>
      <c r="AAX62" s="81"/>
      <c r="AAY62" s="81"/>
      <c r="AAZ62" s="81"/>
      <c r="ABA62" s="81"/>
      <c r="ABB62" s="81"/>
      <c r="ABC62" s="81"/>
      <c r="ABD62" s="81"/>
      <c r="ABE62" s="81"/>
      <c r="ABF62" s="81"/>
      <c r="ABG62" s="81"/>
      <c r="ABH62" s="81"/>
      <c r="ABI62" s="81"/>
      <c r="ABJ62" s="81"/>
      <c r="ABK62" s="81"/>
      <c r="ABL62" s="81"/>
      <c r="ABM62" s="81"/>
      <c r="ABN62" s="81"/>
      <c r="ABO62" s="81"/>
      <c r="ABP62" s="81"/>
      <c r="ABQ62" s="81"/>
      <c r="ABR62" s="81"/>
      <c r="ABS62" s="81"/>
      <c r="ABT62" s="81"/>
      <c r="ABU62" s="81"/>
      <c r="ABV62" s="81"/>
      <c r="ABW62" s="81"/>
      <c r="ABX62" s="81"/>
      <c r="ABY62" s="81"/>
      <c r="ABZ62" s="81"/>
      <c r="ACA62" s="81"/>
      <c r="ACB62" s="81"/>
      <c r="ACC62" s="81"/>
      <c r="ACD62" s="81"/>
      <c r="ACE62" s="81"/>
      <c r="ACF62" s="81"/>
      <c r="ACG62" s="81"/>
      <c r="ACH62" s="81"/>
      <c r="ACI62" s="81"/>
      <c r="ACJ62" s="81"/>
      <c r="ACK62" s="81"/>
      <c r="ACL62" s="81"/>
      <c r="ACM62" s="81"/>
      <c r="ACN62" s="81"/>
      <c r="ACO62" s="81"/>
      <c r="ACP62" s="81"/>
      <c r="ACQ62" s="81"/>
      <c r="ACR62" s="81"/>
      <c r="ACS62" s="81"/>
      <c r="ACT62" s="81"/>
      <c r="ACU62" s="81"/>
      <c r="ACV62" s="81"/>
      <c r="ACW62" s="81"/>
      <c r="ACX62" s="81"/>
      <c r="ACY62" s="81"/>
      <c r="ACZ62" s="81"/>
      <c r="ADA62" s="81"/>
      <c r="ADB62" s="81"/>
      <c r="ADC62" s="81"/>
      <c r="ADD62" s="81"/>
      <c r="ADE62" s="81"/>
      <c r="ADF62" s="81"/>
      <c r="ADG62" s="81"/>
      <c r="ADH62" s="81"/>
      <c r="ADI62" s="81"/>
      <c r="ADJ62" s="81"/>
      <c r="ADK62" s="81"/>
      <c r="ADL62" s="81"/>
      <c r="ADM62" s="81"/>
      <c r="ADN62" s="81"/>
      <c r="ADO62" s="81"/>
      <c r="ADP62" s="81"/>
      <c r="ADQ62" s="81"/>
      <c r="ADR62" s="81"/>
      <c r="ADS62" s="81"/>
      <c r="ADT62" s="81"/>
      <c r="ADU62" s="81"/>
      <c r="ADV62" s="81"/>
      <c r="ADW62" s="81"/>
      <c r="ADX62" s="81"/>
      <c r="ADY62" s="81"/>
      <c r="ADZ62" s="81"/>
      <c r="AEA62" s="81"/>
      <c r="AEB62" s="81"/>
      <c r="AEC62" s="81"/>
      <c r="AED62" s="81"/>
      <c r="AEE62" s="81"/>
      <c r="AEF62" s="81"/>
      <c r="AEG62" s="81"/>
      <c r="AEH62" s="81"/>
      <c r="AEI62" s="81"/>
      <c r="AEJ62" s="81"/>
      <c r="AEK62" s="81"/>
      <c r="AEL62" s="81"/>
      <c r="AEM62" s="81"/>
      <c r="AEN62" s="81"/>
      <c r="AEO62" s="81"/>
      <c r="AEP62" s="81"/>
      <c r="AEQ62" s="81"/>
      <c r="AER62" s="81"/>
      <c r="AES62" s="81"/>
      <c r="AET62" s="81"/>
      <c r="AEU62" s="81"/>
      <c r="AEV62" s="81"/>
      <c r="AEW62" s="81"/>
      <c r="AEX62" s="81"/>
      <c r="AEY62" s="81"/>
    </row>
    <row r="63" spans="1:831" s="10" customFormat="1" ht="18" x14ac:dyDescent="0.2">
      <c r="A63" s="82"/>
      <c r="B63" s="83"/>
      <c r="C63" s="84" t="s">
        <v>33</v>
      </c>
      <c r="D63" s="85">
        <f>827+10</f>
        <v>837</v>
      </c>
      <c r="F63" s="10" t="s">
        <v>60</v>
      </c>
      <c r="G63" s="10">
        <v>39</v>
      </c>
      <c r="H63" s="53"/>
      <c r="I63" s="51" t="s">
        <v>99</v>
      </c>
      <c r="J63" s="52">
        <v>132</v>
      </c>
      <c r="K63" s="53"/>
      <c r="L63" s="51"/>
      <c r="M63" s="5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</row>
    <row r="64" spans="1:831" s="10" customFormat="1" ht="18" x14ac:dyDescent="0.2">
      <c r="A64" s="82"/>
      <c r="B64" s="83"/>
      <c r="C64" s="86" t="s">
        <v>34</v>
      </c>
      <c r="D64" s="85">
        <f>2058+69</f>
        <v>2127</v>
      </c>
      <c r="F64" s="10" t="s">
        <v>61</v>
      </c>
      <c r="G64" s="10">
        <v>109</v>
      </c>
      <c r="H64" s="53"/>
      <c r="I64" s="51" t="s">
        <v>20</v>
      </c>
      <c r="J64" s="52">
        <v>444</v>
      </c>
      <c r="K64" s="53"/>
      <c r="L64" s="51"/>
      <c r="M64" s="5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</row>
    <row r="65" spans="1:831" s="10" customFormat="1" ht="18" x14ac:dyDescent="0.2">
      <c r="A65" s="82"/>
      <c r="B65" s="83"/>
      <c r="C65" s="86" t="s">
        <v>114</v>
      </c>
      <c r="D65" s="85"/>
      <c r="F65" s="10" t="s">
        <v>39</v>
      </c>
      <c r="G65" s="10">
        <v>835</v>
      </c>
      <c r="H65" s="53"/>
      <c r="I65" s="51" t="s">
        <v>21</v>
      </c>
      <c r="J65" s="52">
        <v>1443</v>
      </c>
      <c r="K65" s="53"/>
      <c r="L65" s="51"/>
      <c r="M65" s="5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</row>
    <row r="66" spans="1:831" s="10" customFormat="1" ht="18" x14ac:dyDescent="0.2">
      <c r="A66" s="82"/>
      <c r="B66" s="83"/>
      <c r="C66" s="86" t="s">
        <v>115</v>
      </c>
      <c r="D66" s="85"/>
      <c r="F66" s="10" t="s">
        <v>62</v>
      </c>
      <c r="G66" s="10">
        <v>1</v>
      </c>
      <c r="H66" s="53"/>
      <c r="I66" s="51"/>
      <c r="J66" s="52"/>
      <c r="K66" s="53"/>
      <c r="L66" s="51"/>
      <c r="M66" s="5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</row>
    <row r="67" spans="1:831" s="10" customFormat="1" ht="18" x14ac:dyDescent="0.2">
      <c r="A67" s="82"/>
      <c r="B67" s="83"/>
      <c r="C67" s="86"/>
      <c r="D67" s="85"/>
      <c r="F67" s="10" t="s">
        <v>63</v>
      </c>
      <c r="G67" s="10">
        <v>11</v>
      </c>
      <c r="H67" s="53"/>
      <c r="I67" s="51"/>
      <c r="J67" s="52"/>
      <c r="K67" s="53"/>
      <c r="L67" s="51"/>
      <c r="M67" s="5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</row>
    <row r="68" spans="1:831" s="10" customFormat="1" ht="18" x14ac:dyDescent="0.2">
      <c r="A68" s="82"/>
      <c r="B68" s="83"/>
      <c r="C68" s="84" t="s">
        <v>35</v>
      </c>
      <c r="D68" s="85">
        <f>55631+17214</f>
        <v>72845</v>
      </c>
      <c r="F68" s="10" t="s">
        <v>64</v>
      </c>
      <c r="G68" s="10">
        <v>73</v>
      </c>
      <c r="H68" s="53"/>
      <c r="I68" s="51" t="s">
        <v>23</v>
      </c>
      <c r="J68" s="52">
        <v>36083</v>
      </c>
      <c r="K68" s="53"/>
      <c r="L68" s="51"/>
      <c r="M68" s="5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</row>
    <row r="69" spans="1:831" s="10" customFormat="1" ht="18" x14ac:dyDescent="0.2">
      <c r="A69" s="29"/>
      <c r="B69" s="53"/>
      <c r="C69" s="51"/>
      <c r="D69" s="52"/>
      <c r="F69" s="10" t="s">
        <v>65</v>
      </c>
      <c r="G69" s="10">
        <v>73</v>
      </c>
      <c r="H69" s="53"/>
      <c r="I69" s="51" t="s">
        <v>104</v>
      </c>
      <c r="J69" s="52">
        <v>2128</v>
      </c>
      <c r="K69" s="53"/>
      <c r="L69" s="51"/>
      <c r="M69" s="5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</row>
    <row r="70" spans="1:831" s="10" customFormat="1" ht="18" x14ac:dyDescent="0.2">
      <c r="A70" s="29"/>
      <c r="B70" s="53"/>
      <c r="C70" s="51"/>
      <c r="D70" s="52"/>
      <c r="F70" s="10" t="s">
        <v>66</v>
      </c>
      <c r="G70" s="10">
        <v>532</v>
      </c>
      <c r="H70" s="53"/>
      <c r="I70" s="51"/>
      <c r="J70" s="52"/>
      <c r="K70" s="53"/>
      <c r="L70" s="51"/>
      <c r="M70" s="5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</row>
    <row r="71" spans="1:831" s="10" customFormat="1" ht="18" x14ac:dyDescent="0.2">
      <c r="A71" s="29"/>
      <c r="B71" s="53"/>
      <c r="C71" s="51"/>
      <c r="D71" s="52"/>
      <c r="F71" s="10" t="s">
        <v>67</v>
      </c>
      <c r="G71" s="10">
        <v>15</v>
      </c>
      <c r="H71" s="53"/>
      <c r="I71" s="51"/>
      <c r="J71" s="52"/>
      <c r="K71" s="53"/>
      <c r="L71" s="51"/>
      <c r="M71" s="5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</row>
    <row r="72" spans="1:831" s="10" customFormat="1" ht="18" x14ac:dyDescent="0.2">
      <c r="A72" s="29"/>
      <c r="B72" s="53"/>
      <c r="C72" s="51"/>
      <c r="D72" s="52"/>
      <c r="F72" s="10" t="s">
        <v>68</v>
      </c>
      <c r="G72" s="10">
        <v>2</v>
      </c>
      <c r="H72" s="53"/>
      <c r="I72" s="51"/>
      <c r="J72" s="52"/>
      <c r="K72" s="53"/>
      <c r="L72" s="51"/>
      <c r="M72" s="5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</row>
    <row r="73" spans="1:831" s="10" customFormat="1" ht="18" x14ac:dyDescent="0.2">
      <c r="A73" s="29"/>
      <c r="B73" s="53"/>
      <c r="C73" s="51"/>
      <c r="D73" s="52"/>
      <c r="F73" s="10" t="s">
        <v>69</v>
      </c>
      <c r="G73" s="10">
        <v>1</v>
      </c>
      <c r="H73" s="53"/>
      <c r="I73" s="51"/>
      <c r="J73" s="52"/>
      <c r="K73" s="53"/>
      <c r="L73" s="51"/>
      <c r="M73" s="5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</row>
    <row r="74" spans="1:831" s="10" customFormat="1" ht="18" x14ac:dyDescent="0.2">
      <c r="A74" s="29"/>
      <c r="B74" s="53"/>
      <c r="C74" s="51"/>
      <c r="D74" s="52"/>
      <c r="F74" s="10" t="s">
        <v>70</v>
      </c>
      <c r="G74" s="10">
        <v>178</v>
      </c>
      <c r="H74" s="53"/>
      <c r="I74" s="51"/>
      <c r="J74" s="52"/>
      <c r="K74" s="53"/>
      <c r="L74" s="51"/>
      <c r="M74" s="5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</row>
    <row r="75" spans="1:831" s="10" customFormat="1" ht="18" x14ac:dyDescent="0.2">
      <c r="A75" s="29"/>
      <c r="B75" s="53"/>
      <c r="C75" s="51"/>
      <c r="D75" s="52"/>
      <c r="F75" s="10" t="s">
        <v>71</v>
      </c>
      <c r="G75" s="10">
        <v>1787</v>
      </c>
      <c r="H75" s="53"/>
      <c r="I75" s="51"/>
      <c r="J75" s="52"/>
      <c r="K75" s="53"/>
      <c r="L75" s="51"/>
      <c r="M75" s="5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</row>
    <row r="76" spans="1:831" s="10" customFormat="1" ht="18" x14ac:dyDescent="0.2">
      <c r="A76" s="29"/>
      <c r="B76" s="53"/>
      <c r="C76" s="51"/>
      <c r="D76" s="52"/>
      <c r="F76" s="10" t="s">
        <v>72</v>
      </c>
      <c r="G76" s="10">
        <v>37</v>
      </c>
      <c r="H76" s="53"/>
      <c r="I76" s="51"/>
      <c r="J76" s="52"/>
      <c r="K76" s="53"/>
      <c r="L76" s="51"/>
      <c r="M76" s="5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</row>
    <row r="77" spans="1:831" s="10" customFormat="1" ht="18" x14ac:dyDescent="0.2">
      <c r="A77" s="29"/>
      <c r="B77" s="53"/>
      <c r="C77" s="51"/>
      <c r="D77" s="52"/>
      <c r="F77" s="10" t="s">
        <v>73</v>
      </c>
      <c r="G77" s="10">
        <v>4</v>
      </c>
      <c r="H77" s="53"/>
      <c r="I77" s="51"/>
      <c r="J77" s="52"/>
      <c r="K77" s="53"/>
      <c r="L77" s="51"/>
      <c r="M77" s="5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</row>
    <row r="78" spans="1:831" s="12" customFormat="1" ht="18" x14ac:dyDescent="0.2">
      <c r="A78" s="30"/>
      <c r="B78" s="67"/>
      <c r="C78" s="68"/>
      <c r="D78" s="69"/>
      <c r="F78" s="12" t="s">
        <v>74</v>
      </c>
      <c r="G78" s="12">
        <v>4</v>
      </c>
      <c r="H78" s="67"/>
      <c r="I78" s="68"/>
      <c r="J78" s="69"/>
      <c r="K78" s="67"/>
      <c r="L78" s="68"/>
      <c r="M78" s="6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</row>
    <row r="79" spans="1:831" s="10" customFormat="1" ht="19" x14ac:dyDescent="0.2">
      <c r="A79" s="26" t="s">
        <v>1</v>
      </c>
      <c r="B79" s="70">
        <f>D79/D92</f>
        <v>8.7054928180683964E-3</v>
      </c>
      <c r="C79" s="51" t="s">
        <v>36</v>
      </c>
      <c r="D79" s="52">
        <f>2174+3</f>
        <v>2177</v>
      </c>
      <c r="F79" s="10" t="s">
        <v>85</v>
      </c>
      <c r="G79" s="10">
        <v>255</v>
      </c>
      <c r="H79" s="70">
        <f>(J79+J80)/J88</f>
        <v>2.0564469040789996E-3</v>
      </c>
      <c r="I79" s="51" t="s">
        <v>106</v>
      </c>
      <c r="J79" s="52">
        <v>490</v>
      </c>
      <c r="K79" s="70"/>
      <c r="L79" s="51"/>
      <c r="M79" s="5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</row>
    <row r="80" spans="1:831" s="10" customFormat="1" ht="18" x14ac:dyDescent="0.2">
      <c r="A80" s="31"/>
      <c r="B80" s="53"/>
      <c r="C80" s="51"/>
      <c r="D80" s="52"/>
      <c r="H80" s="53"/>
      <c r="I80" s="51" t="s">
        <v>105</v>
      </c>
      <c r="J80" s="52">
        <v>232</v>
      </c>
      <c r="K80" s="53"/>
      <c r="L80" s="51"/>
      <c r="M80" s="5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</row>
    <row r="81" spans="1:831" s="10" customFormat="1" ht="18" x14ac:dyDescent="0.2">
      <c r="A81" s="31"/>
      <c r="B81" s="53"/>
      <c r="C81" s="51"/>
      <c r="D81" s="52"/>
      <c r="H81" s="53"/>
      <c r="I81" s="51"/>
      <c r="J81" s="52"/>
      <c r="K81" s="53"/>
      <c r="L81" s="51"/>
      <c r="M81" s="5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</row>
    <row r="82" spans="1:831" s="10" customFormat="1" ht="18" x14ac:dyDescent="0.2">
      <c r="A82" s="31"/>
      <c r="B82" s="53"/>
      <c r="C82" s="51"/>
      <c r="D82" s="52"/>
      <c r="H82" s="53"/>
      <c r="I82" s="51"/>
      <c r="J82" s="52"/>
      <c r="K82" s="53"/>
      <c r="L82" s="51"/>
      <c r="M82" s="5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</row>
    <row r="83" spans="1:831" s="10" customFormat="1" ht="18" x14ac:dyDescent="0.2">
      <c r="A83" s="31"/>
      <c r="B83" s="53"/>
      <c r="C83" s="51"/>
      <c r="D83" s="52"/>
      <c r="H83" s="53"/>
      <c r="I83" s="51"/>
      <c r="J83" s="52"/>
      <c r="K83" s="53"/>
      <c r="L83" s="51"/>
      <c r="M83" s="5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</row>
    <row r="84" spans="1:831" s="10" customFormat="1" ht="18" x14ac:dyDescent="0.2">
      <c r="A84" s="31"/>
      <c r="B84" s="53"/>
      <c r="C84" s="51"/>
      <c r="D84" s="52"/>
      <c r="H84" s="53"/>
      <c r="I84" s="51"/>
      <c r="J84" s="52"/>
      <c r="K84" s="53"/>
      <c r="L84" s="51"/>
      <c r="M84" s="5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</row>
    <row r="85" spans="1:831" s="10" customFormat="1" ht="18" x14ac:dyDescent="0.2">
      <c r="A85" s="31"/>
      <c r="B85" s="53"/>
      <c r="C85" s="51"/>
      <c r="D85" s="52"/>
      <c r="H85" s="53"/>
      <c r="I85" s="51"/>
      <c r="J85" s="52"/>
      <c r="K85" s="53"/>
      <c r="L85" s="51"/>
      <c r="M85" s="5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</row>
    <row r="86" spans="1:831" s="10" customFormat="1" ht="18" x14ac:dyDescent="0.2">
      <c r="A86" s="31"/>
      <c r="B86" s="53"/>
      <c r="C86" s="51"/>
      <c r="D86" s="52"/>
      <c r="H86" s="53"/>
      <c r="I86" s="51"/>
      <c r="J86" s="52"/>
      <c r="K86" s="53"/>
      <c r="L86" s="51"/>
      <c r="M86" s="5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</row>
    <row r="87" spans="1:831" s="10" customFormat="1" ht="19" thickBot="1" x14ac:dyDescent="0.25">
      <c r="A87" s="32"/>
      <c r="B87" s="58"/>
      <c r="C87" s="59"/>
      <c r="D87" s="60"/>
      <c r="E87" s="58"/>
      <c r="F87" s="59"/>
      <c r="G87" s="60"/>
      <c r="H87" s="58"/>
      <c r="I87" s="59"/>
      <c r="J87" s="60"/>
      <c r="K87" s="58"/>
      <c r="L87" s="59"/>
      <c r="M87" s="6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</row>
    <row r="88" spans="1:831" s="19" customFormat="1" ht="18" x14ac:dyDescent="0.2">
      <c r="A88" s="33" t="s">
        <v>9</v>
      </c>
      <c r="B88" s="71">
        <f>SUM(B3:B87)</f>
        <v>0.7124388176205253</v>
      </c>
      <c r="C88" s="72"/>
      <c r="D88" s="73">
        <f>SUM(D3:D81)</f>
        <v>178161</v>
      </c>
      <c r="E88" s="75">
        <f>G88/D92</f>
        <v>0.2179652260149077</v>
      </c>
      <c r="G88" s="73">
        <v>54507</v>
      </c>
      <c r="H88" s="71">
        <f>SUM(H3:H87)</f>
        <v>1.0000000000000002</v>
      </c>
      <c r="I88" s="72"/>
      <c r="J88" s="73">
        <f>SUM(J3:J80)</f>
        <v>351091</v>
      </c>
      <c r="K88" s="71"/>
      <c r="L88" s="72"/>
      <c r="M88" s="73">
        <f>SUM(M3:M80)</f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</row>
    <row r="89" spans="1:831" ht="16" x14ac:dyDescent="0.2">
      <c r="D89" s="74">
        <f>D88/D92</f>
        <v>0.7124388176205253</v>
      </c>
      <c r="E89" s="76">
        <f>G89/$D$92</f>
        <v>6.3273777152180175E-2</v>
      </c>
      <c r="F89" s="10" t="s">
        <v>93</v>
      </c>
      <c r="G89" s="10">
        <v>15823</v>
      </c>
      <c r="K89" s="10"/>
      <c r="L89" s="10" t="s">
        <v>107</v>
      </c>
      <c r="M89" s="52">
        <v>50507</v>
      </c>
    </row>
    <row r="90" spans="1:831" ht="16" x14ac:dyDescent="0.2">
      <c r="E90" s="76">
        <f t="shared" ref="E90:E92" si="0">G90/$D$92</f>
        <v>5.9822771041939922E-3</v>
      </c>
      <c r="F90" s="10" t="s">
        <v>94</v>
      </c>
      <c r="G90" s="10">
        <v>1496</v>
      </c>
      <c r="K90" s="10"/>
      <c r="L90" s="10" t="s">
        <v>108</v>
      </c>
      <c r="M90" s="52">
        <v>6255</v>
      </c>
    </row>
    <row r="91" spans="1:831" ht="16" x14ac:dyDescent="0.2">
      <c r="E91" s="76">
        <f t="shared" si="0"/>
        <v>3.3190441152947949E-4</v>
      </c>
      <c r="F91" s="10" t="s">
        <v>95</v>
      </c>
      <c r="G91" s="10">
        <v>83</v>
      </c>
      <c r="K91" s="10"/>
      <c r="L91" s="10" t="s">
        <v>109</v>
      </c>
      <c r="M91" s="52">
        <v>394</v>
      </c>
    </row>
    <row r="92" spans="1:831" ht="16" x14ac:dyDescent="0.2">
      <c r="C92" s="1" t="s">
        <v>97</v>
      </c>
      <c r="D92" s="18">
        <f>D88+G88+SUM(G89:G92)</f>
        <v>250072</v>
      </c>
      <c r="E92" s="77">
        <f t="shared" si="0"/>
        <v>7.9976966633609529E-6</v>
      </c>
      <c r="F92" s="10" t="s">
        <v>96</v>
      </c>
      <c r="G92" s="10">
        <v>2</v>
      </c>
      <c r="K92" s="10"/>
      <c r="L92" s="10" t="s">
        <v>110</v>
      </c>
      <c r="M92" s="52">
        <v>18</v>
      </c>
    </row>
    <row r="101" spans="2:4" x14ac:dyDescent="0.2">
      <c r="B101" s="5">
        <v>54507</v>
      </c>
      <c r="C101" s="1">
        <v>160406</v>
      </c>
      <c r="D101" s="18">
        <v>15823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Eilleen</dc:creator>
  <cp:lastModifiedBy>Zhanchao Yang</cp:lastModifiedBy>
  <dcterms:created xsi:type="dcterms:W3CDTF">2023-05-12T11:15:00Z</dcterms:created>
  <dcterms:modified xsi:type="dcterms:W3CDTF">2025-08-17T03:38:23Z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D5180C674D6D425A940F2D04A6A6B405_12</vt:lpwstr>
  </property>
</Properties>
</file>