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 in Business Analystics\SEM 1\Business Analytics &amp; Modelling\Final project\"/>
    </mc:Choice>
  </mc:AlternateContent>
  <xr:revisionPtr revIDLastSave="0" documentId="13_ncr:1_{DD89AB7D-DB68-4918-8700-9B1DBB705B77}" xr6:coauthVersionLast="47" xr6:coauthVersionMax="47" xr10:uidLastSave="{00000000-0000-0000-0000-000000000000}"/>
  <bookViews>
    <workbookView xWindow="-108" yWindow="-108" windowWidth="23256" windowHeight="12456" tabRatio="803" activeTab="2" xr2:uid="{02F69C7D-4E2E-49D7-A557-B74AFA570D60}"/>
  </bookViews>
  <sheets>
    <sheet name="Raw Data" sheetId="1" r:id="rId1"/>
    <sheet name="Series_actual20" sheetId="2" r:id="rId2"/>
    <sheet name="Master sheet" sheetId="3" r:id="rId3"/>
    <sheet name="Regression - Matrix" sheetId="5" r:id="rId4"/>
  </sheets>
  <definedNames>
    <definedName name="_xlnm._FilterDatabase" localSheetId="0" hidden="1">'Raw Data'!$A$1:$C$68</definedName>
    <definedName name="_xlnm._FilterDatabase" localSheetId="1" hidden="1">Series_actual20!$B$1:$D$68</definedName>
    <definedName name="_xlchart.v1.0" hidden="1">Series_actual20!$C$1</definedName>
    <definedName name="_xlchart.v1.1" hidden="1">Series_actual20!$C$2:$C$68</definedName>
    <definedName name="Demand">'Master sheet'!$D$2:$D$68</definedName>
    <definedName name="Month">'Master sheet'!$C$2:$C$80</definedName>
    <definedName name="Months">Series_actual20!$F$2:$F$68</definedName>
    <definedName name="Periods">Series_actual20!$A$2:$A$68</definedName>
    <definedName name="solver_adj" localSheetId="2" hidden="1">'Master sheet'!$AE$2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'Master sheet'!$AE$2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'Master sheet'!$AE$3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hs1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3" l="1"/>
  <c r="X3" i="3" l="1"/>
  <c r="X4" i="3" l="1"/>
  <c r="F2" i="3"/>
  <c r="X5" i="3" l="1"/>
  <c r="Y4" i="3"/>
  <c r="Y3" i="3"/>
  <c r="AB3" i="3" s="1"/>
  <c r="Z4" i="3" l="1"/>
  <c r="AA4" i="3" s="1"/>
  <c r="AB4" i="3"/>
  <c r="X6" i="3"/>
  <c r="Y5" i="3"/>
  <c r="Z3" i="3"/>
  <c r="Z5" i="3" l="1"/>
  <c r="AB5" i="3"/>
  <c r="AA3" i="3"/>
  <c r="X7" i="3"/>
  <c r="Y6" i="3"/>
  <c r="AB6" i="3" s="1"/>
  <c r="AA5" i="3" l="1"/>
  <c r="Z6" i="3"/>
  <c r="X8" i="3"/>
  <c r="Y7" i="3"/>
  <c r="Z7" i="3" l="1"/>
  <c r="AA7" i="3" s="1"/>
  <c r="AB7" i="3"/>
  <c r="X9" i="3"/>
  <c r="Y8" i="3"/>
  <c r="AA6" i="3"/>
  <c r="Z8" i="3" l="1"/>
  <c r="AB8" i="3"/>
  <c r="X10" i="3"/>
  <c r="Y9" i="3"/>
  <c r="AA8" i="3"/>
  <c r="Z9" i="3" l="1"/>
  <c r="AA9" i="3" s="1"/>
  <c r="AB9" i="3"/>
  <c r="X11" i="3"/>
  <c r="Y10" i="3"/>
  <c r="AB10" i="3" s="1"/>
  <c r="Z10" i="3" l="1"/>
  <c r="X12" i="3"/>
  <c r="Y11" i="3"/>
  <c r="Z11" i="3" l="1"/>
  <c r="AA11" i="3" s="1"/>
  <c r="AB11" i="3"/>
  <c r="X13" i="3"/>
  <c r="Y12" i="3"/>
  <c r="AA10" i="3"/>
  <c r="Z12" i="3" l="1"/>
  <c r="AA12" i="3" s="1"/>
  <c r="AB12" i="3"/>
  <c r="X14" i="3"/>
  <c r="Y13" i="3"/>
  <c r="Z13" i="3" l="1"/>
  <c r="AA13" i="3" s="1"/>
  <c r="AB13" i="3"/>
  <c r="X15" i="3"/>
  <c r="Y14" i="3"/>
  <c r="Z14" i="3" l="1"/>
  <c r="AA14" i="3" s="1"/>
  <c r="AB14" i="3"/>
  <c r="X16" i="3"/>
  <c r="Y15" i="3"/>
  <c r="Z15" i="3" l="1"/>
  <c r="AA15" i="3" s="1"/>
  <c r="AB15" i="3"/>
  <c r="X17" i="3"/>
  <c r="Y16" i="3"/>
  <c r="Z16" i="3" l="1"/>
  <c r="AA16" i="3" s="1"/>
  <c r="AB16" i="3"/>
  <c r="X18" i="3"/>
  <c r="Y17" i="3"/>
  <c r="Z17" i="3" l="1"/>
  <c r="AA17" i="3" s="1"/>
  <c r="AB17" i="3"/>
  <c r="X19" i="3"/>
  <c r="Y18" i="3"/>
  <c r="Z18" i="3" l="1"/>
  <c r="AA18" i="3" s="1"/>
  <c r="AB18" i="3"/>
  <c r="X20" i="3"/>
  <c r="Y19" i="3"/>
  <c r="Z19" i="3" l="1"/>
  <c r="AA19" i="3" s="1"/>
  <c r="AB19" i="3"/>
  <c r="X21" i="3"/>
  <c r="Y20" i="3"/>
  <c r="J22" i="2"/>
  <c r="J23" i="2"/>
  <c r="F3" i="3"/>
  <c r="G3" i="3"/>
  <c r="H3" i="3"/>
  <c r="I3" i="3"/>
  <c r="J3" i="3"/>
  <c r="K3" i="3"/>
  <c r="L3" i="3"/>
  <c r="M3" i="3"/>
  <c r="N3" i="3"/>
  <c r="O3" i="3"/>
  <c r="P3" i="3"/>
  <c r="F4" i="3"/>
  <c r="G4" i="3"/>
  <c r="H4" i="3"/>
  <c r="I4" i="3"/>
  <c r="J4" i="3"/>
  <c r="K4" i="3"/>
  <c r="L4" i="3"/>
  <c r="M4" i="3"/>
  <c r="N4" i="3"/>
  <c r="O4" i="3"/>
  <c r="P4" i="3"/>
  <c r="F5" i="3"/>
  <c r="G5" i="3"/>
  <c r="H5" i="3"/>
  <c r="I5" i="3"/>
  <c r="J5" i="3"/>
  <c r="K5" i="3"/>
  <c r="L5" i="3"/>
  <c r="M5" i="3"/>
  <c r="N5" i="3"/>
  <c r="O5" i="3"/>
  <c r="P5" i="3"/>
  <c r="F6" i="3"/>
  <c r="G6" i="3"/>
  <c r="H6" i="3"/>
  <c r="I6" i="3"/>
  <c r="J6" i="3"/>
  <c r="K6" i="3"/>
  <c r="L6" i="3"/>
  <c r="M6" i="3"/>
  <c r="N6" i="3"/>
  <c r="O6" i="3"/>
  <c r="P6" i="3"/>
  <c r="F7" i="3"/>
  <c r="G7" i="3"/>
  <c r="H7" i="3"/>
  <c r="I7" i="3"/>
  <c r="J7" i="3"/>
  <c r="K7" i="3"/>
  <c r="L7" i="3"/>
  <c r="M7" i="3"/>
  <c r="N7" i="3"/>
  <c r="O7" i="3"/>
  <c r="P7" i="3"/>
  <c r="F8" i="3"/>
  <c r="G8" i="3"/>
  <c r="H8" i="3"/>
  <c r="I8" i="3"/>
  <c r="J8" i="3"/>
  <c r="K8" i="3"/>
  <c r="L8" i="3"/>
  <c r="M8" i="3"/>
  <c r="N8" i="3"/>
  <c r="O8" i="3"/>
  <c r="P8" i="3"/>
  <c r="F9" i="3"/>
  <c r="G9" i="3"/>
  <c r="H9" i="3"/>
  <c r="I9" i="3"/>
  <c r="J9" i="3"/>
  <c r="K9" i="3"/>
  <c r="L9" i="3"/>
  <c r="M9" i="3"/>
  <c r="N9" i="3"/>
  <c r="O9" i="3"/>
  <c r="P9" i="3"/>
  <c r="F10" i="3"/>
  <c r="G10" i="3"/>
  <c r="H10" i="3"/>
  <c r="I10" i="3"/>
  <c r="J10" i="3"/>
  <c r="K10" i="3"/>
  <c r="L10" i="3"/>
  <c r="M10" i="3"/>
  <c r="N10" i="3"/>
  <c r="O10" i="3"/>
  <c r="P10" i="3"/>
  <c r="F11" i="3"/>
  <c r="G11" i="3"/>
  <c r="H11" i="3"/>
  <c r="I11" i="3"/>
  <c r="J11" i="3"/>
  <c r="K11" i="3"/>
  <c r="L11" i="3"/>
  <c r="M11" i="3"/>
  <c r="N11" i="3"/>
  <c r="O11" i="3"/>
  <c r="P11" i="3"/>
  <c r="F12" i="3"/>
  <c r="G12" i="3"/>
  <c r="H12" i="3"/>
  <c r="I12" i="3"/>
  <c r="J12" i="3"/>
  <c r="K12" i="3"/>
  <c r="L12" i="3"/>
  <c r="M12" i="3"/>
  <c r="N12" i="3"/>
  <c r="O12" i="3"/>
  <c r="P12" i="3"/>
  <c r="F13" i="3"/>
  <c r="G13" i="3"/>
  <c r="H13" i="3"/>
  <c r="I13" i="3"/>
  <c r="J13" i="3"/>
  <c r="K13" i="3"/>
  <c r="L13" i="3"/>
  <c r="M13" i="3"/>
  <c r="N13" i="3"/>
  <c r="O13" i="3"/>
  <c r="P13" i="3"/>
  <c r="F14" i="3"/>
  <c r="G14" i="3"/>
  <c r="H14" i="3"/>
  <c r="I14" i="3"/>
  <c r="J14" i="3"/>
  <c r="K14" i="3"/>
  <c r="L14" i="3"/>
  <c r="M14" i="3"/>
  <c r="N14" i="3"/>
  <c r="O14" i="3"/>
  <c r="P14" i="3"/>
  <c r="F15" i="3"/>
  <c r="G15" i="3"/>
  <c r="H15" i="3"/>
  <c r="I15" i="3"/>
  <c r="J15" i="3"/>
  <c r="K15" i="3"/>
  <c r="L15" i="3"/>
  <c r="M15" i="3"/>
  <c r="N15" i="3"/>
  <c r="O15" i="3"/>
  <c r="P15" i="3"/>
  <c r="F16" i="3"/>
  <c r="G16" i="3"/>
  <c r="H16" i="3"/>
  <c r="I16" i="3"/>
  <c r="J16" i="3"/>
  <c r="K16" i="3"/>
  <c r="L16" i="3"/>
  <c r="M16" i="3"/>
  <c r="N16" i="3"/>
  <c r="O16" i="3"/>
  <c r="P16" i="3"/>
  <c r="F17" i="3"/>
  <c r="G17" i="3"/>
  <c r="H17" i="3"/>
  <c r="I17" i="3"/>
  <c r="J17" i="3"/>
  <c r="K17" i="3"/>
  <c r="L17" i="3"/>
  <c r="M17" i="3"/>
  <c r="N17" i="3"/>
  <c r="O17" i="3"/>
  <c r="P17" i="3"/>
  <c r="F18" i="3"/>
  <c r="G18" i="3"/>
  <c r="H18" i="3"/>
  <c r="I18" i="3"/>
  <c r="J18" i="3"/>
  <c r="K18" i="3"/>
  <c r="L18" i="3"/>
  <c r="M18" i="3"/>
  <c r="N18" i="3"/>
  <c r="O18" i="3"/>
  <c r="P18" i="3"/>
  <c r="F19" i="3"/>
  <c r="G19" i="3"/>
  <c r="H19" i="3"/>
  <c r="I19" i="3"/>
  <c r="J19" i="3"/>
  <c r="K19" i="3"/>
  <c r="L19" i="3"/>
  <c r="M19" i="3"/>
  <c r="N19" i="3"/>
  <c r="O19" i="3"/>
  <c r="P19" i="3"/>
  <c r="F20" i="3"/>
  <c r="G20" i="3"/>
  <c r="H20" i="3"/>
  <c r="I20" i="3"/>
  <c r="J20" i="3"/>
  <c r="K20" i="3"/>
  <c r="L20" i="3"/>
  <c r="M20" i="3"/>
  <c r="N20" i="3"/>
  <c r="O20" i="3"/>
  <c r="P20" i="3"/>
  <c r="F21" i="3"/>
  <c r="G21" i="3"/>
  <c r="H21" i="3"/>
  <c r="I21" i="3"/>
  <c r="J21" i="3"/>
  <c r="K21" i="3"/>
  <c r="L21" i="3"/>
  <c r="M21" i="3"/>
  <c r="N21" i="3"/>
  <c r="O21" i="3"/>
  <c r="P21" i="3"/>
  <c r="F22" i="3"/>
  <c r="G22" i="3"/>
  <c r="H22" i="3"/>
  <c r="I22" i="3"/>
  <c r="J22" i="3"/>
  <c r="K22" i="3"/>
  <c r="L22" i="3"/>
  <c r="M22" i="3"/>
  <c r="N22" i="3"/>
  <c r="O22" i="3"/>
  <c r="P22" i="3"/>
  <c r="F23" i="3"/>
  <c r="G23" i="3"/>
  <c r="H23" i="3"/>
  <c r="I23" i="3"/>
  <c r="J23" i="3"/>
  <c r="K23" i="3"/>
  <c r="L23" i="3"/>
  <c r="M23" i="3"/>
  <c r="N23" i="3"/>
  <c r="O23" i="3"/>
  <c r="P23" i="3"/>
  <c r="F24" i="3"/>
  <c r="G24" i="3"/>
  <c r="H24" i="3"/>
  <c r="I24" i="3"/>
  <c r="J24" i="3"/>
  <c r="K24" i="3"/>
  <c r="L24" i="3"/>
  <c r="M24" i="3"/>
  <c r="N24" i="3"/>
  <c r="O24" i="3"/>
  <c r="P24" i="3"/>
  <c r="F25" i="3"/>
  <c r="G25" i="3"/>
  <c r="H25" i="3"/>
  <c r="I25" i="3"/>
  <c r="J25" i="3"/>
  <c r="K25" i="3"/>
  <c r="L25" i="3"/>
  <c r="M25" i="3"/>
  <c r="N25" i="3"/>
  <c r="O25" i="3"/>
  <c r="P25" i="3"/>
  <c r="F26" i="3"/>
  <c r="G26" i="3"/>
  <c r="H26" i="3"/>
  <c r="I26" i="3"/>
  <c r="J26" i="3"/>
  <c r="K26" i="3"/>
  <c r="L26" i="3"/>
  <c r="M26" i="3"/>
  <c r="N26" i="3"/>
  <c r="O26" i="3"/>
  <c r="P26" i="3"/>
  <c r="F27" i="3"/>
  <c r="G27" i="3"/>
  <c r="H27" i="3"/>
  <c r="I27" i="3"/>
  <c r="J27" i="3"/>
  <c r="K27" i="3"/>
  <c r="L27" i="3"/>
  <c r="M27" i="3"/>
  <c r="N27" i="3"/>
  <c r="O27" i="3"/>
  <c r="P27" i="3"/>
  <c r="F28" i="3"/>
  <c r="G28" i="3"/>
  <c r="H28" i="3"/>
  <c r="I28" i="3"/>
  <c r="J28" i="3"/>
  <c r="K28" i="3"/>
  <c r="L28" i="3"/>
  <c r="M28" i="3"/>
  <c r="N28" i="3"/>
  <c r="O28" i="3"/>
  <c r="P28" i="3"/>
  <c r="F29" i="3"/>
  <c r="G29" i="3"/>
  <c r="H29" i="3"/>
  <c r="I29" i="3"/>
  <c r="J29" i="3"/>
  <c r="K29" i="3"/>
  <c r="L29" i="3"/>
  <c r="M29" i="3"/>
  <c r="N29" i="3"/>
  <c r="O29" i="3"/>
  <c r="P29" i="3"/>
  <c r="F30" i="3"/>
  <c r="G30" i="3"/>
  <c r="H30" i="3"/>
  <c r="I30" i="3"/>
  <c r="J30" i="3"/>
  <c r="K30" i="3"/>
  <c r="L30" i="3"/>
  <c r="M30" i="3"/>
  <c r="N30" i="3"/>
  <c r="O30" i="3"/>
  <c r="P30" i="3"/>
  <c r="F31" i="3"/>
  <c r="G31" i="3"/>
  <c r="H31" i="3"/>
  <c r="I31" i="3"/>
  <c r="J31" i="3"/>
  <c r="K31" i="3"/>
  <c r="L31" i="3"/>
  <c r="M31" i="3"/>
  <c r="N31" i="3"/>
  <c r="O31" i="3"/>
  <c r="P31" i="3"/>
  <c r="F32" i="3"/>
  <c r="G32" i="3"/>
  <c r="H32" i="3"/>
  <c r="I32" i="3"/>
  <c r="J32" i="3"/>
  <c r="K32" i="3"/>
  <c r="L32" i="3"/>
  <c r="M32" i="3"/>
  <c r="N32" i="3"/>
  <c r="O32" i="3"/>
  <c r="P32" i="3"/>
  <c r="F33" i="3"/>
  <c r="G33" i="3"/>
  <c r="H33" i="3"/>
  <c r="I33" i="3"/>
  <c r="J33" i="3"/>
  <c r="K33" i="3"/>
  <c r="L33" i="3"/>
  <c r="M33" i="3"/>
  <c r="N33" i="3"/>
  <c r="O33" i="3"/>
  <c r="P33" i="3"/>
  <c r="F34" i="3"/>
  <c r="G34" i="3"/>
  <c r="H34" i="3"/>
  <c r="I34" i="3"/>
  <c r="J34" i="3"/>
  <c r="K34" i="3"/>
  <c r="L34" i="3"/>
  <c r="M34" i="3"/>
  <c r="N34" i="3"/>
  <c r="O34" i="3"/>
  <c r="P34" i="3"/>
  <c r="F35" i="3"/>
  <c r="G35" i="3"/>
  <c r="H35" i="3"/>
  <c r="I35" i="3"/>
  <c r="J35" i="3"/>
  <c r="K35" i="3"/>
  <c r="L35" i="3"/>
  <c r="M35" i="3"/>
  <c r="N35" i="3"/>
  <c r="O35" i="3"/>
  <c r="P35" i="3"/>
  <c r="F36" i="3"/>
  <c r="G36" i="3"/>
  <c r="H36" i="3"/>
  <c r="I36" i="3"/>
  <c r="J36" i="3"/>
  <c r="K36" i="3"/>
  <c r="L36" i="3"/>
  <c r="M36" i="3"/>
  <c r="N36" i="3"/>
  <c r="O36" i="3"/>
  <c r="P36" i="3"/>
  <c r="F37" i="3"/>
  <c r="G37" i="3"/>
  <c r="H37" i="3"/>
  <c r="I37" i="3"/>
  <c r="J37" i="3"/>
  <c r="K37" i="3"/>
  <c r="L37" i="3"/>
  <c r="M37" i="3"/>
  <c r="N37" i="3"/>
  <c r="O37" i="3"/>
  <c r="P37" i="3"/>
  <c r="F38" i="3"/>
  <c r="G38" i="3"/>
  <c r="H38" i="3"/>
  <c r="I38" i="3"/>
  <c r="J38" i="3"/>
  <c r="K38" i="3"/>
  <c r="L38" i="3"/>
  <c r="M38" i="3"/>
  <c r="N38" i="3"/>
  <c r="O38" i="3"/>
  <c r="P38" i="3"/>
  <c r="F39" i="3"/>
  <c r="G39" i="3"/>
  <c r="H39" i="3"/>
  <c r="I39" i="3"/>
  <c r="J39" i="3"/>
  <c r="K39" i="3"/>
  <c r="L39" i="3"/>
  <c r="M39" i="3"/>
  <c r="N39" i="3"/>
  <c r="O39" i="3"/>
  <c r="P39" i="3"/>
  <c r="F40" i="3"/>
  <c r="G40" i="3"/>
  <c r="H40" i="3"/>
  <c r="I40" i="3"/>
  <c r="J40" i="3"/>
  <c r="K40" i="3"/>
  <c r="L40" i="3"/>
  <c r="M40" i="3"/>
  <c r="N40" i="3"/>
  <c r="O40" i="3"/>
  <c r="P40" i="3"/>
  <c r="F41" i="3"/>
  <c r="G41" i="3"/>
  <c r="H41" i="3"/>
  <c r="I41" i="3"/>
  <c r="J41" i="3"/>
  <c r="K41" i="3"/>
  <c r="L41" i="3"/>
  <c r="M41" i="3"/>
  <c r="N41" i="3"/>
  <c r="O41" i="3"/>
  <c r="P41" i="3"/>
  <c r="F42" i="3"/>
  <c r="G42" i="3"/>
  <c r="H42" i="3"/>
  <c r="I42" i="3"/>
  <c r="J42" i="3"/>
  <c r="K42" i="3"/>
  <c r="L42" i="3"/>
  <c r="M42" i="3"/>
  <c r="N42" i="3"/>
  <c r="O42" i="3"/>
  <c r="P42" i="3"/>
  <c r="F43" i="3"/>
  <c r="G43" i="3"/>
  <c r="H43" i="3"/>
  <c r="I43" i="3"/>
  <c r="J43" i="3"/>
  <c r="K43" i="3"/>
  <c r="L43" i="3"/>
  <c r="M43" i="3"/>
  <c r="N43" i="3"/>
  <c r="O43" i="3"/>
  <c r="P43" i="3"/>
  <c r="F44" i="3"/>
  <c r="G44" i="3"/>
  <c r="H44" i="3"/>
  <c r="I44" i="3"/>
  <c r="J44" i="3"/>
  <c r="K44" i="3"/>
  <c r="L44" i="3"/>
  <c r="M44" i="3"/>
  <c r="N44" i="3"/>
  <c r="O44" i="3"/>
  <c r="P44" i="3"/>
  <c r="F45" i="3"/>
  <c r="G45" i="3"/>
  <c r="H45" i="3"/>
  <c r="I45" i="3"/>
  <c r="J45" i="3"/>
  <c r="K45" i="3"/>
  <c r="L45" i="3"/>
  <c r="M45" i="3"/>
  <c r="N45" i="3"/>
  <c r="O45" i="3"/>
  <c r="P45" i="3"/>
  <c r="F46" i="3"/>
  <c r="G46" i="3"/>
  <c r="H46" i="3"/>
  <c r="I46" i="3"/>
  <c r="J46" i="3"/>
  <c r="K46" i="3"/>
  <c r="L46" i="3"/>
  <c r="M46" i="3"/>
  <c r="N46" i="3"/>
  <c r="O46" i="3"/>
  <c r="P46" i="3"/>
  <c r="F47" i="3"/>
  <c r="G47" i="3"/>
  <c r="H47" i="3"/>
  <c r="I47" i="3"/>
  <c r="J47" i="3"/>
  <c r="K47" i="3"/>
  <c r="L47" i="3"/>
  <c r="M47" i="3"/>
  <c r="N47" i="3"/>
  <c r="O47" i="3"/>
  <c r="P47" i="3"/>
  <c r="F48" i="3"/>
  <c r="G48" i="3"/>
  <c r="H48" i="3"/>
  <c r="I48" i="3"/>
  <c r="J48" i="3"/>
  <c r="K48" i="3"/>
  <c r="L48" i="3"/>
  <c r="M48" i="3"/>
  <c r="N48" i="3"/>
  <c r="O48" i="3"/>
  <c r="P48" i="3"/>
  <c r="F49" i="3"/>
  <c r="G49" i="3"/>
  <c r="H49" i="3"/>
  <c r="I49" i="3"/>
  <c r="J49" i="3"/>
  <c r="K49" i="3"/>
  <c r="L49" i="3"/>
  <c r="M49" i="3"/>
  <c r="N49" i="3"/>
  <c r="O49" i="3"/>
  <c r="P49" i="3"/>
  <c r="F50" i="3"/>
  <c r="G50" i="3"/>
  <c r="H50" i="3"/>
  <c r="I50" i="3"/>
  <c r="J50" i="3"/>
  <c r="K50" i="3"/>
  <c r="L50" i="3"/>
  <c r="M50" i="3"/>
  <c r="N50" i="3"/>
  <c r="O50" i="3"/>
  <c r="P50" i="3"/>
  <c r="F51" i="3"/>
  <c r="G51" i="3"/>
  <c r="H51" i="3"/>
  <c r="I51" i="3"/>
  <c r="J51" i="3"/>
  <c r="K51" i="3"/>
  <c r="L51" i="3"/>
  <c r="M51" i="3"/>
  <c r="N51" i="3"/>
  <c r="O51" i="3"/>
  <c r="P51" i="3"/>
  <c r="F52" i="3"/>
  <c r="G52" i="3"/>
  <c r="H52" i="3"/>
  <c r="I52" i="3"/>
  <c r="J52" i="3"/>
  <c r="K52" i="3"/>
  <c r="L52" i="3"/>
  <c r="M52" i="3"/>
  <c r="N52" i="3"/>
  <c r="O52" i="3"/>
  <c r="P52" i="3"/>
  <c r="F53" i="3"/>
  <c r="G53" i="3"/>
  <c r="H53" i="3"/>
  <c r="I53" i="3"/>
  <c r="J53" i="3"/>
  <c r="K53" i="3"/>
  <c r="L53" i="3"/>
  <c r="M53" i="3"/>
  <c r="N53" i="3"/>
  <c r="O53" i="3"/>
  <c r="P53" i="3"/>
  <c r="F54" i="3"/>
  <c r="G54" i="3"/>
  <c r="H54" i="3"/>
  <c r="I54" i="3"/>
  <c r="J54" i="3"/>
  <c r="K54" i="3"/>
  <c r="L54" i="3"/>
  <c r="M54" i="3"/>
  <c r="N54" i="3"/>
  <c r="O54" i="3"/>
  <c r="P54" i="3"/>
  <c r="F55" i="3"/>
  <c r="G55" i="3"/>
  <c r="H55" i="3"/>
  <c r="I55" i="3"/>
  <c r="J55" i="3"/>
  <c r="K55" i="3"/>
  <c r="L55" i="3"/>
  <c r="M55" i="3"/>
  <c r="N55" i="3"/>
  <c r="O55" i="3"/>
  <c r="P55" i="3"/>
  <c r="F56" i="3"/>
  <c r="G56" i="3"/>
  <c r="H56" i="3"/>
  <c r="I56" i="3"/>
  <c r="J56" i="3"/>
  <c r="K56" i="3"/>
  <c r="L56" i="3"/>
  <c r="M56" i="3"/>
  <c r="N56" i="3"/>
  <c r="O56" i="3"/>
  <c r="P56" i="3"/>
  <c r="F57" i="3"/>
  <c r="G57" i="3"/>
  <c r="H57" i="3"/>
  <c r="I57" i="3"/>
  <c r="J57" i="3"/>
  <c r="K57" i="3"/>
  <c r="L57" i="3"/>
  <c r="M57" i="3"/>
  <c r="N57" i="3"/>
  <c r="O57" i="3"/>
  <c r="P57" i="3"/>
  <c r="F58" i="3"/>
  <c r="G58" i="3"/>
  <c r="H58" i="3"/>
  <c r="I58" i="3"/>
  <c r="J58" i="3"/>
  <c r="K58" i="3"/>
  <c r="L58" i="3"/>
  <c r="M58" i="3"/>
  <c r="N58" i="3"/>
  <c r="O58" i="3"/>
  <c r="P58" i="3"/>
  <c r="F59" i="3"/>
  <c r="G59" i="3"/>
  <c r="H59" i="3"/>
  <c r="I59" i="3"/>
  <c r="J59" i="3"/>
  <c r="K59" i="3"/>
  <c r="L59" i="3"/>
  <c r="M59" i="3"/>
  <c r="N59" i="3"/>
  <c r="O59" i="3"/>
  <c r="P59" i="3"/>
  <c r="F60" i="3"/>
  <c r="G60" i="3"/>
  <c r="H60" i="3"/>
  <c r="I60" i="3"/>
  <c r="J60" i="3"/>
  <c r="K60" i="3"/>
  <c r="L60" i="3"/>
  <c r="M60" i="3"/>
  <c r="N60" i="3"/>
  <c r="O60" i="3"/>
  <c r="P60" i="3"/>
  <c r="F61" i="3"/>
  <c r="G61" i="3"/>
  <c r="H61" i="3"/>
  <c r="I61" i="3"/>
  <c r="J61" i="3"/>
  <c r="K61" i="3"/>
  <c r="L61" i="3"/>
  <c r="M61" i="3"/>
  <c r="N61" i="3"/>
  <c r="O61" i="3"/>
  <c r="P61" i="3"/>
  <c r="F62" i="3"/>
  <c r="G62" i="3"/>
  <c r="H62" i="3"/>
  <c r="I62" i="3"/>
  <c r="J62" i="3"/>
  <c r="K62" i="3"/>
  <c r="L62" i="3"/>
  <c r="M62" i="3"/>
  <c r="N62" i="3"/>
  <c r="O62" i="3"/>
  <c r="P62" i="3"/>
  <c r="F63" i="3"/>
  <c r="G63" i="3"/>
  <c r="H63" i="3"/>
  <c r="I63" i="3"/>
  <c r="J63" i="3"/>
  <c r="K63" i="3"/>
  <c r="L63" i="3"/>
  <c r="M63" i="3"/>
  <c r="N63" i="3"/>
  <c r="O63" i="3"/>
  <c r="P63" i="3"/>
  <c r="F64" i="3"/>
  <c r="G64" i="3"/>
  <c r="H64" i="3"/>
  <c r="I64" i="3"/>
  <c r="J64" i="3"/>
  <c r="K64" i="3"/>
  <c r="L64" i="3"/>
  <c r="M64" i="3"/>
  <c r="N64" i="3"/>
  <c r="O64" i="3"/>
  <c r="P64" i="3"/>
  <c r="F65" i="3"/>
  <c r="G65" i="3"/>
  <c r="H65" i="3"/>
  <c r="I65" i="3"/>
  <c r="J65" i="3"/>
  <c r="K65" i="3"/>
  <c r="L65" i="3"/>
  <c r="M65" i="3"/>
  <c r="N65" i="3"/>
  <c r="O65" i="3"/>
  <c r="P65" i="3"/>
  <c r="F66" i="3"/>
  <c r="G66" i="3"/>
  <c r="H66" i="3"/>
  <c r="I66" i="3"/>
  <c r="J66" i="3"/>
  <c r="K66" i="3"/>
  <c r="L66" i="3"/>
  <c r="M66" i="3"/>
  <c r="N66" i="3"/>
  <c r="O66" i="3"/>
  <c r="P66" i="3"/>
  <c r="F67" i="3"/>
  <c r="G67" i="3"/>
  <c r="H67" i="3"/>
  <c r="I67" i="3"/>
  <c r="J67" i="3"/>
  <c r="K67" i="3"/>
  <c r="L67" i="3"/>
  <c r="M67" i="3"/>
  <c r="N67" i="3"/>
  <c r="O67" i="3"/>
  <c r="P67" i="3"/>
  <c r="F68" i="3"/>
  <c r="G68" i="3"/>
  <c r="H68" i="3"/>
  <c r="I68" i="3"/>
  <c r="J68" i="3"/>
  <c r="K68" i="3"/>
  <c r="L68" i="3"/>
  <c r="M68" i="3"/>
  <c r="N68" i="3"/>
  <c r="O68" i="3"/>
  <c r="P68" i="3"/>
  <c r="F69" i="3"/>
  <c r="G69" i="3"/>
  <c r="H69" i="3"/>
  <c r="I69" i="3"/>
  <c r="J69" i="3"/>
  <c r="K69" i="3"/>
  <c r="L69" i="3"/>
  <c r="M69" i="3"/>
  <c r="N69" i="3"/>
  <c r="O69" i="3"/>
  <c r="P69" i="3"/>
  <c r="F70" i="3"/>
  <c r="G70" i="3"/>
  <c r="H70" i="3"/>
  <c r="I70" i="3"/>
  <c r="J70" i="3"/>
  <c r="K70" i="3"/>
  <c r="L70" i="3"/>
  <c r="M70" i="3"/>
  <c r="N70" i="3"/>
  <c r="O70" i="3"/>
  <c r="P70" i="3"/>
  <c r="F71" i="3"/>
  <c r="G71" i="3"/>
  <c r="H71" i="3"/>
  <c r="I71" i="3"/>
  <c r="J71" i="3"/>
  <c r="K71" i="3"/>
  <c r="L71" i="3"/>
  <c r="M71" i="3"/>
  <c r="N71" i="3"/>
  <c r="O71" i="3"/>
  <c r="P71" i="3"/>
  <c r="F72" i="3"/>
  <c r="G72" i="3"/>
  <c r="H72" i="3"/>
  <c r="I72" i="3"/>
  <c r="J72" i="3"/>
  <c r="K72" i="3"/>
  <c r="L72" i="3"/>
  <c r="M72" i="3"/>
  <c r="N72" i="3"/>
  <c r="O72" i="3"/>
  <c r="P72" i="3"/>
  <c r="F73" i="3"/>
  <c r="G73" i="3"/>
  <c r="H73" i="3"/>
  <c r="I73" i="3"/>
  <c r="J73" i="3"/>
  <c r="K73" i="3"/>
  <c r="L73" i="3"/>
  <c r="M73" i="3"/>
  <c r="N73" i="3"/>
  <c r="O73" i="3"/>
  <c r="P73" i="3"/>
  <c r="F74" i="3"/>
  <c r="G74" i="3"/>
  <c r="H74" i="3"/>
  <c r="I74" i="3"/>
  <c r="J74" i="3"/>
  <c r="K74" i="3"/>
  <c r="L74" i="3"/>
  <c r="M74" i="3"/>
  <c r="N74" i="3"/>
  <c r="O74" i="3"/>
  <c r="P74" i="3"/>
  <c r="F75" i="3"/>
  <c r="G75" i="3"/>
  <c r="H75" i="3"/>
  <c r="I75" i="3"/>
  <c r="J75" i="3"/>
  <c r="K75" i="3"/>
  <c r="L75" i="3"/>
  <c r="M75" i="3"/>
  <c r="N75" i="3"/>
  <c r="O75" i="3"/>
  <c r="P75" i="3"/>
  <c r="F76" i="3"/>
  <c r="G76" i="3"/>
  <c r="H76" i="3"/>
  <c r="I76" i="3"/>
  <c r="J76" i="3"/>
  <c r="K76" i="3"/>
  <c r="L76" i="3"/>
  <c r="M76" i="3"/>
  <c r="N76" i="3"/>
  <c r="O76" i="3"/>
  <c r="P76" i="3"/>
  <c r="F77" i="3"/>
  <c r="G77" i="3"/>
  <c r="H77" i="3"/>
  <c r="I77" i="3"/>
  <c r="J77" i="3"/>
  <c r="K77" i="3"/>
  <c r="L77" i="3"/>
  <c r="M77" i="3"/>
  <c r="N77" i="3"/>
  <c r="O77" i="3"/>
  <c r="P77" i="3"/>
  <c r="F78" i="3"/>
  <c r="G78" i="3"/>
  <c r="H78" i="3"/>
  <c r="I78" i="3"/>
  <c r="J78" i="3"/>
  <c r="K78" i="3"/>
  <c r="L78" i="3"/>
  <c r="M78" i="3"/>
  <c r="N78" i="3"/>
  <c r="O78" i="3"/>
  <c r="P78" i="3"/>
  <c r="F79" i="3"/>
  <c r="G79" i="3"/>
  <c r="H79" i="3"/>
  <c r="I79" i="3"/>
  <c r="J79" i="3"/>
  <c r="K79" i="3"/>
  <c r="L79" i="3"/>
  <c r="M79" i="3"/>
  <c r="N79" i="3"/>
  <c r="O79" i="3"/>
  <c r="P79" i="3"/>
  <c r="F80" i="3"/>
  <c r="G80" i="3"/>
  <c r="H80" i="3"/>
  <c r="I80" i="3"/>
  <c r="J80" i="3"/>
  <c r="K80" i="3"/>
  <c r="L80" i="3"/>
  <c r="M80" i="3"/>
  <c r="N80" i="3"/>
  <c r="O80" i="3"/>
  <c r="P80" i="3"/>
  <c r="G2" i="3"/>
  <c r="H2" i="3"/>
  <c r="I2" i="3"/>
  <c r="J2" i="3"/>
  <c r="K2" i="3"/>
  <c r="L2" i="3"/>
  <c r="M2" i="3"/>
  <c r="N2" i="3"/>
  <c r="O2" i="3"/>
  <c r="P2" i="3"/>
  <c r="Z20" i="3" l="1"/>
  <c r="AA20" i="3" s="1"/>
  <c r="AB20" i="3"/>
  <c r="X22" i="3"/>
  <c r="Y21" i="3"/>
  <c r="Q75" i="3"/>
  <c r="Q59" i="3"/>
  <c r="R59" i="3" s="1"/>
  <c r="S59" i="3" s="1"/>
  <c r="Q51" i="3"/>
  <c r="R51" i="3" s="1"/>
  <c r="S51" i="3" s="1"/>
  <c r="Q43" i="3"/>
  <c r="R43" i="3" s="1"/>
  <c r="S43" i="3" s="1"/>
  <c r="Q35" i="3"/>
  <c r="R35" i="3" s="1"/>
  <c r="S35" i="3" s="1"/>
  <c r="Q27" i="3"/>
  <c r="R27" i="3" s="1"/>
  <c r="S27" i="3" s="1"/>
  <c r="Q19" i="3"/>
  <c r="R19" i="3" s="1"/>
  <c r="S19" i="3" s="1"/>
  <c r="Q11" i="3"/>
  <c r="R11" i="3" s="1"/>
  <c r="S11" i="3" s="1"/>
  <c r="Q3" i="3"/>
  <c r="R3" i="3" s="1"/>
  <c r="S3" i="3" s="1"/>
  <c r="Q67" i="3"/>
  <c r="R67" i="3" s="1"/>
  <c r="S67" i="3" s="1"/>
  <c r="Q52" i="3"/>
  <c r="R52" i="3" s="1"/>
  <c r="S52" i="3" s="1"/>
  <c r="Q44" i="3"/>
  <c r="R44" i="3" s="1"/>
  <c r="S44" i="3" s="1"/>
  <c r="Q36" i="3"/>
  <c r="R36" i="3" s="1"/>
  <c r="S36" i="3" s="1"/>
  <c r="Q28" i="3"/>
  <c r="R28" i="3" s="1"/>
  <c r="S28" i="3" s="1"/>
  <c r="Q12" i="3"/>
  <c r="R12" i="3" s="1"/>
  <c r="S12" i="3" s="1"/>
  <c r="Q73" i="3"/>
  <c r="Q65" i="3"/>
  <c r="R65" i="3" s="1"/>
  <c r="S65" i="3" s="1"/>
  <c r="Q57" i="3"/>
  <c r="R57" i="3" s="1"/>
  <c r="S57" i="3" s="1"/>
  <c r="Q49" i="3"/>
  <c r="R49" i="3" s="1"/>
  <c r="S49" i="3" s="1"/>
  <c r="Q41" i="3"/>
  <c r="R41" i="3" s="1"/>
  <c r="S41" i="3" s="1"/>
  <c r="Q33" i="3"/>
  <c r="R33" i="3" s="1"/>
  <c r="S33" i="3" s="1"/>
  <c r="Q25" i="3"/>
  <c r="R25" i="3" s="1"/>
  <c r="S25" i="3" s="1"/>
  <c r="Q17" i="3"/>
  <c r="R17" i="3" s="1"/>
  <c r="S17" i="3" s="1"/>
  <c r="Q9" i="3"/>
  <c r="R9" i="3" s="1"/>
  <c r="S9" i="3" s="1"/>
  <c r="Q76" i="3"/>
  <c r="Q68" i="3"/>
  <c r="R68" i="3" s="1"/>
  <c r="S68" i="3" s="1"/>
  <c r="Q60" i="3"/>
  <c r="R60" i="3" s="1"/>
  <c r="S60" i="3" s="1"/>
  <c r="Q20" i="3"/>
  <c r="R20" i="3" s="1"/>
  <c r="S20" i="3" s="1"/>
  <c r="Q4" i="3"/>
  <c r="R4" i="3" s="1"/>
  <c r="S4" i="3" s="1"/>
  <c r="Q78" i="3"/>
  <c r="Q70" i="3"/>
  <c r="Q62" i="3"/>
  <c r="R62" i="3" s="1"/>
  <c r="S62" i="3" s="1"/>
  <c r="Q54" i="3"/>
  <c r="R54" i="3" s="1"/>
  <c r="S54" i="3" s="1"/>
  <c r="Q46" i="3"/>
  <c r="R46" i="3" s="1"/>
  <c r="S46" i="3" s="1"/>
  <c r="Q38" i="3"/>
  <c r="R38" i="3" s="1"/>
  <c r="S38" i="3" s="1"/>
  <c r="Q30" i="3"/>
  <c r="R30" i="3" s="1"/>
  <c r="S30" i="3" s="1"/>
  <c r="Q22" i="3"/>
  <c r="R22" i="3" s="1"/>
  <c r="S22" i="3" s="1"/>
  <c r="Q14" i="3"/>
  <c r="R14" i="3" s="1"/>
  <c r="S14" i="3" s="1"/>
  <c r="Q6" i="3"/>
  <c r="R6" i="3" s="1"/>
  <c r="S6" i="3" s="1"/>
  <c r="Q77" i="3"/>
  <c r="Q64" i="3"/>
  <c r="R64" i="3" s="1"/>
  <c r="S64" i="3" s="1"/>
  <c r="Q61" i="3"/>
  <c r="R61" i="3" s="1"/>
  <c r="S61" i="3" s="1"/>
  <c r="Q56" i="3"/>
  <c r="R56" i="3" s="1"/>
  <c r="S56" i="3" s="1"/>
  <c r="Q53" i="3"/>
  <c r="R53" i="3" s="1"/>
  <c r="S53" i="3" s="1"/>
  <c r="Q48" i="3"/>
  <c r="R48" i="3" s="1"/>
  <c r="S48" i="3" s="1"/>
  <c r="Q45" i="3"/>
  <c r="R45" i="3" s="1"/>
  <c r="S45" i="3" s="1"/>
  <c r="Q40" i="3"/>
  <c r="R40" i="3" s="1"/>
  <c r="S40" i="3" s="1"/>
  <c r="Q37" i="3"/>
  <c r="R37" i="3" s="1"/>
  <c r="S37" i="3" s="1"/>
  <c r="Q32" i="3"/>
  <c r="R32" i="3" s="1"/>
  <c r="S32" i="3" s="1"/>
  <c r="Q29" i="3"/>
  <c r="R29" i="3" s="1"/>
  <c r="S29" i="3" s="1"/>
  <c r="Q24" i="3"/>
  <c r="R24" i="3" s="1"/>
  <c r="S24" i="3" s="1"/>
  <c r="Q21" i="3"/>
  <c r="R21" i="3" s="1"/>
  <c r="S21" i="3" s="1"/>
  <c r="Q16" i="3"/>
  <c r="R16" i="3" s="1"/>
  <c r="S16" i="3" s="1"/>
  <c r="Q13" i="3"/>
  <c r="R13" i="3" s="1"/>
  <c r="S13" i="3" s="1"/>
  <c r="Q5" i="3"/>
  <c r="R5" i="3" s="1"/>
  <c r="S5" i="3" s="1"/>
  <c r="Q69" i="3"/>
  <c r="Q74" i="3"/>
  <c r="Q66" i="3"/>
  <c r="R66" i="3" s="1"/>
  <c r="S66" i="3" s="1"/>
  <c r="Q58" i="3"/>
  <c r="R58" i="3" s="1"/>
  <c r="S58" i="3" s="1"/>
  <c r="Q50" i="3"/>
  <c r="R50" i="3" s="1"/>
  <c r="S50" i="3" s="1"/>
  <c r="Q42" i="3"/>
  <c r="R42" i="3" s="1"/>
  <c r="S42" i="3" s="1"/>
  <c r="Q34" i="3"/>
  <c r="R34" i="3" s="1"/>
  <c r="S34" i="3" s="1"/>
  <c r="Q26" i="3"/>
  <c r="R26" i="3" s="1"/>
  <c r="S26" i="3" s="1"/>
  <c r="Q18" i="3"/>
  <c r="R18" i="3" s="1"/>
  <c r="S18" i="3" s="1"/>
  <c r="Q10" i="3"/>
  <c r="R10" i="3" s="1"/>
  <c r="S10" i="3" s="1"/>
  <c r="Q8" i="3"/>
  <c r="R8" i="3" s="1"/>
  <c r="S8" i="3" s="1"/>
  <c r="Q80" i="3"/>
  <c r="Q72" i="3"/>
  <c r="Q79" i="3"/>
  <c r="Q71" i="3"/>
  <c r="Q63" i="3"/>
  <c r="R63" i="3" s="1"/>
  <c r="S63" i="3" s="1"/>
  <c r="Q55" i="3"/>
  <c r="R55" i="3" s="1"/>
  <c r="S55" i="3" s="1"/>
  <c r="Q47" i="3"/>
  <c r="R47" i="3" s="1"/>
  <c r="S47" i="3" s="1"/>
  <c r="Q39" i="3"/>
  <c r="R39" i="3" s="1"/>
  <c r="S39" i="3" s="1"/>
  <c r="Q31" i="3"/>
  <c r="R31" i="3" s="1"/>
  <c r="S31" i="3" s="1"/>
  <c r="Q23" i="3"/>
  <c r="R23" i="3" s="1"/>
  <c r="S23" i="3" s="1"/>
  <c r="Q15" i="3"/>
  <c r="R15" i="3" s="1"/>
  <c r="S15" i="3" s="1"/>
  <c r="Q7" i="3"/>
  <c r="R7" i="3" s="1"/>
  <c r="S7" i="3" s="1"/>
  <c r="Z21" i="3" l="1"/>
  <c r="AA21" i="3" s="1"/>
  <c r="AB21" i="3"/>
  <c r="X23" i="3"/>
  <c r="Y22" i="3"/>
  <c r="T37" i="3"/>
  <c r="U37" i="3"/>
  <c r="U7" i="3"/>
  <c r="T7" i="3"/>
  <c r="T19" i="3"/>
  <c r="U19" i="3"/>
  <c r="U15" i="3"/>
  <c r="T15" i="3"/>
  <c r="T34" i="3"/>
  <c r="U34" i="3"/>
  <c r="U13" i="3"/>
  <c r="T13" i="3"/>
  <c r="T45" i="3"/>
  <c r="U45" i="3"/>
  <c r="U14" i="3"/>
  <c r="T14" i="3"/>
  <c r="T25" i="3"/>
  <c r="U25" i="3"/>
  <c r="T28" i="3"/>
  <c r="U28" i="3"/>
  <c r="T27" i="3"/>
  <c r="U27" i="3"/>
  <c r="T18" i="3"/>
  <c r="U18" i="3"/>
  <c r="T17" i="3"/>
  <c r="U17" i="3"/>
  <c r="R2" i="3"/>
  <c r="S2" i="3" s="1"/>
  <c r="W2" i="3" s="1"/>
  <c r="T42" i="3"/>
  <c r="U42" i="3"/>
  <c r="U16" i="3"/>
  <c r="T16" i="3"/>
  <c r="T48" i="3"/>
  <c r="U48" i="3"/>
  <c r="U22" i="3"/>
  <c r="T22" i="3"/>
  <c r="T4" i="3"/>
  <c r="U4" i="3"/>
  <c r="T33" i="3"/>
  <c r="U33" i="3"/>
  <c r="T36" i="3"/>
  <c r="U36" i="3"/>
  <c r="T35" i="3"/>
  <c r="U35" i="3"/>
  <c r="T9" i="3"/>
  <c r="U9" i="3"/>
  <c r="U5" i="3"/>
  <c r="T5" i="3"/>
  <c r="U31" i="3"/>
  <c r="T31" i="3"/>
  <c r="T50" i="3"/>
  <c r="U50" i="3"/>
  <c r="U21" i="3"/>
  <c r="T21" i="3"/>
  <c r="U53" i="3"/>
  <c r="T53" i="3"/>
  <c r="T30" i="3"/>
  <c r="U30" i="3"/>
  <c r="T20" i="3"/>
  <c r="U20" i="3"/>
  <c r="T41" i="3"/>
  <c r="U41" i="3"/>
  <c r="T44" i="3"/>
  <c r="U44" i="3"/>
  <c r="T43" i="3"/>
  <c r="U43" i="3"/>
  <c r="U63" i="3"/>
  <c r="T63" i="3"/>
  <c r="U62" i="3"/>
  <c r="T62" i="3"/>
  <c r="U40" i="3"/>
  <c r="T40" i="3"/>
  <c r="U39" i="3"/>
  <c r="T39" i="3"/>
  <c r="T58" i="3"/>
  <c r="U58" i="3"/>
  <c r="U24" i="3"/>
  <c r="T24" i="3"/>
  <c r="U56" i="3"/>
  <c r="T56" i="3"/>
  <c r="U38" i="3"/>
  <c r="T38" i="3"/>
  <c r="T60" i="3"/>
  <c r="U60" i="3"/>
  <c r="T49" i="3"/>
  <c r="U49" i="3"/>
  <c r="T52" i="3"/>
  <c r="U52" i="3"/>
  <c r="T51" i="3"/>
  <c r="U51" i="3"/>
  <c r="T11" i="3"/>
  <c r="U11" i="3"/>
  <c r="U6" i="3"/>
  <c r="T6" i="3"/>
  <c r="U23" i="3"/>
  <c r="T23" i="3"/>
  <c r="U8" i="3"/>
  <c r="T8" i="3"/>
  <c r="T66" i="3"/>
  <c r="U66" i="3"/>
  <c r="U29" i="3"/>
  <c r="T29" i="3"/>
  <c r="T61" i="3"/>
  <c r="U61" i="3"/>
  <c r="U46" i="3"/>
  <c r="T46" i="3"/>
  <c r="T68" i="3"/>
  <c r="U68" i="3"/>
  <c r="T57" i="3"/>
  <c r="U57" i="3"/>
  <c r="T67" i="3"/>
  <c r="U67" i="3"/>
  <c r="T59" i="3"/>
  <c r="U59" i="3"/>
  <c r="T26" i="3"/>
  <c r="U26" i="3"/>
  <c r="T12" i="3"/>
  <c r="U12" i="3"/>
  <c r="U47" i="3"/>
  <c r="T47" i="3"/>
  <c r="U55" i="3"/>
  <c r="T55" i="3"/>
  <c r="T10" i="3"/>
  <c r="U10" i="3"/>
  <c r="U32" i="3"/>
  <c r="T32" i="3"/>
  <c r="U64" i="3"/>
  <c r="T64" i="3"/>
  <c r="T54" i="3"/>
  <c r="U54" i="3"/>
  <c r="T65" i="3"/>
  <c r="U65" i="3"/>
  <c r="T3" i="3"/>
  <c r="U3" i="3"/>
  <c r="J18" i="2"/>
  <c r="J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2" i="2"/>
  <c r="E13" i="2"/>
  <c r="E25" i="2"/>
  <c r="E37" i="2"/>
  <c r="E49" i="2"/>
  <c r="E61" i="2"/>
  <c r="E2" i="2"/>
  <c r="J19" i="2" l="1"/>
  <c r="J20" i="2" s="1"/>
  <c r="Z22" i="3"/>
  <c r="AA22" i="3" s="1"/>
  <c r="AB22" i="3"/>
  <c r="U2" i="3"/>
  <c r="T2" i="3"/>
  <c r="W3" i="3" s="1"/>
  <c r="X24" i="3"/>
  <c r="Y23" i="3"/>
  <c r="W4" i="3"/>
  <c r="J21" i="2"/>
  <c r="Z23" i="3" l="1"/>
  <c r="AA23" i="3" s="1"/>
  <c r="AB23" i="3"/>
  <c r="X25" i="3"/>
  <c r="Y24" i="3"/>
  <c r="G10" i="2"/>
  <c r="G59" i="2"/>
  <c r="G19" i="2"/>
  <c r="G4" i="2"/>
  <c r="G12" i="2"/>
  <c r="G20" i="2"/>
  <c r="G28" i="2"/>
  <c r="G36" i="2"/>
  <c r="G44" i="2"/>
  <c r="G52" i="2"/>
  <c r="G60" i="2"/>
  <c r="G68" i="2"/>
  <c r="G7" i="2"/>
  <c r="G31" i="2"/>
  <c r="G55" i="2"/>
  <c r="G16" i="2"/>
  <c r="G32" i="2"/>
  <c r="G56" i="2"/>
  <c r="G17" i="2"/>
  <c r="G49" i="2"/>
  <c r="G34" i="2"/>
  <c r="G66" i="2"/>
  <c r="G3" i="2"/>
  <c r="G27" i="2"/>
  <c r="G51" i="2"/>
  <c r="G5" i="2"/>
  <c r="G13" i="2"/>
  <c r="G21" i="2"/>
  <c r="G29" i="2"/>
  <c r="G37" i="2"/>
  <c r="G45" i="2"/>
  <c r="G53" i="2"/>
  <c r="G61" i="2"/>
  <c r="G15" i="2"/>
  <c r="G39" i="2"/>
  <c r="G63" i="2"/>
  <c r="G24" i="2"/>
  <c r="G48" i="2"/>
  <c r="G25" i="2"/>
  <c r="G41" i="2"/>
  <c r="G65" i="2"/>
  <c r="G18" i="2"/>
  <c r="G42" i="2"/>
  <c r="G58" i="2"/>
  <c r="G11" i="2"/>
  <c r="G43" i="2"/>
  <c r="G67" i="2"/>
  <c r="G6" i="2"/>
  <c r="G14" i="2"/>
  <c r="G22" i="2"/>
  <c r="G30" i="2"/>
  <c r="G38" i="2"/>
  <c r="G46" i="2"/>
  <c r="G54" i="2"/>
  <c r="G62" i="2"/>
  <c r="G23" i="2"/>
  <c r="G47" i="2"/>
  <c r="G8" i="2"/>
  <c r="G40" i="2"/>
  <c r="G64" i="2"/>
  <c r="G9" i="2"/>
  <c r="G33" i="2"/>
  <c r="G57" i="2"/>
  <c r="G2" i="2"/>
  <c r="G50" i="2"/>
  <c r="G35" i="2"/>
  <c r="G26" i="2"/>
  <c r="Z24" i="3" l="1"/>
  <c r="AA24" i="3" s="1"/>
  <c r="AB24" i="3"/>
  <c r="X26" i="3"/>
  <c r="Y25" i="3"/>
  <c r="Z25" i="3" l="1"/>
  <c r="AA25" i="3" s="1"/>
  <c r="AB25" i="3"/>
  <c r="X27" i="3"/>
  <c r="Y26" i="3"/>
  <c r="Z26" i="3" l="1"/>
  <c r="AA26" i="3" s="1"/>
  <c r="AB26" i="3"/>
  <c r="X28" i="3"/>
  <c r="Y27" i="3"/>
  <c r="Z27" i="3" l="1"/>
  <c r="AA27" i="3" s="1"/>
  <c r="AB27" i="3"/>
  <c r="X29" i="3"/>
  <c r="Y28" i="3"/>
  <c r="Z28" i="3" l="1"/>
  <c r="AA28" i="3" s="1"/>
  <c r="AB28" i="3"/>
  <c r="X30" i="3"/>
  <c r="Y29" i="3"/>
  <c r="Z29" i="3" l="1"/>
  <c r="AA29" i="3" s="1"/>
  <c r="AB29" i="3"/>
  <c r="X31" i="3"/>
  <c r="Y30" i="3"/>
  <c r="Z30" i="3" l="1"/>
  <c r="AA30" i="3" s="1"/>
  <c r="AB30" i="3"/>
  <c r="X32" i="3"/>
  <c r="Y31" i="3"/>
  <c r="Z31" i="3" l="1"/>
  <c r="AA31" i="3" s="1"/>
  <c r="AB31" i="3"/>
  <c r="X33" i="3"/>
  <c r="Y32" i="3"/>
  <c r="Z32" i="3" l="1"/>
  <c r="AA32" i="3" s="1"/>
  <c r="AB32" i="3"/>
  <c r="X34" i="3"/>
  <c r="Y33" i="3"/>
  <c r="Z33" i="3" l="1"/>
  <c r="AA33" i="3" s="1"/>
  <c r="AB33" i="3"/>
  <c r="X35" i="3"/>
  <c r="Y34" i="3"/>
  <c r="Z34" i="3" l="1"/>
  <c r="AA34" i="3" s="1"/>
  <c r="AB34" i="3"/>
  <c r="X36" i="3"/>
  <c r="Y35" i="3"/>
  <c r="Z35" i="3" l="1"/>
  <c r="AA35" i="3" s="1"/>
  <c r="AB35" i="3"/>
  <c r="X37" i="3"/>
  <c r="Y36" i="3"/>
  <c r="Z36" i="3" l="1"/>
  <c r="AA36" i="3" s="1"/>
  <c r="AB36" i="3"/>
  <c r="X38" i="3"/>
  <c r="Y37" i="3"/>
  <c r="Z37" i="3" l="1"/>
  <c r="AA37" i="3" s="1"/>
  <c r="AB37" i="3"/>
  <c r="X39" i="3"/>
  <c r="Y38" i="3"/>
  <c r="Z38" i="3" l="1"/>
  <c r="AA38" i="3" s="1"/>
  <c r="AB38" i="3"/>
  <c r="X40" i="3"/>
  <c r="Y39" i="3"/>
  <c r="Z39" i="3" l="1"/>
  <c r="AA39" i="3" s="1"/>
  <c r="AB39" i="3"/>
  <c r="X41" i="3"/>
  <c r="Y40" i="3"/>
  <c r="Z40" i="3" l="1"/>
  <c r="AA40" i="3" s="1"/>
  <c r="AB40" i="3"/>
  <c r="X42" i="3"/>
  <c r="Y41" i="3"/>
  <c r="Z41" i="3" l="1"/>
  <c r="AA41" i="3" s="1"/>
  <c r="AB41" i="3"/>
  <c r="X43" i="3"/>
  <c r="Y42" i="3"/>
  <c r="Z42" i="3" l="1"/>
  <c r="AA42" i="3" s="1"/>
  <c r="AB42" i="3"/>
  <c r="X44" i="3"/>
  <c r="Y43" i="3"/>
  <c r="Z43" i="3" l="1"/>
  <c r="AA43" i="3" s="1"/>
  <c r="AB43" i="3"/>
  <c r="X45" i="3"/>
  <c r="Y44" i="3"/>
  <c r="Z44" i="3" l="1"/>
  <c r="AA44" i="3" s="1"/>
  <c r="AB44" i="3"/>
  <c r="X46" i="3"/>
  <c r="Y45" i="3"/>
  <c r="Z45" i="3" l="1"/>
  <c r="AA45" i="3" s="1"/>
  <c r="AB45" i="3"/>
  <c r="X47" i="3"/>
  <c r="Y46" i="3"/>
  <c r="Z46" i="3" l="1"/>
  <c r="AA46" i="3" s="1"/>
  <c r="AB46" i="3"/>
  <c r="X48" i="3"/>
  <c r="Y47" i="3"/>
  <c r="Z47" i="3" l="1"/>
  <c r="AA47" i="3" s="1"/>
  <c r="AB47" i="3"/>
  <c r="X49" i="3"/>
  <c r="Y48" i="3"/>
  <c r="Z48" i="3" l="1"/>
  <c r="AA48" i="3" s="1"/>
  <c r="AB48" i="3"/>
  <c r="X50" i="3"/>
  <c r="Y49" i="3"/>
  <c r="Z49" i="3" l="1"/>
  <c r="AA49" i="3" s="1"/>
  <c r="AB49" i="3"/>
  <c r="X51" i="3"/>
  <c r="Y50" i="3"/>
  <c r="Z50" i="3" l="1"/>
  <c r="AA50" i="3" s="1"/>
  <c r="AB50" i="3"/>
  <c r="X52" i="3"/>
  <c r="Y51" i="3"/>
  <c r="Z51" i="3" l="1"/>
  <c r="AB51" i="3"/>
  <c r="AA51" i="3"/>
  <c r="X53" i="3"/>
  <c r="Y52" i="3"/>
  <c r="Z52" i="3" l="1"/>
  <c r="AA52" i="3" s="1"/>
  <c r="AB52" i="3"/>
  <c r="X54" i="3"/>
  <c r="Y53" i="3"/>
  <c r="Z53" i="3" l="1"/>
  <c r="AA53" i="3" s="1"/>
  <c r="AB53" i="3"/>
  <c r="X55" i="3"/>
  <c r="Y54" i="3"/>
  <c r="Z54" i="3" l="1"/>
  <c r="AA54" i="3" s="1"/>
  <c r="AB54" i="3"/>
  <c r="X56" i="3"/>
  <c r="Y55" i="3"/>
  <c r="Z55" i="3" l="1"/>
  <c r="AA55" i="3" s="1"/>
  <c r="AB55" i="3"/>
  <c r="X57" i="3"/>
  <c r="Y56" i="3"/>
  <c r="Z56" i="3" l="1"/>
  <c r="AA56" i="3" s="1"/>
  <c r="AB56" i="3"/>
  <c r="X58" i="3"/>
  <c r="Y57" i="3"/>
  <c r="Z57" i="3" l="1"/>
  <c r="AB57" i="3"/>
  <c r="AA57" i="3"/>
  <c r="X59" i="3"/>
  <c r="Y58" i="3"/>
  <c r="Z58" i="3" l="1"/>
  <c r="AB58" i="3"/>
  <c r="AA58" i="3"/>
  <c r="X60" i="3"/>
  <c r="Y59" i="3"/>
  <c r="Z59" i="3" l="1"/>
  <c r="AA59" i="3" s="1"/>
  <c r="AB59" i="3"/>
  <c r="X61" i="3"/>
  <c r="Y60" i="3"/>
  <c r="Z60" i="3" l="1"/>
  <c r="AA60" i="3" s="1"/>
  <c r="AB60" i="3"/>
  <c r="X62" i="3"/>
  <c r="Y61" i="3"/>
  <c r="Z61" i="3" l="1"/>
  <c r="AA61" i="3" s="1"/>
  <c r="AB61" i="3"/>
  <c r="X63" i="3"/>
  <c r="Y62" i="3"/>
  <c r="Z62" i="3" l="1"/>
  <c r="AA62" i="3" s="1"/>
  <c r="AB62" i="3"/>
  <c r="X64" i="3"/>
  <c r="Y63" i="3"/>
  <c r="Z63" i="3" l="1"/>
  <c r="AA63" i="3" s="1"/>
  <c r="AB63" i="3"/>
  <c r="X65" i="3"/>
  <c r="X66" i="3" s="1"/>
  <c r="X67" i="3" s="1"/>
  <c r="X68" i="3" s="1"/>
  <c r="Y64" i="3"/>
  <c r="Z64" i="3" l="1"/>
  <c r="AA64" i="3" s="1"/>
  <c r="AB64" i="3"/>
  <c r="X69" i="3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Y65" i="3"/>
  <c r="Z65" i="3" l="1"/>
  <c r="AA65" i="3" s="1"/>
  <c r="AB65" i="3"/>
  <c r="Y66" i="3"/>
  <c r="Z66" i="3" l="1"/>
  <c r="AA66" i="3" s="1"/>
  <c r="AB66" i="3"/>
  <c r="Y68" i="3"/>
  <c r="AB68" i="3" s="1"/>
  <c r="Y67" i="3"/>
  <c r="Z67" i="3" l="1"/>
  <c r="AA67" i="3" s="1"/>
  <c r="AB67" i="3"/>
  <c r="Z68" i="3"/>
  <c r="AE3" i="3" s="1"/>
  <c r="AA68" i="3" l="1"/>
  <c r="AE4" i="3" s="1"/>
  <c r="AE5" i="3"/>
</calcChain>
</file>

<file path=xl/sharedStrings.xml><?xml version="1.0" encoding="utf-8"?>
<sst xmlns="http://schemas.openxmlformats.org/spreadsheetml/2006/main" count="322" uniqueCount="84">
  <si>
    <t>date</t>
  </si>
  <si>
    <t>value</t>
  </si>
  <si>
    <t>series_id</t>
  </si>
  <si>
    <t>Series 20</t>
  </si>
  <si>
    <t>NA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</si>
  <si>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</si>
  <si>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</si>
  <si>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</si>
  <si>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</si>
  <si>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</si>
  <si>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</si>
  <si>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</si>
  <si>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</si>
  <si>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</si>
  <si>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</si>
  <si>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</si>
  <si>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</si>
  <si>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</si>
  <si>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</si>
  <si>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</si>
  <si>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</si>
  <si>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</si>
  <si>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</si>
  <si>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</si>
  <si>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</si>
  <si>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</si>
  <si>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</si>
  <si>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</si>
  <si>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</si>
  <si>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</si>
  <si>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Periods</t>
  </si>
  <si>
    <t>Q1</t>
  </si>
  <si>
    <t>Q3</t>
  </si>
  <si>
    <t>IQR</t>
  </si>
  <si>
    <t>Upper Bound</t>
  </si>
  <si>
    <t>Lower Bound</t>
  </si>
  <si>
    <t xml:space="preserve">Slope </t>
  </si>
  <si>
    <t>intercept</t>
  </si>
  <si>
    <t>Demand</t>
  </si>
  <si>
    <t>Month</t>
  </si>
  <si>
    <t>Deviation</t>
  </si>
  <si>
    <t>Abs. Dev.</t>
  </si>
  <si>
    <t>Abs. Dev / Data</t>
  </si>
  <si>
    <t>Sq. Dev</t>
  </si>
  <si>
    <t>MAD</t>
  </si>
  <si>
    <t>MAPE</t>
  </si>
  <si>
    <t>MSE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</si>
  <si>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</si>
  <si>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</si>
  <si>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</si>
  <si>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</si>
  <si>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</si>
  <si>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</si>
  <si>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</si>
  <si>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</si>
  <si>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</si>
  <si>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</si>
  <si>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</si>
  <si>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</si>
  <si>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</si>
  <si>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</si>
  <si>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</si>
  <si>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</si>
  <si>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</si>
  <si>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</si>
  <si>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</si>
  <si>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</si>
  <si>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</si>
  <si>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</si>
  <si>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</si>
  <si>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</si>
  <si>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</si>
  <si>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Demand</t>
  </si>
  <si>
    <t>Residuals</t>
  </si>
  <si>
    <t>Forecast</t>
  </si>
  <si>
    <t>Date</t>
  </si>
  <si>
    <t>Year</t>
  </si>
  <si>
    <t>Descriptive Analysis and Findings</t>
  </si>
  <si>
    <t>Values</t>
  </si>
  <si>
    <t>Series_id</t>
  </si>
  <si>
    <t xml:space="preserve">Year </t>
  </si>
  <si>
    <t>Outlier</t>
  </si>
  <si>
    <t>Alpha</t>
  </si>
  <si>
    <t>Exponential Smoothing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</si>
</sst>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Segoe UI Variable Text Semiligh"/>
    </font>
    <font>
      <b/>
      <sz val="14"/>
      <name val="Segoe UI Variable Text Semiligh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9" fontId="2" fillId="0" borderId="0" xfId="1" applyFont="1"/>
    <xf numFmtId="0" fontId="2" fillId="0" borderId="3" xfId="0" applyFont="1" applyBorder="1" applyAlignment="1">
      <alignment horizontal="left" vertical="top" wrapText="1"/>
    </xf>
    <xf numFmtId="2" fontId="2" fillId="0" borderId="3" xfId="0" applyNumberFormat="1" applyFont="1" applyBorder="1" applyAlignment="1">
      <alignment horizontal="left" vertical="top" wrapText="1"/>
    </xf>
    <xf numFmtId="14" fontId="2" fillId="0" borderId="3" xfId="0" applyNumberFormat="1" applyFont="1" applyBorder="1" applyAlignment="1">
      <alignment horizontal="left" vertical="top" wrapText="1"/>
    </xf>
    <xf numFmtId="14" fontId="2" fillId="5" borderId="3" xfId="0" applyNumberFormat="1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2" fillId="2" borderId="0" xfId="0" applyFont="1" applyFill="1"/>
    <xf numFmtId="0" fontId="4" fillId="2" borderId="2" xfId="0" applyFont="1" applyFill="1" applyBorder="1" applyAlignment="1">
      <alignment horizontal="centerContinuous"/>
    </xf>
    <xf numFmtId="0" fontId="4" fillId="6" borderId="2" xfId="0" applyFont="1" applyFill="1" applyBorder="1" applyAlignment="1">
      <alignment horizontal="center"/>
    </xf>
    <xf numFmtId="0" fontId="4" fillId="0" borderId="0" xfId="0" applyFont="1" applyAlignment="1">
      <alignment horizontal="centerContinuous"/>
    </xf>
    <xf numFmtId="0" fontId="5" fillId="7" borderId="3" xfId="0" applyFont="1" applyFill="1" applyBorder="1" applyAlignment="1">
      <alignment horizontal="left" vertical="top"/>
    </xf>
    <xf numFmtId="2" fontId="6" fillId="7" borderId="3" xfId="0" applyNumberFormat="1" applyFont="1" applyFill="1" applyBorder="1" applyAlignment="1">
      <alignment horizontal="left" vertical="top"/>
    </xf>
    <xf numFmtId="2" fontId="5" fillId="7" borderId="3" xfId="0" applyNumberFormat="1" applyFont="1" applyFill="1" applyBorder="1" applyAlignment="1">
      <alignment horizontal="left" vertical="top"/>
    </xf>
    <xf numFmtId="9" fontId="5" fillId="7" borderId="3" xfId="1" applyFont="1" applyFill="1" applyBorder="1" applyAlignment="1">
      <alignment horizontal="left" vertical="top"/>
    </xf>
    <xf numFmtId="0" fontId="7" fillId="0" borderId="3" xfId="0" applyFont="1" applyBorder="1" applyAlignment="1">
      <alignment horizontal="left" vertical="top" wrapText="1"/>
    </xf>
    <xf numFmtId="2" fontId="7" fillId="0" borderId="3" xfId="0" applyNumberFormat="1" applyFont="1" applyBorder="1" applyAlignment="1">
      <alignment horizontal="left" vertical="top" wrapText="1"/>
    </xf>
    <xf numFmtId="2" fontId="7" fillId="4" borderId="3" xfId="0" applyNumberFormat="1" applyFont="1" applyFill="1" applyBorder="1" applyAlignment="1">
      <alignment horizontal="left" vertical="top" wrapText="1"/>
    </xf>
    <xf numFmtId="2" fontId="8" fillId="0" borderId="3" xfId="0" applyNumberFormat="1" applyFont="1" applyBorder="1" applyAlignment="1">
      <alignment horizontal="left" vertical="top" wrapText="1"/>
    </xf>
    <xf numFmtId="2" fontId="0" fillId="8" borderId="0" xfId="0" applyNumberFormat="1" applyFill="1"/>
    <xf numFmtId="2" fontId="7" fillId="3" borderId="3" xfId="0" applyNumberFormat="1" applyFont="1" applyFill="1" applyBorder="1" applyAlignment="1">
      <alignment horizontal="left" vertical="top" wrapText="1"/>
    </xf>
    <xf numFmtId="2" fontId="0" fillId="0" borderId="3" xfId="0" applyNumberFormat="1" applyBorder="1"/>
    <xf numFmtId="9" fontId="0" fillId="0" borderId="3" xfId="1" applyFont="1" applyBorder="1"/>
  </cellXfs>
  <cellStyles count="2">
    <cellStyle name="Normal" xfId="0" builtinId="0"/>
    <cellStyle name="Percent" xfId="1" builtinId="5"/>
  </cellStyles>
  <dxfs count="4"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Demand: Without 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Series_actual20!$C$1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 rad="1270">
                <a:srgbClr val="00B0F0"/>
              </a:glo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Series_actual20!$B$2:$B$68</c:f>
              <c:numCache>
                <c:formatCode>m/d/yyyy</c:formatCode>
                <c:ptCount val="67"/>
                <c:pt idx="0">
                  <c:v>42767</c:v>
                </c:pt>
                <c:pt idx="1">
                  <c:v>42795</c:v>
                </c:pt>
                <c:pt idx="2">
                  <c:v>42826</c:v>
                </c:pt>
                <c:pt idx="3">
                  <c:v>42856</c:v>
                </c:pt>
                <c:pt idx="4">
                  <c:v>42887</c:v>
                </c:pt>
                <c:pt idx="5">
                  <c:v>42917</c:v>
                </c:pt>
                <c:pt idx="6">
                  <c:v>42948</c:v>
                </c:pt>
                <c:pt idx="7">
                  <c:v>42979</c:v>
                </c:pt>
                <c:pt idx="8">
                  <c:v>43009</c:v>
                </c:pt>
                <c:pt idx="9">
                  <c:v>43040</c:v>
                </c:pt>
                <c:pt idx="10">
                  <c:v>43070</c:v>
                </c:pt>
                <c:pt idx="11">
                  <c:v>43101</c:v>
                </c:pt>
                <c:pt idx="12">
                  <c:v>43132</c:v>
                </c:pt>
                <c:pt idx="13">
                  <c:v>43160</c:v>
                </c:pt>
                <c:pt idx="14">
                  <c:v>43191</c:v>
                </c:pt>
                <c:pt idx="15">
                  <c:v>43221</c:v>
                </c:pt>
                <c:pt idx="16">
                  <c:v>43252</c:v>
                </c:pt>
                <c:pt idx="17">
                  <c:v>43282</c:v>
                </c:pt>
                <c:pt idx="18">
                  <c:v>43313</c:v>
                </c:pt>
                <c:pt idx="19">
                  <c:v>43344</c:v>
                </c:pt>
                <c:pt idx="20">
                  <c:v>43374</c:v>
                </c:pt>
                <c:pt idx="21">
                  <c:v>43405</c:v>
                </c:pt>
                <c:pt idx="22">
                  <c:v>43435</c:v>
                </c:pt>
                <c:pt idx="23">
                  <c:v>43466</c:v>
                </c:pt>
                <c:pt idx="24">
                  <c:v>43497</c:v>
                </c:pt>
                <c:pt idx="25">
                  <c:v>43525</c:v>
                </c:pt>
                <c:pt idx="26">
                  <c:v>43556</c:v>
                </c:pt>
                <c:pt idx="27">
                  <c:v>43586</c:v>
                </c:pt>
                <c:pt idx="28">
                  <c:v>43617</c:v>
                </c:pt>
                <c:pt idx="29">
                  <c:v>43647</c:v>
                </c:pt>
                <c:pt idx="30">
                  <c:v>43678</c:v>
                </c:pt>
                <c:pt idx="31">
                  <c:v>43709</c:v>
                </c:pt>
                <c:pt idx="32">
                  <c:v>43739</c:v>
                </c:pt>
                <c:pt idx="33">
                  <c:v>43770</c:v>
                </c:pt>
                <c:pt idx="34">
                  <c:v>43800</c:v>
                </c:pt>
                <c:pt idx="35">
                  <c:v>43831</c:v>
                </c:pt>
                <c:pt idx="36">
                  <c:v>43862</c:v>
                </c:pt>
                <c:pt idx="37">
                  <c:v>43891</c:v>
                </c:pt>
                <c:pt idx="38">
                  <c:v>43922</c:v>
                </c:pt>
                <c:pt idx="39">
                  <c:v>43952</c:v>
                </c:pt>
                <c:pt idx="40">
                  <c:v>43983</c:v>
                </c:pt>
                <c:pt idx="41">
                  <c:v>44013</c:v>
                </c:pt>
                <c:pt idx="42">
                  <c:v>44044</c:v>
                </c:pt>
                <c:pt idx="43">
                  <c:v>44075</c:v>
                </c:pt>
                <c:pt idx="44">
                  <c:v>44105</c:v>
                </c:pt>
                <c:pt idx="45">
                  <c:v>44136</c:v>
                </c:pt>
                <c:pt idx="46">
                  <c:v>44166</c:v>
                </c:pt>
                <c:pt idx="47">
                  <c:v>44197</c:v>
                </c:pt>
                <c:pt idx="48">
                  <c:v>44228</c:v>
                </c:pt>
                <c:pt idx="49">
                  <c:v>44256</c:v>
                </c:pt>
                <c:pt idx="50">
                  <c:v>44287</c:v>
                </c:pt>
                <c:pt idx="51">
                  <c:v>44317</c:v>
                </c:pt>
                <c:pt idx="52">
                  <c:v>44348</c:v>
                </c:pt>
                <c:pt idx="53">
                  <c:v>44378</c:v>
                </c:pt>
                <c:pt idx="54">
                  <c:v>44409</c:v>
                </c:pt>
                <c:pt idx="55">
                  <c:v>44440</c:v>
                </c:pt>
                <c:pt idx="56">
                  <c:v>44470</c:v>
                </c:pt>
                <c:pt idx="57">
                  <c:v>44501</c:v>
                </c:pt>
                <c:pt idx="58">
                  <c:v>44531</c:v>
                </c:pt>
                <c:pt idx="59">
                  <c:v>44562</c:v>
                </c:pt>
                <c:pt idx="60">
                  <c:v>44593</c:v>
                </c:pt>
                <c:pt idx="61">
                  <c:v>44621</c:v>
                </c:pt>
                <c:pt idx="62">
                  <c:v>44652</c:v>
                </c:pt>
                <c:pt idx="63">
                  <c:v>44682</c:v>
                </c:pt>
                <c:pt idx="64">
                  <c:v>44713</c:v>
                </c:pt>
                <c:pt idx="65">
                  <c:v>44743</c:v>
                </c:pt>
                <c:pt idx="66">
                  <c:v>44774</c:v>
                </c:pt>
              </c:numCache>
            </c:numRef>
          </c:cat>
          <c:val>
            <c:numRef>
              <c:f>Series_actual20!$C$2:$C$68</c:f>
              <c:numCache>
                <c:formatCode>0.00</c:formatCode>
                <c:ptCount val="67"/>
                <c:pt idx="0">
                  <c:v>13.438745539305501</c:v>
                </c:pt>
                <c:pt idx="1">
                  <c:v>19.132127658292401</c:v>
                </c:pt>
                <c:pt idx="2">
                  <c:v>-0.67621358364565409</c:v>
                </c:pt>
                <c:pt idx="3">
                  <c:v>7.4402717921244097</c:v>
                </c:pt>
                <c:pt idx="4">
                  <c:v>0.72801897300294904</c:v>
                </c:pt>
                <c:pt idx="5">
                  <c:v>-12.4562556182939</c:v>
                </c:pt>
                <c:pt idx="6">
                  <c:v>-14.1204166810143</c:v>
                </c:pt>
                <c:pt idx="7">
                  <c:v>5.5701544656896598</c:v>
                </c:pt>
                <c:pt idx="8">
                  <c:v>-3.2774653715133999</c:v>
                </c:pt>
                <c:pt idx="9">
                  <c:v>4.6279095855772097</c:v>
                </c:pt>
                <c:pt idx="10">
                  <c:v>27.871387226686299</c:v>
                </c:pt>
                <c:pt idx="11">
                  <c:v>16.599883648362201</c:v>
                </c:pt>
                <c:pt idx="12">
                  <c:v>3.6148989919310002</c:v>
                </c:pt>
                <c:pt idx="13">
                  <c:v>11.809286391047699</c:v>
                </c:pt>
                <c:pt idx="14">
                  <c:v>-4.3474757607417596</c:v>
                </c:pt>
                <c:pt idx="15">
                  <c:v>-12.099983991029299</c:v>
                </c:pt>
                <c:pt idx="16">
                  <c:v>-0.84935900705231004</c:v>
                </c:pt>
                <c:pt idx="17">
                  <c:v>-5.0064949150282203</c:v>
                </c:pt>
                <c:pt idx="18">
                  <c:v>2.7240615668249299</c:v>
                </c:pt>
                <c:pt idx="19">
                  <c:v>27.277140072219801</c:v>
                </c:pt>
                <c:pt idx="20">
                  <c:v>14.901337514252701</c:v>
                </c:pt>
                <c:pt idx="21">
                  <c:v>11.6551466951676</c:v>
                </c:pt>
                <c:pt idx="22">
                  <c:v>22.048181182671101</c:v>
                </c:pt>
                <c:pt idx="23">
                  <c:v>-9.1036255436736901</c:v>
                </c:pt>
                <c:pt idx="24">
                  <c:v>-12.756748376747099</c:v>
                </c:pt>
                <c:pt idx="25">
                  <c:v>-3.6756948803779101</c:v>
                </c:pt>
                <c:pt idx="26">
                  <c:v>-16.530905298713499</c:v>
                </c:pt>
                <c:pt idx="27">
                  <c:v>-0.67621358364565409</c:v>
                </c:pt>
                <c:pt idx="28">
                  <c:v>24.9490246500335</c:v>
                </c:pt>
                <c:pt idx="29">
                  <c:v>16.954961143009601</c:v>
                </c:pt>
                <c:pt idx="30">
                  <c:v>16.812424908975199</c:v>
                </c:pt>
                <c:pt idx="31">
                  <c:v>10.213507064939201</c:v>
                </c:pt>
                <c:pt idx="32">
                  <c:v>-4.7842119703959103</c:v>
                </c:pt>
                <c:pt idx="33">
                  <c:v>-14.696825766222499</c:v>
                </c:pt>
                <c:pt idx="34">
                  <c:v>-15.4356789023917</c:v>
                </c:pt>
                <c:pt idx="35">
                  <c:v>-18.270119511976201</c:v>
                </c:pt>
                <c:pt idx="36">
                  <c:v>-24.107411522551999</c:v>
                </c:pt>
                <c:pt idx="37">
                  <c:v>-0.67621358364565409</c:v>
                </c:pt>
                <c:pt idx="38">
                  <c:v>-6.98393976818266</c:v>
                </c:pt>
                <c:pt idx="39">
                  <c:v>-7.7651944598284599</c:v>
                </c:pt>
                <c:pt idx="40">
                  <c:v>-3.7981984497463901</c:v>
                </c:pt>
                <c:pt idx="41">
                  <c:v>-16.067552004626101</c:v>
                </c:pt>
                <c:pt idx="42">
                  <c:v>-28.9467198833343</c:v>
                </c:pt>
                <c:pt idx="43">
                  <c:v>-30.8557317347116</c:v>
                </c:pt>
                <c:pt idx="44">
                  <c:v>-27.795113321182601</c:v>
                </c:pt>
                <c:pt idx="45">
                  <c:v>-19.651160025276202</c:v>
                </c:pt>
                <c:pt idx="46">
                  <c:v>-7.9720314175268499</c:v>
                </c:pt>
                <c:pt idx="47">
                  <c:v>7.2514026195458401</c:v>
                </c:pt>
                <c:pt idx="48">
                  <c:v>15.9220772371268</c:v>
                </c:pt>
                <c:pt idx="49">
                  <c:v>11.057564982626101</c:v>
                </c:pt>
                <c:pt idx="50">
                  <c:v>5.5877381621450501</c:v>
                </c:pt>
                <c:pt idx="51">
                  <c:v>0.83916103359665595</c:v>
                </c:pt>
                <c:pt idx="52">
                  <c:v>-7.9270754699107497</c:v>
                </c:pt>
                <c:pt idx="53">
                  <c:v>-12.5030462903164</c:v>
                </c:pt>
                <c:pt idx="54">
                  <c:v>-5.5332637977105197</c:v>
                </c:pt>
                <c:pt idx="55">
                  <c:v>-3.7667130589757498</c:v>
                </c:pt>
                <c:pt idx="56">
                  <c:v>3.21411438522721</c:v>
                </c:pt>
                <c:pt idx="57">
                  <c:v>12.652290196991199</c:v>
                </c:pt>
                <c:pt idx="58">
                  <c:v>12.50401754666</c:v>
                </c:pt>
                <c:pt idx="59">
                  <c:v>7.5701219264220398</c:v>
                </c:pt>
                <c:pt idx="60">
                  <c:v>-1.31060149776617</c:v>
                </c:pt>
                <c:pt idx="61">
                  <c:v>-10.6859618564574</c:v>
                </c:pt>
                <c:pt idx="62">
                  <c:v>-8.6435189434459101</c:v>
                </c:pt>
                <c:pt idx="63">
                  <c:v>-16.616547866213399</c:v>
                </c:pt>
                <c:pt idx="64">
                  <c:v>-1.93367341255519</c:v>
                </c:pt>
                <c:pt idx="65">
                  <c:v>-0.62123683010598496</c:v>
                </c:pt>
                <c:pt idx="66">
                  <c:v>12.651326691820699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6-44DE-A8A5-462BE3EED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65231"/>
        <c:axId val="2138470991"/>
      </c:lineChart>
      <c:dateAx>
        <c:axId val="2138465231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70991"/>
        <c:crosses val="autoZero"/>
        <c:auto val="1"/>
        <c:lblOffset val="100"/>
        <c:baseTimeUnit val="months"/>
        <c:majorUnit val="12"/>
        <c:majorTimeUnit val="months"/>
      </c:dateAx>
      <c:valAx>
        <c:axId val="213847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65231"/>
        <c:crossesAt val="4276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Demand: With 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#,##0.00;[Red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'Raw Data'!$A$2:$A$68</c:f>
              <c:numCache>
                <c:formatCode>m/d/yyyy</c:formatCode>
                <c:ptCount val="67"/>
                <c:pt idx="0">
                  <c:v>42767</c:v>
                </c:pt>
                <c:pt idx="1">
                  <c:v>42795</c:v>
                </c:pt>
                <c:pt idx="2">
                  <c:v>42826</c:v>
                </c:pt>
                <c:pt idx="3">
                  <c:v>42856</c:v>
                </c:pt>
                <c:pt idx="4">
                  <c:v>42887</c:v>
                </c:pt>
                <c:pt idx="5">
                  <c:v>42917</c:v>
                </c:pt>
                <c:pt idx="6">
                  <c:v>42948</c:v>
                </c:pt>
                <c:pt idx="7">
                  <c:v>42979</c:v>
                </c:pt>
                <c:pt idx="8">
                  <c:v>43009</c:v>
                </c:pt>
                <c:pt idx="9">
                  <c:v>43040</c:v>
                </c:pt>
                <c:pt idx="10">
                  <c:v>43070</c:v>
                </c:pt>
                <c:pt idx="11">
                  <c:v>43101</c:v>
                </c:pt>
                <c:pt idx="12">
                  <c:v>43132</c:v>
                </c:pt>
                <c:pt idx="13">
                  <c:v>43160</c:v>
                </c:pt>
                <c:pt idx="14">
                  <c:v>43191</c:v>
                </c:pt>
                <c:pt idx="15">
                  <c:v>43221</c:v>
                </c:pt>
                <c:pt idx="16">
                  <c:v>43252</c:v>
                </c:pt>
                <c:pt idx="17">
                  <c:v>43282</c:v>
                </c:pt>
                <c:pt idx="18">
                  <c:v>43313</c:v>
                </c:pt>
                <c:pt idx="19">
                  <c:v>43344</c:v>
                </c:pt>
                <c:pt idx="20">
                  <c:v>43374</c:v>
                </c:pt>
                <c:pt idx="21">
                  <c:v>43405</c:v>
                </c:pt>
                <c:pt idx="22">
                  <c:v>43435</c:v>
                </c:pt>
                <c:pt idx="23">
                  <c:v>43466</c:v>
                </c:pt>
                <c:pt idx="24">
                  <c:v>43497</c:v>
                </c:pt>
                <c:pt idx="25">
                  <c:v>43525</c:v>
                </c:pt>
                <c:pt idx="26">
                  <c:v>43556</c:v>
                </c:pt>
                <c:pt idx="27">
                  <c:v>43586</c:v>
                </c:pt>
                <c:pt idx="28">
                  <c:v>43617</c:v>
                </c:pt>
                <c:pt idx="29">
                  <c:v>43647</c:v>
                </c:pt>
                <c:pt idx="30">
                  <c:v>43678</c:v>
                </c:pt>
                <c:pt idx="31">
                  <c:v>43709</c:v>
                </c:pt>
                <c:pt idx="32">
                  <c:v>43739</c:v>
                </c:pt>
                <c:pt idx="33">
                  <c:v>43770</c:v>
                </c:pt>
                <c:pt idx="34">
                  <c:v>43800</c:v>
                </c:pt>
                <c:pt idx="35">
                  <c:v>43831</c:v>
                </c:pt>
                <c:pt idx="36">
                  <c:v>43862</c:v>
                </c:pt>
                <c:pt idx="37">
                  <c:v>43891</c:v>
                </c:pt>
                <c:pt idx="38">
                  <c:v>43922</c:v>
                </c:pt>
                <c:pt idx="39">
                  <c:v>43952</c:v>
                </c:pt>
                <c:pt idx="40">
                  <c:v>43983</c:v>
                </c:pt>
                <c:pt idx="41">
                  <c:v>44013</c:v>
                </c:pt>
                <c:pt idx="42">
                  <c:v>44044</c:v>
                </c:pt>
                <c:pt idx="43">
                  <c:v>44075</c:v>
                </c:pt>
                <c:pt idx="44">
                  <c:v>44105</c:v>
                </c:pt>
                <c:pt idx="45">
                  <c:v>44136</c:v>
                </c:pt>
                <c:pt idx="46">
                  <c:v>44166</c:v>
                </c:pt>
                <c:pt idx="47">
                  <c:v>44197</c:v>
                </c:pt>
                <c:pt idx="48">
                  <c:v>44228</c:v>
                </c:pt>
                <c:pt idx="49">
                  <c:v>44256</c:v>
                </c:pt>
                <c:pt idx="50">
                  <c:v>44287</c:v>
                </c:pt>
                <c:pt idx="51">
                  <c:v>44317</c:v>
                </c:pt>
                <c:pt idx="52">
                  <c:v>44348</c:v>
                </c:pt>
                <c:pt idx="53">
                  <c:v>44378</c:v>
                </c:pt>
                <c:pt idx="54">
                  <c:v>44409</c:v>
                </c:pt>
                <c:pt idx="55">
                  <c:v>44440</c:v>
                </c:pt>
                <c:pt idx="56">
                  <c:v>44470</c:v>
                </c:pt>
                <c:pt idx="57">
                  <c:v>44501</c:v>
                </c:pt>
                <c:pt idx="58">
                  <c:v>44531</c:v>
                </c:pt>
                <c:pt idx="59">
                  <c:v>44562</c:v>
                </c:pt>
                <c:pt idx="60">
                  <c:v>44593</c:v>
                </c:pt>
                <c:pt idx="61">
                  <c:v>44621</c:v>
                </c:pt>
                <c:pt idx="62">
                  <c:v>44652</c:v>
                </c:pt>
                <c:pt idx="63">
                  <c:v>44682</c:v>
                </c:pt>
                <c:pt idx="64">
                  <c:v>44713</c:v>
                </c:pt>
                <c:pt idx="65">
                  <c:v>44743</c:v>
                </c:pt>
                <c:pt idx="66">
                  <c:v>44774</c:v>
                </c:pt>
              </c:numCache>
            </c:numRef>
          </c:cat>
          <c:val>
            <c:numRef>
              <c:f>'Raw Data'!$B$2:$B$68</c:f>
              <c:numCache>
                <c:formatCode>General</c:formatCode>
                <c:ptCount val="67"/>
                <c:pt idx="0">
                  <c:v>13.438745539305501</c:v>
                </c:pt>
                <c:pt idx="1">
                  <c:v>19.132127658292401</c:v>
                </c:pt>
                <c:pt idx="2">
                  <c:v>0</c:v>
                </c:pt>
                <c:pt idx="3">
                  <c:v>7.4402717921244097</c:v>
                </c:pt>
                <c:pt idx="4">
                  <c:v>0.72801897300294904</c:v>
                </c:pt>
                <c:pt idx="5">
                  <c:v>-12.4562556182939</c:v>
                </c:pt>
                <c:pt idx="6">
                  <c:v>-14.1204166810143</c:v>
                </c:pt>
                <c:pt idx="7">
                  <c:v>5.5701544656896598</c:v>
                </c:pt>
                <c:pt idx="8">
                  <c:v>-3.2774653715133999</c:v>
                </c:pt>
                <c:pt idx="9">
                  <c:v>4.6279095855772097</c:v>
                </c:pt>
                <c:pt idx="10">
                  <c:v>27.871387226686299</c:v>
                </c:pt>
                <c:pt idx="11">
                  <c:v>16.599883648362201</c:v>
                </c:pt>
                <c:pt idx="12">
                  <c:v>3.6148989919310002</c:v>
                </c:pt>
                <c:pt idx="13">
                  <c:v>11.809286391047699</c:v>
                </c:pt>
                <c:pt idx="14">
                  <c:v>-4.3474757607417596</c:v>
                </c:pt>
                <c:pt idx="15">
                  <c:v>-12.099983991029299</c:v>
                </c:pt>
                <c:pt idx="16">
                  <c:v>-0.84935900705231004</c:v>
                </c:pt>
                <c:pt idx="17">
                  <c:v>-5.0064949150282203</c:v>
                </c:pt>
                <c:pt idx="18">
                  <c:v>2.7240615668249299</c:v>
                </c:pt>
                <c:pt idx="19">
                  <c:v>27.277140072219801</c:v>
                </c:pt>
                <c:pt idx="20">
                  <c:v>14.901337514252701</c:v>
                </c:pt>
                <c:pt idx="21">
                  <c:v>11.6551466951676</c:v>
                </c:pt>
                <c:pt idx="22">
                  <c:v>22.048181182671101</c:v>
                </c:pt>
                <c:pt idx="23">
                  <c:v>-9.1036255436736901</c:v>
                </c:pt>
                <c:pt idx="24">
                  <c:v>-12.756748376747099</c:v>
                </c:pt>
                <c:pt idx="25">
                  <c:v>-3.6756948803779101</c:v>
                </c:pt>
                <c:pt idx="26">
                  <c:v>-16.530905298713499</c:v>
                </c:pt>
                <c:pt idx="27">
                  <c:v>0</c:v>
                </c:pt>
                <c:pt idx="28">
                  <c:v>24.9490246500335</c:v>
                </c:pt>
                <c:pt idx="29">
                  <c:v>16.954961143009601</c:v>
                </c:pt>
                <c:pt idx="30">
                  <c:v>16.812424908975199</c:v>
                </c:pt>
                <c:pt idx="31">
                  <c:v>10.213507064939201</c:v>
                </c:pt>
                <c:pt idx="32">
                  <c:v>-4.7842119703959103</c:v>
                </c:pt>
                <c:pt idx="33">
                  <c:v>-14.696825766222499</c:v>
                </c:pt>
                <c:pt idx="34">
                  <c:v>-15.4356789023917</c:v>
                </c:pt>
                <c:pt idx="35">
                  <c:v>-18.270119511976201</c:v>
                </c:pt>
                <c:pt idx="36">
                  <c:v>-24.107411522551999</c:v>
                </c:pt>
                <c:pt idx="37">
                  <c:v>0</c:v>
                </c:pt>
                <c:pt idx="38">
                  <c:v>-6.98393976818266</c:v>
                </c:pt>
                <c:pt idx="39">
                  <c:v>-7.7651944598284599</c:v>
                </c:pt>
                <c:pt idx="40">
                  <c:v>-3.7981984497463901</c:v>
                </c:pt>
                <c:pt idx="41">
                  <c:v>-16.067552004626101</c:v>
                </c:pt>
                <c:pt idx="42">
                  <c:v>-28.9467198833343</c:v>
                </c:pt>
                <c:pt idx="43">
                  <c:v>-30.8557317347116</c:v>
                </c:pt>
                <c:pt idx="44">
                  <c:v>-27.795113321182601</c:v>
                </c:pt>
                <c:pt idx="45">
                  <c:v>-19.651160025276202</c:v>
                </c:pt>
                <c:pt idx="46">
                  <c:v>-7.9720314175268499</c:v>
                </c:pt>
                <c:pt idx="47">
                  <c:v>7.2514026195458401</c:v>
                </c:pt>
                <c:pt idx="48">
                  <c:v>15.9220772371268</c:v>
                </c:pt>
                <c:pt idx="49">
                  <c:v>11.057564982626101</c:v>
                </c:pt>
                <c:pt idx="50">
                  <c:v>5.5877381621450501</c:v>
                </c:pt>
                <c:pt idx="51">
                  <c:v>0.83916103359665595</c:v>
                </c:pt>
                <c:pt idx="52">
                  <c:v>-7.9270754699107497</c:v>
                </c:pt>
                <c:pt idx="53">
                  <c:v>-12.5030462903164</c:v>
                </c:pt>
                <c:pt idx="54">
                  <c:v>-5.5332637977105197</c:v>
                </c:pt>
                <c:pt idx="55">
                  <c:v>-3.7667130589757498</c:v>
                </c:pt>
                <c:pt idx="56">
                  <c:v>3.21411438522721</c:v>
                </c:pt>
                <c:pt idx="57">
                  <c:v>12.652290196991199</c:v>
                </c:pt>
                <c:pt idx="58">
                  <c:v>12.50401754666</c:v>
                </c:pt>
                <c:pt idx="59">
                  <c:v>7.5701219264220398</c:v>
                </c:pt>
                <c:pt idx="60">
                  <c:v>-1.31060149776617</c:v>
                </c:pt>
                <c:pt idx="61">
                  <c:v>-10.6859618564574</c:v>
                </c:pt>
                <c:pt idx="62">
                  <c:v>-8.6435189434459101</c:v>
                </c:pt>
                <c:pt idx="63">
                  <c:v>-16.616547866213399</c:v>
                </c:pt>
                <c:pt idx="64">
                  <c:v>-1.93367341255519</c:v>
                </c:pt>
                <c:pt idx="65">
                  <c:v>-0.62123683010598496</c:v>
                </c:pt>
                <c:pt idx="66">
                  <c:v>12.651326691820699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9-42ED-83CE-90AE433E03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8454224"/>
        <c:axId val="648471504"/>
      </c:lineChart>
      <c:dateAx>
        <c:axId val="648454224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71504"/>
        <c:crosses val="autoZero"/>
        <c:auto val="1"/>
        <c:lblOffset val="100"/>
        <c:baseTimeUnit val="months"/>
        <c:majorUnit val="12"/>
        <c:majorTimeUnit val="months"/>
      </c:dateAx>
      <c:valAx>
        <c:axId val="6484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Demand</a:t>
            </a:r>
            <a:r>
              <a:rPr lang="en-IN" baseline="0"/>
              <a:t> vs Forecast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sheet'!$D$1</c:f>
              <c:strCache>
                <c:ptCount val="1"/>
                <c:pt idx="0">
                  <c:v>Demand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'Master sheet'!$B$2:$C$80</c:f>
              <c:multiLvlStrCache>
                <c:ptCount val="79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  <c:pt idx="49">
                    <c:v>Mar</c:v>
                  </c:pt>
                  <c:pt idx="50">
                    <c:v>Apr</c:v>
                  </c:pt>
                  <c:pt idx="51">
                    <c:v>May</c:v>
                  </c:pt>
                  <c:pt idx="52">
                    <c:v>Jun</c:v>
                  </c:pt>
                  <c:pt idx="53">
                    <c:v>Jul</c:v>
                  </c:pt>
                  <c:pt idx="54">
                    <c:v>Aug</c:v>
                  </c:pt>
                  <c:pt idx="55">
                    <c:v>Sep</c:v>
                  </c:pt>
                  <c:pt idx="56">
                    <c:v>Oct</c:v>
                  </c:pt>
                  <c:pt idx="57">
                    <c:v>Nov</c:v>
                  </c:pt>
                  <c:pt idx="58">
                    <c:v>Dec</c:v>
                  </c:pt>
                  <c:pt idx="59">
                    <c:v>Jan</c:v>
                  </c:pt>
                  <c:pt idx="60">
                    <c:v>Feb</c:v>
                  </c:pt>
                  <c:pt idx="61">
                    <c:v>Mar</c:v>
                  </c:pt>
                  <c:pt idx="62">
                    <c:v>Apr</c:v>
                  </c:pt>
                  <c:pt idx="63">
                    <c:v>May</c:v>
                  </c:pt>
                  <c:pt idx="64">
                    <c:v>Jun</c:v>
                  </c:pt>
                  <c:pt idx="65">
                    <c:v>Jul</c:v>
                  </c:pt>
                  <c:pt idx="66">
                    <c:v>Aug</c:v>
                  </c:pt>
                  <c:pt idx="67">
                    <c:v>Sep</c:v>
                  </c:pt>
                  <c:pt idx="68">
                    <c:v>Oct</c:v>
                  </c:pt>
                  <c:pt idx="69">
                    <c:v>Nov</c:v>
                  </c:pt>
                  <c:pt idx="70">
                    <c:v>Dec</c:v>
                  </c:pt>
                  <c:pt idx="71">
                    <c:v>Jan</c:v>
                  </c:pt>
                  <c:pt idx="72">
                    <c:v>Feb</c:v>
                  </c:pt>
                  <c:pt idx="73">
                    <c:v>Mar</c:v>
                  </c:pt>
                  <c:pt idx="74">
                    <c:v>Apr</c:v>
                  </c:pt>
                  <c:pt idx="75">
                    <c:v>May</c:v>
                  </c:pt>
                  <c:pt idx="76">
                    <c:v>Jun</c:v>
                  </c:pt>
                  <c:pt idx="77">
                    <c:v>Jul</c:v>
                  </c:pt>
                  <c:pt idx="78">
                    <c:v>Aug</c:v>
                  </c:pt>
                </c:lvl>
                <c:lvl>
                  <c:pt idx="0">
                    <c:v>2017</c:v>
                  </c:pt>
                  <c:pt idx="11">
                    <c:v>2018</c:v>
                  </c:pt>
                  <c:pt idx="23">
                    <c:v>2019</c:v>
                  </c:pt>
                  <c:pt idx="35">
                    <c:v>2020</c:v>
                  </c:pt>
                  <c:pt idx="47">
                    <c:v>2021</c:v>
                  </c:pt>
                  <c:pt idx="59">
                    <c:v>2022</c:v>
                  </c:pt>
                  <c:pt idx="71">
                    <c:v>2023</c:v>
                  </c:pt>
                </c:lvl>
              </c:multiLvlStrCache>
            </c:multiLvlStrRef>
          </c:cat>
          <c:val>
            <c:numRef>
              <c:f>'Master sheet'!$D$2:$D$80</c:f>
              <c:numCache>
                <c:formatCode>0.00</c:formatCode>
                <c:ptCount val="79"/>
                <c:pt idx="0">
                  <c:v>13.438745539305501</c:v>
                </c:pt>
                <c:pt idx="1">
                  <c:v>19.132127658292401</c:v>
                </c:pt>
                <c:pt idx="2">
                  <c:v>-0.67621358364565409</c:v>
                </c:pt>
                <c:pt idx="3">
                  <c:v>7.4402717921244097</c:v>
                </c:pt>
                <c:pt idx="4">
                  <c:v>0.72801897300294904</c:v>
                </c:pt>
                <c:pt idx="5">
                  <c:v>-12.4562556182939</c:v>
                </c:pt>
                <c:pt idx="6">
                  <c:v>-14.1204166810143</c:v>
                </c:pt>
                <c:pt idx="7">
                  <c:v>5.5701544656896598</c:v>
                </c:pt>
                <c:pt idx="8">
                  <c:v>-3.2774653715133999</c:v>
                </c:pt>
                <c:pt idx="9">
                  <c:v>4.6279095855772097</c:v>
                </c:pt>
                <c:pt idx="10">
                  <c:v>27.871387226686299</c:v>
                </c:pt>
                <c:pt idx="11">
                  <c:v>16.599883648362201</c:v>
                </c:pt>
                <c:pt idx="12">
                  <c:v>3.6148989919310002</c:v>
                </c:pt>
                <c:pt idx="13">
                  <c:v>11.809286391047699</c:v>
                </c:pt>
                <c:pt idx="14">
                  <c:v>-4.3474757607417596</c:v>
                </c:pt>
                <c:pt idx="15">
                  <c:v>-12.099983991029299</c:v>
                </c:pt>
                <c:pt idx="16">
                  <c:v>-0.84935900705231004</c:v>
                </c:pt>
                <c:pt idx="17">
                  <c:v>-5.0064949150282203</c:v>
                </c:pt>
                <c:pt idx="18">
                  <c:v>2.7240615668249299</c:v>
                </c:pt>
                <c:pt idx="19">
                  <c:v>27.277140072219801</c:v>
                </c:pt>
                <c:pt idx="20">
                  <c:v>14.901337514252701</c:v>
                </c:pt>
                <c:pt idx="21">
                  <c:v>11.6551466951676</c:v>
                </c:pt>
                <c:pt idx="22">
                  <c:v>22.048181182671101</c:v>
                </c:pt>
                <c:pt idx="23">
                  <c:v>-9.1036255436736901</c:v>
                </c:pt>
                <c:pt idx="24">
                  <c:v>-12.756748376747099</c:v>
                </c:pt>
                <c:pt idx="25">
                  <c:v>-3.6756948803779101</c:v>
                </c:pt>
                <c:pt idx="26">
                  <c:v>-16.530905298713499</c:v>
                </c:pt>
                <c:pt idx="27">
                  <c:v>-0.67621358364565409</c:v>
                </c:pt>
                <c:pt idx="28">
                  <c:v>24.9490246500335</c:v>
                </c:pt>
                <c:pt idx="29">
                  <c:v>16.954961143009601</c:v>
                </c:pt>
                <c:pt idx="30">
                  <c:v>16.812424908975199</c:v>
                </c:pt>
                <c:pt idx="31">
                  <c:v>10.213507064939201</c:v>
                </c:pt>
                <c:pt idx="32">
                  <c:v>-4.7842119703959103</c:v>
                </c:pt>
                <c:pt idx="33">
                  <c:v>-14.696825766222499</c:v>
                </c:pt>
                <c:pt idx="34">
                  <c:v>-15.4356789023917</c:v>
                </c:pt>
                <c:pt idx="35">
                  <c:v>-18.270119511976201</c:v>
                </c:pt>
                <c:pt idx="36">
                  <c:v>-24.107411522551999</c:v>
                </c:pt>
                <c:pt idx="37">
                  <c:v>-0.67621358364565409</c:v>
                </c:pt>
                <c:pt idx="38">
                  <c:v>-6.98393976818266</c:v>
                </c:pt>
                <c:pt idx="39">
                  <c:v>-7.7651944598284599</c:v>
                </c:pt>
                <c:pt idx="40">
                  <c:v>-3.7981984497463901</c:v>
                </c:pt>
                <c:pt idx="41">
                  <c:v>-16.067552004626101</c:v>
                </c:pt>
                <c:pt idx="42">
                  <c:v>-28.9467198833343</c:v>
                </c:pt>
                <c:pt idx="43">
                  <c:v>-30.8557317347116</c:v>
                </c:pt>
                <c:pt idx="44">
                  <c:v>-27.795113321182601</c:v>
                </c:pt>
                <c:pt idx="45">
                  <c:v>-19.651160025276202</c:v>
                </c:pt>
                <c:pt idx="46">
                  <c:v>-7.9720314175268499</c:v>
                </c:pt>
                <c:pt idx="47">
                  <c:v>7.2514026195458401</c:v>
                </c:pt>
                <c:pt idx="48">
                  <c:v>15.9220772371268</c:v>
                </c:pt>
                <c:pt idx="49">
                  <c:v>11.057564982626101</c:v>
                </c:pt>
                <c:pt idx="50">
                  <c:v>5.5877381621450501</c:v>
                </c:pt>
                <c:pt idx="51">
                  <c:v>0.83916103359665595</c:v>
                </c:pt>
                <c:pt idx="52">
                  <c:v>-7.9270754699107497</c:v>
                </c:pt>
                <c:pt idx="53">
                  <c:v>-12.5030462903164</c:v>
                </c:pt>
                <c:pt idx="54">
                  <c:v>-5.5332637977105197</c:v>
                </c:pt>
                <c:pt idx="55">
                  <c:v>-3.7667130589757498</c:v>
                </c:pt>
                <c:pt idx="56">
                  <c:v>3.21411438522721</c:v>
                </c:pt>
                <c:pt idx="57">
                  <c:v>12.652290196991199</c:v>
                </c:pt>
                <c:pt idx="58">
                  <c:v>12.50401754666</c:v>
                </c:pt>
                <c:pt idx="59">
                  <c:v>7.5701219264220398</c:v>
                </c:pt>
                <c:pt idx="60">
                  <c:v>-1.31060149776617</c:v>
                </c:pt>
                <c:pt idx="61">
                  <c:v>-10.6859618564574</c:v>
                </c:pt>
                <c:pt idx="62">
                  <c:v>-8.6435189434459101</c:v>
                </c:pt>
                <c:pt idx="63">
                  <c:v>-16.616547866213399</c:v>
                </c:pt>
                <c:pt idx="64">
                  <c:v>-1.93367341255519</c:v>
                </c:pt>
                <c:pt idx="65">
                  <c:v>-0.62123683010598496</c:v>
                </c:pt>
                <c:pt idx="66">
                  <c:v>12.651326691820699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4-42A8-A829-152D61688AF5}"/>
            </c:ext>
          </c:extLst>
        </c:ser>
        <c:ser>
          <c:idx val="1"/>
          <c:order val="1"/>
          <c:tx>
            <c:strRef>
              <c:f>'Master sheet'!$Q$1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'Master sheet'!$Q$2:$Q$80</c:f>
              <c:numCache>
                <c:formatCode>0.00</c:formatCode>
                <c:ptCount val="79"/>
                <c:pt idx="0">
                  <c:v>3.8460560857641273</c:v>
                </c:pt>
                <c:pt idx="1">
                  <c:v>9.2060808091286574</c:v>
                </c:pt>
                <c:pt idx="2">
                  <c:v>-0.55315650821627749</c:v>
                </c:pt>
                <c:pt idx="3">
                  <c:v>-0.10052182195150294</c:v>
                </c:pt>
                <c:pt idx="4">
                  <c:v>6.5740189045097637</c:v>
                </c:pt>
                <c:pt idx="5">
                  <c:v>-0.23737472867904508</c:v>
                </c:pt>
                <c:pt idx="6">
                  <c:v>1.97713149147474</c:v>
                </c:pt>
                <c:pt idx="7">
                  <c:v>5.4577215142704958</c:v>
                </c:pt>
                <c:pt idx="8">
                  <c:v>0.22178239971583658</c:v>
                </c:pt>
                <c:pt idx="9">
                  <c:v>2.6875222896856954</c:v>
                </c:pt>
                <c:pt idx="10">
                  <c:v>11.573225279658004</c:v>
                </c:pt>
                <c:pt idx="11">
                  <c:v>4.5795827801742739</c:v>
                </c:pt>
                <c:pt idx="12">
                  <c:v>1.9610310095450103</c:v>
                </c:pt>
                <c:pt idx="13">
                  <c:v>7.3210557329095414</c:v>
                </c:pt>
                <c:pt idx="14">
                  <c:v>-2.4381815844353945</c:v>
                </c:pt>
                <c:pt idx="15">
                  <c:v>-1.9855468981706181</c:v>
                </c:pt>
                <c:pt idx="16">
                  <c:v>4.6889938282906485</c:v>
                </c:pt>
                <c:pt idx="17">
                  <c:v>-2.122399804898162</c:v>
                </c:pt>
                <c:pt idx="18">
                  <c:v>9.2106415255624796E-2</c:v>
                </c:pt>
                <c:pt idx="19">
                  <c:v>3.5726964380513806</c:v>
                </c:pt>
                <c:pt idx="20">
                  <c:v>-1.6632426765032804</c:v>
                </c:pt>
                <c:pt idx="21">
                  <c:v>0.80249721346658021</c:v>
                </c:pt>
                <c:pt idx="22">
                  <c:v>9.688200203438889</c:v>
                </c:pt>
                <c:pt idx="23">
                  <c:v>2.6945577039551569</c:v>
                </c:pt>
                <c:pt idx="24">
                  <c:v>7.6005933325895114E-2</c:v>
                </c:pt>
                <c:pt idx="25">
                  <c:v>5.4360306566904253</c:v>
                </c:pt>
                <c:pt idx="26">
                  <c:v>-4.3232066606545096</c:v>
                </c:pt>
                <c:pt idx="27">
                  <c:v>-3.8705719743897333</c:v>
                </c:pt>
                <c:pt idx="28">
                  <c:v>2.8039687520715315</c:v>
                </c:pt>
                <c:pt idx="29">
                  <c:v>-4.0074248811172772</c:v>
                </c:pt>
                <c:pt idx="30">
                  <c:v>-1.7929186609634904</c:v>
                </c:pt>
                <c:pt idx="31">
                  <c:v>1.6876713618322636</c:v>
                </c:pt>
                <c:pt idx="32">
                  <c:v>-3.5482677527223956</c:v>
                </c:pt>
                <c:pt idx="33">
                  <c:v>-1.0825278627525368</c:v>
                </c:pt>
                <c:pt idx="34">
                  <c:v>7.803175127219772</c:v>
                </c:pt>
                <c:pt idx="35">
                  <c:v>0.80953262773603996</c:v>
                </c:pt>
                <c:pt idx="36">
                  <c:v>-1.8090191428932219</c:v>
                </c:pt>
                <c:pt idx="37">
                  <c:v>3.5510055804713101</c:v>
                </c:pt>
                <c:pt idx="38">
                  <c:v>-6.2082317368736248</c:v>
                </c:pt>
                <c:pt idx="39">
                  <c:v>-5.7555970506088485</c:v>
                </c:pt>
                <c:pt idx="40">
                  <c:v>0.91894367585241454</c:v>
                </c:pt>
                <c:pt idx="41">
                  <c:v>-5.892449957336396</c:v>
                </c:pt>
                <c:pt idx="42">
                  <c:v>-3.6779437371826091</c:v>
                </c:pt>
                <c:pt idx="43">
                  <c:v>-0.19735371438685334</c:v>
                </c:pt>
                <c:pt idx="44">
                  <c:v>-5.4332928289415108</c:v>
                </c:pt>
                <c:pt idx="45">
                  <c:v>-2.9675529389716502</c:v>
                </c:pt>
                <c:pt idx="46">
                  <c:v>5.9181500510006559</c:v>
                </c:pt>
                <c:pt idx="47">
                  <c:v>-1.0754924484830752</c:v>
                </c:pt>
                <c:pt idx="48">
                  <c:v>-3.6940442191123388</c:v>
                </c:pt>
                <c:pt idx="49">
                  <c:v>1.6659805042521931</c:v>
                </c:pt>
                <c:pt idx="50">
                  <c:v>-8.0932568130927436</c:v>
                </c:pt>
                <c:pt idx="51">
                  <c:v>-7.6406221268279673</c:v>
                </c:pt>
                <c:pt idx="52">
                  <c:v>-0.96608140036670065</c:v>
                </c:pt>
                <c:pt idx="53">
                  <c:v>-7.7774750335555112</c:v>
                </c:pt>
                <c:pt idx="54">
                  <c:v>-5.5629688134017243</c:v>
                </c:pt>
                <c:pt idx="55">
                  <c:v>-2.0823787906059685</c:v>
                </c:pt>
                <c:pt idx="56">
                  <c:v>-7.318317905160626</c:v>
                </c:pt>
                <c:pt idx="57">
                  <c:v>-4.8525780151907689</c:v>
                </c:pt>
                <c:pt idx="58">
                  <c:v>4.0331249747815399</c:v>
                </c:pt>
                <c:pt idx="59">
                  <c:v>-2.9605175247021904</c:v>
                </c:pt>
                <c:pt idx="60">
                  <c:v>-5.579069295331454</c:v>
                </c:pt>
                <c:pt idx="61">
                  <c:v>-0.21904457196692206</c:v>
                </c:pt>
                <c:pt idx="62">
                  <c:v>-9.9782818893118588</c:v>
                </c:pt>
                <c:pt idx="63">
                  <c:v>-9.5256472030470825</c:v>
                </c:pt>
                <c:pt idx="64">
                  <c:v>-2.8511064765858158</c:v>
                </c:pt>
                <c:pt idx="65">
                  <c:v>-9.6625001097746264</c:v>
                </c:pt>
                <c:pt idx="66">
                  <c:v>-7.4479938896208395</c:v>
                </c:pt>
                <c:pt idx="67">
                  <c:v>-3.9674038668250873</c:v>
                </c:pt>
                <c:pt idx="68">
                  <c:v>-9.2033429813797447</c:v>
                </c:pt>
                <c:pt idx="69">
                  <c:v>-6.7376030914098841</c:v>
                </c:pt>
                <c:pt idx="70">
                  <c:v>2.1480998985624229</c:v>
                </c:pt>
                <c:pt idx="71">
                  <c:v>-4.8455426009213056</c:v>
                </c:pt>
                <c:pt idx="72">
                  <c:v>-7.4640943715505692</c:v>
                </c:pt>
                <c:pt idx="73">
                  <c:v>-2.104069648186039</c:v>
                </c:pt>
                <c:pt idx="74">
                  <c:v>-11.863306965530974</c:v>
                </c:pt>
                <c:pt idx="75">
                  <c:v>-11.410672279266198</c:v>
                </c:pt>
                <c:pt idx="76">
                  <c:v>-4.7361315528049346</c:v>
                </c:pt>
                <c:pt idx="77">
                  <c:v>-11.547525185993742</c:v>
                </c:pt>
                <c:pt idx="78">
                  <c:v>-9.3330189658399547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4-42A8-A829-152D61688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54720"/>
        <c:axId val="198038400"/>
      </c:lineChart>
      <c:catAx>
        <c:axId val="198054720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Year and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8400"/>
        <c:crosses val="autoZero"/>
        <c:auto val="1"/>
        <c:lblAlgn val="ctr"/>
        <c:lblOffset val="100"/>
        <c:noMultiLvlLbl val="0"/>
      </c:catAx>
      <c:valAx>
        <c:axId val="1980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Demand</a:t>
            </a:r>
            <a:r>
              <a:rPr lang="en-IN" baseline="0"/>
              <a:t> vs Exponential Smoothing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sheet'!$D$1</c:f>
              <c:strCache>
                <c:ptCount val="1"/>
                <c:pt idx="0">
                  <c:v>Demand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'Master sheet'!$B$2:$C$80</c:f>
              <c:multiLvlStrCache>
                <c:ptCount val="79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  <c:pt idx="49">
                    <c:v>Mar</c:v>
                  </c:pt>
                  <c:pt idx="50">
                    <c:v>Apr</c:v>
                  </c:pt>
                  <c:pt idx="51">
                    <c:v>May</c:v>
                  </c:pt>
                  <c:pt idx="52">
                    <c:v>Jun</c:v>
                  </c:pt>
                  <c:pt idx="53">
                    <c:v>Jul</c:v>
                  </c:pt>
                  <c:pt idx="54">
                    <c:v>Aug</c:v>
                  </c:pt>
                  <c:pt idx="55">
                    <c:v>Sep</c:v>
                  </c:pt>
                  <c:pt idx="56">
                    <c:v>Oct</c:v>
                  </c:pt>
                  <c:pt idx="57">
                    <c:v>Nov</c:v>
                  </c:pt>
                  <c:pt idx="58">
                    <c:v>Dec</c:v>
                  </c:pt>
                  <c:pt idx="59">
                    <c:v>Jan</c:v>
                  </c:pt>
                  <c:pt idx="60">
                    <c:v>Feb</c:v>
                  </c:pt>
                  <c:pt idx="61">
                    <c:v>Mar</c:v>
                  </c:pt>
                  <c:pt idx="62">
                    <c:v>Apr</c:v>
                  </c:pt>
                  <c:pt idx="63">
                    <c:v>May</c:v>
                  </c:pt>
                  <c:pt idx="64">
                    <c:v>Jun</c:v>
                  </c:pt>
                  <c:pt idx="65">
                    <c:v>Jul</c:v>
                  </c:pt>
                  <c:pt idx="66">
                    <c:v>Aug</c:v>
                  </c:pt>
                  <c:pt idx="67">
                    <c:v>Sep</c:v>
                  </c:pt>
                  <c:pt idx="68">
                    <c:v>Oct</c:v>
                  </c:pt>
                  <c:pt idx="69">
                    <c:v>Nov</c:v>
                  </c:pt>
                  <c:pt idx="70">
                    <c:v>Dec</c:v>
                  </c:pt>
                  <c:pt idx="71">
                    <c:v>Jan</c:v>
                  </c:pt>
                  <c:pt idx="72">
                    <c:v>Feb</c:v>
                  </c:pt>
                  <c:pt idx="73">
                    <c:v>Mar</c:v>
                  </c:pt>
                  <c:pt idx="74">
                    <c:v>Apr</c:v>
                  </c:pt>
                  <c:pt idx="75">
                    <c:v>May</c:v>
                  </c:pt>
                  <c:pt idx="76">
                    <c:v>Jun</c:v>
                  </c:pt>
                  <c:pt idx="77">
                    <c:v>Jul</c:v>
                  </c:pt>
                  <c:pt idx="78">
                    <c:v>Aug</c:v>
                  </c:pt>
                </c:lvl>
                <c:lvl>
                  <c:pt idx="0">
                    <c:v>2017</c:v>
                  </c:pt>
                  <c:pt idx="11">
                    <c:v>2018</c:v>
                  </c:pt>
                  <c:pt idx="23">
                    <c:v>2019</c:v>
                  </c:pt>
                  <c:pt idx="35">
                    <c:v>2020</c:v>
                  </c:pt>
                  <c:pt idx="47">
                    <c:v>2021</c:v>
                  </c:pt>
                  <c:pt idx="59">
                    <c:v>2022</c:v>
                  </c:pt>
                  <c:pt idx="71">
                    <c:v>2023</c:v>
                  </c:pt>
                </c:lvl>
              </c:multiLvlStrCache>
            </c:multiLvlStrRef>
          </c:cat>
          <c:val>
            <c:numRef>
              <c:f>'Master sheet'!$D$2:$D$80</c:f>
              <c:numCache>
                <c:formatCode>0.00</c:formatCode>
                <c:ptCount val="79"/>
                <c:pt idx="0">
                  <c:v>13.438745539305501</c:v>
                </c:pt>
                <c:pt idx="1">
                  <c:v>19.132127658292401</c:v>
                </c:pt>
                <c:pt idx="2">
                  <c:v>-0.67621358364565409</c:v>
                </c:pt>
                <c:pt idx="3">
                  <c:v>7.4402717921244097</c:v>
                </c:pt>
                <c:pt idx="4">
                  <c:v>0.72801897300294904</c:v>
                </c:pt>
                <c:pt idx="5">
                  <c:v>-12.4562556182939</c:v>
                </c:pt>
                <c:pt idx="6">
                  <c:v>-14.1204166810143</c:v>
                </c:pt>
                <c:pt idx="7">
                  <c:v>5.5701544656896598</c:v>
                </c:pt>
                <c:pt idx="8">
                  <c:v>-3.2774653715133999</c:v>
                </c:pt>
                <c:pt idx="9">
                  <c:v>4.6279095855772097</c:v>
                </c:pt>
                <c:pt idx="10">
                  <c:v>27.871387226686299</c:v>
                </c:pt>
                <c:pt idx="11">
                  <c:v>16.599883648362201</c:v>
                </c:pt>
                <c:pt idx="12">
                  <c:v>3.6148989919310002</c:v>
                </c:pt>
                <c:pt idx="13">
                  <c:v>11.809286391047699</c:v>
                </c:pt>
                <c:pt idx="14">
                  <c:v>-4.3474757607417596</c:v>
                </c:pt>
                <c:pt idx="15">
                  <c:v>-12.099983991029299</c:v>
                </c:pt>
                <c:pt idx="16">
                  <c:v>-0.84935900705231004</c:v>
                </c:pt>
                <c:pt idx="17">
                  <c:v>-5.0064949150282203</c:v>
                </c:pt>
                <c:pt idx="18">
                  <c:v>2.7240615668249299</c:v>
                </c:pt>
                <c:pt idx="19">
                  <c:v>27.277140072219801</c:v>
                </c:pt>
                <c:pt idx="20">
                  <c:v>14.901337514252701</c:v>
                </c:pt>
                <c:pt idx="21">
                  <c:v>11.6551466951676</c:v>
                </c:pt>
                <c:pt idx="22">
                  <c:v>22.048181182671101</c:v>
                </c:pt>
                <c:pt idx="23">
                  <c:v>-9.1036255436736901</c:v>
                </c:pt>
                <c:pt idx="24">
                  <c:v>-12.756748376747099</c:v>
                </c:pt>
                <c:pt idx="25">
                  <c:v>-3.6756948803779101</c:v>
                </c:pt>
                <c:pt idx="26">
                  <c:v>-16.530905298713499</c:v>
                </c:pt>
                <c:pt idx="27">
                  <c:v>-0.67621358364565409</c:v>
                </c:pt>
                <c:pt idx="28">
                  <c:v>24.9490246500335</c:v>
                </c:pt>
                <c:pt idx="29">
                  <c:v>16.954961143009601</c:v>
                </c:pt>
                <c:pt idx="30">
                  <c:v>16.812424908975199</c:v>
                </c:pt>
                <c:pt idx="31">
                  <c:v>10.213507064939201</c:v>
                </c:pt>
                <c:pt idx="32">
                  <c:v>-4.7842119703959103</c:v>
                </c:pt>
                <c:pt idx="33">
                  <c:v>-14.696825766222499</c:v>
                </c:pt>
                <c:pt idx="34">
                  <c:v>-15.4356789023917</c:v>
                </c:pt>
                <c:pt idx="35">
                  <c:v>-18.270119511976201</c:v>
                </c:pt>
                <c:pt idx="36">
                  <c:v>-24.107411522551999</c:v>
                </c:pt>
                <c:pt idx="37">
                  <c:v>-0.67621358364565409</c:v>
                </c:pt>
                <c:pt idx="38">
                  <c:v>-6.98393976818266</c:v>
                </c:pt>
                <c:pt idx="39">
                  <c:v>-7.7651944598284599</c:v>
                </c:pt>
                <c:pt idx="40">
                  <c:v>-3.7981984497463901</c:v>
                </c:pt>
                <c:pt idx="41">
                  <c:v>-16.067552004626101</c:v>
                </c:pt>
                <c:pt idx="42">
                  <c:v>-28.9467198833343</c:v>
                </c:pt>
                <c:pt idx="43">
                  <c:v>-30.8557317347116</c:v>
                </c:pt>
                <c:pt idx="44">
                  <c:v>-27.795113321182601</c:v>
                </c:pt>
                <c:pt idx="45">
                  <c:v>-19.651160025276202</c:v>
                </c:pt>
                <c:pt idx="46">
                  <c:v>-7.9720314175268499</c:v>
                </c:pt>
                <c:pt idx="47">
                  <c:v>7.2514026195458401</c:v>
                </c:pt>
                <c:pt idx="48">
                  <c:v>15.9220772371268</c:v>
                </c:pt>
                <c:pt idx="49">
                  <c:v>11.057564982626101</c:v>
                </c:pt>
                <c:pt idx="50">
                  <c:v>5.5877381621450501</c:v>
                </c:pt>
                <c:pt idx="51">
                  <c:v>0.83916103359665595</c:v>
                </c:pt>
                <c:pt idx="52">
                  <c:v>-7.9270754699107497</c:v>
                </c:pt>
                <c:pt idx="53">
                  <c:v>-12.5030462903164</c:v>
                </c:pt>
                <c:pt idx="54">
                  <c:v>-5.5332637977105197</c:v>
                </c:pt>
                <c:pt idx="55">
                  <c:v>-3.7667130589757498</c:v>
                </c:pt>
                <c:pt idx="56">
                  <c:v>3.21411438522721</c:v>
                </c:pt>
                <c:pt idx="57">
                  <c:v>12.652290196991199</c:v>
                </c:pt>
                <c:pt idx="58">
                  <c:v>12.50401754666</c:v>
                </c:pt>
                <c:pt idx="59">
                  <c:v>7.5701219264220398</c:v>
                </c:pt>
                <c:pt idx="60">
                  <c:v>-1.31060149776617</c:v>
                </c:pt>
                <c:pt idx="61">
                  <c:v>-10.6859618564574</c:v>
                </c:pt>
                <c:pt idx="62">
                  <c:v>-8.6435189434459101</c:v>
                </c:pt>
                <c:pt idx="63">
                  <c:v>-16.616547866213399</c:v>
                </c:pt>
                <c:pt idx="64">
                  <c:v>-1.93367341255519</c:v>
                </c:pt>
                <c:pt idx="65">
                  <c:v>-0.62123683010598496</c:v>
                </c:pt>
                <c:pt idx="66">
                  <c:v>12.651326691820699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6-4866-8BD6-7DB26E283346}"/>
            </c:ext>
          </c:extLst>
        </c:ser>
        <c:ser>
          <c:idx val="1"/>
          <c:order val="1"/>
          <c:tx>
            <c:strRef>
              <c:f>'Master sheet'!$X$1</c:f>
              <c:strCache>
                <c:ptCount val="1"/>
                <c:pt idx="0">
                  <c:v>Exponential Smoothing method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'Master sheet'!$X$2:$X$80</c:f>
              <c:numCache>
                <c:formatCode>0.00</c:formatCode>
                <c:ptCount val="79"/>
                <c:pt idx="0">
                  <c:v>13.438745539305501</c:v>
                </c:pt>
                <c:pt idx="1">
                  <c:v>13.438745539305501</c:v>
                </c:pt>
                <c:pt idx="2">
                  <c:v>19.132127658292401</c:v>
                </c:pt>
                <c:pt idx="3">
                  <c:v>-0.67621358364565409</c:v>
                </c:pt>
                <c:pt idx="4">
                  <c:v>7.4402717921244097</c:v>
                </c:pt>
                <c:pt idx="5">
                  <c:v>0.72801897300294904</c:v>
                </c:pt>
                <c:pt idx="6">
                  <c:v>-12.4562556182939</c:v>
                </c:pt>
                <c:pt idx="7">
                  <c:v>-14.1204166810143</c:v>
                </c:pt>
                <c:pt idx="8">
                  <c:v>5.5701544656896598</c:v>
                </c:pt>
                <c:pt idx="9">
                  <c:v>-3.2774653715133999</c:v>
                </c:pt>
                <c:pt idx="10">
                  <c:v>4.6279095855772097</c:v>
                </c:pt>
                <c:pt idx="11">
                  <c:v>27.871387226686299</c:v>
                </c:pt>
                <c:pt idx="12">
                  <c:v>16.599883648362201</c:v>
                </c:pt>
                <c:pt idx="13">
                  <c:v>3.6148989919310002</c:v>
                </c:pt>
                <c:pt idx="14">
                  <c:v>11.809286391047699</c:v>
                </c:pt>
                <c:pt idx="15">
                  <c:v>-4.3474757607417596</c:v>
                </c:pt>
                <c:pt idx="16">
                  <c:v>-12.099983991029299</c:v>
                </c:pt>
                <c:pt idx="17">
                  <c:v>-0.84935900705231004</c:v>
                </c:pt>
                <c:pt idx="18">
                  <c:v>-5.0064949150282203</c:v>
                </c:pt>
                <c:pt idx="19">
                  <c:v>2.7240615668249299</c:v>
                </c:pt>
                <c:pt idx="20">
                  <c:v>27.277140072219801</c:v>
                </c:pt>
                <c:pt idx="21">
                  <c:v>14.901337514252701</c:v>
                </c:pt>
                <c:pt idx="22">
                  <c:v>11.6551466951676</c:v>
                </c:pt>
                <c:pt idx="23">
                  <c:v>22.048181182671101</c:v>
                </c:pt>
                <c:pt idx="24">
                  <c:v>-9.1036255436736901</c:v>
                </c:pt>
                <c:pt idx="25">
                  <c:v>-12.756748376747099</c:v>
                </c:pt>
                <c:pt idx="26">
                  <c:v>-3.6756948803779101</c:v>
                </c:pt>
                <c:pt idx="27">
                  <c:v>-16.530905298713499</c:v>
                </c:pt>
                <c:pt idx="28">
                  <c:v>-0.67621358364565409</c:v>
                </c:pt>
                <c:pt idx="29">
                  <c:v>24.9490246500335</c:v>
                </c:pt>
                <c:pt idx="30">
                  <c:v>16.954961143009601</c:v>
                </c:pt>
                <c:pt idx="31">
                  <c:v>16.812424908975199</c:v>
                </c:pt>
                <c:pt idx="32">
                  <c:v>10.213507064939201</c:v>
                </c:pt>
                <c:pt idx="33">
                  <c:v>-4.7842119703959103</c:v>
                </c:pt>
                <c:pt idx="34">
                  <c:v>-14.696825766222499</c:v>
                </c:pt>
                <c:pt idx="35">
                  <c:v>-15.4356789023917</c:v>
                </c:pt>
                <c:pt idx="36">
                  <c:v>-18.270119511976201</c:v>
                </c:pt>
                <c:pt idx="37">
                  <c:v>-24.107411522551999</c:v>
                </c:pt>
                <c:pt idx="38">
                  <c:v>-0.67621358364565409</c:v>
                </c:pt>
                <c:pt idx="39">
                  <c:v>-6.98393976818266</c:v>
                </c:pt>
                <c:pt idx="40">
                  <c:v>-7.7651944598284599</c:v>
                </c:pt>
                <c:pt idx="41">
                  <c:v>-3.7981984497463901</c:v>
                </c:pt>
                <c:pt idx="42">
                  <c:v>-16.067552004626101</c:v>
                </c:pt>
                <c:pt idx="43">
                  <c:v>-28.9467198833343</c:v>
                </c:pt>
                <c:pt idx="44">
                  <c:v>-30.8557317347116</c:v>
                </c:pt>
                <c:pt idx="45">
                  <c:v>-27.795113321182601</c:v>
                </c:pt>
                <c:pt idx="46">
                  <c:v>-19.651160025276202</c:v>
                </c:pt>
                <c:pt idx="47">
                  <c:v>-7.9720314175268499</c:v>
                </c:pt>
                <c:pt idx="48">
                  <c:v>7.2514026195458401</c:v>
                </c:pt>
                <c:pt idx="49">
                  <c:v>15.9220772371268</c:v>
                </c:pt>
                <c:pt idx="50">
                  <c:v>11.057564982626101</c:v>
                </c:pt>
                <c:pt idx="51">
                  <c:v>5.5877381621450501</c:v>
                </c:pt>
                <c:pt idx="52">
                  <c:v>0.83916103359665595</c:v>
                </c:pt>
                <c:pt idx="53">
                  <c:v>-7.9270754699107497</c:v>
                </c:pt>
                <c:pt idx="54">
                  <c:v>-12.5030462903164</c:v>
                </c:pt>
                <c:pt idx="55">
                  <c:v>-5.5332637977105197</c:v>
                </c:pt>
                <c:pt idx="56">
                  <c:v>-3.7667130589757498</c:v>
                </c:pt>
                <c:pt idx="57">
                  <c:v>3.21411438522721</c:v>
                </c:pt>
                <c:pt idx="58">
                  <c:v>12.652290196991199</c:v>
                </c:pt>
                <c:pt idx="59">
                  <c:v>12.50401754666</c:v>
                </c:pt>
                <c:pt idx="60">
                  <c:v>7.5701219264220398</c:v>
                </c:pt>
                <c:pt idx="61">
                  <c:v>-1.31060149776617</c:v>
                </c:pt>
                <c:pt idx="62">
                  <c:v>-10.6859618564574</c:v>
                </c:pt>
                <c:pt idx="63">
                  <c:v>-8.6435189434459101</c:v>
                </c:pt>
                <c:pt idx="64">
                  <c:v>-16.616547866213399</c:v>
                </c:pt>
                <c:pt idx="65">
                  <c:v>-1.93367341255519</c:v>
                </c:pt>
                <c:pt idx="66">
                  <c:v>-0.62123683010598496</c:v>
                </c:pt>
                <c:pt idx="67">
                  <c:v>12.651326691820699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6-4866-8BD6-7DB26E28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24224"/>
        <c:axId val="398423264"/>
      </c:lineChart>
      <c:catAx>
        <c:axId val="398424224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  <a:r>
                  <a:rPr lang="en-IN" baseline="0"/>
                  <a:t> and months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23264"/>
        <c:crosses val="autoZero"/>
        <c:auto val="1"/>
        <c:lblAlgn val="ctr"/>
        <c:lblOffset val="100"/>
        <c:noMultiLvlLbl val="0"/>
      </c:catAx>
      <c:valAx>
        <c:axId val="3984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  <a:r>
              <a:rPr lang="en-IN" baseline="0"/>
              <a:t> between Two Methods: Forecast and Expotential Smoothing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sheet'!$D$1</c:f>
              <c:strCache>
                <c:ptCount val="1"/>
                <c:pt idx="0">
                  <c:v>Demand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'Master sheet'!$B$2:$C$80</c:f>
              <c:multiLvlStrCache>
                <c:ptCount val="79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  <c:pt idx="49">
                    <c:v>Mar</c:v>
                  </c:pt>
                  <c:pt idx="50">
                    <c:v>Apr</c:v>
                  </c:pt>
                  <c:pt idx="51">
                    <c:v>May</c:v>
                  </c:pt>
                  <c:pt idx="52">
                    <c:v>Jun</c:v>
                  </c:pt>
                  <c:pt idx="53">
                    <c:v>Jul</c:v>
                  </c:pt>
                  <c:pt idx="54">
                    <c:v>Aug</c:v>
                  </c:pt>
                  <c:pt idx="55">
                    <c:v>Sep</c:v>
                  </c:pt>
                  <c:pt idx="56">
                    <c:v>Oct</c:v>
                  </c:pt>
                  <c:pt idx="57">
                    <c:v>Nov</c:v>
                  </c:pt>
                  <c:pt idx="58">
                    <c:v>Dec</c:v>
                  </c:pt>
                  <c:pt idx="59">
                    <c:v>Jan</c:v>
                  </c:pt>
                  <c:pt idx="60">
                    <c:v>Feb</c:v>
                  </c:pt>
                  <c:pt idx="61">
                    <c:v>Mar</c:v>
                  </c:pt>
                  <c:pt idx="62">
                    <c:v>Apr</c:v>
                  </c:pt>
                  <c:pt idx="63">
                    <c:v>May</c:v>
                  </c:pt>
                  <c:pt idx="64">
                    <c:v>Jun</c:v>
                  </c:pt>
                  <c:pt idx="65">
                    <c:v>Jul</c:v>
                  </c:pt>
                  <c:pt idx="66">
                    <c:v>Aug</c:v>
                  </c:pt>
                  <c:pt idx="67">
                    <c:v>Sep</c:v>
                  </c:pt>
                  <c:pt idx="68">
                    <c:v>Oct</c:v>
                  </c:pt>
                  <c:pt idx="69">
                    <c:v>Nov</c:v>
                  </c:pt>
                  <c:pt idx="70">
                    <c:v>Dec</c:v>
                  </c:pt>
                  <c:pt idx="71">
                    <c:v>Jan</c:v>
                  </c:pt>
                  <c:pt idx="72">
                    <c:v>Feb</c:v>
                  </c:pt>
                  <c:pt idx="73">
                    <c:v>Mar</c:v>
                  </c:pt>
                  <c:pt idx="74">
                    <c:v>Apr</c:v>
                  </c:pt>
                  <c:pt idx="75">
                    <c:v>May</c:v>
                  </c:pt>
                  <c:pt idx="76">
                    <c:v>Jun</c:v>
                  </c:pt>
                  <c:pt idx="77">
                    <c:v>Jul</c:v>
                  </c:pt>
                  <c:pt idx="78">
                    <c:v>Aug</c:v>
                  </c:pt>
                </c:lvl>
                <c:lvl>
                  <c:pt idx="0">
                    <c:v>2017</c:v>
                  </c:pt>
                  <c:pt idx="11">
                    <c:v>2018</c:v>
                  </c:pt>
                  <c:pt idx="23">
                    <c:v>2019</c:v>
                  </c:pt>
                  <c:pt idx="35">
                    <c:v>2020</c:v>
                  </c:pt>
                  <c:pt idx="47">
                    <c:v>2021</c:v>
                  </c:pt>
                  <c:pt idx="59">
                    <c:v>2022</c:v>
                  </c:pt>
                  <c:pt idx="71">
                    <c:v>2023</c:v>
                  </c:pt>
                </c:lvl>
              </c:multiLvlStrCache>
            </c:multiLvlStrRef>
          </c:cat>
          <c:val>
            <c:numRef>
              <c:f>'Master sheet'!$D$2:$D$80</c:f>
              <c:numCache>
                <c:formatCode>0.00</c:formatCode>
                <c:ptCount val="79"/>
                <c:pt idx="0">
                  <c:v>13.438745539305501</c:v>
                </c:pt>
                <c:pt idx="1">
                  <c:v>19.132127658292401</c:v>
                </c:pt>
                <c:pt idx="2">
                  <c:v>-0.67621358364565409</c:v>
                </c:pt>
                <c:pt idx="3">
                  <c:v>7.4402717921244097</c:v>
                </c:pt>
                <c:pt idx="4">
                  <c:v>0.72801897300294904</c:v>
                </c:pt>
                <c:pt idx="5">
                  <c:v>-12.4562556182939</c:v>
                </c:pt>
                <c:pt idx="6">
                  <c:v>-14.1204166810143</c:v>
                </c:pt>
                <c:pt idx="7">
                  <c:v>5.5701544656896598</c:v>
                </c:pt>
                <c:pt idx="8">
                  <c:v>-3.2774653715133999</c:v>
                </c:pt>
                <c:pt idx="9">
                  <c:v>4.6279095855772097</c:v>
                </c:pt>
                <c:pt idx="10">
                  <c:v>27.871387226686299</c:v>
                </c:pt>
                <c:pt idx="11">
                  <c:v>16.599883648362201</c:v>
                </c:pt>
                <c:pt idx="12">
                  <c:v>3.6148989919310002</c:v>
                </c:pt>
                <c:pt idx="13">
                  <c:v>11.809286391047699</c:v>
                </c:pt>
                <c:pt idx="14">
                  <c:v>-4.3474757607417596</c:v>
                </c:pt>
                <c:pt idx="15">
                  <c:v>-12.099983991029299</c:v>
                </c:pt>
                <c:pt idx="16">
                  <c:v>-0.84935900705231004</c:v>
                </c:pt>
                <c:pt idx="17">
                  <c:v>-5.0064949150282203</c:v>
                </c:pt>
                <c:pt idx="18">
                  <c:v>2.7240615668249299</c:v>
                </c:pt>
                <c:pt idx="19">
                  <c:v>27.277140072219801</c:v>
                </c:pt>
                <c:pt idx="20">
                  <c:v>14.901337514252701</c:v>
                </c:pt>
                <c:pt idx="21">
                  <c:v>11.6551466951676</c:v>
                </c:pt>
                <c:pt idx="22">
                  <c:v>22.048181182671101</c:v>
                </c:pt>
                <c:pt idx="23">
                  <c:v>-9.1036255436736901</c:v>
                </c:pt>
                <c:pt idx="24">
                  <c:v>-12.756748376747099</c:v>
                </c:pt>
                <c:pt idx="25">
                  <c:v>-3.6756948803779101</c:v>
                </c:pt>
                <c:pt idx="26">
                  <c:v>-16.530905298713499</c:v>
                </c:pt>
                <c:pt idx="27">
                  <c:v>-0.67621358364565409</c:v>
                </c:pt>
                <c:pt idx="28">
                  <c:v>24.9490246500335</c:v>
                </c:pt>
                <c:pt idx="29">
                  <c:v>16.954961143009601</c:v>
                </c:pt>
                <c:pt idx="30">
                  <c:v>16.812424908975199</c:v>
                </c:pt>
                <c:pt idx="31">
                  <c:v>10.213507064939201</c:v>
                </c:pt>
                <c:pt idx="32">
                  <c:v>-4.7842119703959103</c:v>
                </c:pt>
                <c:pt idx="33">
                  <c:v>-14.696825766222499</c:v>
                </c:pt>
                <c:pt idx="34">
                  <c:v>-15.4356789023917</c:v>
                </c:pt>
                <c:pt idx="35">
                  <c:v>-18.270119511976201</c:v>
                </c:pt>
                <c:pt idx="36">
                  <c:v>-24.107411522551999</c:v>
                </c:pt>
                <c:pt idx="37">
                  <c:v>-0.67621358364565409</c:v>
                </c:pt>
                <c:pt idx="38">
                  <c:v>-6.98393976818266</c:v>
                </c:pt>
                <c:pt idx="39">
                  <c:v>-7.7651944598284599</c:v>
                </c:pt>
                <c:pt idx="40">
                  <c:v>-3.7981984497463901</c:v>
                </c:pt>
                <c:pt idx="41">
                  <c:v>-16.067552004626101</c:v>
                </c:pt>
                <c:pt idx="42">
                  <c:v>-28.9467198833343</c:v>
                </c:pt>
                <c:pt idx="43">
                  <c:v>-30.8557317347116</c:v>
                </c:pt>
                <c:pt idx="44">
                  <c:v>-27.795113321182601</c:v>
                </c:pt>
                <c:pt idx="45">
                  <c:v>-19.651160025276202</c:v>
                </c:pt>
                <c:pt idx="46">
                  <c:v>-7.9720314175268499</c:v>
                </c:pt>
                <c:pt idx="47">
                  <c:v>7.2514026195458401</c:v>
                </c:pt>
                <c:pt idx="48">
                  <c:v>15.9220772371268</c:v>
                </c:pt>
                <c:pt idx="49">
                  <c:v>11.057564982626101</c:v>
                </c:pt>
                <c:pt idx="50">
                  <c:v>5.5877381621450501</c:v>
                </c:pt>
                <c:pt idx="51">
                  <c:v>0.83916103359665595</c:v>
                </c:pt>
                <c:pt idx="52">
                  <c:v>-7.9270754699107497</c:v>
                </c:pt>
                <c:pt idx="53">
                  <c:v>-12.5030462903164</c:v>
                </c:pt>
                <c:pt idx="54">
                  <c:v>-5.5332637977105197</c:v>
                </c:pt>
                <c:pt idx="55">
                  <c:v>-3.7667130589757498</c:v>
                </c:pt>
                <c:pt idx="56">
                  <c:v>3.21411438522721</c:v>
                </c:pt>
                <c:pt idx="57">
                  <c:v>12.652290196991199</c:v>
                </c:pt>
                <c:pt idx="58">
                  <c:v>12.50401754666</c:v>
                </c:pt>
                <c:pt idx="59">
                  <c:v>7.5701219264220398</c:v>
                </c:pt>
                <c:pt idx="60">
                  <c:v>-1.31060149776617</c:v>
                </c:pt>
                <c:pt idx="61">
                  <c:v>-10.6859618564574</c:v>
                </c:pt>
                <c:pt idx="62">
                  <c:v>-8.6435189434459101</c:v>
                </c:pt>
                <c:pt idx="63">
                  <c:v>-16.616547866213399</c:v>
                </c:pt>
                <c:pt idx="64">
                  <c:v>-1.93367341255519</c:v>
                </c:pt>
                <c:pt idx="65">
                  <c:v>-0.62123683010598496</c:v>
                </c:pt>
                <c:pt idx="66">
                  <c:v>12.651326691820699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1-4724-A5D4-55877C418E33}"/>
            </c:ext>
          </c:extLst>
        </c:ser>
        <c:ser>
          <c:idx val="1"/>
          <c:order val="1"/>
          <c:tx>
            <c:strRef>
              <c:f>'Master sheet'!$Q$1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'Master sheet'!$Q$2:$Q$80</c:f>
              <c:numCache>
                <c:formatCode>0.00</c:formatCode>
                <c:ptCount val="79"/>
                <c:pt idx="0">
                  <c:v>3.8460560857641273</c:v>
                </c:pt>
                <c:pt idx="1">
                  <c:v>9.2060808091286574</c:v>
                </c:pt>
                <c:pt idx="2">
                  <c:v>-0.55315650821627749</c:v>
                </c:pt>
                <c:pt idx="3">
                  <c:v>-0.10052182195150294</c:v>
                </c:pt>
                <c:pt idx="4">
                  <c:v>6.5740189045097637</c:v>
                </c:pt>
                <c:pt idx="5">
                  <c:v>-0.23737472867904508</c:v>
                </c:pt>
                <c:pt idx="6">
                  <c:v>1.97713149147474</c:v>
                </c:pt>
                <c:pt idx="7">
                  <c:v>5.4577215142704958</c:v>
                </c:pt>
                <c:pt idx="8">
                  <c:v>0.22178239971583658</c:v>
                </c:pt>
                <c:pt idx="9">
                  <c:v>2.6875222896856954</c:v>
                </c:pt>
                <c:pt idx="10">
                  <c:v>11.573225279658004</c:v>
                </c:pt>
                <c:pt idx="11">
                  <c:v>4.5795827801742739</c:v>
                </c:pt>
                <c:pt idx="12">
                  <c:v>1.9610310095450103</c:v>
                </c:pt>
                <c:pt idx="13">
                  <c:v>7.3210557329095414</c:v>
                </c:pt>
                <c:pt idx="14">
                  <c:v>-2.4381815844353945</c:v>
                </c:pt>
                <c:pt idx="15">
                  <c:v>-1.9855468981706181</c:v>
                </c:pt>
                <c:pt idx="16">
                  <c:v>4.6889938282906485</c:v>
                </c:pt>
                <c:pt idx="17">
                  <c:v>-2.122399804898162</c:v>
                </c:pt>
                <c:pt idx="18">
                  <c:v>9.2106415255624796E-2</c:v>
                </c:pt>
                <c:pt idx="19">
                  <c:v>3.5726964380513806</c:v>
                </c:pt>
                <c:pt idx="20">
                  <c:v>-1.6632426765032804</c:v>
                </c:pt>
                <c:pt idx="21">
                  <c:v>0.80249721346658021</c:v>
                </c:pt>
                <c:pt idx="22">
                  <c:v>9.688200203438889</c:v>
                </c:pt>
                <c:pt idx="23">
                  <c:v>2.6945577039551569</c:v>
                </c:pt>
                <c:pt idx="24">
                  <c:v>7.6005933325895114E-2</c:v>
                </c:pt>
                <c:pt idx="25">
                  <c:v>5.4360306566904253</c:v>
                </c:pt>
                <c:pt idx="26">
                  <c:v>-4.3232066606545096</c:v>
                </c:pt>
                <c:pt idx="27">
                  <c:v>-3.8705719743897333</c:v>
                </c:pt>
                <c:pt idx="28">
                  <c:v>2.8039687520715315</c:v>
                </c:pt>
                <c:pt idx="29">
                  <c:v>-4.0074248811172772</c:v>
                </c:pt>
                <c:pt idx="30">
                  <c:v>-1.7929186609634904</c:v>
                </c:pt>
                <c:pt idx="31">
                  <c:v>1.6876713618322636</c:v>
                </c:pt>
                <c:pt idx="32">
                  <c:v>-3.5482677527223956</c:v>
                </c:pt>
                <c:pt idx="33">
                  <c:v>-1.0825278627525368</c:v>
                </c:pt>
                <c:pt idx="34">
                  <c:v>7.803175127219772</c:v>
                </c:pt>
                <c:pt idx="35">
                  <c:v>0.80953262773603996</c:v>
                </c:pt>
                <c:pt idx="36">
                  <c:v>-1.8090191428932219</c:v>
                </c:pt>
                <c:pt idx="37">
                  <c:v>3.5510055804713101</c:v>
                </c:pt>
                <c:pt idx="38">
                  <c:v>-6.2082317368736248</c:v>
                </c:pt>
                <c:pt idx="39">
                  <c:v>-5.7555970506088485</c:v>
                </c:pt>
                <c:pt idx="40">
                  <c:v>0.91894367585241454</c:v>
                </c:pt>
                <c:pt idx="41">
                  <c:v>-5.892449957336396</c:v>
                </c:pt>
                <c:pt idx="42">
                  <c:v>-3.6779437371826091</c:v>
                </c:pt>
                <c:pt idx="43">
                  <c:v>-0.19735371438685334</c:v>
                </c:pt>
                <c:pt idx="44">
                  <c:v>-5.4332928289415108</c:v>
                </c:pt>
                <c:pt idx="45">
                  <c:v>-2.9675529389716502</c:v>
                </c:pt>
                <c:pt idx="46">
                  <c:v>5.9181500510006559</c:v>
                </c:pt>
                <c:pt idx="47">
                  <c:v>-1.0754924484830752</c:v>
                </c:pt>
                <c:pt idx="48">
                  <c:v>-3.6940442191123388</c:v>
                </c:pt>
                <c:pt idx="49">
                  <c:v>1.6659805042521931</c:v>
                </c:pt>
                <c:pt idx="50">
                  <c:v>-8.0932568130927436</c:v>
                </c:pt>
                <c:pt idx="51">
                  <c:v>-7.6406221268279673</c:v>
                </c:pt>
                <c:pt idx="52">
                  <c:v>-0.96608140036670065</c:v>
                </c:pt>
                <c:pt idx="53">
                  <c:v>-7.7774750335555112</c:v>
                </c:pt>
                <c:pt idx="54">
                  <c:v>-5.5629688134017243</c:v>
                </c:pt>
                <c:pt idx="55">
                  <c:v>-2.0823787906059685</c:v>
                </c:pt>
                <c:pt idx="56">
                  <c:v>-7.318317905160626</c:v>
                </c:pt>
                <c:pt idx="57">
                  <c:v>-4.8525780151907689</c:v>
                </c:pt>
                <c:pt idx="58">
                  <c:v>4.0331249747815399</c:v>
                </c:pt>
                <c:pt idx="59">
                  <c:v>-2.9605175247021904</c:v>
                </c:pt>
                <c:pt idx="60">
                  <c:v>-5.579069295331454</c:v>
                </c:pt>
                <c:pt idx="61">
                  <c:v>-0.21904457196692206</c:v>
                </c:pt>
                <c:pt idx="62">
                  <c:v>-9.9782818893118588</c:v>
                </c:pt>
                <c:pt idx="63">
                  <c:v>-9.5256472030470825</c:v>
                </c:pt>
                <c:pt idx="64">
                  <c:v>-2.8511064765858158</c:v>
                </c:pt>
                <c:pt idx="65">
                  <c:v>-9.6625001097746264</c:v>
                </c:pt>
                <c:pt idx="66">
                  <c:v>-7.4479938896208395</c:v>
                </c:pt>
                <c:pt idx="67">
                  <c:v>-3.9674038668250873</c:v>
                </c:pt>
                <c:pt idx="68">
                  <c:v>-9.2033429813797447</c:v>
                </c:pt>
                <c:pt idx="69">
                  <c:v>-6.7376030914098841</c:v>
                </c:pt>
                <c:pt idx="70">
                  <c:v>2.1480998985624229</c:v>
                </c:pt>
                <c:pt idx="71">
                  <c:v>-4.8455426009213056</c:v>
                </c:pt>
                <c:pt idx="72">
                  <c:v>-7.4640943715505692</c:v>
                </c:pt>
                <c:pt idx="73">
                  <c:v>-2.104069648186039</c:v>
                </c:pt>
                <c:pt idx="74">
                  <c:v>-11.863306965530974</c:v>
                </c:pt>
                <c:pt idx="75">
                  <c:v>-11.410672279266198</c:v>
                </c:pt>
                <c:pt idx="76">
                  <c:v>-4.7361315528049346</c:v>
                </c:pt>
                <c:pt idx="77">
                  <c:v>-11.547525185993742</c:v>
                </c:pt>
                <c:pt idx="78">
                  <c:v>-9.3330189658399547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1-4724-A5D4-55877C418E33}"/>
            </c:ext>
          </c:extLst>
        </c:ser>
        <c:ser>
          <c:idx val="2"/>
          <c:order val="2"/>
          <c:tx>
            <c:strRef>
              <c:f>'Master sheet'!$X$1</c:f>
              <c:strCache>
                <c:ptCount val="1"/>
                <c:pt idx="0">
                  <c:v>Exponential Smoothing method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'Master sheet'!$X$2:$X$80</c:f>
              <c:numCache>
                <c:formatCode>0.00</c:formatCode>
                <c:ptCount val="79"/>
                <c:pt idx="0">
                  <c:v>13.438745539305501</c:v>
                </c:pt>
                <c:pt idx="1">
                  <c:v>13.438745539305501</c:v>
                </c:pt>
                <c:pt idx="2">
                  <c:v>19.132127658292401</c:v>
                </c:pt>
                <c:pt idx="3">
                  <c:v>-0.67621358364565409</c:v>
                </c:pt>
                <c:pt idx="4">
                  <c:v>7.4402717921244097</c:v>
                </c:pt>
                <c:pt idx="5">
                  <c:v>0.72801897300294904</c:v>
                </c:pt>
                <c:pt idx="6">
                  <c:v>-12.4562556182939</c:v>
                </c:pt>
                <c:pt idx="7">
                  <c:v>-14.1204166810143</c:v>
                </c:pt>
                <c:pt idx="8">
                  <c:v>5.5701544656896598</c:v>
                </c:pt>
                <c:pt idx="9">
                  <c:v>-3.2774653715133999</c:v>
                </c:pt>
                <c:pt idx="10">
                  <c:v>4.6279095855772097</c:v>
                </c:pt>
                <c:pt idx="11">
                  <c:v>27.871387226686299</c:v>
                </c:pt>
                <c:pt idx="12">
                  <c:v>16.599883648362201</c:v>
                </c:pt>
                <c:pt idx="13">
                  <c:v>3.6148989919310002</c:v>
                </c:pt>
                <c:pt idx="14">
                  <c:v>11.809286391047699</c:v>
                </c:pt>
                <c:pt idx="15">
                  <c:v>-4.3474757607417596</c:v>
                </c:pt>
                <c:pt idx="16">
                  <c:v>-12.099983991029299</c:v>
                </c:pt>
                <c:pt idx="17">
                  <c:v>-0.84935900705231004</c:v>
                </c:pt>
                <c:pt idx="18">
                  <c:v>-5.0064949150282203</c:v>
                </c:pt>
                <c:pt idx="19">
                  <c:v>2.7240615668249299</c:v>
                </c:pt>
                <c:pt idx="20">
                  <c:v>27.277140072219801</c:v>
                </c:pt>
                <c:pt idx="21">
                  <c:v>14.901337514252701</c:v>
                </c:pt>
                <c:pt idx="22">
                  <c:v>11.6551466951676</c:v>
                </c:pt>
                <c:pt idx="23">
                  <c:v>22.048181182671101</c:v>
                </c:pt>
                <c:pt idx="24">
                  <c:v>-9.1036255436736901</c:v>
                </c:pt>
                <c:pt idx="25">
                  <c:v>-12.756748376747099</c:v>
                </c:pt>
                <c:pt idx="26">
                  <c:v>-3.6756948803779101</c:v>
                </c:pt>
                <c:pt idx="27">
                  <c:v>-16.530905298713499</c:v>
                </c:pt>
                <c:pt idx="28">
                  <c:v>-0.67621358364565409</c:v>
                </c:pt>
                <c:pt idx="29">
                  <c:v>24.9490246500335</c:v>
                </c:pt>
                <c:pt idx="30">
                  <c:v>16.954961143009601</c:v>
                </c:pt>
                <c:pt idx="31">
                  <c:v>16.812424908975199</c:v>
                </c:pt>
                <c:pt idx="32">
                  <c:v>10.213507064939201</c:v>
                </c:pt>
                <c:pt idx="33">
                  <c:v>-4.7842119703959103</c:v>
                </c:pt>
                <c:pt idx="34">
                  <c:v>-14.696825766222499</c:v>
                </c:pt>
                <c:pt idx="35">
                  <c:v>-15.4356789023917</c:v>
                </c:pt>
                <c:pt idx="36">
                  <c:v>-18.270119511976201</c:v>
                </c:pt>
                <c:pt idx="37">
                  <c:v>-24.107411522551999</c:v>
                </c:pt>
                <c:pt idx="38">
                  <c:v>-0.67621358364565409</c:v>
                </c:pt>
                <c:pt idx="39">
                  <c:v>-6.98393976818266</c:v>
                </c:pt>
                <c:pt idx="40">
                  <c:v>-7.7651944598284599</c:v>
                </c:pt>
                <c:pt idx="41">
                  <c:v>-3.7981984497463901</c:v>
                </c:pt>
                <c:pt idx="42">
                  <c:v>-16.067552004626101</c:v>
                </c:pt>
                <c:pt idx="43">
                  <c:v>-28.9467198833343</c:v>
                </c:pt>
                <c:pt idx="44">
                  <c:v>-30.8557317347116</c:v>
                </c:pt>
                <c:pt idx="45">
                  <c:v>-27.795113321182601</c:v>
                </c:pt>
                <c:pt idx="46">
                  <c:v>-19.651160025276202</c:v>
                </c:pt>
                <c:pt idx="47">
                  <c:v>-7.9720314175268499</c:v>
                </c:pt>
                <c:pt idx="48">
                  <c:v>7.2514026195458401</c:v>
                </c:pt>
                <c:pt idx="49">
                  <c:v>15.9220772371268</c:v>
                </c:pt>
                <c:pt idx="50">
                  <c:v>11.057564982626101</c:v>
                </c:pt>
                <c:pt idx="51">
                  <c:v>5.5877381621450501</c:v>
                </c:pt>
                <c:pt idx="52">
                  <c:v>0.83916103359665595</c:v>
                </c:pt>
                <c:pt idx="53">
                  <c:v>-7.9270754699107497</c:v>
                </c:pt>
                <c:pt idx="54">
                  <c:v>-12.5030462903164</c:v>
                </c:pt>
                <c:pt idx="55">
                  <c:v>-5.5332637977105197</c:v>
                </c:pt>
                <c:pt idx="56">
                  <c:v>-3.7667130589757498</c:v>
                </c:pt>
                <c:pt idx="57">
                  <c:v>3.21411438522721</c:v>
                </c:pt>
                <c:pt idx="58">
                  <c:v>12.652290196991199</c:v>
                </c:pt>
                <c:pt idx="59">
                  <c:v>12.50401754666</c:v>
                </c:pt>
                <c:pt idx="60">
                  <c:v>7.5701219264220398</c:v>
                </c:pt>
                <c:pt idx="61">
                  <c:v>-1.31060149776617</c:v>
                </c:pt>
                <c:pt idx="62">
                  <c:v>-10.6859618564574</c:v>
                </c:pt>
                <c:pt idx="63">
                  <c:v>-8.6435189434459101</c:v>
                </c:pt>
                <c:pt idx="64">
                  <c:v>-16.616547866213399</c:v>
                </c:pt>
                <c:pt idx="65">
                  <c:v>-1.93367341255519</c:v>
                </c:pt>
                <c:pt idx="66">
                  <c:v>-0.62123683010598496</c:v>
                </c:pt>
                <c:pt idx="67">
                  <c:v>12.651326691820699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1-4724-A5D4-55877C418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397824"/>
        <c:axId val="398414624"/>
      </c:lineChart>
      <c:catAx>
        <c:axId val="398397824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 and</a:t>
                </a:r>
                <a:r>
                  <a:rPr lang="en-IN" baseline="0"/>
                  <a:t> months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4624"/>
        <c:crosses val="autoZero"/>
        <c:auto val="1"/>
        <c:lblAlgn val="ctr"/>
        <c:lblOffset val="100"/>
        <c:noMultiLvlLbl val="0"/>
      </c:catAx>
      <c:valAx>
        <c:axId val="3984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Outlier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Outlier</a:t>
          </a:r>
        </a:p>
      </cx:txPr>
    </cx:title>
    <cx:plotArea>
      <cx:plotAreaRegion>
        <cx:series layoutId="boxWhisker" uniqueId="{7070727D-D020-48D2-99F1-5984B834DE82}">
          <cx:tx>
            <cx:txData>
              <cx:f>_xlchart.v1.0</cx:f>
              <cx:v>Demand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minorGridlines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620486</xdr:colOff>
      <xdr:row>0</xdr:row>
      <xdr:rowOff>170906</xdr:rowOff>
    </xdr:from>
    <xdr:to>
      <xdr:col>23</xdr:col>
      <xdr:colOff>176349</xdr:colOff>
      <xdr:row>17</xdr:row>
      <xdr:rowOff>125186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C55573-3B84-4256-912F-65AB7CBF7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534489</xdr:colOff>
      <xdr:row>20</xdr:row>
      <xdr:rowOff>77288</xdr:rowOff>
    </xdr:from>
    <xdr:to>
      <xdr:col>22</xdr:col>
      <xdr:colOff>348342</xdr:colOff>
      <xdr:row>40</xdr:row>
      <xdr:rowOff>10885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E8C3C0D-5758-68E5-3C12-ADB8CEFFAE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3289" y="3734888"/>
              <a:ext cx="7769133" cy="35911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3313</xdr:colOff>
      <xdr:row>1</xdr:row>
      <xdr:rowOff>1</xdr:rowOff>
    </xdr:from>
    <xdr:to>
      <xdr:col>36</xdr:col>
      <xdr:colOff>285751</xdr:colOff>
      <xdr:row>17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2317F-606B-49D3-B780-ECDA800E8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609234</xdr:colOff>
      <xdr:row>4</xdr:row>
      <xdr:rowOff>70757</xdr:rowOff>
    </xdr:from>
    <xdr:to>
      <xdr:col>55</xdr:col>
      <xdr:colOff>30479</xdr:colOff>
      <xdr:row>27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AC563F-DDDA-DF81-5980-4AE9777B3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580568</xdr:colOff>
      <xdr:row>30</xdr:row>
      <xdr:rowOff>30481</xdr:rowOff>
    </xdr:from>
    <xdr:to>
      <xdr:col>55</xdr:col>
      <xdr:colOff>106680</xdr:colOff>
      <xdr:row>52</xdr:row>
      <xdr:rowOff>167641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3F52AB7-4B3F-EB15-D2FB-5DBB2469E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472440</xdr:colOff>
      <xdr:row>55</xdr:row>
      <xdr:rowOff>167640</xdr:rowOff>
    </xdr:from>
    <xdr:to>
      <xdr:col>54</xdr:col>
      <xdr:colOff>594360</xdr:colOff>
      <xdr:row>80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F6324AE-BAED-414A-B7AA-DBF40C6B3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03129-A402-49B5-B27D-DA3264C7365B}" name="Table1" displayName="Table1" ref="I2:J24" totalsRowShown="0" headerRowDxfId="3" dataDxfId="2">
  <autoFilter ref="I2:J24" xr:uid="{D5C03129-A402-49B5-B27D-DA3264C7365B}"/>
  <tableColumns count="2">
    <tableColumn id="1" xr3:uid="{64B69254-27FC-4320-9C42-F8B3EF4E596A}" name="Descriptive Analysis and Findings" dataDxfId="1"/>
    <tableColumn id="2" xr3:uid="{E08AC645-B90C-4D81-83C5-782C48B61D61}" name="Values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811C-7353-43D5-9DA9-DA94F800D400}">
  <dimension ref="A1:C68"/>
  <sheetViews>
    <sheetView workbookViewId="0">
      <selection activeCell="N14" sqref="N14"/>
    </sheetView>
  </sheetViews>
  <sheetFormatPr defaultRowHeight="14.4" x14ac:dyDescent="0.3"/>
  <cols>
    <col min="1" max="1" width="10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42767</v>
      </c>
      <c r="B2">
        <v>13.438745539305501</v>
      </c>
      <c r="C2" t="s">
        <v>3</v>
      </c>
    </row>
    <row r="3" spans="1:3" x14ac:dyDescent="0.3">
      <c r="A3" s="1">
        <v>42795</v>
      </c>
      <c r="B3">
        <v>19.132127658292401</v>
      </c>
      <c r="C3" t="s">
        <v>3</v>
      </c>
    </row>
    <row r="4" spans="1:3" x14ac:dyDescent="0.3">
      <c r="A4" s="1">
        <v>42826</v>
      </c>
      <c r="B4" t="s">
        <v>4</v>
      </c>
      <c r="C4" t="s">
        <v>3</v>
      </c>
    </row>
    <row r="5" spans="1:3" x14ac:dyDescent="0.3">
      <c r="A5" s="1">
        <v>42856</v>
      </c>
      <c r="B5">
        <v>7.4402717921244097</v>
      </c>
      <c r="C5" t="s">
        <v>3</v>
      </c>
    </row>
    <row r="6" spans="1:3" x14ac:dyDescent="0.3">
      <c r="A6" s="1">
        <v>42887</v>
      </c>
      <c r="B6">
        <v>0.72801897300294904</v>
      </c>
      <c r="C6" t="s">
        <v>3</v>
      </c>
    </row>
    <row r="7" spans="1:3" x14ac:dyDescent="0.3">
      <c r="A7" s="1">
        <v>42917</v>
      </c>
      <c r="B7">
        <v>-12.4562556182939</v>
      </c>
      <c r="C7" t="s">
        <v>3</v>
      </c>
    </row>
    <row r="8" spans="1:3" x14ac:dyDescent="0.3">
      <c r="A8" s="1">
        <v>42948</v>
      </c>
      <c r="B8">
        <v>-14.1204166810143</v>
      </c>
      <c r="C8" t="s">
        <v>3</v>
      </c>
    </row>
    <row r="9" spans="1:3" x14ac:dyDescent="0.3">
      <c r="A9" s="1">
        <v>42979</v>
      </c>
      <c r="B9">
        <v>5.5701544656896598</v>
      </c>
      <c r="C9" t="s">
        <v>3</v>
      </c>
    </row>
    <row r="10" spans="1:3" x14ac:dyDescent="0.3">
      <c r="A10" s="1">
        <v>43009</v>
      </c>
      <c r="B10">
        <v>-3.2774653715133999</v>
      </c>
      <c r="C10" t="s">
        <v>3</v>
      </c>
    </row>
    <row r="11" spans="1:3" x14ac:dyDescent="0.3">
      <c r="A11" s="1">
        <v>43040</v>
      </c>
      <c r="B11">
        <v>4.6279095855772097</v>
      </c>
      <c r="C11" t="s">
        <v>3</v>
      </c>
    </row>
    <row r="12" spans="1:3" x14ac:dyDescent="0.3">
      <c r="A12" s="1">
        <v>43070</v>
      </c>
      <c r="B12">
        <v>27.871387226686299</v>
      </c>
      <c r="C12" t="s">
        <v>3</v>
      </c>
    </row>
    <row r="13" spans="1:3" x14ac:dyDescent="0.3">
      <c r="A13" s="1">
        <v>43101</v>
      </c>
      <c r="B13">
        <v>16.599883648362201</v>
      </c>
      <c r="C13" t="s">
        <v>3</v>
      </c>
    </row>
    <row r="14" spans="1:3" x14ac:dyDescent="0.3">
      <c r="A14" s="1">
        <v>43132</v>
      </c>
      <c r="B14">
        <v>3.6148989919310002</v>
      </c>
      <c r="C14" t="s">
        <v>3</v>
      </c>
    </row>
    <row r="15" spans="1:3" x14ac:dyDescent="0.3">
      <c r="A15" s="1">
        <v>43160</v>
      </c>
      <c r="B15">
        <v>11.809286391047699</v>
      </c>
      <c r="C15" t="s">
        <v>3</v>
      </c>
    </row>
    <row r="16" spans="1:3" x14ac:dyDescent="0.3">
      <c r="A16" s="1">
        <v>43191</v>
      </c>
      <c r="B16">
        <v>-4.3474757607417596</v>
      </c>
      <c r="C16" t="s">
        <v>3</v>
      </c>
    </row>
    <row r="17" spans="1:3" x14ac:dyDescent="0.3">
      <c r="A17" s="1">
        <v>43221</v>
      </c>
      <c r="B17">
        <v>-12.099983991029299</v>
      </c>
      <c r="C17" t="s">
        <v>3</v>
      </c>
    </row>
    <row r="18" spans="1:3" x14ac:dyDescent="0.3">
      <c r="A18" s="1">
        <v>43252</v>
      </c>
      <c r="B18">
        <v>-0.84935900705231004</v>
      </c>
      <c r="C18" t="s">
        <v>3</v>
      </c>
    </row>
    <row r="19" spans="1:3" x14ac:dyDescent="0.3">
      <c r="A19" s="1">
        <v>43282</v>
      </c>
      <c r="B19">
        <v>-5.0064949150282203</v>
      </c>
      <c r="C19" t="s">
        <v>3</v>
      </c>
    </row>
    <row r="20" spans="1:3" x14ac:dyDescent="0.3">
      <c r="A20" s="1">
        <v>43313</v>
      </c>
      <c r="B20">
        <v>2.7240615668249299</v>
      </c>
      <c r="C20" t="s">
        <v>3</v>
      </c>
    </row>
    <row r="21" spans="1:3" x14ac:dyDescent="0.3">
      <c r="A21" s="1">
        <v>43344</v>
      </c>
      <c r="B21">
        <v>27.277140072219801</v>
      </c>
      <c r="C21" t="s">
        <v>3</v>
      </c>
    </row>
    <row r="22" spans="1:3" x14ac:dyDescent="0.3">
      <c r="A22" s="1">
        <v>43374</v>
      </c>
      <c r="B22">
        <v>14.901337514252701</v>
      </c>
      <c r="C22" t="s">
        <v>3</v>
      </c>
    </row>
    <row r="23" spans="1:3" x14ac:dyDescent="0.3">
      <c r="A23" s="1">
        <v>43405</v>
      </c>
      <c r="B23">
        <v>11.6551466951676</v>
      </c>
      <c r="C23" t="s">
        <v>3</v>
      </c>
    </row>
    <row r="24" spans="1:3" x14ac:dyDescent="0.3">
      <c r="A24" s="1">
        <v>43435</v>
      </c>
      <c r="B24">
        <v>22.048181182671101</v>
      </c>
      <c r="C24" t="s">
        <v>3</v>
      </c>
    </row>
    <row r="25" spans="1:3" x14ac:dyDescent="0.3">
      <c r="A25" s="1">
        <v>43466</v>
      </c>
      <c r="B25">
        <v>-9.1036255436736901</v>
      </c>
      <c r="C25" t="s">
        <v>3</v>
      </c>
    </row>
    <row r="26" spans="1:3" x14ac:dyDescent="0.3">
      <c r="A26" s="1">
        <v>43497</v>
      </c>
      <c r="B26">
        <v>-12.756748376747099</v>
      </c>
      <c r="C26" t="s">
        <v>3</v>
      </c>
    </row>
    <row r="27" spans="1:3" x14ac:dyDescent="0.3">
      <c r="A27" s="1">
        <v>43525</v>
      </c>
      <c r="B27">
        <v>-3.6756948803779101</v>
      </c>
      <c r="C27" t="s">
        <v>3</v>
      </c>
    </row>
    <row r="28" spans="1:3" x14ac:dyDescent="0.3">
      <c r="A28" s="1">
        <v>43556</v>
      </c>
      <c r="B28">
        <v>-16.530905298713499</v>
      </c>
      <c r="C28" t="s">
        <v>3</v>
      </c>
    </row>
    <row r="29" spans="1:3" x14ac:dyDescent="0.3">
      <c r="A29" s="1">
        <v>43586</v>
      </c>
      <c r="B29" t="s">
        <v>4</v>
      </c>
      <c r="C29" t="s">
        <v>3</v>
      </c>
    </row>
    <row r="30" spans="1:3" x14ac:dyDescent="0.3">
      <c r="A30" s="1">
        <v>43617</v>
      </c>
      <c r="B30">
        <v>24.9490246500335</v>
      </c>
      <c r="C30" t="s">
        <v>3</v>
      </c>
    </row>
    <row r="31" spans="1:3" x14ac:dyDescent="0.3">
      <c r="A31" s="1">
        <v>43647</v>
      </c>
      <c r="B31">
        <v>16.954961143009601</v>
      </c>
      <c r="C31" t="s">
        <v>3</v>
      </c>
    </row>
    <row r="32" spans="1:3" x14ac:dyDescent="0.3">
      <c r="A32" s="1">
        <v>43678</v>
      </c>
      <c r="B32">
        <v>16.812424908975199</v>
      </c>
      <c r="C32" t="s">
        <v>3</v>
      </c>
    </row>
    <row r="33" spans="1:3" x14ac:dyDescent="0.3">
      <c r="A33" s="1">
        <v>43709</v>
      </c>
      <c r="B33">
        <v>10.213507064939201</v>
      </c>
      <c r="C33" t="s">
        <v>3</v>
      </c>
    </row>
    <row r="34" spans="1:3" x14ac:dyDescent="0.3">
      <c r="A34" s="1">
        <v>43739</v>
      </c>
      <c r="B34">
        <v>-4.7842119703959103</v>
      </c>
      <c r="C34" t="s">
        <v>3</v>
      </c>
    </row>
    <row r="35" spans="1:3" x14ac:dyDescent="0.3">
      <c r="A35" s="1">
        <v>43770</v>
      </c>
      <c r="B35">
        <v>-14.696825766222499</v>
      </c>
      <c r="C35" t="s">
        <v>3</v>
      </c>
    </row>
    <row r="36" spans="1:3" x14ac:dyDescent="0.3">
      <c r="A36" s="1">
        <v>43800</v>
      </c>
      <c r="B36">
        <v>-15.4356789023917</v>
      </c>
      <c r="C36" t="s">
        <v>3</v>
      </c>
    </row>
    <row r="37" spans="1:3" x14ac:dyDescent="0.3">
      <c r="A37" s="1">
        <v>43831</v>
      </c>
      <c r="B37">
        <v>-18.270119511976201</v>
      </c>
      <c r="C37" t="s">
        <v>3</v>
      </c>
    </row>
    <row r="38" spans="1:3" x14ac:dyDescent="0.3">
      <c r="A38" s="1">
        <v>43862</v>
      </c>
      <c r="B38">
        <v>-24.107411522551999</v>
      </c>
      <c r="C38" t="s">
        <v>3</v>
      </c>
    </row>
    <row r="39" spans="1:3" x14ac:dyDescent="0.3">
      <c r="A39" s="1">
        <v>43891</v>
      </c>
      <c r="B39" t="s">
        <v>4</v>
      </c>
      <c r="C39" t="s">
        <v>3</v>
      </c>
    </row>
    <row r="40" spans="1:3" x14ac:dyDescent="0.3">
      <c r="A40" s="1">
        <v>43922</v>
      </c>
      <c r="B40">
        <v>-6.98393976818266</v>
      </c>
      <c r="C40" t="s">
        <v>3</v>
      </c>
    </row>
    <row r="41" spans="1:3" x14ac:dyDescent="0.3">
      <c r="A41" s="1">
        <v>43952</v>
      </c>
      <c r="B41">
        <v>-7.7651944598284599</v>
      </c>
      <c r="C41" t="s">
        <v>3</v>
      </c>
    </row>
    <row r="42" spans="1:3" x14ac:dyDescent="0.3">
      <c r="A42" s="1">
        <v>43983</v>
      </c>
      <c r="B42">
        <v>-3.7981984497463901</v>
      </c>
      <c r="C42" t="s">
        <v>3</v>
      </c>
    </row>
    <row r="43" spans="1:3" x14ac:dyDescent="0.3">
      <c r="A43" s="1">
        <v>44013</v>
      </c>
      <c r="B43">
        <v>-16.067552004626101</v>
      </c>
      <c r="C43" t="s">
        <v>3</v>
      </c>
    </row>
    <row r="44" spans="1:3" x14ac:dyDescent="0.3">
      <c r="A44" s="1">
        <v>44044</v>
      </c>
      <c r="B44">
        <v>-28.9467198833343</v>
      </c>
      <c r="C44" t="s">
        <v>3</v>
      </c>
    </row>
    <row r="45" spans="1:3" x14ac:dyDescent="0.3">
      <c r="A45" s="1">
        <v>44075</v>
      </c>
      <c r="B45">
        <v>-30.8557317347116</v>
      </c>
      <c r="C45" t="s">
        <v>3</v>
      </c>
    </row>
    <row r="46" spans="1:3" x14ac:dyDescent="0.3">
      <c r="A46" s="1">
        <v>44105</v>
      </c>
      <c r="B46">
        <v>-27.795113321182601</v>
      </c>
      <c r="C46" t="s">
        <v>3</v>
      </c>
    </row>
    <row r="47" spans="1:3" x14ac:dyDescent="0.3">
      <c r="A47" s="1">
        <v>44136</v>
      </c>
      <c r="B47">
        <v>-19.651160025276202</v>
      </c>
      <c r="C47" t="s">
        <v>3</v>
      </c>
    </row>
    <row r="48" spans="1:3" x14ac:dyDescent="0.3">
      <c r="A48" s="1">
        <v>44166</v>
      </c>
      <c r="B48">
        <v>-7.9720314175268499</v>
      </c>
      <c r="C48" t="s">
        <v>3</v>
      </c>
    </row>
    <row r="49" spans="1:3" x14ac:dyDescent="0.3">
      <c r="A49" s="1">
        <v>44197</v>
      </c>
      <c r="B49">
        <v>7.2514026195458401</v>
      </c>
      <c r="C49" t="s">
        <v>3</v>
      </c>
    </row>
    <row r="50" spans="1:3" x14ac:dyDescent="0.3">
      <c r="A50" s="1">
        <v>44228</v>
      </c>
      <c r="B50">
        <v>15.9220772371268</v>
      </c>
      <c r="C50" t="s">
        <v>3</v>
      </c>
    </row>
    <row r="51" spans="1:3" x14ac:dyDescent="0.3">
      <c r="A51" s="1">
        <v>44256</v>
      </c>
      <c r="B51">
        <v>11.057564982626101</v>
      </c>
      <c r="C51" t="s">
        <v>3</v>
      </c>
    </row>
    <row r="52" spans="1:3" x14ac:dyDescent="0.3">
      <c r="A52" s="1">
        <v>44287</v>
      </c>
      <c r="B52">
        <v>5.5877381621450501</v>
      </c>
      <c r="C52" t="s">
        <v>3</v>
      </c>
    </row>
    <row r="53" spans="1:3" x14ac:dyDescent="0.3">
      <c r="A53" s="1">
        <v>44317</v>
      </c>
      <c r="B53">
        <v>0.83916103359665595</v>
      </c>
      <c r="C53" t="s">
        <v>3</v>
      </c>
    </row>
    <row r="54" spans="1:3" x14ac:dyDescent="0.3">
      <c r="A54" s="1">
        <v>44348</v>
      </c>
      <c r="B54">
        <v>-7.9270754699107497</v>
      </c>
      <c r="C54" t="s">
        <v>3</v>
      </c>
    </row>
    <row r="55" spans="1:3" x14ac:dyDescent="0.3">
      <c r="A55" s="1">
        <v>44378</v>
      </c>
      <c r="B55">
        <v>-12.5030462903164</v>
      </c>
      <c r="C55" t="s">
        <v>3</v>
      </c>
    </row>
    <row r="56" spans="1:3" x14ac:dyDescent="0.3">
      <c r="A56" s="1">
        <v>44409</v>
      </c>
      <c r="B56">
        <v>-5.5332637977105197</v>
      </c>
      <c r="C56" t="s">
        <v>3</v>
      </c>
    </row>
    <row r="57" spans="1:3" x14ac:dyDescent="0.3">
      <c r="A57" s="1">
        <v>44440</v>
      </c>
      <c r="B57">
        <v>-3.7667130589757498</v>
      </c>
      <c r="C57" t="s">
        <v>3</v>
      </c>
    </row>
    <row r="58" spans="1:3" x14ac:dyDescent="0.3">
      <c r="A58" s="1">
        <v>44470</v>
      </c>
      <c r="B58">
        <v>3.21411438522721</v>
      </c>
      <c r="C58" t="s">
        <v>3</v>
      </c>
    </row>
    <row r="59" spans="1:3" x14ac:dyDescent="0.3">
      <c r="A59" s="1">
        <v>44501</v>
      </c>
      <c r="B59">
        <v>12.652290196991199</v>
      </c>
      <c r="C59" t="s">
        <v>3</v>
      </c>
    </row>
    <row r="60" spans="1:3" x14ac:dyDescent="0.3">
      <c r="A60" s="1">
        <v>44531</v>
      </c>
      <c r="B60">
        <v>12.50401754666</v>
      </c>
      <c r="C60" t="s">
        <v>3</v>
      </c>
    </row>
    <row r="61" spans="1:3" x14ac:dyDescent="0.3">
      <c r="A61" s="1">
        <v>44562</v>
      </c>
      <c r="B61">
        <v>7.5701219264220398</v>
      </c>
      <c r="C61" t="s">
        <v>3</v>
      </c>
    </row>
    <row r="62" spans="1:3" x14ac:dyDescent="0.3">
      <c r="A62" s="1">
        <v>44593</v>
      </c>
      <c r="B62">
        <v>-1.31060149776617</v>
      </c>
      <c r="C62" t="s">
        <v>3</v>
      </c>
    </row>
    <row r="63" spans="1:3" x14ac:dyDescent="0.3">
      <c r="A63" s="1">
        <v>44621</v>
      </c>
      <c r="B63">
        <v>-10.6859618564574</v>
      </c>
      <c r="C63" t="s">
        <v>3</v>
      </c>
    </row>
    <row r="64" spans="1:3" x14ac:dyDescent="0.3">
      <c r="A64" s="1">
        <v>44652</v>
      </c>
      <c r="B64">
        <v>-8.6435189434459101</v>
      </c>
      <c r="C64" t="s">
        <v>3</v>
      </c>
    </row>
    <row r="65" spans="1:3" x14ac:dyDescent="0.3">
      <c r="A65" s="1">
        <v>44682</v>
      </c>
      <c r="B65">
        <v>-16.616547866213399</v>
      </c>
      <c r="C65" t="s">
        <v>3</v>
      </c>
    </row>
    <row r="66" spans="1:3" x14ac:dyDescent="0.3">
      <c r="A66" s="1">
        <v>44713</v>
      </c>
      <c r="B66">
        <v>-1.93367341255519</v>
      </c>
      <c r="C66" t="s">
        <v>3</v>
      </c>
    </row>
    <row r="67" spans="1:3" x14ac:dyDescent="0.3">
      <c r="A67" s="1">
        <v>44743</v>
      </c>
      <c r="B67">
        <v>-0.62123683010598496</v>
      </c>
      <c r="C67" t="s">
        <v>3</v>
      </c>
    </row>
    <row r="68" spans="1:3" x14ac:dyDescent="0.3">
      <c r="A68" s="1">
        <v>44774</v>
      </c>
      <c r="B68">
        <v>12.651326691820699</v>
      </c>
      <c r="C68" t="s">
        <v>3</v>
      </c>
    </row>
  </sheetData>
  <autoFilter ref="A1:C68" xr:uid="{1592811C-7353-43D5-9DA9-DA94F800D4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F3C3-FAD3-44A2-A9BC-AAC76575A478}">
  <dimension ref="A1:J68"/>
  <sheetViews>
    <sheetView zoomScale="65" zoomScaleNormal="70" workbookViewId="0">
      <selection activeCell="AB21" sqref="AB21"/>
    </sheetView>
  </sheetViews>
  <sheetFormatPr defaultRowHeight="14.4" x14ac:dyDescent="0.3"/>
  <cols>
    <col min="1" max="1" width="8.5546875" bestFit="1" customWidth="1"/>
    <col min="2" max="2" width="12.88671875" bestFit="1" customWidth="1"/>
    <col min="3" max="3" width="13.44140625" bestFit="1" customWidth="1"/>
    <col min="4" max="4" width="14.33203125" bestFit="1" customWidth="1"/>
    <col min="5" max="5" width="6.33203125" bestFit="1" customWidth="1"/>
    <col min="6" max="6" width="7.33203125" bestFit="1" customWidth="1"/>
    <col min="7" max="7" width="7.5546875" bestFit="1" customWidth="1"/>
    <col min="9" max="9" width="42.88671875" bestFit="1" customWidth="1"/>
    <col min="10" max="10" width="15.5546875" customWidth="1"/>
    <col min="11" max="11" width="11.77734375" customWidth="1"/>
    <col min="12" max="12" width="12.6640625" bestFit="1" customWidth="1"/>
    <col min="14" max="14" width="10.88671875" customWidth="1"/>
    <col min="15" max="15" width="9.5546875" customWidth="1"/>
  </cols>
  <sheetData>
    <row r="1" spans="1:10" x14ac:dyDescent="0.3">
      <c r="A1" t="s">
        <v>30</v>
      </c>
      <c r="B1" t="s">
        <v>75</v>
      </c>
      <c r="C1" s="2" t="s">
        <v>38</v>
      </c>
      <c r="D1" t="s">
        <v>79</v>
      </c>
      <c r="E1" t="s">
        <v>80</v>
      </c>
      <c r="F1" t="s">
        <v>39</v>
      </c>
      <c r="G1" t="s">
        <v>81</v>
      </c>
    </row>
    <row r="2" spans="1:10" x14ac:dyDescent="0.3">
      <c r="A2">
        <v>1</v>
      </c>
      <c r="B2" s="1">
        <v>42767</v>
      </c>
      <c r="C2" s="2">
        <v>13.438745539305501</v>
      </c>
      <c r="D2" t="s">
        <v>3</v>
      </c>
      <c r="E2">
        <f>YEAR(B2:B68)</f>
        <v>2017</v>
      </c>
      <c r="F2" t="str">
        <f>TEXT(B2:B68,"MMM")</f>
        <v>Feb</v>
      </c>
      <c r="G2" t="str">
        <f t="shared" ref="G2:G33" si="0">IF(OR($C2&lt;$J$21,$C2&gt;$J$20 ), "Outlier","Ok")</f>
        <v>Ok</v>
      </c>
      <c r="I2" s="17" t="s">
        <v>77</v>
      </c>
      <c r="J2" s="17" t="s">
        <v>78</v>
      </c>
    </row>
    <row r="3" spans="1:10" x14ac:dyDescent="0.3">
      <c r="A3">
        <v>2</v>
      </c>
      <c r="B3" s="1">
        <v>42795</v>
      </c>
      <c r="C3" s="2">
        <v>19.132127658292401</v>
      </c>
      <c r="D3" t="s">
        <v>3</v>
      </c>
      <c r="F3" t="str">
        <f>TEXT(B3:B68,"MMM")</f>
        <v>Mar</v>
      </c>
      <c r="G3" t="str">
        <f t="shared" si="0"/>
        <v>Ok</v>
      </c>
      <c r="I3" s="3"/>
      <c r="J3" s="3"/>
    </row>
    <row r="4" spans="1:10" x14ac:dyDescent="0.3">
      <c r="A4">
        <v>3</v>
      </c>
      <c r="B4" s="1">
        <v>42826</v>
      </c>
      <c r="C4" s="26">
        <v>-0.67621358364565409</v>
      </c>
      <c r="D4" t="s">
        <v>3</v>
      </c>
      <c r="F4" t="str">
        <f>TEXT(B4:B68,"MMM")</f>
        <v>Apr</v>
      </c>
      <c r="G4" t="str">
        <f t="shared" si="0"/>
        <v>Ok</v>
      </c>
      <c r="I4" s="3" t="s">
        <v>5</v>
      </c>
      <c r="J4" s="4">
        <v>-0.67621358364565276</v>
      </c>
    </row>
    <row r="5" spans="1:10" x14ac:dyDescent="0.3">
      <c r="A5">
        <v>4</v>
      </c>
      <c r="B5" s="1">
        <v>42856</v>
      </c>
      <c r="C5" s="2">
        <v>7.4402717921244097</v>
      </c>
      <c r="D5" t="s">
        <v>3</v>
      </c>
      <c r="F5" t="str">
        <f>TEXT(B5:B68,"MMM")</f>
        <v>May</v>
      </c>
      <c r="G5" t="str">
        <f t="shared" si="0"/>
        <v>Ok</v>
      </c>
      <c r="I5" s="3" t="s">
        <v>6</v>
      </c>
      <c r="J5" s="4">
        <v>1.6703067061927175</v>
      </c>
    </row>
    <row r="6" spans="1:10" x14ac:dyDescent="0.3">
      <c r="A6">
        <v>5</v>
      </c>
      <c r="B6" s="1">
        <v>42887</v>
      </c>
      <c r="C6" s="2">
        <v>0.72801897300294904</v>
      </c>
      <c r="D6" t="s">
        <v>3</v>
      </c>
      <c r="F6" t="str">
        <f>TEXT(B6:B68,"MMM")</f>
        <v>Jun</v>
      </c>
      <c r="G6" t="str">
        <f t="shared" si="0"/>
        <v>Ok</v>
      </c>
      <c r="I6" s="3" t="s">
        <v>7</v>
      </c>
      <c r="J6" s="4">
        <v>-0.84935900705231004</v>
      </c>
    </row>
    <row r="7" spans="1:10" x14ac:dyDescent="0.3">
      <c r="A7">
        <v>6</v>
      </c>
      <c r="B7" s="1">
        <v>42917</v>
      </c>
      <c r="C7" s="2">
        <v>-12.4562556182939</v>
      </c>
      <c r="D7" t="s">
        <v>3</v>
      </c>
      <c r="F7" t="str">
        <f>TEXT(B7:B68,"MMM")</f>
        <v>Jul</v>
      </c>
      <c r="G7" t="str">
        <f t="shared" si="0"/>
        <v>Ok</v>
      </c>
      <c r="I7" s="3" t="s">
        <v>8</v>
      </c>
      <c r="J7" s="4">
        <v>-0.67621358364565409</v>
      </c>
    </row>
    <row r="8" spans="1:10" x14ac:dyDescent="0.3">
      <c r="A8">
        <v>7</v>
      </c>
      <c r="B8" s="1">
        <v>42948</v>
      </c>
      <c r="C8" s="2">
        <v>-14.1204166810143</v>
      </c>
      <c r="D8" t="s">
        <v>3</v>
      </c>
      <c r="F8" t="str">
        <f>TEXT(B8:B68,"MMM")</f>
        <v>Aug</v>
      </c>
      <c r="G8" t="str">
        <f t="shared" si="0"/>
        <v>Ok</v>
      </c>
      <c r="I8" s="3" t="s">
        <v>9</v>
      </c>
      <c r="J8" s="4">
        <v>13.672049627411702</v>
      </c>
    </row>
    <row r="9" spans="1:10" x14ac:dyDescent="0.3">
      <c r="A9">
        <v>8</v>
      </c>
      <c r="B9" s="1">
        <v>42979</v>
      </c>
      <c r="C9" s="2">
        <v>5.5701544656896598</v>
      </c>
      <c r="D9" t="s">
        <v>3</v>
      </c>
      <c r="F9" t="str">
        <f>TEXT(B9:B68,"MMM")</f>
        <v>Sep</v>
      </c>
      <c r="G9" t="str">
        <f t="shared" si="0"/>
        <v>Ok</v>
      </c>
      <c r="I9" s="3" t="s">
        <v>10</v>
      </c>
      <c r="J9" s="4">
        <v>186.92494101440846</v>
      </c>
    </row>
    <row r="10" spans="1:10" x14ac:dyDescent="0.3">
      <c r="A10">
        <v>9</v>
      </c>
      <c r="B10" s="1">
        <v>43009</v>
      </c>
      <c r="C10" s="2">
        <v>-3.2774653715133999</v>
      </c>
      <c r="D10" t="s">
        <v>3</v>
      </c>
      <c r="F10" t="str">
        <f>TEXT(B10:B68,"MMM")</f>
        <v>Oct</v>
      </c>
      <c r="G10" t="str">
        <f t="shared" si="0"/>
        <v>Ok</v>
      </c>
      <c r="I10" s="3" t="s">
        <v>11</v>
      </c>
      <c r="J10" s="4">
        <v>-0.42587503371276192</v>
      </c>
    </row>
    <row r="11" spans="1:10" x14ac:dyDescent="0.3">
      <c r="A11">
        <v>10</v>
      </c>
      <c r="B11" s="1">
        <v>43040</v>
      </c>
      <c r="C11" s="2">
        <v>4.6279095855772097</v>
      </c>
      <c r="D11" t="s">
        <v>3</v>
      </c>
      <c r="F11" t="str">
        <f>TEXT(B11:B68,"MMM")</f>
        <v>Nov</v>
      </c>
      <c r="G11" t="str">
        <f t="shared" si="0"/>
        <v>Ok</v>
      </c>
      <c r="I11" s="3" t="s">
        <v>12</v>
      </c>
      <c r="J11" s="4">
        <v>-5.7325032744534902E-3</v>
      </c>
    </row>
    <row r="12" spans="1:10" x14ac:dyDescent="0.3">
      <c r="A12">
        <v>11</v>
      </c>
      <c r="B12" s="1">
        <v>43070</v>
      </c>
      <c r="C12" s="2">
        <v>27.871387226686299</v>
      </c>
      <c r="D12" t="s">
        <v>3</v>
      </c>
      <c r="F12" t="str">
        <f>TEXT(B12:B68,"MMM")</f>
        <v>Dec</v>
      </c>
      <c r="G12" t="str">
        <f t="shared" si="0"/>
        <v>Ok</v>
      </c>
      <c r="I12" s="3" t="s">
        <v>13</v>
      </c>
      <c r="J12" s="4">
        <v>58.727118961397899</v>
      </c>
    </row>
    <row r="13" spans="1:10" x14ac:dyDescent="0.3">
      <c r="A13">
        <v>12</v>
      </c>
      <c r="B13" s="1">
        <v>43101</v>
      </c>
      <c r="C13" s="2">
        <v>16.599883648362201</v>
      </c>
      <c r="D13" t="s">
        <v>3</v>
      </c>
      <c r="E13">
        <f>YEAR(B13:B68)</f>
        <v>2018</v>
      </c>
      <c r="F13" t="str">
        <f>TEXT(B13:B68,"MMM")</f>
        <v>Jan</v>
      </c>
      <c r="G13" t="str">
        <f t="shared" si="0"/>
        <v>Ok</v>
      </c>
      <c r="I13" s="3" t="s">
        <v>14</v>
      </c>
      <c r="J13" s="4">
        <v>-30.8557317347116</v>
      </c>
    </row>
    <row r="14" spans="1:10" x14ac:dyDescent="0.3">
      <c r="A14">
        <v>13</v>
      </c>
      <c r="B14" s="1">
        <v>43132</v>
      </c>
      <c r="C14" s="2">
        <v>3.6148989919310002</v>
      </c>
      <c r="D14" t="s">
        <v>3</v>
      </c>
      <c r="F14" t="str">
        <f>TEXT(B14:B68,"MMM")</f>
        <v>Feb</v>
      </c>
      <c r="G14" t="str">
        <f t="shared" si="0"/>
        <v>Ok</v>
      </c>
      <c r="I14" s="3" t="s">
        <v>15</v>
      </c>
      <c r="J14" s="4">
        <v>27.871387226686299</v>
      </c>
    </row>
    <row r="15" spans="1:10" x14ac:dyDescent="0.3">
      <c r="A15">
        <v>14</v>
      </c>
      <c r="B15" s="1">
        <v>43160</v>
      </c>
      <c r="C15" s="2">
        <v>11.809286391047699</v>
      </c>
      <c r="D15" t="s">
        <v>3</v>
      </c>
      <c r="F15" t="str">
        <f>TEXT(B15:B68,"MMM")</f>
        <v>Mar</v>
      </c>
      <c r="G15" t="str">
        <f t="shared" si="0"/>
        <v>Ok</v>
      </c>
      <c r="I15" s="3" t="s">
        <v>16</v>
      </c>
      <c r="J15" s="4">
        <v>-45.306310104258735</v>
      </c>
    </row>
    <row r="16" spans="1:10" x14ac:dyDescent="0.3">
      <c r="A16">
        <v>15</v>
      </c>
      <c r="B16" s="1">
        <v>43191</v>
      </c>
      <c r="C16" s="2">
        <v>-4.3474757607417596</v>
      </c>
      <c r="D16" t="s">
        <v>3</v>
      </c>
      <c r="F16" t="str">
        <f t="shared" ref="F16:F47" si="1">TEXT(B16:B68,"MMM")</f>
        <v>Apr</v>
      </c>
      <c r="G16" t="str">
        <f t="shared" si="0"/>
        <v>Ok</v>
      </c>
      <c r="I16" s="3" t="s">
        <v>17</v>
      </c>
      <c r="J16" s="4">
        <v>67</v>
      </c>
    </row>
    <row r="17" spans="1:10" x14ac:dyDescent="0.3">
      <c r="A17">
        <v>16</v>
      </c>
      <c r="B17" s="1">
        <v>43221</v>
      </c>
      <c r="C17" s="2">
        <v>-12.099983991029299</v>
      </c>
      <c r="D17" t="s">
        <v>3</v>
      </c>
      <c r="F17" t="str">
        <f t="shared" si="1"/>
        <v>May</v>
      </c>
      <c r="G17" t="str">
        <f t="shared" si="0"/>
        <v>Ok</v>
      </c>
      <c r="I17" s="3" t="s">
        <v>31</v>
      </c>
      <c r="J17" s="4">
        <f>_xlfn.QUARTILE.EXC(C2:C68,1)</f>
        <v>-10.6859618564574</v>
      </c>
    </row>
    <row r="18" spans="1:10" x14ac:dyDescent="0.3">
      <c r="A18">
        <v>17</v>
      </c>
      <c r="B18" s="1">
        <v>43252</v>
      </c>
      <c r="C18" s="2">
        <v>-0.84935900705231004</v>
      </c>
      <c r="D18" t="s">
        <v>3</v>
      </c>
      <c r="F18" t="str">
        <f t="shared" si="1"/>
        <v>Jun</v>
      </c>
      <c r="G18" t="str">
        <f t="shared" si="0"/>
        <v>Ok</v>
      </c>
      <c r="I18" s="3" t="s">
        <v>32</v>
      </c>
      <c r="J18" s="4">
        <f>_xlfn.QUARTILE.EXC(C2:C68,3)</f>
        <v>11.057564982626101</v>
      </c>
    </row>
    <row r="19" spans="1:10" x14ac:dyDescent="0.3">
      <c r="A19">
        <v>18</v>
      </c>
      <c r="B19" s="1">
        <v>43282</v>
      </c>
      <c r="C19" s="2">
        <v>-5.0064949150282203</v>
      </c>
      <c r="D19" t="s">
        <v>3</v>
      </c>
      <c r="F19" t="str">
        <f t="shared" si="1"/>
        <v>Jul</v>
      </c>
      <c r="G19" t="str">
        <f t="shared" si="0"/>
        <v>Ok</v>
      </c>
      <c r="I19" s="3" t="s">
        <v>33</v>
      </c>
      <c r="J19" s="4">
        <f>J18-J17</f>
        <v>21.743526839083501</v>
      </c>
    </row>
    <row r="20" spans="1:10" x14ac:dyDescent="0.3">
      <c r="A20">
        <v>19</v>
      </c>
      <c r="B20" s="1">
        <v>43313</v>
      </c>
      <c r="C20" s="2">
        <v>2.7240615668249299</v>
      </c>
      <c r="D20" t="s">
        <v>3</v>
      </c>
      <c r="F20" t="str">
        <f t="shared" si="1"/>
        <v>Aug</v>
      </c>
      <c r="G20" t="str">
        <f t="shared" si="0"/>
        <v>Ok</v>
      </c>
      <c r="I20" s="3" t="s">
        <v>34</v>
      </c>
      <c r="J20" s="4">
        <f>J18+(1.5*J19)</f>
        <v>43.672855241251355</v>
      </c>
    </row>
    <row r="21" spans="1:10" x14ac:dyDescent="0.3">
      <c r="A21">
        <v>20</v>
      </c>
      <c r="B21" s="1">
        <v>43344</v>
      </c>
      <c r="C21" s="2">
        <v>27.277140072219801</v>
      </c>
      <c r="D21" t="s">
        <v>3</v>
      </c>
      <c r="F21" t="str">
        <f t="shared" si="1"/>
        <v>Sep</v>
      </c>
      <c r="G21" t="str">
        <f t="shared" si="0"/>
        <v>Ok</v>
      </c>
      <c r="I21" s="3" t="s">
        <v>35</v>
      </c>
      <c r="J21" s="4">
        <f>J17-(1.5*J19)</f>
        <v>-43.301252115082647</v>
      </c>
    </row>
    <row r="22" spans="1:10" x14ac:dyDescent="0.3">
      <c r="A22">
        <v>21</v>
      </c>
      <c r="B22" s="1">
        <v>43374</v>
      </c>
      <c r="C22" s="2">
        <v>14.901337514252701</v>
      </c>
      <c r="D22" t="s">
        <v>3</v>
      </c>
      <c r="F22" t="str">
        <f t="shared" si="1"/>
        <v>Oct</v>
      </c>
      <c r="G22" t="str">
        <f t="shared" si="0"/>
        <v>Ok</v>
      </c>
      <c r="I22" s="3" t="s">
        <v>36</v>
      </c>
      <c r="J22" s="4">
        <f>SLOPE(Demand,'Master sheet'!E2:E68)</f>
        <v>-0.15796253242035962</v>
      </c>
    </row>
    <row r="23" spans="1:10" x14ac:dyDescent="0.3">
      <c r="A23">
        <v>22</v>
      </c>
      <c r="B23" s="1">
        <v>43405</v>
      </c>
      <c r="C23" s="2">
        <v>11.6551466951676</v>
      </c>
      <c r="D23" t="s">
        <v>3</v>
      </c>
      <c r="F23" t="str">
        <f t="shared" si="1"/>
        <v>Nov</v>
      </c>
      <c r="G23" t="str">
        <f t="shared" si="0"/>
        <v>Ok</v>
      </c>
      <c r="I23" s="3" t="s">
        <v>37</v>
      </c>
      <c r="J23" s="4">
        <f>INTERCEPT(Demand,'Master sheet'!E2:E68)</f>
        <v>4.694512518646575</v>
      </c>
    </row>
    <row r="24" spans="1:10" x14ac:dyDescent="0.3">
      <c r="A24">
        <v>23</v>
      </c>
      <c r="B24" s="1">
        <v>43435</v>
      </c>
      <c r="C24" s="2">
        <v>22.048181182671101</v>
      </c>
      <c r="D24" t="s">
        <v>3</v>
      </c>
      <c r="F24" t="str">
        <f t="shared" si="1"/>
        <v>Dec</v>
      </c>
      <c r="G24" t="str">
        <f t="shared" si="0"/>
        <v>Ok</v>
      </c>
      <c r="J24" s="4"/>
    </row>
    <row r="25" spans="1:10" x14ac:dyDescent="0.3">
      <c r="A25">
        <v>24</v>
      </c>
      <c r="B25" s="1">
        <v>43466</v>
      </c>
      <c r="C25" s="2">
        <v>-9.1036255436736901</v>
      </c>
      <c r="D25" t="s">
        <v>3</v>
      </c>
      <c r="E25">
        <f>YEAR(B25:B77)</f>
        <v>2019</v>
      </c>
      <c r="F25" t="str">
        <f t="shared" si="1"/>
        <v>Jan</v>
      </c>
      <c r="G25" t="str">
        <f t="shared" si="0"/>
        <v>Ok</v>
      </c>
      <c r="J25" s="5"/>
    </row>
    <row r="26" spans="1:10" x14ac:dyDescent="0.3">
      <c r="A26">
        <v>25</v>
      </c>
      <c r="B26" s="1">
        <v>43497</v>
      </c>
      <c r="C26" s="2">
        <v>-12.756748376747099</v>
      </c>
      <c r="D26" t="s">
        <v>3</v>
      </c>
      <c r="F26" t="str">
        <f t="shared" si="1"/>
        <v>Feb</v>
      </c>
      <c r="G26" t="str">
        <f t="shared" si="0"/>
        <v>Ok</v>
      </c>
      <c r="J26" s="3"/>
    </row>
    <row r="27" spans="1:10" x14ac:dyDescent="0.3">
      <c r="A27">
        <v>26</v>
      </c>
      <c r="B27" s="1">
        <v>43525</v>
      </c>
      <c r="C27" s="2">
        <v>-3.6756948803779101</v>
      </c>
      <c r="D27" t="s">
        <v>3</v>
      </c>
      <c r="F27" t="str">
        <f t="shared" si="1"/>
        <v>Mar</v>
      </c>
      <c r="G27" t="str">
        <f t="shared" si="0"/>
        <v>Ok</v>
      </c>
      <c r="J27" s="4"/>
    </row>
    <row r="28" spans="1:10" x14ac:dyDescent="0.3">
      <c r="A28">
        <v>27</v>
      </c>
      <c r="B28" s="1">
        <v>43556</v>
      </c>
      <c r="C28" s="2">
        <v>-16.530905298713499</v>
      </c>
      <c r="D28" t="s">
        <v>3</v>
      </c>
      <c r="F28" t="str">
        <f t="shared" si="1"/>
        <v>Apr</v>
      </c>
      <c r="G28" t="str">
        <f t="shared" si="0"/>
        <v>Ok</v>
      </c>
    </row>
    <row r="29" spans="1:10" x14ac:dyDescent="0.3">
      <c r="A29">
        <v>28</v>
      </c>
      <c r="B29" s="1">
        <v>43586</v>
      </c>
      <c r="C29" s="26">
        <v>-0.67621358364565409</v>
      </c>
      <c r="D29" t="s">
        <v>3</v>
      </c>
      <c r="F29" t="str">
        <f t="shared" si="1"/>
        <v>May</v>
      </c>
      <c r="G29" t="str">
        <f t="shared" si="0"/>
        <v>Ok</v>
      </c>
    </row>
    <row r="30" spans="1:10" x14ac:dyDescent="0.3">
      <c r="A30">
        <v>29</v>
      </c>
      <c r="B30" s="1">
        <v>43617</v>
      </c>
      <c r="C30" s="2">
        <v>24.9490246500335</v>
      </c>
      <c r="D30" t="s">
        <v>3</v>
      </c>
      <c r="F30" t="str">
        <f t="shared" si="1"/>
        <v>Jun</v>
      </c>
      <c r="G30" t="str">
        <f t="shared" si="0"/>
        <v>Ok</v>
      </c>
    </row>
    <row r="31" spans="1:10" x14ac:dyDescent="0.3">
      <c r="A31">
        <v>30</v>
      </c>
      <c r="B31" s="1">
        <v>43647</v>
      </c>
      <c r="C31" s="2">
        <v>16.954961143009601</v>
      </c>
      <c r="D31" t="s">
        <v>3</v>
      </c>
      <c r="F31" t="str">
        <f t="shared" si="1"/>
        <v>Jul</v>
      </c>
      <c r="G31" t="str">
        <f t="shared" si="0"/>
        <v>Ok</v>
      </c>
    </row>
    <row r="32" spans="1:10" x14ac:dyDescent="0.3">
      <c r="A32">
        <v>31</v>
      </c>
      <c r="B32" s="1">
        <v>43678</v>
      </c>
      <c r="C32" s="2">
        <v>16.812424908975199</v>
      </c>
      <c r="D32" t="s">
        <v>3</v>
      </c>
      <c r="F32" t="str">
        <f t="shared" si="1"/>
        <v>Aug</v>
      </c>
      <c r="G32" t="str">
        <f t="shared" si="0"/>
        <v>Ok</v>
      </c>
    </row>
    <row r="33" spans="1:7" x14ac:dyDescent="0.3">
      <c r="A33">
        <v>32</v>
      </c>
      <c r="B33" s="1">
        <v>43709</v>
      </c>
      <c r="C33" s="2">
        <v>10.213507064939201</v>
      </c>
      <c r="D33" t="s">
        <v>3</v>
      </c>
      <c r="F33" t="str">
        <f t="shared" si="1"/>
        <v>Sep</v>
      </c>
      <c r="G33" t="str">
        <f t="shared" si="0"/>
        <v>Ok</v>
      </c>
    </row>
    <row r="34" spans="1:7" x14ac:dyDescent="0.3">
      <c r="A34">
        <v>33</v>
      </c>
      <c r="B34" s="1">
        <v>43739</v>
      </c>
      <c r="C34" s="2">
        <v>-4.7842119703959103</v>
      </c>
      <c r="D34" t="s">
        <v>3</v>
      </c>
      <c r="F34" t="str">
        <f t="shared" si="1"/>
        <v>Oct</v>
      </c>
      <c r="G34" t="str">
        <f t="shared" ref="G34:G68" si="2">IF(OR($C34&lt;$J$21,$C34&gt;$J$20 ), "Outlier","Ok")</f>
        <v>Ok</v>
      </c>
    </row>
    <row r="35" spans="1:7" x14ac:dyDescent="0.3">
      <c r="A35">
        <v>34</v>
      </c>
      <c r="B35" s="1">
        <v>43770</v>
      </c>
      <c r="C35" s="2">
        <v>-14.696825766222499</v>
      </c>
      <c r="D35" t="s">
        <v>3</v>
      </c>
      <c r="F35" t="str">
        <f t="shared" si="1"/>
        <v>Nov</v>
      </c>
      <c r="G35" t="str">
        <f t="shared" si="2"/>
        <v>Ok</v>
      </c>
    </row>
    <row r="36" spans="1:7" x14ac:dyDescent="0.3">
      <c r="A36">
        <v>35</v>
      </c>
      <c r="B36" s="1">
        <v>43800</v>
      </c>
      <c r="C36" s="2">
        <v>-15.4356789023917</v>
      </c>
      <c r="D36" t="s">
        <v>3</v>
      </c>
      <c r="F36" t="str">
        <f t="shared" si="1"/>
        <v>Dec</v>
      </c>
      <c r="G36" t="str">
        <f t="shared" si="2"/>
        <v>Ok</v>
      </c>
    </row>
    <row r="37" spans="1:7" x14ac:dyDescent="0.3">
      <c r="A37">
        <v>36</v>
      </c>
      <c r="B37" s="1">
        <v>43831</v>
      </c>
      <c r="C37" s="2">
        <v>-18.270119511976201</v>
      </c>
      <c r="D37" t="s">
        <v>3</v>
      </c>
      <c r="E37">
        <f>YEAR(B37:B89)</f>
        <v>2020</v>
      </c>
      <c r="F37" t="str">
        <f t="shared" si="1"/>
        <v>Jan</v>
      </c>
      <c r="G37" t="str">
        <f t="shared" si="2"/>
        <v>Ok</v>
      </c>
    </row>
    <row r="38" spans="1:7" x14ac:dyDescent="0.3">
      <c r="A38">
        <v>37</v>
      </c>
      <c r="B38" s="1">
        <v>43862</v>
      </c>
      <c r="C38" s="2">
        <v>-24.107411522551999</v>
      </c>
      <c r="D38" t="s">
        <v>3</v>
      </c>
      <c r="F38" t="str">
        <f t="shared" si="1"/>
        <v>Feb</v>
      </c>
      <c r="G38" t="str">
        <f t="shared" si="2"/>
        <v>Ok</v>
      </c>
    </row>
    <row r="39" spans="1:7" x14ac:dyDescent="0.3">
      <c r="A39">
        <v>38</v>
      </c>
      <c r="B39" s="1">
        <v>43891</v>
      </c>
      <c r="C39" s="26">
        <v>-0.67621358364565409</v>
      </c>
      <c r="D39" t="s">
        <v>3</v>
      </c>
      <c r="F39" t="str">
        <f t="shared" si="1"/>
        <v>Mar</v>
      </c>
      <c r="G39" t="str">
        <f t="shared" si="2"/>
        <v>Ok</v>
      </c>
    </row>
    <row r="40" spans="1:7" x14ac:dyDescent="0.3">
      <c r="A40">
        <v>39</v>
      </c>
      <c r="B40" s="1">
        <v>43922</v>
      </c>
      <c r="C40" s="2">
        <v>-6.98393976818266</v>
      </c>
      <c r="D40" t="s">
        <v>3</v>
      </c>
      <c r="F40" t="str">
        <f t="shared" si="1"/>
        <v>Apr</v>
      </c>
      <c r="G40" t="str">
        <f t="shared" si="2"/>
        <v>Ok</v>
      </c>
    </row>
    <row r="41" spans="1:7" x14ac:dyDescent="0.3">
      <c r="A41">
        <v>40</v>
      </c>
      <c r="B41" s="1">
        <v>43952</v>
      </c>
      <c r="C41" s="2">
        <v>-7.7651944598284599</v>
      </c>
      <c r="D41" t="s">
        <v>3</v>
      </c>
      <c r="F41" t="str">
        <f t="shared" si="1"/>
        <v>May</v>
      </c>
      <c r="G41" t="str">
        <f t="shared" si="2"/>
        <v>Ok</v>
      </c>
    </row>
    <row r="42" spans="1:7" x14ac:dyDescent="0.3">
      <c r="A42">
        <v>41</v>
      </c>
      <c r="B42" s="1">
        <v>43983</v>
      </c>
      <c r="C42" s="2">
        <v>-3.7981984497463901</v>
      </c>
      <c r="D42" t="s">
        <v>3</v>
      </c>
      <c r="F42" t="str">
        <f t="shared" si="1"/>
        <v>Jun</v>
      </c>
      <c r="G42" t="str">
        <f t="shared" si="2"/>
        <v>Ok</v>
      </c>
    </row>
    <row r="43" spans="1:7" x14ac:dyDescent="0.3">
      <c r="A43">
        <v>42</v>
      </c>
      <c r="B43" s="1">
        <v>44013</v>
      </c>
      <c r="C43" s="2">
        <v>-16.067552004626101</v>
      </c>
      <c r="D43" t="s">
        <v>3</v>
      </c>
      <c r="F43" t="str">
        <f t="shared" si="1"/>
        <v>Jul</v>
      </c>
      <c r="G43" t="str">
        <f t="shared" si="2"/>
        <v>Ok</v>
      </c>
    </row>
    <row r="44" spans="1:7" x14ac:dyDescent="0.3">
      <c r="A44">
        <v>43</v>
      </c>
      <c r="B44" s="1">
        <v>44044</v>
      </c>
      <c r="C44" s="2">
        <v>-28.9467198833343</v>
      </c>
      <c r="D44" t="s">
        <v>3</v>
      </c>
      <c r="F44" t="str">
        <f t="shared" si="1"/>
        <v>Aug</v>
      </c>
      <c r="G44" t="str">
        <f t="shared" si="2"/>
        <v>Ok</v>
      </c>
    </row>
    <row r="45" spans="1:7" x14ac:dyDescent="0.3">
      <c r="A45">
        <v>44</v>
      </c>
      <c r="B45" s="1">
        <v>44075</v>
      </c>
      <c r="C45" s="2">
        <v>-30.8557317347116</v>
      </c>
      <c r="D45" t="s">
        <v>3</v>
      </c>
      <c r="F45" t="str">
        <f t="shared" si="1"/>
        <v>Sep</v>
      </c>
      <c r="G45" t="str">
        <f t="shared" si="2"/>
        <v>Ok</v>
      </c>
    </row>
    <row r="46" spans="1:7" x14ac:dyDescent="0.3">
      <c r="A46">
        <v>45</v>
      </c>
      <c r="B46" s="1">
        <v>44105</v>
      </c>
      <c r="C46" s="2">
        <v>-27.795113321182601</v>
      </c>
      <c r="D46" t="s">
        <v>3</v>
      </c>
      <c r="F46" t="str">
        <f t="shared" si="1"/>
        <v>Oct</v>
      </c>
      <c r="G46" t="str">
        <f t="shared" si="2"/>
        <v>Ok</v>
      </c>
    </row>
    <row r="47" spans="1:7" x14ac:dyDescent="0.3">
      <c r="A47">
        <v>46</v>
      </c>
      <c r="B47" s="1">
        <v>44136</v>
      </c>
      <c r="C47" s="2">
        <v>-19.651160025276202</v>
      </c>
      <c r="D47" t="s">
        <v>3</v>
      </c>
      <c r="F47" t="str">
        <f t="shared" si="1"/>
        <v>Nov</v>
      </c>
      <c r="G47" t="str">
        <f t="shared" si="2"/>
        <v>Ok</v>
      </c>
    </row>
    <row r="48" spans="1:7" x14ac:dyDescent="0.3">
      <c r="A48">
        <v>47</v>
      </c>
      <c r="B48" s="1">
        <v>44166</v>
      </c>
      <c r="C48" s="2">
        <v>-7.9720314175268499</v>
      </c>
      <c r="D48" t="s">
        <v>3</v>
      </c>
      <c r="F48" t="str">
        <f t="shared" ref="F48:F68" si="3">TEXT(B48:B100,"MMM")</f>
        <v>Dec</v>
      </c>
      <c r="G48" t="str">
        <f t="shared" si="2"/>
        <v>Ok</v>
      </c>
    </row>
    <row r="49" spans="1:7" x14ac:dyDescent="0.3">
      <c r="A49">
        <v>48</v>
      </c>
      <c r="B49" s="1">
        <v>44197</v>
      </c>
      <c r="C49" s="2">
        <v>7.2514026195458401</v>
      </c>
      <c r="D49" t="s">
        <v>3</v>
      </c>
      <c r="E49">
        <f>YEAR(B49:B101)</f>
        <v>2021</v>
      </c>
      <c r="F49" t="str">
        <f t="shared" si="3"/>
        <v>Jan</v>
      </c>
      <c r="G49" t="str">
        <f t="shared" si="2"/>
        <v>Ok</v>
      </c>
    </row>
    <row r="50" spans="1:7" x14ac:dyDescent="0.3">
      <c r="A50">
        <v>49</v>
      </c>
      <c r="B50" s="1">
        <v>44228</v>
      </c>
      <c r="C50" s="2">
        <v>15.9220772371268</v>
      </c>
      <c r="D50" t="s">
        <v>3</v>
      </c>
      <c r="F50" t="str">
        <f t="shared" si="3"/>
        <v>Feb</v>
      </c>
      <c r="G50" t="str">
        <f t="shared" si="2"/>
        <v>Ok</v>
      </c>
    </row>
    <row r="51" spans="1:7" x14ac:dyDescent="0.3">
      <c r="A51">
        <v>50</v>
      </c>
      <c r="B51" s="1">
        <v>44256</v>
      </c>
      <c r="C51" s="2">
        <v>11.057564982626101</v>
      </c>
      <c r="D51" t="s">
        <v>3</v>
      </c>
      <c r="F51" t="str">
        <f t="shared" si="3"/>
        <v>Mar</v>
      </c>
      <c r="G51" t="str">
        <f t="shared" si="2"/>
        <v>Ok</v>
      </c>
    </row>
    <row r="52" spans="1:7" x14ac:dyDescent="0.3">
      <c r="A52">
        <v>51</v>
      </c>
      <c r="B52" s="1">
        <v>44287</v>
      </c>
      <c r="C52" s="2">
        <v>5.5877381621450501</v>
      </c>
      <c r="D52" t="s">
        <v>3</v>
      </c>
      <c r="F52" t="str">
        <f t="shared" si="3"/>
        <v>Apr</v>
      </c>
      <c r="G52" t="str">
        <f t="shared" si="2"/>
        <v>Ok</v>
      </c>
    </row>
    <row r="53" spans="1:7" x14ac:dyDescent="0.3">
      <c r="A53">
        <v>52</v>
      </c>
      <c r="B53" s="1">
        <v>44317</v>
      </c>
      <c r="C53" s="2">
        <v>0.83916103359665595</v>
      </c>
      <c r="D53" t="s">
        <v>3</v>
      </c>
      <c r="F53" t="str">
        <f t="shared" si="3"/>
        <v>May</v>
      </c>
      <c r="G53" t="str">
        <f t="shared" si="2"/>
        <v>Ok</v>
      </c>
    </row>
    <row r="54" spans="1:7" x14ac:dyDescent="0.3">
      <c r="A54">
        <v>53</v>
      </c>
      <c r="B54" s="1">
        <v>44348</v>
      </c>
      <c r="C54" s="2">
        <v>-7.9270754699107497</v>
      </c>
      <c r="D54" t="s">
        <v>3</v>
      </c>
      <c r="F54" t="str">
        <f t="shared" si="3"/>
        <v>Jun</v>
      </c>
      <c r="G54" t="str">
        <f t="shared" si="2"/>
        <v>Ok</v>
      </c>
    </row>
    <row r="55" spans="1:7" x14ac:dyDescent="0.3">
      <c r="A55">
        <v>54</v>
      </c>
      <c r="B55" s="1">
        <v>44378</v>
      </c>
      <c r="C55" s="2">
        <v>-12.5030462903164</v>
      </c>
      <c r="D55" t="s">
        <v>3</v>
      </c>
      <c r="F55" t="str">
        <f t="shared" si="3"/>
        <v>Jul</v>
      </c>
      <c r="G55" t="str">
        <f t="shared" si="2"/>
        <v>Ok</v>
      </c>
    </row>
    <row r="56" spans="1:7" x14ac:dyDescent="0.3">
      <c r="A56">
        <v>55</v>
      </c>
      <c r="B56" s="1">
        <v>44409</v>
      </c>
      <c r="C56" s="2">
        <v>-5.5332637977105197</v>
      </c>
      <c r="D56" t="s">
        <v>3</v>
      </c>
      <c r="F56" t="str">
        <f t="shared" si="3"/>
        <v>Aug</v>
      </c>
      <c r="G56" t="str">
        <f t="shared" si="2"/>
        <v>Ok</v>
      </c>
    </row>
    <row r="57" spans="1:7" x14ac:dyDescent="0.3">
      <c r="A57">
        <v>56</v>
      </c>
      <c r="B57" s="1">
        <v>44440</v>
      </c>
      <c r="C57" s="2">
        <v>-3.7667130589757498</v>
      </c>
      <c r="D57" t="s">
        <v>3</v>
      </c>
      <c r="F57" t="str">
        <f t="shared" si="3"/>
        <v>Sep</v>
      </c>
      <c r="G57" t="str">
        <f t="shared" si="2"/>
        <v>Ok</v>
      </c>
    </row>
    <row r="58" spans="1:7" x14ac:dyDescent="0.3">
      <c r="A58">
        <v>57</v>
      </c>
      <c r="B58" s="1">
        <v>44470</v>
      </c>
      <c r="C58" s="2">
        <v>3.21411438522721</v>
      </c>
      <c r="D58" t="s">
        <v>3</v>
      </c>
      <c r="F58" t="str">
        <f t="shared" si="3"/>
        <v>Oct</v>
      </c>
      <c r="G58" t="str">
        <f t="shared" si="2"/>
        <v>Ok</v>
      </c>
    </row>
    <row r="59" spans="1:7" x14ac:dyDescent="0.3">
      <c r="A59">
        <v>58</v>
      </c>
      <c r="B59" s="1">
        <v>44501</v>
      </c>
      <c r="C59" s="2">
        <v>12.652290196991199</v>
      </c>
      <c r="D59" t="s">
        <v>3</v>
      </c>
      <c r="F59" t="str">
        <f t="shared" si="3"/>
        <v>Nov</v>
      </c>
      <c r="G59" t="str">
        <f t="shared" si="2"/>
        <v>Ok</v>
      </c>
    </row>
    <row r="60" spans="1:7" x14ac:dyDescent="0.3">
      <c r="A60">
        <v>59</v>
      </c>
      <c r="B60" s="1">
        <v>44531</v>
      </c>
      <c r="C60" s="2">
        <v>12.50401754666</v>
      </c>
      <c r="D60" t="s">
        <v>3</v>
      </c>
      <c r="F60" t="str">
        <f t="shared" si="3"/>
        <v>Dec</v>
      </c>
      <c r="G60" t="str">
        <f t="shared" si="2"/>
        <v>Ok</v>
      </c>
    </row>
    <row r="61" spans="1:7" x14ac:dyDescent="0.3">
      <c r="A61">
        <v>60</v>
      </c>
      <c r="B61" s="1">
        <v>44562</v>
      </c>
      <c r="C61" s="2">
        <v>7.5701219264220398</v>
      </c>
      <c r="D61" t="s">
        <v>3</v>
      </c>
      <c r="E61">
        <f>YEAR(B61:B113)</f>
        <v>2022</v>
      </c>
      <c r="F61" t="str">
        <f t="shared" si="3"/>
        <v>Jan</v>
      </c>
      <c r="G61" t="str">
        <f t="shared" si="2"/>
        <v>Ok</v>
      </c>
    </row>
    <row r="62" spans="1:7" x14ac:dyDescent="0.3">
      <c r="A62">
        <v>61</v>
      </c>
      <c r="B62" s="1">
        <v>44593</v>
      </c>
      <c r="C62" s="2">
        <v>-1.31060149776617</v>
      </c>
      <c r="D62" t="s">
        <v>3</v>
      </c>
      <c r="F62" t="str">
        <f t="shared" si="3"/>
        <v>Feb</v>
      </c>
      <c r="G62" t="str">
        <f t="shared" si="2"/>
        <v>Ok</v>
      </c>
    </row>
    <row r="63" spans="1:7" x14ac:dyDescent="0.3">
      <c r="A63">
        <v>62</v>
      </c>
      <c r="B63" s="1">
        <v>44621</v>
      </c>
      <c r="C63" s="2">
        <v>-10.6859618564574</v>
      </c>
      <c r="D63" t="s">
        <v>3</v>
      </c>
      <c r="F63" t="str">
        <f t="shared" si="3"/>
        <v>Mar</v>
      </c>
      <c r="G63" t="str">
        <f t="shared" si="2"/>
        <v>Ok</v>
      </c>
    </row>
    <row r="64" spans="1:7" x14ac:dyDescent="0.3">
      <c r="A64">
        <v>63</v>
      </c>
      <c r="B64" s="1">
        <v>44652</v>
      </c>
      <c r="C64" s="2">
        <v>-8.6435189434459101</v>
      </c>
      <c r="D64" t="s">
        <v>3</v>
      </c>
      <c r="F64" t="str">
        <f t="shared" si="3"/>
        <v>Apr</v>
      </c>
      <c r="G64" t="str">
        <f t="shared" si="2"/>
        <v>Ok</v>
      </c>
    </row>
    <row r="65" spans="1:7" x14ac:dyDescent="0.3">
      <c r="A65">
        <v>64</v>
      </c>
      <c r="B65" s="1">
        <v>44682</v>
      </c>
      <c r="C65" s="2">
        <v>-16.616547866213399</v>
      </c>
      <c r="D65" t="s">
        <v>3</v>
      </c>
      <c r="F65" t="str">
        <f t="shared" si="3"/>
        <v>May</v>
      </c>
      <c r="G65" t="str">
        <f t="shared" si="2"/>
        <v>Ok</v>
      </c>
    </row>
    <row r="66" spans="1:7" x14ac:dyDescent="0.3">
      <c r="A66">
        <v>65</v>
      </c>
      <c r="B66" s="1">
        <v>44713</v>
      </c>
      <c r="C66" s="2">
        <v>-1.93367341255519</v>
      </c>
      <c r="D66" t="s">
        <v>3</v>
      </c>
      <c r="F66" t="str">
        <f t="shared" si="3"/>
        <v>Jun</v>
      </c>
      <c r="G66" t="str">
        <f t="shared" si="2"/>
        <v>Ok</v>
      </c>
    </row>
    <row r="67" spans="1:7" x14ac:dyDescent="0.3">
      <c r="A67">
        <v>66</v>
      </c>
      <c r="B67" s="1">
        <v>44743</v>
      </c>
      <c r="C67" s="2">
        <v>-0.62123683010598496</v>
      </c>
      <c r="D67" t="s">
        <v>3</v>
      </c>
      <c r="F67" t="str">
        <f t="shared" si="3"/>
        <v>Jul</v>
      </c>
      <c r="G67" t="str">
        <f t="shared" si="2"/>
        <v>Ok</v>
      </c>
    </row>
    <row r="68" spans="1:7" x14ac:dyDescent="0.3">
      <c r="A68">
        <v>67</v>
      </c>
      <c r="B68" s="1">
        <v>44774</v>
      </c>
      <c r="C68" s="2">
        <v>12.651326691820699</v>
      </c>
      <c r="D68" t="s">
        <v>3</v>
      </c>
      <c r="F68" t="str">
        <f t="shared" si="3"/>
        <v>Aug</v>
      </c>
      <c r="G68" t="str">
        <f t="shared" si="2"/>
        <v>Ok</v>
      </c>
    </row>
  </sheetData>
  <autoFilter ref="B1:D68" xr:uid="{9AB5F3C3-FAD3-44A2-A9BC-AAC76575A478}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10C4-4C0D-4C93-9C68-DA790921EE6B}">
  <dimension ref="A1:AE80"/>
  <sheetViews>
    <sheetView tabSelected="1" topLeftCell="A35" zoomScale="70" zoomScaleNormal="70" workbookViewId="0">
      <selection activeCell="S16" sqref="S16"/>
    </sheetView>
  </sheetViews>
  <sheetFormatPr defaultRowHeight="14.4" x14ac:dyDescent="0.3"/>
  <cols>
    <col min="1" max="1" width="13" bestFit="1" customWidth="1"/>
    <col min="2" max="2" width="8.88671875" bestFit="1" customWidth="1"/>
    <col min="3" max="3" width="11" bestFit="1" customWidth="1"/>
    <col min="4" max="4" width="13.77734375" bestFit="1" customWidth="1"/>
    <col min="5" max="5" width="13" bestFit="1" customWidth="1"/>
    <col min="6" max="6" width="7.33203125" bestFit="1" customWidth="1"/>
    <col min="7" max="7" width="7.5546875" bestFit="1" customWidth="1"/>
    <col min="8" max="8" width="7.33203125" bestFit="1" customWidth="1"/>
    <col min="9" max="9" width="7.109375" bestFit="1" customWidth="1"/>
    <col min="10" max="10" width="7.88671875" bestFit="1" customWidth="1"/>
    <col min="11" max="11" width="7.33203125" bestFit="1" customWidth="1"/>
    <col min="12" max="12" width="6.33203125" bestFit="1" customWidth="1"/>
    <col min="13" max="13" width="7.88671875" bestFit="1" customWidth="1"/>
    <col min="14" max="14" width="7.88671875" customWidth="1"/>
    <col min="15" max="15" width="7.33203125" bestFit="1" customWidth="1"/>
    <col min="16" max="16" width="7.5546875" bestFit="1" customWidth="1"/>
    <col min="17" max="17" width="14.88671875" bestFit="1" customWidth="1"/>
    <col min="18" max="18" width="15.6640625" bestFit="1" customWidth="1"/>
    <col min="19" max="19" width="15.88671875" bestFit="1" customWidth="1"/>
    <col min="20" max="20" width="24.6640625" bestFit="1" customWidth="1"/>
    <col min="21" max="21" width="13.33203125" bestFit="1" customWidth="1"/>
    <col min="22" max="22" width="9.44140625" bestFit="1" customWidth="1"/>
    <col min="23" max="23" width="10.21875" bestFit="1" customWidth="1"/>
    <col min="24" max="24" width="39.109375" bestFit="1" customWidth="1"/>
    <col min="25" max="25" width="15.6640625" bestFit="1" customWidth="1"/>
    <col min="26" max="26" width="15.88671875" bestFit="1" customWidth="1"/>
    <col min="27" max="27" width="24.6640625" bestFit="1" customWidth="1"/>
    <col min="28" max="28" width="13.33203125" bestFit="1" customWidth="1"/>
    <col min="29" max="29" width="8.88671875" customWidth="1"/>
    <col min="30" max="30" width="9.44140625" bestFit="1" customWidth="1"/>
    <col min="31" max="31" width="19.44140625" bestFit="1" customWidth="1"/>
    <col min="32" max="32" width="8.88671875" customWidth="1"/>
  </cols>
  <sheetData>
    <row r="1" spans="1:31" s="11" customFormat="1" ht="45" customHeight="1" x14ac:dyDescent="0.35">
      <c r="A1" s="22" t="s">
        <v>75</v>
      </c>
      <c r="B1" s="22" t="s">
        <v>76</v>
      </c>
      <c r="C1" s="22" t="s">
        <v>39</v>
      </c>
      <c r="D1" s="23" t="s">
        <v>38</v>
      </c>
      <c r="E1" s="23" t="s">
        <v>30</v>
      </c>
      <c r="F1" s="23" t="s">
        <v>18</v>
      </c>
      <c r="G1" s="23" t="s">
        <v>19</v>
      </c>
      <c r="H1" s="23" t="s">
        <v>20</v>
      </c>
      <c r="I1" s="23" t="s">
        <v>21</v>
      </c>
      <c r="J1" s="23" t="s">
        <v>22</v>
      </c>
      <c r="K1" s="23" t="s">
        <v>23</v>
      </c>
      <c r="L1" s="23" t="s">
        <v>24</v>
      </c>
      <c r="M1" s="23" t="s">
        <v>25</v>
      </c>
      <c r="N1" s="23" t="s">
        <v>26</v>
      </c>
      <c r="O1" s="23" t="s">
        <v>27</v>
      </c>
      <c r="P1" s="23" t="s">
        <v>28</v>
      </c>
      <c r="Q1" s="24" t="s">
        <v>74</v>
      </c>
      <c r="R1" s="25" t="s">
        <v>40</v>
      </c>
      <c r="S1" s="25" t="s">
        <v>41</v>
      </c>
      <c r="T1" s="25" t="s">
        <v>42</v>
      </c>
      <c r="U1" s="25" t="s">
        <v>43</v>
      </c>
      <c r="V1" s="23"/>
      <c r="W1" s="23"/>
      <c r="X1" s="27" t="s">
        <v>83</v>
      </c>
      <c r="Y1" s="25" t="s">
        <v>40</v>
      </c>
      <c r="Z1" s="25" t="s">
        <v>41</v>
      </c>
      <c r="AA1" s="25" t="s">
        <v>42</v>
      </c>
      <c r="AB1" s="25" t="s">
        <v>43</v>
      </c>
    </row>
    <row r="2" spans="1:31" x14ac:dyDescent="0.3">
      <c r="A2" s="8">
        <v>42767</v>
      </c>
      <c r="B2" s="6">
        <v>2017</v>
      </c>
      <c r="C2" s="6" t="s">
        <v>19</v>
      </c>
      <c r="D2" s="7">
        <v>13.438745539305501</v>
      </c>
      <c r="E2" s="6">
        <v>1</v>
      </c>
      <c r="F2" s="6">
        <f t="shared" ref="F2:P11" si="0">IF($C2=F$1,1,0)</f>
        <v>0</v>
      </c>
      <c r="G2" s="6">
        <f t="shared" si="0"/>
        <v>1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7">
        <f>'Regression - Matrix'!$B$17+MMULT('Master sheet'!E2:P2,'Regression - Matrix'!$B$18:$B$29)</f>
        <v>3.8460560857641273</v>
      </c>
      <c r="R2" s="28">
        <f t="shared" ref="R2:R33" si="1">D2-Q2</f>
        <v>9.5926894535413734</v>
      </c>
      <c r="S2" s="28">
        <f>ABS(R2)</f>
        <v>9.5926894535413734</v>
      </c>
      <c r="T2" s="29">
        <f t="shared" ref="T2:T33" si="2">S2/D2</f>
        <v>0.71380840015794456</v>
      </c>
      <c r="U2" s="28">
        <f>S2^2</f>
        <v>92.019690952083891</v>
      </c>
      <c r="V2" s="19" t="s">
        <v>44</v>
      </c>
      <c r="W2" s="20">
        <f>AVERAGE(S2:S68)</f>
        <v>10.308795969888889</v>
      </c>
      <c r="X2" s="7">
        <v>13.438745539305501</v>
      </c>
      <c r="Y2" s="28"/>
      <c r="Z2" s="28"/>
      <c r="AA2" s="29"/>
      <c r="AB2" s="28"/>
      <c r="AD2" s="18" t="s">
        <v>82</v>
      </c>
      <c r="AE2" s="18">
        <v>1</v>
      </c>
    </row>
    <row r="3" spans="1:31" x14ac:dyDescent="0.3">
      <c r="A3" s="8">
        <v>42795</v>
      </c>
      <c r="B3" s="6"/>
      <c r="C3" s="6" t="s">
        <v>20</v>
      </c>
      <c r="D3" s="7">
        <v>19.132127658292401</v>
      </c>
      <c r="E3" s="6">
        <v>2</v>
      </c>
      <c r="F3" s="6">
        <f t="shared" si="0"/>
        <v>0</v>
      </c>
      <c r="G3" s="6">
        <f t="shared" si="0"/>
        <v>0</v>
      </c>
      <c r="H3" s="6">
        <f t="shared" si="0"/>
        <v>1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7">
        <f>'Regression - Matrix'!$B$17+MMULT('Master sheet'!E3:P3,'Regression - Matrix'!$B$18:$B$29)</f>
        <v>9.2060808091286574</v>
      </c>
      <c r="R3" s="28">
        <f t="shared" si="1"/>
        <v>9.9260468491637432</v>
      </c>
      <c r="S3" s="28">
        <f t="shared" ref="S3:S66" si="3">ABS(R3)</f>
        <v>9.9260468491637432</v>
      </c>
      <c r="T3" s="29">
        <f t="shared" si="2"/>
        <v>0.51881562921003799</v>
      </c>
      <c r="U3" s="28">
        <f t="shared" ref="U3:U66" si="4">S3^2</f>
        <v>98.526406051793472</v>
      </c>
      <c r="V3" s="20" t="s">
        <v>45</v>
      </c>
      <c r="W3" s="21">
        <f>AVERAGE(T2:T68)</f>
        <v>-0.24613897541380797</v>
      </c>
      <c r="X3" s="28">
        <f t="shared" ref="X3:X34" si="5">AE$2*D2+((1-AE$2)*X2)</f>
        <v>13.438745539305501</v>
      </c>
      <c r="Y3" s="28">
        <f t="shared" ref="Y3:Y66" si="6">D3-X3</f>
        <v>5.6933821189869001</v>
      </c>
      <c r="Z3" s="28">
        <f t="shared" ref="Z3:Z66" si="7">ABS(Y3)</f>
        <v>5.6933821189869001</v>
      </c>
      <c r="AA3" s="29">
        <f t="shared" ref="AA3:AA66" si="8">Z3/D3</f>
        <v>0.29758227734379705</v>
      </c>
      <c r="AB3" s="28">
        <f>Y3^2</f>
        <v>32.414599952799762</v>
      </c>
      <c r="AD3" s="19" t="s">
        <v>44</v>
      </c>
      <c r="AE3" s="20">
        <f>AVERAGE(Z3:Z68)</f>
        <v>9.3444643286528688</v>
      </c>
    </row>
    <row r="4" spans="1:31" x14ac:dyDescent="0.3">
      <c r="A4" s="8">
        <v>42826</v>
      </c>
      <c r="B4" s="6"/>
      <c r="C4" s="6" t="s">
        <v>21</v>
      </c>
      <c r="D4" s="7">
        <v>-0.67621358364565409</v>
      </c>
      <c r="E4" s="6">
        <v>3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1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7">
        <f>'Regression - Matrix'!$B$17+MMULT('Master sheet'!E4:P4,'Regression - Matrix'!$B$18:$B$29)</f>
        <v>-0.55315650821627749</v>
      </c>
      <c r="R4" s="28">
        <f t="shared" si="1"/>
        <v>-0.12305707542937661</v>
      </c>
      <c r="S4" s="28">
        <f t="shared" si="3"/>
        <v>0.12305707542937661</v>
      </c>
      <c r="T4" s="29">
        <f t="shared" si="2"/>
        <v>-0.18197959698759961</v>
      </c>
      <c r="U4" s="28">
        <f t="shared" si="4"/>
        <v>1.5143043813231283E-2</v>
      </c>
      <c r="V4" s="20" t="s">
        <v>46</v>
      </c>
      <c r="W4" s="20">
        <f>AVERAGE(U2:U68)</f>
        <v>160.00366650639938</v>
      </c>
      <c r="X4" s="28">
        <f t="shared" si="5"/>
        <v>19.132127658292401</v>
      </c>
      <c r="Y4" s="28">
        <f t="shared" si="6"/>
        <v>-19.808341241938056</v>
      </c>
      <c r="Z4" s="28">
        <f t="shared" si="7"/>
        <v>19.808341241938056</v>
      </c>
      <c r="AA4" s="29">
        <f t="shared" si="8"/>
        <v>-29.293024749881273</v>
      </c>
      <c r="AB4" s="28">
        <f t="shared" ref="AB4:AB67" si="9">Y4^2</f>
        <v>392.37038275706408</v>
      </c>
      <c r="AD4" s="20" t="s">
        <v>45</v>
      </c>
      <c r="AE4" s="21">
        <f>AVERAGE(AA2:AA68)</f>
        <v>-1.5760598773971002</v>
      </c>
    </row>
    <row r="5" spans="1:31" x14ac:dyDescent="0.3">
      <c r="A5" s="8">
        <v>42856</v>
      </c>
      <c r="B5" s="6"/>
      <c r="C5" s="6" t="s">
        <v>22</v>
      </c>
      <c r="D5" s="7">
        <v>7.4402717921244097</v>
      </c>
      <c r="E5" s="6">
        <v>4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1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6">
        <f t="shared" si="0"/>
        <v>0</v>
      </c>
      <c r="Q5" s="7">
        <f>'Regression - Matrix'!$B$17+MMULT('Master sheet'!E5:P5,'Regression - Matrix'!$B$18:$B$29)</f>
        <v>-0.10052182195150294</v>
      </c>
      <c r="R5" s="28">
        <f t="shared" si="1"/>
        <v>7.5407936140759126</v>
      </c>
      <c r="S5" s="28">
        <f t="shared" si="3"/>
        <v>7.5407936140759126</v>
      </c>
      <c r="T5" s="29">
        <f t="shared" si="2"/>
        <v>1.0135105040192087</v>
      </c>
      <c r="U5" s="28">
        <f t="shared" si="4"/>
        <v>56.863568330088064</v>
      </c>
      <c r="V5" s="28"/>
      <c r="W5" s="28"/>
      <c r="X5" s="28">
        <f t="shared" si="5"/>
        <v>-0.67621358364565409</v>
      </c>
      <c r="Y5" s="28">
        <f t="shared" si="6"/>
        <v>8.116485375770063</v>
      </c>
      <c r="Z5" s="28">
        <f t="shared" si="7"/>
        <v>8.116485375770063</v>
      </c>
      <c r="AA5" s="29">
        <f t="shared" si="8"/>
        <v>1.0908856023729443</v>
      </c>
      <c r="AB5" s="28">
        <f t="shared" si="9"/>
        <v>65.877334855089302</v>
      </c>
      <c r="AD5" s="20" t="s">
        <v>46</v>
      </c>
      <c r="AE5" s="18">
        <f>AVERAGE(AB2:AB68)</f>
        <v>130.5461636408657</v>
      </c>
    </row>
    <row r="6" spans="1:31" x14ac:dyDescent="0.3">
      <c r="A6" s="8">
        <v>42887</v>
      </c>
      <c r="B6" s="6"/>
      <c r="C6" s="6" t="s">
        <v>23</v>
      </c>
      <c r="D6" s="7">
        <v>0.72801897300294904</v>
      </c>
      <c r="E6" s="6">
        <v>5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1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7">
        <f>'Regression - Matrix'!$B$17+MMULT('Master sheet'!E6:P6,'Regression - Matrix'!$B$18:$B$29)</f>
        <v>6.5740189045097637</v>
      </c>
      <c r="R6" s="28">
        <f t="shared" si="1"/>
        <v>-5.8459999315068147</v>
      </c>
      <c r="S6" s="28">
        <f t="shared" si="3"/>
        <v>5.8459999315068147</v>
      </c>
      <c r="T6" s="29">
        <f t="shared" si="2"/>
        <v>8.0300104094720268</v>
      </c>
      <c r="U6" s="28">
        <f t="shared" si="4"/>
        <v>34.175715199177681</v>
      </c>
      <c r="V6" s="28"/>
      <c r="W6" s="28"/>
      <c r="X6" s="28">
        <f t="shared" si="5"/>
        <v>7.4402717921244097</v>
      </c>
      <c r="Y6" s="28">
        <f t="shared" si="6"/>
        <v>-6.7122528191214608</v>
      </c>
      <c r="Z6" s="28">
        <f t="shared" si="7"/>
        <v>6.7122528191214608</v>
      </c>
      <c r="AA6" s="29">
        <f t="shared" si="8"/>
        <v>9.2198872117777491</v>
      </c>
      <c r="AB6" s="28">
        <f t="shared" si="9"/>
        <v>45.054337907803998</v>
      </c>
    </row>
    <row r="7" spans="1:31" x14ac:dyDescent="0.3">
      <c r="A7" s="8">
        <v>42917</v>
      </c>
      <c r="B7" s="6"/>
      <c r="C7" s="6" t="s">
        <v>24</v>
      </c>
      <c r="D7" s="7">
        <v>-12.4562556182939</v>
      </c>
      <c r="E7" s="6">
        <v>6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1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7">
        <f>'Regression - Matrix'!$B$17+MMULT('Master sheet'!E7:P7,'Regression - Matrix'!$B$18:$B$29)</f>
        <v>-0.23737472867904508</v>
      </c>
      <c r="R7" s="28">
        <f t="shared" si="1"/>
        <v>-12.218880889614855</v>
      </c>
      <c r="S7" s="28">
        <f t="shared" si="3"/>
        <v>12.218880889614855</v>
      </c>
      <c r="T7" s="29">
        <f t="shared" si="2"/>
        <v>-0.98094333193271788</v>
      </c>
      <c r="U7" s="28">
        <f t="shared" si="4"/>
        <v>149.30105019459512</v>
      </c>
      <c r="V7" s="28"/>
      <c r="W7" s="28"/>
      <c r="X7" s="28">
        <f t="shared" si="5"/>
        <v>0.72801897300294904</v>
      </c>
      <c r="Y7" s="28">
        <f t="shared" si="6"/>
        <v>-13.18427459129685</v>
      </c>
      <c r="Z7" s="28">
        <f t="shared" si="7"/>
        <v>13.18427459129685</v>
      </c>
      <c r="AA7" s="29">
        <f t="shared" si="8"/>
        <v>-1.0584460527555122</v>
      </c>
      <c r="AB7" s="28">
        <f t="shared" si="9"/>
        <v>173.82509649871571</v>
      </c>
    </row>
    <row r="8" spans="1:31" x14ac:dyDescent="0.3">
      <c r="A8" s="8">
        <v>42948</v>
      </c>
      <c r="B8" s="6"/>
      <c r="C8" s="6" t="s">
        <v>25</v>
      </c>
      <c r="D8" s="7">
        <v>-14.1204166810143</v>
      </c>
      <c r="E8" s="6">
        <v>7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1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7">
        <f>'Regression - Matrix'!$B$17+MMULT('Master sheet'!E8:P8,'Regression - Matrix'!$B$18:$B$29)</f>
        <v>1.97713149147474</v>
      </c>
      <c r="R8" s="28">
        <f t="shared" si="1"/>
        <v>-16.097548172489041</v>
      </c>
      <c r="S8" s="28">
        <f t="shared" si="3"/>
        <v>16.097548172489041</v>
      </c>
      <c r="T8" s="29">
        <f t="shared" si="2"/>
        <v>-1.1400193447643161</v>
      </c>
      <c r="U8" s="28">
        <f t="shared" si="4"/>
        <v>259.13105716560528</v>
      </c>
      <c r="V8" s="28"/>
      <c r="W8" s="28"/>
      <c r="X8" s="28">
        <f t="shared" si="5"/>
        <v>-12.4562556182939</v>
      </c>
      <c r="Y8" s="28">
        <f t="shared" si="6"/>
        <v>-1.6641610627203995</v>
      </c>
      <c r="Z8" s="28">
        <f t="shared" si="7"/>
        <v>1.6641610627203995</v>
      </c>
      <c r="AA8" s="29">
        <f t="shared" si="8"/>
        <v>-0.11785495430584271</v>
      </c>
      <c r="AB8" s="28">
        <f t="shared" si="9"/>
        <v>2.7694320426746897</v>
      </c>
    </row>
    <row r="9" spans="1:31" x14ac:dyDescent="0.3">
      <c r="A9" s="8">
        <v>42979</v>
      </c>
      <c r="B9" s="6"/>
      <c r="C9" s="6" t="s">
        <v>26</v>
      </c>
      <c r="D9" s="7">
        <v>5.5701544656896598</v>
      </c>
      <c r="E9" s="6">
        <v>8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1</v>
      </c>
      <c r="O9" s="6">
        <f t="shared" si="0"/>
        <v>0</v>
      </c>
      <c r="P9" s="6">
        <f t="shared" si="0"/>
        <v>0</v>
      </c>
      <c r="Q9" s="7">
        <f>'Regression - Matrix'!$B$17+MMULT('Master sheet'!E9:P9,'Regression - Matrix'!$B$18:$B$29)</f>
        <v>5.4577215142704958</v>
      </c>
      <c r="R9" s="28">
        <f t="shared" si="1"/>
        <v>0.11243295141916398</v>
      </c>
      <c r="S9" s="28">
        <f t="shared" si="3"/>
        <v>0.11243295141916398</v>
      </c>
      <c r="T9" s="29">
        <f t="shared" si="2"/>
        <v>2.0184889326088605E-2</v>
      </c>
      <c r="U9" s="28">
        <f t="shared" si="4"/>
        <v>1.2641168564824088E-2</v>
      </c>
      <c r="V9" s="28"/>
      <c r="W9" s="28"/>
      <c r="X9" s="28">
        <f t="shared" si="5"/>
        <v>-14.1204166810143</v>
      </c>
      <c r="Y9" s="28">
        <f t="shared" si="6"/>
        <v>19.690571146703959</v>
      </c>
      <c r="Z9" s="28">
        <f t="shared" si="7"/>
        <v>19.690571146703959</v>
      </c>
      <c r="AA9" s="29">
        <f t="shared" si="8"/>
        <v>3.5350134844538825</v>
      </c>
      <c r="AB9" s="28">
        <f t="shared" si="9"/>
        <v>387.7185920834105</v>
      </c>
    </row>
    <row r="10" spans="1:31" x14ac:dyDescent="0.3">
      <c r="A10" s="8">
        <v>43009</v>
      </c>
      <c r="B10" s="6"/>
      <c r="C10" s="6" t="s">
        <v>27</v>
      </c>
      <c r="D10" s="7">
        <v>-3.2774653715133999</v>
      </c>
      <c r="E10" s="6">
        <v>9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  <c r="N10" s="6">
        <f t="shared" si="0"/>
        <v>0</v>
      </c>
      <c r="O10" s="6">
        <f t="shared" si="0"/>
        <v>1</v>
      </c>
      <c r="P10" s="6">
        <f t="shared" si="0"/>
        <v>0</v>
      </c>
      <c r="Q10" s="7">
        <f>'Regression - Matrix'!$B$17+MMULT('Master sheet'!E10:P10,'Regression - Matrix'!$B$18:$B$29)</f>
        <v>0.22178239971583658</v>
      </c>
      <c r="R10" s="28">
        <f t="shared" si="1"/>
        <v>-3.4992477712292365</v>
      </c>
      <c r="S10" s="28">
        <f t="shared" si="3"/>
        <v>3.4992477712292365</v>
      </c>
      <c r="T10" s="29">
        <f t="shared" si="2"/>
        <v>-1.0676688765786797</v>
      </c>
      <c r="U10" s="28">
        <f t="shared" si="4"/>
        <v>12.244734964452778</v>
      </c>
      <c r="V10" s="28"/>
      <c r="W10" s="28"/>
      <c r="X10" s="28">
        <f t="shared" si="5"/>
        <v>5.5701544656896598</v>
      </c>
      <c r="Y10" s="28">
        <f t="shared" si="6"/>
        <v>-8.8476198372030588</v>
      </c>
      <c r="Z10" s="28">
        <f t="shared" si="7"/>
        <v>8.8476198372030588</v>
      </c>
      <c r="AA10" s="29">
        <f t="shared" si="8"/>
        <v>-2.6995311419926882</v>
      </c>
      <c r="AB10" s="28">
        <f t="shared" si="9"/>
        <v>78.280376783669084</v>
      </c>
    </row>
    <row r="11" spans="1:31" x14ac:dyDescent="0.3">
      <c r="A11" s="8">
        <v>43040</v>
      </c>
      <c r="B11" s="6"/>
      <c r="C11" s="6" t="s">
        <v>28</v>
      </c>
      <c r="D11" s="7">
        <v>4.6279095855772097</v>
      </c>
      <c r="E11" s="6">
        <v>10</v>
      </c>
      <c r="F11" s="6">
        <f t="shared" si="0"/>
        <v>0</v>
      </c>
      <c r="G11" s="6">
        <f t="shared" si="0"/>
        <v>0</v>
      </c>
      <c r="H11" s="6">
        <f t="shared" si="0"/>
        <v>0</v>
      </c>
      <c r="I11" s="6">
        <f t="shared" si="0"/>
        <v>0</v>
      </c>
      <c r="J11" s="6">
        <f t="shared" si="0"/>
        <v>0</v>
      </c>
      <c r="K11" s="6">
        <f t="shared" si="0"/>
        <v>0</v>
      </c>
      <c r="L11" s="6">
        <f t="shared" si="0"/>
        <v>0</v>
      </c>
      <c r="M11" s="6">
        <f t="shared" si="0"/>
        <v>0</v>
      </c>
      <c r="N11" s="6">
        <f t="shared" si="0"/>
        <v>0</v>
      </c>
      <c r="O11" s="6">
        <f t="shared" si="0"/>
        <v>0</v>
      </c>
      <c r="P11" s="6">
        <f t="shared" si="0"/>
        <v>1</v>
      </c>
      <c r="Q11" s="7">
        <f>'Regression - Matrix'!$B$17+MMULT('Master sheet'!E11:P11,'Regression - Matrix'!$B$18:$B$29)</f>
        <v>2.6875222896856954</v>
      </c>
      <c r="R11" s="28">
        <f t="shared" si="1"/>
        <v>1.9403872958915143</v>
      </c>
      <c r="S11" s="28">
        <f t="shared" si="3"/>
        <v>1.9403872958915143</v>
      </c>
      <c r="T11" s="29">
        <f t="shared" si="2"/>
        <v>0.41927943059620126</v>
      </c>
      <c r="U11" s="28">
        <f t="shared" si="4"/>
        <v>3.7651028580571828</v>
      </c>
      <c r="V11" s="28"/>
      <c r="W11" s="28"/>
      <c r="X11" s="28">
        <f t="shared" si="5"/>
        <v>-3.2774653715133999</v>
      </c>
      <c r="Y11" s="28">
        <f t="shared" si="6"/>
        <v>7.9053749570906096</v>
      </c>
      <c r="Z11" s="28">
        <f t="shared" si="7"/>
        <v>7.9053749570906096</v>
      </c>
      <c r="AA11" s="29">
        <f t="shared" si="8"/>
        <v>1.7081956358282273</v>
      </c>
      <c r="AB11" s="28">
        <f t="shared" si="9"/>
        <v>62.494953212195355</v>
      </c>
    </row>
    <row r="12" spans="1:31" x14ac:dyDescent="0.3">
      <c r="A12" s="8">
        <v>43070</v>
      </c>
      <c r="B12" s="6"/>
      <c r="C12" s="6" t="s">
        <v>29</v>
      </c>
      <c r="D12" s="7">
        <v>27.871387226686299</v>
      </c>
      <c r="E12" s="6">
        <v>11</v>
      </c>
      <c r="F12" s="6">
        <f t="shared" ref="F12:P21" si="10">IF($C12=F$1,1,0)</f>
        <v>0</v>
      </c>
      <c r="G12" s="6">
        <f t="shared" si="10"/>
        <v>0</v>
      </c>
      <c r="H12" s="6">
        <f t="shared" si="10"/>
        <v>0</v>
      </c>
      <c r="I12" s="6">
        <f t="shared" si="10"/>
        <v>0</v>
      </c>
      <c r="J12" s="6">
        <f t="shared" si="10"/>
        <v>0</v>
      </c>
      <c r="K12" s="6">
        <f t="shared" si="10"/>
        <v>0</v>
      </c>
      <c r="L12" s="6">
        <f t="shared" si="10"/>
        <v>0</v>
      </c>
      <c r="M12" s="6">
        <f t="shared" si="10"/>
        <v>0</v>
      </c>
      <c r="N12" s="6">
        <f t="shared" si="10"/>
        <v>0</v>
      </c>
      <c r="O12" s="6">
        <f t="shared" si="10"/>
        <v>0</v>
      </c>
      <c r="P12" s="6">
        <f t="shared" si="10"/>
        <v>0</v>
      </c>
      <c r="Q12" s="7">
        <f>'Regression - Matrix'!$B$17+MMULT('Master sheet'!E12:P12,'Regression - Matrix'!$B$18:$B$29)</f>
        <v>11.573225279658004</v>
      </c>
      <c r="R12" s="28">
        <f t="shared" si="1"/>
        <v>16.298161947028294</v>
      </c>
      <c r="S12" s="28">
        <f t="shared" si="3"/>
        <v>16.298161947028294</v>
      </c>
      <c r="T12" s="29">
        <f t="shared" si="2"/>
        <v>0.58476321305683443</v>
      </c>
      <c r="U12" s="28">
        <f t="shared" si="4"/>
        <v>265.6300828515611</v>
      </c>
      <c r="V12" s="28"/>
      <c r="W12" s="28"/>
      <c r="X12" s="28">
        <f t="shared" si="5"/>
        <v>4.6279095855772097</v>
      </c>
      <c r="Y12" s="28">
        <f t="shared" si="6"/>
        <v>23.243477641109088</v>
      </c>
      <c r="Z12" s="28">
        <f t="shared" si="7"/>
        <v>23.243477641109088</v>
      </c>
      <c r="AA12" s="29">
        <f t="shared" si="8"/>
        <v>0.83395481724906473</v>
      </c>
      <c r="AB12" s="28">
        <f t="shared" si="9"/>
        <v>540.25925285273809</v>
      </c>
    </row>
    <row r="13" spans="1:31" x14ac:dyDescent="0.3">
      <c r="A13" s="8">
        <v>43101</v>
      </c>
      <c r="B13" s="6">
        <v>2018</v>
      </c>
      <c r="C13" s="6" t="s">
        <v>18</v>
      </c>
      <c r="D13" s="7">
        <v>16.599883648362201</v>
      </c>
      <c r="E13" s="6">
        <v>12</v>
      </c>
      <c r="F13" s="6">
        <f t="shared" si="10"/>
        <v>1</v>
      </c>
      <c r="G13" s="6">
        <f t="shared" si="10"/>
        <v>0</v>
      </c>
      <c r="H13" s="6">
        <f t="shared" si="10"/>
        <v>0</v>
      </c>
      <c r="I13" s="6">
        <f t="shared" si="10"/>
        <v>0</v>
      </c>
      <c r="J13" s="6">
        <f t="shared" si="10"/>
        <v>0</v>
      </c>
      <c r="K13" s="6">
        <f t="shared" si="10"/>
        <v>0</v>
      </c>
      <c r="L13" s="6">
        <f t="shared" si="10"/>
        <v>0</v>
      </c>
      <c r="M13" s="6">
        <f t="shared" si="10"/>
        <v>0</v>
      </c>
      <c r="N13" s="6">
        <f t="shared" si="10"/>
        <v>0</v>
      </c>
      <c r="O13" s="6">
        <f t="shared" si="10"/>
        <v>0</v>
      </c>
      <c r="P13" s="6">
        <f t="shared" si="10"/>
        <v>0</v>
      </c>
      <c r="Q13" s="7">
        <f>'Regression - Matrix'!$B$17+MMULT('Master sheet'!E13:P13,'Regression - Matrix'!$B$18:$B$29)</f>
        <v>4.5795827801742739</v>
      </c>
      <c r="R13" s="28">
        <f t="shared" si="1"/>
        <v>12.020300868187928</v>
      </c>
      <c r="S13" s="28">
        <f t="shared" si="3"/>
        <v>12.020300868187928</v>
      </c>
      <c r="T13" s="29">
        <f t="shared" si="2"/>
        <v>0.72411958558359468</v>
      </c>
      <c r="U13" s="28">
        <f t="shared" si="4"/>
        <v>144.48763296175943</v>
      </c>
      <c r="V13" s="28"/>
      <c r="W13" s="28"/>
      <c r="X13" s="28">
        <f t="shared" si="5"/>
        <v>27.871387226686299</v>
      </c>
      <c r="Y13" s="28">
        <f t="shared" si="6"/>
        <v>-11.271503578324097</v>
      </c>
      <c r="Z13" s="28">
        <f t="shared" si="7"/>
        <v>11.271503578324097</v>
      </c>
      <c r="AA13" s="29">
        <f t="shared" si="8"/>
        <v>0.67901099893770522</v>
      </c>
      <c r="AB13" s="28">
        <f t="shared" si="9"/>
        <v>127.04679291617292</v>
      </c>
    </row>
    <row r="14" spans="1:31" x14ac:dyDescent="0.3">
      <c r="A14" s="8">
        <v>43132</v>
      </c>
      <c r="B14" s="6"/>
      <c r="C14" s="6" t="s">
        <v>19</v>
      </c>
      <c r="D14" s="7">
        <v>3.6148989919310002</v>
      </c>
      <c r="E14" s="6">
        <v>13</v>
      </c>
      <c r="F14" s="6">
        <f t="shared" si="10"/>
        <v>0</v>
      </c>
      <c r="G14" s="6">
        <f t="shared" si="10"/>
        <v>1</v>
      </c>
      <c r="H14" s="6">
        <f t="shared" si="10"/>
        <v>0</v>
      </c>
      <c r="I14" s="6">
        <f t="shared" si="10"/>
        <v>0</v>
      </c>
      <c r="J14" s="6">
        <f t="shared" si="10"/>
        <v>0</v>
      </c>
      <c r="K14" s="6">
        <f t="shared" si="10"/>
        <v>0</v>
      </c>
      <c r="L14" s="6">
        <f t="shared" si="10"/>
        <v>0</v>
      </c>
      <c r="M14" s="6">
        <f t="shared" si="10"/>
        <v>0</v>
      </c>
      <c r="N14" s="6">
        <f t="shared" si="10"/>
        <v>0</v>
      </c>
      <c r="O14" s="6">
        <f t="shared" si="10"/>
        <v>0</v>
      </c>
      <c r="P14" s="6">
        <f t="shared" si="10"/>
        <v>0</v>
      </c>
      <c r="Q14" s="7">
        <f>'Regression - Matrix'!$B$17+MMULT('Master sheet'!E14:P14,'Regression - Matrix'!$B$18:$B$29)</f>
        <v>1.9610310095450103</v>
      </c>
      <c r="R14" s="28">
        <f t="shared" si="1"/>
        <v>1.6538679823859899</v>
      </c>
      <c r="S14" s="28">
        <f t="shared" si="3"/>
        <v>1.6538679823859899</v>
      </c>
      <c r="T14" s="29">
        <f t="shared" si="2"/>
        <v>0.45751430014439481</v>
      </c>
      <c r="U14" s="28">
        <f t="shared" si="4"/>
        <v>2.735279303161505</v>
      </c>
      <c r="V14" s="28"/>
      <c r="W14" s="28"/>
      <c r="X14" s="28">
        <f t="shared" si="5"/>
        <v>16.599883648362201</v>
      </c>
      <c r="Y14" s="28">
        <f t="shared" si="6"/>
        <v>-12.984984656431202</v>
      </c>
      <c r="Z14" s="28">
        <f t="shared" si="7"/>
        <v>12.984984656431202</v>
      </c>
      <c r="AA14" s="29">
        <f t="shared" si="8"/>
        <v>3.59207399305365</v>
      </c>
      <c r="AB14" s="28">
        <f t="shared" si="9"/>
        <v>168.60982652775374</v>
      </c>
    </row>
    <row r="15" spans="1:31" x14ac:dyDescent="0.3">
      <c r="A15" s="8">
        <v>43160</v>
      </c>
      <c r="B15" s="6"/>
      <c r="C15" s="6" t="s">
        <v>20</v>
      </c>
      <c r="D15" s="7">
        <v>11.809286391047699</v>
      </c>
      <c r="E15" s="6">
        <v>14</v>
      </c>
      <c r="F15" s="6">
        <f t="shared" si="10"/>
        <v>0</v>
      </c>
      <c r="G15" s="6">
        <f t="shared" si="10"/>
        <v>0</v>
      </c>
      <c r="H15" s="6">
        <f t="shared" si="10"/>
        <v>1</v>
      </c>
      <c r="I15" s="6">
        <f t="shared" si="10"/>
        <v>0</v>
      </c>
      <c r="J15" s="6">
        <f t="shared" si="10"/>
        <v>0</v>
      </c>
      <c r="K15" s="6">
        <f t="shared" si="10"/>
        <v>0</v>
      </c>
      <c r="L15" s="6">
        <f t="shared" si="10"/>
        <v>0</v>
      </c>
      <c r="M15" s="6">
        <f t="shared" si="10"/>
        <v>0</v>
      </c>
      <c r="N15" s="6">
        <f t="shared" si="10"/>
        <v>0</v>
      </c>
      <c r="O15" s="6">
        <f t="shared" si="10"/>
        <v>0</v>
      </c>
      <c r="P15" s="6">
        <f t="shared" si="10"/>
        <v>0</v>
      </c>
      <c r="Q15" s="7">
        <f>'Regression - Matrix'!$B$17+MMULT('Master sheet'!E15:P15,'Regression - Matrix'!$B$18:$B$29)</f>
        <v>7.3210557329095414</v>
      </c>
      <c r="R15" s="28">
        <f t="shared" si="1"/>
        <v>4.4882306581381579</v>
      </c>
      <c r="S15" s="28">
        <f t="shared" si="3"/>
        <v>4.4882306581381579</v>
      </c>
      <c r="T15" s="29">
        <f t="shared" si="2"/>
        <v>0.38005943030906292</v>
      </c>
      <c r="U15" s="28">
        <f t="shared" si="4"/>
        <v>20.144214440651282</v>
      </c>
      <c r="V15" s="28"/>
      <c r="W15" s="28"/>
      <c r="X15" s="28">
        <f t="shared" si="5"/>
        <v>3.6148989919310002</v>
      </c>
      <c r="Y15" s="28">
        <f t="shared" si="6"/>
        <v>8.1943873991166996</v>
      </c>
      <c r="Z15" s="28">
        <f t="shared" si="7"/>
        <v>8.1943873991166996</v>
      </c>
      <c r="AA15" s="29">
        <f t="shared" si="8"/>
        <v>0.6938935281753047</v>
      </c>
      <c r="AB15" s="28">
        <f t="shared" si="9"/>
        <v>67.147984846802544</v>
      </c>
    </row>
    <row r="16" spans="1:31" x14ac:dyDescent="0.3">
      <c r="A16" s="8">
        <v>43191</v>
      </c>
      <c r="B16" s="6"/>
      <c r="C16" s="6" t="s">
        <v>21</v>
      </c>
      <c r="D16" s="7">
        <v>-4.3474757607417596</v>
      </c>
      <c r="E16" s="6">
        <v>15</v>
      </c>
      <c r="F16" s="6">
        <f t="shared" si="10"/>
        <v>0</v>
      </c>
      <c r="G16" s="6">
        <f t="shared" si="10"/>
        <v>0</v>
      </c>
      <c r="H16" s="6">
        <f t="shared" si="10"/>
        <v>0</v>
      </c>
      <c r="I16" s="6">
        <f t="shared" si="10"/>
        <v>1</v>
      </c>
      <c r="J16" s="6">
        <f t="shared" si="10"/>
        <v>0</v>
      </c>
      <c r="K16" s="6">
        <f t="shared" si="10"/>
        <v>0</v>
      </c>
      <c r="L16" s="6">
        <f t="shared" si="10"/>
        <v>0</v>
      </c>
      <c r="M16" s="6">
        <f t="shared" si="10"/>
        <v>0</v>
      </c>
      <c r="N16" s="6">
        <f t="shared" si="10"/>
        <v>0</v>
      </c>
      <c r="O16" s="6">
        <f t="shared" si="10"/>
        <v>0</v>
      </c>
      <c r="P16" s="6">
        <f t="shared" si="10"/>
        <v>0</v>
      </c>
      <c r="Q16" s="7">
        <f>'Regression - Matrix'!$B$17+MMULT('Master sheet'!E16:P16,'Regression - Matrix'!$B$18:$B$29)</f>
        <v>-2.4381815844353945</v>
      </c>
      <c r="R16" s="28">
        <f t="shared" si="1"/>
        <v>-1.9092941763063651</v>
      </c>
      <c r="S16" s="28">
        <f t="shared" si="3"/>
        <v>1.9092941763063651</v>
      </c>
      <c r="T16" s="29">
        <f t="shared" si="2"/>
        <v>-0.43917304693163012</v>
      </c>
      <c r="U16" s="28">
        <f t="shared" si="4"/>
        <v>3.6454042516774012</v>
      </c>
      <c r="V16" s="28"/>
      <c r="W16" s="28"/>
      <c r="X16" s="28">
        <f t="shared" si="5"/>
        <v>11.809286391047699</v>
      </c>
      <c r="Y16" s="28">
        <f t="shared" si="6"/>
        <v>-16.156762151789458</v>
      </c>
      <c r="Z16" s="28">
        <f t="shared" si="7"/>
        <v>16.156762151789458</v>
      </c>
      <c r="AA16" s="29">
        <f t="shared" si="8"/>
        <v>-3.7163547403040189</v>
      </c>
      <c r="AB16" s="28">
        <f t="shared" si="9"/>
        <v>261.0409632294963</v>
      </c>
    </row>
    <row r="17" spans="1:28" x14ac:dyDescent="0.3">
      <c r="A17" s="8">
        <v>43221</v>
      </c>
      <c r="B17" s="6"/>
      <c r="C17" s="6" t="s">
        <v>22</v>
      </c>
      <c r="D17" s="7">
        <v>-12.099983991029299</v>
      </c>
      <c r="E17" s="6">
        <v>16</v>
      </c>
      <c r="F17" s="6">
        <f t="shared" si="10"/>
        <v>0</v>
      </c>
      <c r="G17" s="6">
        <f t="shared" si="10"/>
        <v>0</v>
      </c>
      <c r="H17" s="6">
        <f t="shared" si="10"/>
        <v>0</v>
      </c>
      <c r="I17" s="6">
        <f t="shared" si="10"/>
        <v>0</v>
      </c>
      <c r="J17" s="6">
        <f t="shared" si="10"/>
        <v>1</v>
      </c>
      <c r="K17" s="6">
        <f t="shared" si="10"/>
        <v>0</v>
      </c>
      <c r="L17" s="6">
        <f t="shared" si="10"/>
        <v>0</v>
      </c>
      <c r="M17" s="6">
        <f t="shared" si="10"/>
        <v>0</v>
      </c>
      <c r="N17" s="6">
        <f t="shared" si="10"/>
        <v>0</v>
      </c>
      <c r="O17" s="6">
        <f t="shared" si="10"/>
        <v>0</v>
      </c>
      <c r="P17" s="6">
        <f t="shared" si="10"/>
        <v>0</v>
      </c>
      <c r="Q17" s="7">
        <f>'Regression - Matrix'!$B$17+MMULT('Master sheet'!E17:P17,'Regression - Matrix'!$B$18:$B$29)</f>
        <v>-1.9855468981706181</v>
      </c>
      <c r="R17" s="28">
        <f t="shared" si="1"/>
        <v>-10.114437092858681</v>
      </c>
      <c r="S17" s="28">
        <f t="shared" si="3"/>
        <v>10.114437092858681</v>
      </c>
      <c r="T17" s="29">
        <f t="shared" si="2"/>
        <v>-0.83590499792043815</v>
      </c>
      <c r="U17" s="28">
        <f t="shared" si="4"/>
        <v>102.30183770539557</v>
      </c>
      <c r="V17" s="28"/>
      <c r="W17" s="28"/>
      <c r="X17" s="28">
        <f t="shared" si="5"/>
        <v>-4.3474757607417596</v>
      </c>
      <c r="Y17" s="28">
        <f t="shared" si="6"/>
        <v>-7.7525082302875399</v>
      </c>
      <c r="Z17" s="28">
        <f t="shared" si="7"/>
        <v>7.7525082302875399</v>
      </c>
      <c r="AA17" s="29">
        <f t="shared" si="8"/>
        <v>-0.64070400721481147</v>
      </c>
      <c r="AB17" s="28">
        <f t="shared" si="9"/>
        <v>60.101383860676044</v>
      </c>
    </row>
    <row r="18" spans="1:28" x14ac:dyDescent="0.3">
      <c r="A18" s="8">
        <v>43252</v>
      </c>
      <c r="B18" s="6"/>
      <c r="C18" s="6" t="s">
        <v>23</v>
      </c>
      <c r="D18" s="7">
        <v>-0.84935900705231004</v>
      </c>
      <c r="E18" s="6">
        <v>17</v>
      </c>
      <c r="F18" s="6">
        <f t="shared" si="10"/>
        <v>0</v>
      </c>
      <c r="G18" s="6">
        <f t="shared" si="10"/>
        <v>0</v>
      </c>
      <c r="H18" s="6">
        <f t="shared" si="10"/>
        <v>0</v>
      </c>
      <c r="I18" s="6">
        <f t="shared" si="10"/>
        <v>0</v>
      </c>
      <c r="J18" s="6">
        <f t="shared" si="10"/>
        <v>0</v>
      </c>
      <c r="K18" s="6">
        <f t="shared" si="10"/>
        <v>1</v>
      </c>
      <c r="L18" s="6">
        <f t="shared" si="10"/>
        <v>0</v>
      </c>
      <c r="M18" s="6">
        <f t="shared" si="10"/>
        <v>0</v>
      </c>
      <c r="N18" s="6">
        <f t="shared" si="10"/>
        <v>0</v>
      </c>
      <c r="O18" s="6">
        <f t="shared" si="10"/>
        <v>0</v>
      </c>
      <c r="P18" s="6">
        <f t="shared" si="10"/>
        <v>0</v>
      </c>
      <c r="Q18" s="7">
        <f>'Regression - Matrix'!$B$17+MMULT('Master sheet'!E18:P18,'Regression - Matrix'!$B$18:$B$29)</f>
        <v>4.6889938282906485</v>
      </c>
      <c r="R18" s="28">
        <f t="shared" si="1"/>
        <v>-5.538352835342959</v>
      </c>
      <c r="S18" s="28">
        <f t="shared" si="3"/>
        <v>5.538352835342959</v>
      </c>
      <c r="T18" s="29">
        <f t="shared" si="2"/>
        <v>-6.520626483451025</v>
      </c>
      <c r="U18" s="28">
        <f t="shared" si="4"/>
        <v>30.673352128751393</v>
      </c>
      <c r="V18" s="28"/>
      <c r="W18" s="28"/>
      <c r="X18" s="28">
        <f t="shared" si="5"/>
        <v>-12.099983991029299</v>
      </c>
      <c r="Y18" s="28">
        <f t="shared" si="6"/>
        <v>11.250624983976989</v>
      </c>
      <c r="Z18" s="28">
        <f t="shared" si="7"/>
        <v>11.250624983976989</v>
      </c>
      <c r="AA18" s="29">
        <f t="shared" si="8"/>
        <v>-13.246018339196924</v>
      </c>
      <c r="AB18" s="28">
        <f t="shared" si="9"/>
        <v>126.57656253008723</v>
      </c>
    </row>
    <row r="19" spans="1:28" x14ac:dyDescent="0.3">
      <c r="A19" s="8">
        <v>43282</v>
      </c>
      <c r="B19" s="6"/>
      <c r="C19" s="6" t="s">
        <v>24</v>
      </c>
      <c r="D19" s="7">
        <v>-5.0064949150282203</v>
      </c>
      <c r="E19" s="6">
        <v>18</v>
      </c>
      <c r="F19" s="6">
        <f t="shared" si="10"/>
        <v>0</v>
      </c>
      <c r="G19" s="6">
        <f t="shared" si="10"/>
        <v>0</v>
      </c>
      <c r="H19" s="6">
        <f t="shared" si="10"/>
        <v>0</v>
      </c>
      <c r="I19" s="6">
        <f t="shared" si="10"/>
        <v>0</v>
      </c>
      <c r="J19" s="6">
        <f t="shared" si="10"/>
        <v>0</v>
      </c>
      <c r="K19" s="6">
        <f t="shared" si="10"/>
        <v>0</v>
      </c>
      <c r="L19" s="6">
        <f t="shared" si="10"/>
        <v>1</v>
      </c>
      <c r="M19" s="6">
        <f t="shared" si="10"/>
        <v>0</v>
      </c>
      <c r="N19" s="6">
        <f t="shared" si="10"/>
        <v>0</v>
      </c>
      <c r="O19" s="6">
        <f t="shared" si="10"/>
        <v>0</v>
      </c>
      <c r="P19" s="6">
        <f t="shared" si="10"/>
        <v>0</v>
      </c>
      <c r="Q19" s="7">
        <f>'Regression - Matrix'!$B$17+MMULT('Master sheet'!E19:P19,'Regression - Matrix'!$B$18:$B$29)</f>
        <v>-2.122399804898162</v>
      </c>
      <c r="R19" s="28">
        <f t="shared" si="1"/>
        <v>-2.8840951101300583</v>
      </c>
      <c r="S19" s="28">
        <f t="shared" si="3"/>
        <v>2.8840951101300583</v>
      </c>
      <c r="T19" s="29">
        <f t="shared" si="2"/>
        <v>-0.57607071595593573</v>
      </c>
      <c r="U19" s="28">
        <f t="shared" si="4"/>
        <v>8.3180046042761138</v>
      </c>
      <c r="V19" s="28"/>
      <c r="W19" s="28"/>
      <c r="X19" s="28">
        <f t="shared" si="5"/>
        <v>-0.84935900705231004</v>
      </c>
      <c r="Y19" s="28">
        <f t="shared" si="6"/>
        <v>-4.1571359079759098</v>
      </c>
      <c r="Z19" s="28">
        <f t="shared" si="7"/>
        <v>4.1571359079759098</v>
      </c>
      <c r="AA19" s="29">
        <f t="shared" si="8"/>
        <v>-0.8303485729102108</v>
      </c>
      <c r="AB19" s="28">
        <f t="shared" si="9"/>
        <v>17.281778957382691</v>
      </c>
    </row>
    <row r="20" spans="1:28" x14ac:dyDescent="0.3">
      <c r="A20" s="8">
        <v>43313</v>
      </c>
      <c r="B20" s="6"/>
      <c r="C20" s="6" t="s">
        <v>25</v>
      </c>
      <c r="D20" s="7">
        <v>2.7240615668249299</v>
      </c>
      <c r="E20" s="6">
        <v>19</v>
      </c>
      <c r="F20" s="6">
        <f t="shared" si="10"/>
        <v>0</v>
      </c>
      <c r="G20" s="6">
        <f t="shared" si="10"/>
        <v>0</v>
      </c>
      <c r="H20" s="6">
        <f t="shared" si="10"/>
        <v>0</v>
      </c>
      <c r="I20" s="6">
        <f t="shared" si="10"/>
        <v>0</v>
      </c>
      <c r="J20" s="6">
        <f t="shared" si="10"/>
        <v>0</v>
      </c>
      <c r="K20" s="6">
        <f t="shared" si="10"/>
        <v>0</v>
      </c>
      <c r="L20" s="6">
        <f t="shared" si="10"/>
        <v>0</v>
      </c>
      <c r="M20" s="6">
        <f t="shared" si="10"/>
        <v>1</v>
      </c>
      <c r="N20" s="6">
        <f t="shared" si="10"/>
        <v>0</v>
      </c>
      <c r="O20" s="6">
        <f t="shared" si="10"/>
        <v>0</v>
      </c>
      <c r="P20" s="6">
        <f t="shared" si="10"/>
        <v>0</v>
      </c>
      <c r="Q20" s="7">
        <f>'Regression - Matrix'!$B$17+MMULT('Master sheet'!E20:P20,'Regression - Matrix'!$B$18:$B$29)</f>
        <v>9.2106415255624796E-2</v>
      </c>
      <c r="R20" s="28">
        <f t="shared" si="1"/>
        <v>2.6319551515693052</v>
      </c>
      <c r="S20" s="28">
        <f t="shared" si="3"/>
        <v>2.6319551515693052</v>
      </c>
      <c r="T20" s="29">
        <f t="shared" si="2"/>
        <v>0.96618783643609762</v>
      </c>
      <c r="U20" s="28">
        <f t="shared" si="4"/>
        <v>6.9271879198722042</v>
      </c>
      <c r="V20" s="28"/>
      <c r="W20" s="28"/>
      <c r="X20" s="28">
        <f t="shared" si="5"/>
        <v>-5.0064949150282203</v>
      </c>
      <c r="Y20" s="28">
        <f t="shared" si="6"/>
        <v>7.7305564818531503</v>
      </c>
      <c r="Z20" s="28">
        <f t="shared" si="7"/>
        <v>7.7305564818531503</v>
      </c>
      <c r="AA20" s="29">
        <f t="shared" si="8"/>
        <v>2.837878767499229</v>
      </c>
      <c r="AB20" s="28">
        <f t="shared" si="9"/>
        <v>59.761503519121753</v>
      </c>
    </row>
    <row r="21" spans="1:28" x14ac:dyDescent="0.3">
      <c r="A21" s="8">
        <v>43344</v>
      </c>
      <c r="B21" s="6"/>
      <c r="C21" s="6" t="s">
        <v>26</v>
      </c>
      <c r="D21" s="7">
        <v>27.277140072219801</v>
      </c>
      <c r="E21" s="6">
        <v>20</v>
      </c>
      <c r="F21" s="6">
        <f t="shared" si="10"/>
        <v>0</v>
      </c>
      <c r="G21" s="6">
        <f t="shared" si="10"/>
        <v>0</v>
      </c>
      <c r="H21" s="6">
        <f t="shared" si="10"/>
        <v>0</v>
      </c>
      <c r="I21" s="6">
        <f t="shared" si="10"/>
        <v>0</v>
      </c>
      <c r="J21" s="6">
        <f t="shared" si="10"/>
        <v>0</v>
      </c>
      <c r="K21" s="6">
        <f t="shared" si="10"/>
        <v>0</v>
      </c>
      <c r="L21" s="6">
        <f t="shared" si="10"/>
        <v>0</v>
      </c>
      <c r="M21" s="6">
        <f t="shared" si="10"/>
        <v>0</v>
      </c>
      <c r="N21" s="6">
        <f t="shared" si="10"/>
        <v>1</v>
      </c>
      <c r="O21" s="6">
        <f t="shared" si="10"/>
        <v>0</v>
      </c>
      <c r="P21" s="6">
        <f t="shared" si="10"/>
        <v>0</v>
      </c>
      <c r="Q21" s="7">
        <f>'Regression - Matrix'!$B$17+MMULT('Master sheet'!E21:P21,'Regression - Matrix'!$B$18:$B$29)</f>
        <v>3.5726964380513806</v>
      </c>
      <c r="R21" s="28">
        <f t="shared" si="1"/>
        <v>23.70444363416842</v>
      </c>
      <c r="S21" s="28">
        <f t="shared" si="3"/>
        <v>23.70444363416842</v>
      </c>
      <c r="T21" s="29">
        <f t="shared" si="2"/>
        <v>0.86902232313973538</v>
      </c>
      <c r="U21" s="28">
        <f t="shared" si="4"/>
        <v>561.9006480054677</v>
      </c>
      <c r="V21" s="28"/>
      <c r="W21" s="28"/>
      <c r="X21" s="28">
        <f t="shared" si="5"/>
        <v>2.7240615668249299</v>
      </c>
      <c r="Y21" s="28">
        <f t="shared" si="6"/>
        <v>24.553078505394872</v>
      </c>
      <c r="Z21" s="28">
        <f t="shared" si="7"/>
        <v>24.553078505394872</v>
      </c>
      <c r="AA21" s="29">
        <f t="shared" si="8"/>
        <v>0.90013390114899805</v>
      </c>
      <c r="AB21" s="28">
        <f t="shared" si="9"/>
        <v>602.8536640920837</v>
      </c>
    </row>
    <row r="22" spans="1:28" x14ac:dyDescent="0.3">
      <c r="A22" s="8">
        <v>43374</v>
      </c>
      <c r="B22" s="6"/>
      <c r="C22" s="6" t="s">
        <v>27</v>
      </c>
      <c r="D22" s="7">
        <v>14.901337514252701</v>
      </c>
      <c r="E22" s="6">
        <v>21</v>
      </c>
      <c r="F22" s="6">
        <f t="shared" ref="F22:P31" si="11">IF($C22=F$1,1,0)</f>
        <v>0</v>
      </c>
      <c r="G22" s="6">
        <f t="shared" si="11"/>
        <v>0</v>
      </c>
      <c r="H22" s="6">
        <f t="shared" si="11"/>
        <v>0</v>
      </c>
      <c r="I22" s="6">
        <f t="shared" si="11"/>
        <v>0</v>
      </c>
      <c r="J22" s="6">
        <f t="shared" si="11"/>
        <v>0</v>
      </c>
      <c r="K22" s="6">
        <f t="shared" si="11"/>
        <v>0</v>
      </c>
      <c r="L22" s="6">
        <f t="shared" si="11"/>
        <v>0</v>
      </c>
      <c r="M22" s="6">
        <f t="shared" si="11"/>
        <v>0</v>
      </c>
      <c r="N22" s="6">
        <f t="shared" si="11"/>
        <v>0</v>
      </c>
      <c r="O22" s="6">
        <f t="shared" si="11"/>
        <v>1</v>
      </c>
      <c r="P22" s="6">
        <f t="shared" si="11"/>
        <v>0</v>
      </c>
      <c r="Q22" s="7">
        <f>'Regression - Matrix'!$B$17+MMULT('Master sheet'!E22:P22,'Regression - Matrix'!$B$18:$B$29)</f>
        <v>-1.6632426765032804</v>
      </c>
      <c r="R22" s="28">
        <f t="shared" si="1"/>
        <v>16.564580190755983</v>
      </c>
      <c r="S22" s="28">
        <f t="shared" si="3"/>
        <v>16.564580190755983</v>
      </c>
      <c r="T22" s="29">
        <f t="shared" si="2"/>
        <v>1.1116170058501418</v>
      </c>
      <c r="U22" s="28">
        <f t="shared" si="4"/>
        <v>274.38531689598551</v>
      </c>
      <c r="V22" s="28"/>
      <c r="W22" s="28"/>
      <c r="X22" s="28">
        <f t="shared" si="5"/>
        <v>27.277140072219801</v>
      </c>
      <c r="Y22" s="28">
        <f t="shared" si="6"/>
        <v>-12.3758025579671</v>
      </c>
      <c r="Z22" s="28">
        <f t="shared" si="7"/>
        <v>12.3758025579671</v>
      </c>
      <c r="AA22" s="29">
        <f t="shared" si="8"/>
        <v>0.83051622353563903</v>
      </c>
      <c r="AB22" s="28">
        <f t="shared" si="9"/>
        <v>153.16048895378503</v>
      </c>
    </row>
    <row r="23" spans="1:28" x14ac:dyDescent="0.3">
      <c r="A23" s="8">
        <v>43405</v>
      </c>
      <c r="B23" s="6"/>
      <c r="C23" s="6" t="s">
        <v>28</v>
      </c>
      <c r="D23" s="7">
        <v>11.6551466951676</v>
      </c>
      <c r="E23" s="6">
        <v>22</v>
      </c>
      <c r="F23" s="6">
        <f t="shared" si="11"/>
        <v>0</v>
      </c>
      <c r="G23" s="6">
        <f t="shared" si="11"/>
        <v>0</v>
      </c>
      <c r="H23" s="6">
        <f t="shared" si="11"/>
        <v>0</v>
      </c>
      <c r="I23" s="6">
        <f t="shared" si="11"/>
        <v>0</v>
      </c>
      <c r="J23" s="6">
        <f t="shared" si="11"/>
        <v>0</v>
      </c>
      <c r="K23" s="6">
        <f t="shared" si="11"/>
        <v>0</v>
      </c>
      <c r="L23" s="6">
        <f t="shared" si="11"/>
        <v>0</v>
      </c>
      <c r="M23" s="6">
        <f t="shared" si="11"/>
        <v>0</v>
      </c>
      <c r="N23" s="6">
        <f t="shared" si="11"/>
        <v>0</v>
      </c>
      <c r="O23" s="6">
        <f t="shared" si="11"/>
        <v>0</v>
      </c>
      <c r="P23" s="6">
        <f t="shared" si="11"/>
        <v>1</v>
      </c>
      <c r="Q23" s="7">
        <f>'Regression - Matrix'!$B$17+MMULT('Master sheet'!E23:P23,'Regression - Matrix'!$B$18:$B$29)</f>
        <v>0.80249721346658021</v>
      </c>
      <c r="R23" s="28">
        <f t="shared" si="1"/>
        <v>10.85264948170102</v>
      </c>
      <c r="S23" s="28">
        <f t="shared" si="3"/>
        <v>10.85264948170102</v>
      </c>
      <c r="T23" s="29">
        <f t="shared" si="2"/>
        <v>0.93114653685145743</v>
      </c>
      <c r="U23" s="28">
        <f t="shared" si="4"/>
        <v>117.78000077266542</v>
      </c>
      <c r="V23" s="28"/>
      <c r="W23" s="28"/>
      <c r="X23" s="28">
        <f t="shared" si="5"/>
        <v>14.901337514252701</v>
      </c>
      <c r="Y23" s="28">
        <f t="shared" si="6"/>
        <v>-3.2461908190851005</v>
      </c>
      <c r="Z23" s="28">
        <f t="shared" si="7"/>
        <v>3.2461908190851005</v>
      </c>
      <c r="AA23" s="29">
        <f t="shared" si="8"/>
        <v>0.27851994522136903</v>
      </c>
      <c r="AB23" s="28">
        <f t="shared" si="9"/>
        <v>10.537754833912397</v>
      </c>
    </row>
    <row r="24" spans="1:28" x14ac:dyDescent="0.3">
      <c r="A24" s="8">
        <v>43435</v>
      </c>
      <c r="B24" s="6"/>
      <c r="C24" s="6" t="s">
        <v>29</v>
      </c>
      <c r="D24" s="7">
        <v>22.048181182671101</v>
      </c>
      <c r="E24" s="6">
        <v>23</v>
      </c>
      <c r="F24" s="6">
        <f t="shared" si="11"/>
        <v>0</v>
      </c>
      <c r="G24" s="6">
        <f t="shared" si="11"/>
        <v>0</v>
      </c>
      <c r="H24" s="6">
        <f t="shared" si="11"/>
        <v>0</v>
      </c>
      <c r="I24" s="6">
        <f t="shared" si="11"/>
        <v>0</v>
      </c>
      <c r="J24" s="6">
        <f t="shared" si="11"/>
        <v>0</v>
      </c>
      <c r="K24" s="6">
        <f t="shared" si="11"/>
        <v>0</v>
      </c>
      <c r="L24" s="6">
        <f t="shared" si="11"/>
        <v>0</v>
      </c>
      <c r="M24" s="6">
        <f t="shared" si="11"/>
        <v>0</v>
      </c>
      <c r="N24" s="6">
        <f t="shared" si="11"/>
        <v>0</v>
      </c>
      <c r="O24" s="6">
        <f t="shared" si="11"/>
        <v>0</v>
      </c>
      <c r="P24" s="6">
        <f t="shared" si="11"/>
        <v>0</v>
      </c>
      <c r="Q24" s="7">
        <f>'Regression - Matrix'!$B$17+MMULT('Master sheet'!E24:P24,'Regression - Matrix'!$B$18:$B$29)</f>
        <v>9.688200203438889</v>
      </c>
      <c r="R24" s="28">
        <f t="shared" si="1"/>
        <v>12.359980979232212</v>
      </c>
      <c r="S24" s="28">
        <f t="shared" si="3"/>
        <v>12.359980979232212</v>
      </c>
      <c r="T24" s="29">
        <f t="shared" si="2"/>
        <v>0.56058959588678514</v>
      </c>
      <c r="U24" s="28">
        <f t="shared" si="4"/>
        <v>152.76912980698208</v>
      </c>
      <c r="V24" s="28"/>
      <c r="W24" s="28"/>
      <c r="X24" s="28">
        <f t="shared" si="5"/>
        <v>11.6551466951676</v>
      </c>
      <c r="Y24" s="28">
        <f t="shared" si="6"/>
        <v>10.393034487503501</v>
      </c>
      <c r="Z24" s="28">
        <f t="shared" si="7"/>
        <v>10.393034487503501</v>
      </c>
      <c r="AA24" s="29">
        <f t="shared" si="8"/>
        <v>0.47137831467350094</v>
      </c>
      <c r="AB24" s="28">
        <f t="shared" si="9"/>
        <v>108.01516585843716</v>
      </c>
    </row>
    <row r="25" spans="1:28" x14ac:dyDescent="0.3">
      <c r="A25" s="8">
        <v>43466</v>
      </c>
      <c r="B25" s="6">
        <v>2019</v>
      </c>
      <c r="C25" s="6" t="s">
        <v>18</v>
      </c>
      <c r="D25" s="7">
        <v>-9.1036255436736901</v>
      </c>
      <c r="E25" s="6">
        <v>24</v>
      </c>
      <c r="F25" s="6">
        <f t="shared" si="11"/>
        <v>1</v>
      </c>
      <c r="G25" s="6">
        <f t="shared" si="11"/>
        <v>0</v>
      </c>
      <c r="H25" s="6">
        <f t="shared" si="11"/>
        <v>0</v>
      </c>
      <c r="I25" s="6">
        <f t="shared" si="11"/>
        <v>0</v>
      </c>
      <c r="J25" s="6">
        <f t="shared" si="11"/>
        <v>0</v>
      </c>
      <c r="K25" s="6">
        <f t="shared" si="11"/>
        <v>0</v>
      </c>
      <c r="L25" s="6">
        <f t="shared" si="11"/>
        <v>0</v>
      </c>
      <c r="M25" s="6">
        <f t="shared" si="11"/>
        <v>0</v>
      </c>
      <c r="N25" s="6">
        <f t="shared" si="11"/>
        <v>0</v>
      </c>
      <c r="O25" s="6">
        <f t="shared" si="11"/>
        <v>0</v>
      </c>
      <c r="P25" s="6">
        <f t="shared" si="11"/>
        <v>0</v>
      </c>
      <c r="Q25" s="7">
        <f>'Regression - Matrix'!$B$17+MMULT('Master sheet'!E25:P25,'Regression - Matrix'!$B$18:$B$29)</f>
        <v>2.6945577039551569</v>
      </c>
      <c r="R25" s="28">
        <f t="shared" si="1"/>
        <v>-11.798183247628847</v>
      </c>
      <c r="S25" s="28">
        <f t="shared" si="3"/>
        <v>11.798183247628847</v>
      </c>
      <c r="T25" s="29">
        <f t="shared" si="2"/>
        <v>-1.2959873174734944</v>
      </c>
      <c r="U25" s="28">
        <f t="shared" si="4"/>
        <v>139.19712794462995</v>
      </c>
      <c r="V25" s="28"/>
      <c r="W25" s="28"/>
      <c r="X25" s="28">
        <f t="shared" si="5"/>
        <v>22.048181182671101</v>
      </c>
      <c r="Y25" s="28">
        <f t="shared" si="6"/>
        <v>-31.151806726344791</v>
      </c>
      <c r="Z25" s="28">
        <f t="shared" si="7"/>
        <v>31.151806726344791</v>
      </c>
      <c r="AA25" s="29">
        <f t="shared" si="8"/>
        <v>-3.4219121356537854</v>
      </c>
      <c r="AB25" s="28">
        <f t="shared" si="9"/>
        <v>970.43506231554056</v>
      </c>
    </row>
    <row r="26" spans="1:28" x14ac:dyDescent="0.3">
      <c r="A26" s="8">
        <v>43497</v>
      </c>
      <c r="B26" s="6"/>
      <c r="C26" s="6" t="s">
        <v>19</v>
      </c>
      <c r="D26" s="7">
        <v>-12.756748376747099</v>
      </c>
      <c r="E26" s="6">
        <v>25</v>
      </c>
      <c r="F26" s="6">
        <f t="shared" si="11"/>
        <v>0</v>
      </c>
      <c r="G26" s="6">
        <f t="shared" si="11"/>
        <v>1</v>
      </c>
      <c r="H26" s="6">
        <f t="shared" si="11"/>
        <v>0</v>
      </c>
      <c r="I26" s="6">
        <f t="shared" si="11"/>
        <v>0</v>
      </c>
      <c r="J26" s="6">
        <f t="shared" si="11"/>
        <v>0</v>
      </c>
      <c r="K26" s="6">
        <f t="shared" si="11"/>
        <v>0</v>
      </c>
      <c r="L26" s="6">
        <f t="shared" si="11"/>
        <v>0</v>
      </c>
      <c r="M26" s="6">
        <f t="shared" si="11"/>
        <v>0</v>
      </c>
      <c r="N26" s="6">
        <f t="shared" si="11"/>
        <v>0</v>
      </c>
      <c r="O26" s="6">
        <f t="shared" si="11"/>
        <v>0</v>
      </c>
      <c r="P26" s="6">
        <f t="shared" si="11"/>
        <v>0</v>
      </c>
      <c r="Q26" s="7">
        <f>'Regression - Matrix'!$B$17+MMULT('Master sheet'!E26:P26,'Regression - Matrix'!$B$18:$B$29)</f>
        <v>7.6005933325895114E-2</v>
      </c>
      <c r="R26" s="28">
        <f t="shared" si="1"/>
        <v>-12.832754310072994</v>
      </c>
      <c r="S26" s="28">
        <f t="shared" si="3"/>
        <v>12.832754310072994</v>
      </c>
      <c r="T26" s="29">
        <f t="shared" si="2"/>
        <v>-1.0059580961449737</v>
      </c>
      <c r="U26" s="28">
        <f t="shared" si="4"/>
        <v>164.679583182697</v>
      </c>
      <c r="V26" s="28"/>
      <c r="W26" s="28"/>
      <c r="X26" s="28">
        <f t="shared" si="5"/>
        <v>-9.1036255436736901</v>
      </c>
      <c r="Y26" s="28">
        <f t="shared" si="6"/>
        <v>-3.6531228330734091</v>
      </c>
      <c r="Z26" s="28">
        <f t="shared" si="7"/>
        <v>3.6531228330734091</v>
      </c>
      <c r="AA26" s="29">
        <f t="shared" si="8"/>
        <v>-0.28636786782847368</v>
      </c>
      <c r="AB26" s="28">
        <f t="shared" si="9"/>
        <v>13.345306433522291</v>
      </c>
    </row>
    <row r="27" spans="1:28" x14ac:dyDescent="0.3">
      <c r="A27" s="8">
        <v>43525</v>
      </c>
      <c r="B27" s="6"/>
      <c r="C27" s="6" t="s">
        <v>20</v>
      </c>
      <c r="D27" s="7">
        <v>-3.6756948803779101</v>
      </c>
      <c r="E27" s="6">
        <v>26</v>
      </c>
      <c r="F27" s="6">
        <f t="shared" si="11"/>
        <v>0</v>
      </c>
      <c r="G27" s="6">
        <f t="shared" si="11"/>
        <v>0</v>
      </c>
      <c r="H27" s="6">
        <f t="shared" si="11"/>
        <v>1</v>
      </c>
      <c r="I27" s="6">
        <f t="shared" si="11"/>
        <v>0</v>
      </c>
      <c r="J27" s="6">
        <f t="shared" si="11"/>
        <v>0</v>
      </c>
      <c r="K27" s="6">
        <f t="shared" si="11"/>
        <v>0</v>
      </c>
      <c r="L27" s="6">
        <f t="shared" si="11"/>
        <v>0</v>
      </c>
      <c r="M27" s="6">
        <f t="shared" si="11"/>
        <v>0</v>
      </c>
      <c r="N27" s="6">
        <f t="shared" si="11"/>
        <v>0</v>
      </c>
      <c r="O27" s="6">
        <f t="shared" si="11"/>
        <v>0</v>
      </c>
      <c r="P27" s="6">
        <f t="shared" si="11"/>
        <v>0</v>
      </c>
      <c r="Q27" s="7">
        <f>'Regression - Matrix'!$B$17+MMULT('Master sheet'!E27:P27,'Regression - Matrix'!$B$18:$B$29)</f>
        <v>5.4360306566904253</v>
      </c>
      <c r="R27" s="28">
        <f t="shared" si="1"/>
        <v>-9.1117255370683345</v>
      </c>
      <c r="S27" s="28">
        <f t="shared" si="3"/>
        <v>9.1117255370683345</v>
      </c>
      <c r="T27" s="29">
        <f t="shared" si="2"/>
        <v>-2.4789123780947588</v>
      </c>
      <c r="U27" s="28">
        <f t="shared" si="4"/>
        <v>83.023542262863231</v>
      </c>
      <c r="V27" s="28"/>
      <c r="W27" s="28"/>
      <c r="X27" s="28">
        <f t="shared" si="5"/>
        <v>-12.756748376747099</v>
      </c>
      <c r="Y27" s="28">
        <f t="shared" si="6"/>
        <v>9.08105349636919</v>
      </c>
      <c r="Z27" s="28">
        <f t="shared" si="7"/>
        <v>9.08105349636919</v>
      </c>
      <c r="AA27" s="29">
        <f t="shared" si="8"/>
        <v>-2.4705678223856102</v>
      </c>
      <c r="AB27" s="28">
        <f t="shared" si="9"/>
        <v>82.465532603919087</v>
      </c>
    </row>
    <row r="28" spans="1:28" x14ac:dyDescent="0.3">
      <c r="A28" s="8">
        <v>43556</v>
      </c>
      <c r="B28" s="6"/>
      <c r="C28" s="6" t="s">
        <v>21</v>
      </c>
      <c r="D28" s="7">
        <v>-16.530905298713499</v>
      </c>
      <c r="E28" s="6">
        <v>27</v>
      </c>
      <c r="F28" s="6">
        <f t="shared" si="11"/>
        <v>0</v>
      </c>
      <c r="G28" s="6">
        <f t="shared" si="11"/>
        <v>0</v>
      </c>
      <c r="H28" s="6">
        <f t="shared" si="11"/>
        <v>0</v>
      </c>
      <c r="I28" s="6">
        <f t="shared" si="11"/>
        <v>1</v>
      </c>
      <c r="J28" s="6">
        <f t="shared" si="11"/>
        <v>0</v>
      </c>
      <c r="K28" s="6">
        <f t="shared" si="11"/>
        <v>0</v>
      </c>
      <c r="L28" s="6">
        <f t="shared" si="11"/>
        <v>0</v>
      </c>
      <c r="M28" s="6">
        <f t="shared" si="11"/>
        <v>0</v>
      </c>
      <c r="N28" s="6">
        <f t="shared" si="11"/>
        <v>0</v>
      </c>
      <c r="O28" s="6">
        <f t="shared" si="11"/>
        <v>0</v>
      </c>
      <c r="P28" s="6">
        <f t="shared" si="11"/>
        <v>0</v>
      </c>
      <c r="Q28" s="7">
        <f>'Regression - Matrix'!$B$17+MMULT('Master sheet'!E28:P28,'Regression - Matrix'!$B$18:$B$29)</f>
        <v>-4.3232066606545096</v>
      </c>
      <c r="R28" s="28">
        <f t="shared" si="1"/>
        <v>-12.207698638058989</v>
      </c>
      <c r="S28" s="28">
        <f t="shared" si="3"/>
        <v>12.207698638058989</v>
      </c>
      <c r="T28" s="29">
        <f t="shared" si="2"/>
        <v>-0.73847731975145015</v>
      </c>
      <c r="U28" s="28">
        <f t="shared" si="4"/>
        <v>149.02790603766729</v>
      </c>
      <c r="V28" s="28"/>
      <c r="W28" s="28"/>
      <c r="X28" s="28">
        <f t="shared" si="5"/>
        <v>-3.6756948803779101</v>
      </c>
      <c r="Y28" s="28">
        <f t="shared" si="6"/>
        <v>-12.855210418335588</v>
      </c>
      <c r="Z28" s="28">
        <f t="shared" si="7"/>
        <v>12.855210418335588</v>
      </c>
      <c r="AA28" s="29">
        <f t="shared" si="8"/>
        <v>-0.7776470910722616</v>
      </c>
      <c r="AB28" s="28">
        <f t="shared" si="9"/>
        <v>165.25643489968385</v>
      </c>
    </row>
    <row r="29" spans="1:28" x14ac:dyDescent="0.3">
      <c r="A29" s="8">
        <v>43586</v>
      </c>
      <c r="B29" s="6"/>
      <c r="C29" s="6" t="s">
        <v>22</v>
      </c>
      <c r="D29" s="7">
        <v>-0.67621358364565409</v>
      </c>
      <c r="E29" s="6">
        <v>28</v>
      </c>
      <c r="F29" s="6">
        <f t="shared" si="11"/>
        <v>0</v>
      </c>
      <c r="G29" s="6">
        <f t="shared" si="11"/>
        <v>0</v>
      </c>
      <c r="H29" s="6">
        <f t="shared" si="11"/>
        <v>0</v>
      </c>
      <c r="I29" s="6">
        <f t="shared" si="11"/>
        <v>0</v>
      </c>
      <c r="J29" s="6">
        <f t="shared" si="11"/>
        <v>1</v>
      </c>
      <c r="K29" s="6">
        <f t="shared" si="11"/>
        <v>0</v>
      </c>
      <c r="L29" s="6">
        <f t="shared" si="11"/>
        <v>0</v>
      </c>
      <c r="M29" s="6">
        <f t="shared" si="11"/>
        <v>0</v>
      </c>
      <c r="N29" s="6">
        <f t="shared" si="11"/>
        <v>0</v>
      </c>
      <c r="O29" s="6">
        <f t="shared" si="11"/>
        <v>0</v>
      </c>
      <c r="P29" s="6">
        <f t="shared" si="11"/>
        <v>0</v>
      </c>
      <c r="Q29" s="7">
        <f>'Regression - Matrix'!$B$17+MMULT('Master sheet'!E29:P29,'Regression - Matrix'!$B$18:$B$29)</f>
        <v>-3.8705719743897333</v>
      </c>
      <c r="R29" s="28">
        <f t="shared" si="1"/>
        <v>3.1943583907440791</v>
      </c>
      <c r="S29" s="28">
        <f t="shared" si="3"/>
        <v>3.1943583907440791</v>
      </c>
      <c r="T29" s="29">
        <f t="shared" si="2"/>
        <v>-4.723889711771851</v>
      </c>
      <c r="U29" s="28">
        <f t="shared" si="4"/>
        <v>10.203925528517104</v>
      </c>
      <c r="V29" s="28"/>
      <c r="W29" s="28"/>
      <c r="X29" s="28">
        <f t="shared" si="5"/>
        <v>-16.530905298713499</v>
      </c>
      <c r="Y29" s="28">
        <f t="shared" si="6"/>
        <v>15.854691715067846</v>
      </c>
      <c r="Z29" s="28">
        <f t="shared" si="7"/>
        <v>15.854691715067846</v>
      </c>
      <c r="AA29" s="29">
        <f t="shared" si="8"/>
        <v>-23.446278067339058</v>
      </c>
      <c r="AB29" s="28">
        <f t="shared" si="9"/>
        <v>251.37124937984098</v>
      </c>
    </row>
    <row r="30" spans="1:28" x14ac:dyDescent="0.3">
      <c r="A30" s="8">
        <v>43617</v>
      </c>
      <c r="B30" s="6"/>
      <c r="C30" s="6" t="s">
        <v>23</v>
      </c>
      <c r="D30" s="7">
        <v>24.9490246500335</v>
      </c>
      <c r="E30" s="6">
        <v>29</v>
      </c>
      <c r="F30" s="6">
        <f t="shared" si="11"/>
        <v>0</v>
      </c>
      <c r="G30" s="6">
        <f t="shared" si="11"/>
        <v>0</v>
      </c>
      <c r="H30" s="6">
        <f t="shared" si="11"/>
        <v>0</v>
      </c>
      <c r="I30" s="6">
        <f t="shared" si="11"/>
        <v>0</v>
      </c>
      <c r="J30" s="6">
        <f t="shared" si="11"/>
        <v>0</v>
      </c>
      <c r="K30" s="6">
        <f t="shared" si="11"/>
        <v>1</v>
      </c>
      <c r="L30" s="6">
        <f t="shared" si="11"/>
        <v>0</v>
      </c>
      <c r="M30" s="6">
        <f t="shared" si="11"/>
        <v>0</v>
      </c>
      <c r="N30" s="6">
        <f t="shared" si="11"/>
        <v>0</v>
      </c>
      <c r="O30" s="6">
        <f t="shared" si="11"/>
        <v>0</v>
      </c>
      <c r="P30" s="6">
        <f t="shared" si="11"/>
        <v>0</v>
      </c>
      <c r="Q30" s="7">
        <f>'Regression - Matrix'!$B$17+MMULT('Master sheet'!E30:P30,'Regression - Matrix'!$B$18:$B$29)</f>
        <v>2.8039687520715315</v>
      </c>
      <c r="R30" s="28">
        <f t="shared" si="1"/>
        <v>22.145055897961967</v>
      </c>
      <c r="S30" s="28">
        <f t="shared" si="3"/>
        <v>22.145055897961967</v>
      </c>
      <c r="T30" s="29">
        <f t="shared" si="2"/>
        <v>0.88761208939413316</v>
      </c>
      <c r="U30" s="28">
        <f t="shared" si="4"/>
        <v>490.40350072386013</v>
      </c>
      <c r="V30" s="28"/>
      <c r="W30" s="28"/>
      <c r="X30" s="28">
        <f t="shared" si="5"/>
        <v>-0.67621358364565409</v>
      </c>
      <c r="Y30" s="28">
        <f t="shared" si="6"/>
        <v>25.625238233679156</v>
      </c>
      <c r="Z30" s="28">
        <f t="shared" si="7"/>
        <v>25.625238233679156</v>
      </c>
      <c r="AA30" s="29">
        <f t="shared" si="8"/>
        <v>1.0271038083905515</v>
      </c>
      <c r="AB30" s="28">
        <f t="shared" si="9"/>
        <v>656.65283453281199</v>
      </c>
    </row>
    <row r="31" spans="1:28" x14ac:dyDescent="0.3">
      <c r="A31" s="8">
        <v>43647</v>
      </c>
      <c r="B31" s="6"/>
      <c r="C31" s="6" t="s">
        <v>24</v>
      </c>
      <c r="D31" s="7">
        <v>16.954961143009601</v>
      </c>
      <c r="E31" s="6">
        <v>30</v>
      </c>
      <c r="F31" s="6">
        <f t="shared" si="11"/>
        <v>0</v>
      </c>
      <c r="G31" s="6">
        <f t="shared" si="11"/>
        <v>0</v>
      </c>
      <c r="H31" s="6">
        <f t="shared" si="11"/>
        <v>0</v>
      </c>
      <c r="I31" s="6">
        <f t="shared" si="11"/>
        <v>0</v>
      </c>
      <c r="J31" s="6">
        <f t="shared" si="11"/>
        <v>0</v>
      </c>
      <c r="K31" s="6">
        <f t="shared" si="11"/>
        <v>0</v>
      </c>
      <c r="L31" s="6">
        <f t="shared" si="11"/>
        <v>1</v>
      </c>
      <c r="M31" s="6">
        <f t="shared" si="11"/>
        <v>0</v>
      </c>
      <c r="N31" s="6">
        <f t="shared" si="11"/>
        <v>0</v>
      </c>
      <c r="O31" s="6">
        <f t="shared" si="11"/>
        <v>0</v>
      </c>
      <c r="P31" s="6">
        <f t="shared" si="11"/>
        <v>0</v>
      </c>
      <c r="Q31" s="7">
        <f>'Regression - Matrix'!$B$17+MMULT('Master sheet'!E31:P31,'Regression - Matrix'!$B$18:$B$29)</f>
        <v>-4.0074248811172772</v>
      </c>
      <c r="R31" s="28">
        <f t="shared" si="1"/>
        <v>20.962386024126879</v>
      </c>
      <c r="S31" s="28">
        <f t="shared" si="3"/>
        <v>20.962386024126879</v>
      </c>
      <c r="T31" s="29">
        <f t="shared" si="2"/>
        <v>1.2363570666612531</v>
      </c>
      <c r="U31" s="28">
        <f t="shared" si="4"/>
        <v>439.42162782450987</v>
      </c>
      <c r="V31" s="28"/>
      <c r="W31" s="28"/>
      <c r="X31" s="28">
        <f t="shared" si="5"/>
        <v>24.9490246500335</v>
      </c>
      <c r="Y31" s="28">
        <f t="shared" si="6"/>
        <v>-7.994063507023899</v>
      </c>
      <c r="Z31" s="28">
        <f t="shared" si="7"/>
        <v>7.994063507023899</v>
      </c>
      <c r="AA31" s="29">
        <f t="shared" si="8"/>
        <v>0.47148816441374086</v>
      </c>
      <c r="AB31" s="28">
        <f t="shared" si="9"/>
        <v>63.905051354331242</v>
      </c>
    </row>
    <row r="32" spans="1:28" x14ac:dyDescent="0.3">
      <c r="A32" s="8">
        <v>43678</v>
      </c>
      <c r="B32" s="6"/>
      <c r="C32" s="6" t="s">
        <v>25</v>
      </c>
      <c r="D32" s="7">
        <v>16.812424908975199</v>
      </c>
      <c r="E32" s="6">
        <v>31</v>
      </c>
      <c r="F32" s="6">
        <f t="shared" ref="F32:P41" si="12">IF($C32=F$1,1,0)</f>
        <v>0</v>
      </c>
      <c r="G32" s="6">
        <f t="shared" si="12"/>
        <v>0</v>
      </c>
      <c r="H32" s="6">
        <f t="shared" si="12"/>
        <v>0</v>
      </c>
      <c r="I32" s="6">
        <f t="shared" si="12"/>
        <v>0</v>
      </c>
      <c r="J32" s="6">
        <f t="shared" si="12"/>
        <v>0</v>
      </c>
      <c r="K32" s="6">
        <f t="shared" si="12"/>
        <v>0</v>
      </c>
      <c r="L32" s="6">
        <f t="shared" si="12"/>
        <v>0</v>
      </c>
      <c r="M32" s="6">
        <f t="shared" si="12"/>
        <v>1</v>
      </c>
      <c r="N32" s="6">
        <f t="shared" si="12"/>
        <v>0</v>
      </c>
      <c r="O32" s="6">
        <f t="shared" si="12"/>
        <v>0</v>
      </c>
      <c r="P32" s="6">
        <f t="shared" si="12"/>
        <v>0</v>
      </c>
      <c r="Q32" s="7">
        <f>'Regression - Matrix'!$B$17+MMULT('Master sheet'!E32:P32,'Regression - Matrix'!$B$18:$B$29)</f>
        <v>-1.7929186609634904</v>
      </c>
      <c r="R32" s="28">
        <f t="shared" si="1"/>
        <v>18.60534356993869</v>
      </c>
      <c r="S32" s="28">
        <f t="shared" si="3"/>
        <v>18.60534356993869</v>
      </c>
      <c r="T32" s="29">
        <f t="shared" si="2"/>
        <v>1.1066424784449953</v>
      </c>
      <c r="U32" s="28">
        <f t="shared" si="4"/>
        <v>346.15880935545891</v>
      </c>
      <c r="V32" s="28"/>
      <c r="W32" s="28"/>
      <c r="X32" s="28">
        <f t="shared" si="5"/>
        <v>16.954961143009601</v>
      </c>
      <c r="Y32" s="28">
        <f t="shared" si="6"/>
        <v>-0.1425362340344023</v>
      </c>
      <c r="Z32" s="28">
        <f t="shared" si="7"/>
        <v>0.1425362340344023</v>
      </c>
      <c r="AA32" s="29">
        <f t="shared" si="8"/>
        <v>8.4780294815360209E-3</v>
      </c>
      <c r="AB32" s="28">
        <f t="shared" si="9"/>
        <v>2.0316578012709904E-2</v>
      </c>
    </row>
    <row r="33" spans="1:28" x14ac:dyDescent="0.3">
      <c r="A33" s="8">
        <v>43709</v>
      </c>
      <c r="B33" s="6"/>
      <c r="C33" s="6" t="s">
        <v>26</v>
      </c>
      <c r="D33" s="7">
        <v>10.213507064939201</v>
      </c>
      <c r="E33" s="6">
        <v>32</v>
      </c>
      <c r="F33" s="6">
        <f t="shared" si="12"/>
        <v>0</v>
      </c>
      <c r="G33" s="6">
        <f t="shared" si="12"/>
        <v>0</v>
      </c>
      <c r="H33" s="6">
        <f t="shared" si="12"/>
        <v>0</v>
      </c>
      <c r="I33" s="6">
        <f t="shared" si="12"/>
        <v>0</v>
      </c>
      <c r="J33" s="6">
        <f t="shared" si="12"/>
        <v>0</v>
      </c>
      <c r="K33" s="6">
        <f t="shared" si="12"/>
        <v>0</v>
      </c>
      <c r="L33" s="6">
        <f t="shared" si="12"/>
        <v>0</v>
      </c>
      <c r="M33" s="6">
        <f t="shared" si="12"/>
        <v>0</v>
      </c>
      <c r="N33" s="6">
        <f t="shared" si="12"/>
        <v>1</v>
      </c>
      <c r="O33" s="6">
        <f t="shared" si="12"/>
        <v>0</v>
      </c>
      <c r="P33" s="6">
        <f t="shared" si="12"/>
        <v>0</v>
      </c>
      <c r="Q33" s="7">
        <f>'Regression - Matrix'!$B$17+MMULT('Master sheet'!E33:P33,'Regression - Matrix'!$B$18:$B$29)</f>
        <v>1.6876713618322636</v>
      </c>
      <c r="R33" s="28">
        <f t="shared" si="1"/>
        <v>8.5258357031069369</v>
      </c>
      <c r="S33" s="28">
        <f t="shared" si="3"/>
        <v>8.5258357031069369</v>
      </c>
      <c r="T33" s="29">
        <f t="shared" si="2"/>
        <v>0.83476083669382473</v>
      </c>
      <c r="U33" s="28">
        <f t="shared" si="4"/>
        <v>72.689874436372961</v>
      </c>
      <c r="V33" s="28"/>
      <c r="W33" s="28"/>
      <c r="X33" s="28">
        <f t="shared" si="5"/>
        <v>16.812424908975199</v>
      </c>
      <c r="Y33" s="28">
        <f t="shared" si="6"/>
        <v>-6.5989178440359986</v>
      </c>
      <c r="Z33" s="28">
        <f t="shared" si="7"/>
        <v>6.5989178440359986</v>
      </c>
      <c r="AA33" s="29">
        <f t="shared" si="8"/>
        <v>0.64609715370821852</v>
      </c>
      <c r="AB33" s="28">
        <f t="shared" si="9"/>
        <v>43.545716712336713</v>
      </c>
    </row>
    <row r="34" spans="1:28" x14ac:dyDescent="0.3">
      <c r="A34" s="8">
        <v>43739</v>
      </c>
      <c r="B34" s="6"/>
      <c r="C34" s="6" t="s">
        <v>27</v>
      </c>
      <c r="D34" s="7">
        <v>-4.7842119703959103</v>
      </c>
      <c r="E34" s="6">
        <v>33</v>
      </c>
      <c r="F34" s="6">
        <f t="shared" si="12"/>
        <v>0</v>
      </c>
      <c r="G34" s="6">
        <f t="shared" si="12"/>
        <v>0</v>
      </c>
      <c r="H34" s="6">
        <f t="shared" si="12"/>
        <v>0</v>
      </c>
      <c r="I34" s="6">
        <f t="shared" si="12"/>
        <v>0</v>
      </c>
      <c r="J34" s="6">
        <f t="shared" si="12"/>
        <v>0</v>
      </c>
      <c r="K34" s="6">
        <f t="shared" si="12"/>
        <v>0</v>
      </c>
      <c r="L34" s="6">
        <f t="shared" si="12"/>
        <v>0</v>
      </c>
      <c r="M34" s="6">
        <f t="shared" si="12"/>
        <v>0</v>
      </c>
      <c r="N34" s="6">
        <f t="shared" si="12"/>
        <v>0</v>
      </c>
      <c r="O34" s="6">
        <f t="shared" si="12"/>
        <v>1</v>
      </c>
      <c r="P34" s="6">
        <f t="shared" si="12"/>
        <v>0</v>
      </c>
      <c r="Q34" s="7">
        <f>'Regression - Matrix'!$B$17+MMULT('Master sheet'!E34:P34,'Regression - Matrix'!$B$18:$B$29)</f>
        <v>-3.5482677527223956</v>
      </c>
      <c r="R34" s="28">
        <f t="shared" ref="R34:R65" si="13">D34-Q34</f>
        <v>-1.2359442176735147</v>
      </c>
      <c r="S34" s="28">
        <f t="shared" si="3"/>
        <v>1.2359442176735147</v>
      </c>
      <c r="T34" s="29">
        <f t="shared" ref="T34:T65" si="14">S34/D34</f>
        <v>-0.25833809733376761</v>
      </c>
      <c r="U34" s="28">
        <f t="shared" si="4"/>
        <v>1.5275581092005963</v>
      </c>
      <c r="V34" s="28"/>
      <c r="W34" s="28"/>
      <c r="X34" s="28">
        <f t="shared" si="5"/>
        <v>10.213507064939201</v>
      </c>
      <c r="Y34" s="28">
        <f t="shared" si="6"/>
        <v>-14.997719035335111</v>
      </c>
      <c r="Z34" s="28">
        <f t="shared" si="7"/>
        <v>14.997719035335111</v>
      </c>
      <c r="AA34" s="29">
        <f t="shared" si="8"/>
        <v>-3.1348358158332181</v>
      </c>
      <c r="AB34" s="28">
        <f t="shared" si="9"/>
        <v>224.93157626285313</v>
      </c>
    </row>
    <row r="35" spans="1:28" x14ac:dyDescent="0.3">
      <c r="A35" s="8">
        <v>43770</v>
      </c>
      <c r="B35" s="6"/>
      <c r="C35" s="6" t="s">
        <v>28</v>
      </c>
      <c r="D35" s="7">
        <v>-14.696825766222499</v>
      </c>
      <c r="E35" s="6">
        <v>34</v>
      </c>
      <c r="F35" s="6">
        <f t="shared" si="12"/>
        <v>0</v>
      </c>
      <c r="G35" s="6">
        <f t="shared" si="12"/>
        <v>0</v>
      </c>
      <c r="H35" s="6">
        <f t="shared" si="12"/>
        <v>0</v>
      </c>
      <c r="I35" s="6">
        <f t="shared" si="12"/>
        <v>0</v>
      </c>
      <c r="J35" s="6">
        <f t="shared" si="12"/>
        <v>0</v>
      </c>
      <c r="K35" s="6">
        <f t="shared" si="12"/>
        <v>0</v>
      </c>
      <c r="L35" s="6">
        <f t="shared" si="12"/>
        <v>0</v>
      </c>
      <c r="M35" s="6">
        <f t="shared" si="12"/>
        <v>0</v>
      </c>
      <c r="N35" s="6">
        <f t="shared" si="12"/>
        <v>0</v>
      </c>
      <c r="O35" s="6">
        <f t="shared" si="12"/>
        <v>0</v>
      </c>
      <c r="P35" s="6">
        <f t="shared" si="12"/>
        <v>1</v>
      </c>
      <c r="Q35" s="7">
        <f>'Regression - Matrix'!$B$17+MMULT('Master sheet'!E35:P35,'Regression - Matrix'!$B$18:$B$29)</f>
        <v>-1.0825278627525368</v>
      </c>
      <c r="R35" s="28">
        <f t="shared" si="13"/>
        <v>-13.614297903469962</v>
      </c>
      <c r="S35" s="28">
        <f t="shared" si="3"/>
        <v>13.614297903469962</v>
      </c>
      <c r="T35" s="29">
        <f t="shared" si="14"/>
        <v>-0.92634274366642522</v>
      </c>
      <c r="U35" s="28">
        <f t="shared" si="4"/>
        <v>185.3491074044266</v>
      </c>
      <c r="V35" s="28"/>
      <c r="W35" s="28"/>
      <c r="X35" s="28">
        <f t="shared" ref="X35:X66" si="15">AE$2*D34+((1-AE$2)*X34)</f>
        <v>-4.7842119703959103</v>
      </c>
      <c r="Y35" s="28">
        <f t="shared" si="6"/>
        <v>-9.912613795826589</v>
      </c>
      <c r="Z35" s="28">
        <f t="shared" si="7"/>
        <v>9.912613795826589</v>
      </c>
      <c r="AA35" s="29">
        <f t="shared" si="8"/>
        <v>-0.67447311096309004</v>
      </c>
      <c r="AB35" s="28">
        <f t="shared" si="9"/>
        <v>98.259912265211611</v>
      </c>
    </row>
    <row r="36" spans="1:28" x14ac:dyDescent="0.3">
      <c r="A36" s="8">
        <v>43800</v>
      </c>
      <c r="B36" s="6"/>
      <c r="C36" s="6" t="s">
        <v>29</v>
      </c>
      <c r="D36" s="7">
        <v>-15.4356789023917</v>
      </c>
      <c r="E36" s="6">
        <v>35</v>
      </c>
      <c r="F36" s="6">
        <f t="shared" si="12"/>
        <v>0</v>
      </c>
      <c r="G36" s="6">
        <f t="shared" si="12"/>
        <v>0</v>
      </c>
      <c r="H36" s="6">
        <f t="shared" si="12"/>
        <v>0</v>
      </c>
      <c r="I36" s="6">
        <f t="shared" si="12"/>
        <v>0</v>
      </c>
      <c r="J36" s="6">
        <f t="shared" si="12"/>
        <v>0</v>
      </c>
      <c r="K36" s="6">
        <f t="shared" si="12"/>
        <v>0</v>
      </c>
      <c r="L36" s="6">
        <f t="shared" si="12"/>
        <v>0</v>
      </c>
      <c r="M36" s="6">
        <f t="shared" si="12"/>
        <v>0</v>
      </c>
      <c r="N36" s="6">
        <f t="shared" si="12"/>
        <v>0</v>
      </c>
      <c r="O36" s="6">
        <f t="shared" si="12"/>
        <v>0</v>
      </c>
      <c r="P36" s="6">
        <f t="shared" si="12"/>
        <v>0</v>
      </c>
      <c r="Q36" s="7">
        <f>'Regression - Matrix'!$B$17+MMULT('Master sheet'!E36:P36,'Regression - Matrix'!$B$18:$B$29)</f>
        <v>7.803175127219772</v>
      </c>
      <c r="R36" s="28">
        <f t="shared" si="13"/>
        <v>-23.238854029611474</v>
      </c>
      <c r="S36" s="28">
        <f t="shared" si="3"/>
        <v>23.238854029611474</v>
      </c>
      <c r="T36" s="29">
        <f t="shared" si="14"/>
        <v>-1.5055284692408768</v>
      </c>
      <c r="U36" s="28">
        <f t="shared" si="4"/>
        <v>540.04433660958944</v>
      </c>
      <c r="V36" s="28"/>
      <c r="W36" s="28"/>
      <c r="X36" s="28">
        <f t="shared" si="15"/>
        <v>-14.696825766222499</v>
      </c>
      <c r="Y36" s="28">
        <f t="shared" si="6"/>
        <v>-0.73885313616920101</v>
      </c>
      <c r="Z36" s="28">
        <f t="shared" si="7"/>
        <v>0.73885313616920101</v>
      </c>
      <c r="AA36" s="29">
        <f t="shared" si="8"/>
        <v>-4.7866578518598137E-2</v>
      </c>
      <c r="AB36" s="28">
        <f t="shared" si="9"/>
        <v>0.54590395682706394</v>
      </c>
    </row>
    <row r="37" spans="1:28" x14ac:dyDescent="0.3">
      <c r="A37" s="8">
        <v>43831</v>
      </c>
      <c r="B37" s="6">
        <v>2020</v>
      </c>
      <c r="C37" s="6" t="s">
        <v>18</v>
      </c>
      <c r="D37" s="7">
        <v>-18.270119511976201</v>
      </c>
      <c r="E37" s="6">
        <v>36</v>
      </c>
      <c r="F37" s="6">
        <f t="shared" si="12"/>
        <v>1</v>
      </c>
      <c r="G37" s="6">
        <f t="shared" si="12"/>
        <v>0</v>
      </c>
      <c r="H37" s="6">
        <f t="shared" si="12"/>
        <v>0</v>
      </c>
      <c r="I37" s="6">
        <f t="shared" si="12"/>
        <v>0</v>
      </c>
      <c r="J37" s="6">
        <f t="shared" si="12"/>
        <v>0</v>
      </c>
      <c r="K37" s="6">
        <f t="shared" si="12"/>
        <v>0</v>
      </c>
      <c r="L37" s="6">
        <f t="shared" si="12"/>
        <v>0</v>
      </c>
      <c r="M37" s="6">
        <f t="shared" si="12"/>
        <v>0</v>
      </c>
      <c r="N37" s="6">
        <f t="shared" si="12"/>
        <v>0</v>
      </c>
      <c r="O37" s="6">
        <f t="shared" si="12"/>
        <v>0</v>
      </c>
      <c r="P37" s="6">
        <f t="shared" si="12"/>
        <v>0</v>
      </c>
      <c r="Q37" s="7">
        <f>'Regression - Matrix'!$B$17+MMULT('Master sheet'!E37:P37,'Regression - Matrix'!$B$18:$B$29)</f>
        <v>0.80953262773603996</v>
      </c>
      <c r="R37" s="28">
        <f t="shared" si="13"/>
        <v>-19.079652139712241</v>
      </c>
      <c r="S37" s="28">
        <f t="shared" si="3"/>
        <v>19.079652139712241</v>
      </c>
      <c r="T37" s="29">
        <f t="shared" si="14"/>
        <v>-1.0443091041197288</v>
      </c>
      <c r="U37" s="28">
        <f t="shared" si="4"/>
        <v>364.03312577242588</v>
      </c>
      <c r="V37" s="28"/>
      <c r="W37" s="28"/>
      <c r="X37" s="28">
        <f t="shared" si="15"/>
        <v>-15.4356789023917</v>
      </c>
      <c r="Y37" s="28">
        <f t="shared" si="6"/>
        <v>-2.8344406095845009</v>
      </c>
      <c r="Z37" s="28">
        <f t="shared" si="7"/>
        <v>2.8344406095845009</v>
      </c>
      <c r="AA37" s="29">
        <f t="shared" si="8"/>
        <v>-0.15514078097444867</v>
      </c>
      <c r="AB37" s="28">
        <f t="shared" si="9"/>
        <v>8.0340535692617578</v>
      </c>
    </row>
    <row r="38" spans="1:28" x14ac:dyDescent="0.3">
      <c r="A38" s="8">
        <v>43862</v>
      </c>
      <c r="B38" s="6"/>
      <c r="C38" s="6" t="s">
        <v>19</v>
      </c>
      <c r="D38" s="7">
        <v>-24.107411522551999</v>
      </c>
      <c r="E38" s="6">
        <v>37</v>
      </c>
      <c r="F38" s="6">
        <f t="shared" si="12"/>
        <v>0</v>
      </c>
      <c r="G38" s="6">
        <f t="shared" si="12"/>
        <v>1</v>
      </c>
      <c r="H38" s="6">
        <f t="shared" si="12"/>
        <v>0</v>
      </c>
      <c r="I38" s="6">
        <f t="shared" si="12"/>
        <v>0</v>
      </c>
      <c r="J38" s="6">
        <f t="shared" si="12"/>
        <v>0</v>
      </c>
      <c r="K38" s="6">
        <f t="shared" si="12"/>
        <v>0</v>
      </c>
      <c r="L38" s="6">
        <f t="shared" si="12"/>
        <v>0</v>
      </c>
      <c r="M38" s="6">
        <f t="shared" si="12"/>
        <v>0</v>
      </c>
      <c r="N38" s="6">
        <f t="shared" si="12"/>
        <v>0</v>
      </c>
      <c r="O38" s="6">
        <f t="shared" si="12"/>
        <v>0</v>
      </c>
      <c r="P38" s="6">
        <f t="shared" si="12"/>
        <v>0</v>
      </c>
      <c r="Q38" s="7">
        <f>'Regression - Matrix'!$B$17+MMULT('Master sheet'!E38:P38,'Regression - Matrix'!$B$18:$B$29)</f>
        <v>-1.8090191428932219</v>
      </c>
      <c r="R38" s="28">
        <f t="shared" si="13"/>
        <v>-22.298392379658779</v>
      </c>
      <c r="S38" s="28">
        <f t="shared" si="3"/>
        <v>22.298392379658779</v>
      </c>
      <c r="T38" s="29">
        <f t="shared" si="14"/>
        <v>-0.92496004221768402</v>
      </c>
      <c r="U38" s="28">
        <f t="shared" si="4"/>
        <v>497.21830271722467</v>
      </c>
      <c r="V38" s="28"/>
      <c r="W38" s="28"/>
      <c r="X38" s="28">
        <f t="shared" si="15"/>
        <v>-18.270119511976201</v>
      </c>
      <c r="Y38" s="28">
        <f t="shared" si="6"/>
        <v>-5.8372920105757977</v>
      </c>
      <c r="Z38" s="28">
        <f t="shared" si="7"/>
        <v>5.8372920105757977</v>
      </c>
      <c r="AA38" s="29">
        <f t="shared" si="8"/>
        <v>-0.24213682191118396</v>
      </c>
      <c r="AB38" s="28">
        <f t="shared" si="9"/>
        <v>34.073978016732042</v>
      </c>
    </row>
    <row r="39" spans="1:28" x14ac:dyDescent="0.3">
      <c r="A39" s="8">
        <v>43891</v>
      </c>
      <c r="B39" s="6"/>
      <c r="C39" s="6" t="s">
        <v>20</v>
      </c>
      <c r="D39" s="7">
        <v>-0.67621358364565409</v>
      </c>
      <c r="E39" s="6">
        <v>38</v>
      </c>
      <c r="F39" s="6">
        <f t="shared" si="12"/>
        <v>0</v>
      </c>
      <c r="G39" s="6">
        <f t="shared" si="12"/>
        <v>0</v>
      </c>
      <c r="H39" s="6">
        <f t="shared" si="12"/>
        <v>1</v>
      </c>
      <c r="I39" s="6">
        <f t="shared" si="12"/>
        <v>0</v>
      </c>
      <c r="J39" s="6">
        <f t="shared" si="12"/>
        <v>0</v>
      </c>
      <c r="K39" s="6">
        <f t="shared" si="12"/>
        <v>0</v>
      </c>
      <c r="L39" s="6">
        <f t="shared" si="12"/>
        <v>0</v>
      </c>
      <c r="M39" s="6">
        <f t="shared" si="12"/>
        <v>0</v>
      </c>
      <c r="N39" s="6">
        <f t="shared" si="12"/>
        <v>0</v>
      </c>
      <c r="O39" s="6">
        <f t="shared" si="12"/>
        <v>0</v>
      </c>
      <c r="P39" s="6">
        <f t="shared" si="12"/>
        <v>0</v>
      </c>
      <c r="Q39" s="7">
        <f>'Regression - Matrix'!$B$17+MMULT('Master sheet'!E39:P39,'Regression - Matrix'!$B$18:$B$29)</f>
        <v>3.5510055804713101</v>
      </c>
      <c r="R39" s="28">
        <f t="shared" si="13"/>
        <v>-4.2272191641169643</v>
      </c>
      <c r="S39" s="28">
        <f t="shared" si="3"/>
        <v>4.2272191641169643</v>
      </c>
      <c r="T39" s="29">
        <f t="shared" si="14"/>
        <v>-6.2513076731272665</v>
      </c>
      <c r="U39" s="28">
        <f t="shared" si="4"/>
        <v>17.869381861477727</v>
      </c>
      <c r="V39" s="28"/>
      <c r="W39" s="28"/>
      <c r="X39" s="28">
        <f t="shared" si="15"/>
        <v>-24.107411522551999</v>
      </c>
      <c r="Y39" s="28">
        <f t="shared" si="6"/>
        <v>23.431197938906344</v>
      </c>
      <c r="Z39" s="28">
        <f t="shared" si="7"/>
        <v>23.431197938906344</v>
      </c>
      <c r="AA39" s="29">
        <f t="shared" si="8"/>
        <v>-34.650587485365627</v>
      </c>
      <c r="AB39" s="28">
        <f t="shared" si="9"/>
        <v>549.02103685220891</v>
      </c>
    </row>
    <row r="40" spans="1:28" x14ac:dyDescent="0.3">
      <c r="A40" s="8">
        <v>43922</v>
      </c>
      <c r="B40" s="6"/>
      <c r="C40" s="6" t="s">
        <v>21</v>
      </c>
      <c r="D40" s="7">
        <v>-6.98393976818266</v>
      </c>
      <c r="E40" s="6">
        <v>39</v>
      </c>
      <c r="F40" s="6">
        <f t="shared" si="12"/>
        <v>0</v>
      </c>
      <c r="G40" s="6">
        <f t="shared" si="12"/>
        <v>0</v>
      </c>
      <c r="H40" s="6">
        <f t="shared" si="12"/>
        <v>0</v>
      </c>
      <c r="I40" s="6">
        <f t="shared" si="12"/>
        <v>1</v>
      </c>
      <c r="J40" s="6">
        <f t="shared" si="12"/>
        <v>0</v>
      </c>
      <c r="K40" s="6">
        <f t="shared" si="12"/>
        <v>0</v>
      </c>
      <c r="L40" s="6">
        <f t="shared" si="12"/>
        <v>0</v>
      </c>
      <c r="M40" s="6">
        <f t="shared" si="12"/>
        <v>0</v>
      </c>
      <c r="N40" s="6">
        <f t="shared" si="12"/>
        <v>0</v>
      </c>
      <c r="O40" s="6">
        <f t="shared" si="12"/>
        <v>0</v>
      </c>
      <c r="P40" s="6">
        <f t="shared" si="12"/>
        <v>0</v>
      </c>
      <c r="Q40" s="7">
        <f>'Regression - Matrix'!$B$17+MMULT('Master sheet'!E40:P40,'Regression - Matrix'!$B$18:$B$29)</f>
        <v>-6.2082317368736248</v>
      </c>
      <c r="R40" s="28">
        <f t="shared" si="13"/>
        <v>-0.77570803130903521</v>
      </c>
      <c r="S40" s="28">
        <f t="shared" si="3"/>
        <v>0.77570803130903521</v>
      </c>
      <c r="T40" s="29">
        <f t="shared" si="14"/>
        <v>-0.11107026364159031</v>
      </c>
      <c r="U40" s="28">
        <f t="shared" si="4"/>
        <v>0.60172294983733909</v>
      </c>
      <c r="V40" s="28"/>
      <c r="W40" s="28"/>
      <c r="X40" s="28">
        <f t="shared" si="15"/>
        <v>-0.67621358364565409</v>
      </c>
      <c r="Y40" s="28">
        <f t="shared" si="6"/>
        <v>-6.3077261845370058</v>
      </c>
      <c r="Z40" s="28">
        <f t="shared" si="7"/>
        <v>6.3077261845370058</v>
      </c>
      <c r="AA40" s="29">
        <f t="shared" si="8"/>
        <v>-0.90317591415574072</v>
      </c>
      <c r="AB40" s="28">
        <f t="shared" si="9"/>
        <v>39.787409619093772</v>
      </c>
    </row>
    <row r="41" spans="1:28" x14ac:dyDescent="0.3">
      <c r="A41" s="8">
        <v>43952</v>
      </c>
      <c r="B41" s="6"/>
      <c r="C41" s="6" t="s">
        <v>22</v>
      </c>
      <c r="D41" s="7">
        <v>-7.7651944598284599</v>
      </c>
      <c r="E41" s="6">
        <v>40</v>
      </c>
      <c r="F41" s="6">
        <f t="shared" si="12"/>
        <v>0</v>
      </c>
      <c r="G41" s="6">
        <f t="shared" si="12"/>
        <v>0</v>
      </c>
      <c r="H41" s="6">
        <f t="shared" si="12"/>
        <v>0</v>
      </c>
      <c r="I41" s="6">
        <f t="shared" si="12"/>
        <v>0</v>
      </c>
      <c r="J41" s="6">
        <f t="shared" si="12"/>
        <v>1</v>
      </c>
      <c r="K41" s="6">
        <f t="shared" si="12"/>
        <v>0</v>
      </c>
      <c r="L41" s="6">
        <f t="shared" si="12"/>
        <v>0</v>
      </c>
      <c r="M41" s="6">
        <f t="shared" si="12"/>
        <v>0</v>
      </c>
      <c r="N41" s="6">
        <f t="shared" si="12"/>
        <v>0</v>
      </c>
      <c r="O41" s="6">
        <f t="shared" si="12"/>
        <v>0</v>
      </c>
      <c r="P41" s="6">
        <f t="shared" si="12"/>
        <v>0</v>
      </c>
      <c r="Q41" s="7">
        <f>'Regression - Matrix'!$B$17+MMULT('Master sheet'!E41:P41,'Regression - Matrix'!$B$18:$B$29)</f>
        <v>-5.7555970506088485</v>
      </c>
      <c r="R41" s="28">
        <f t="shared" si="13"/>
        <v>-2.0095974092196114</v>
      </c>
      <c r="S41" s="28">
        <f t="shared" si="3"/>
        <v>2.0095974092196114</v>
      </c>
      <c r="T41" s="29">
        <f t="shared" si="14"/>
        <v>-0.25879550339863672</v>
      </c>
      <c r="U41" s="28">
        <f t="shared" si="4"/>
        <v>4.0384817471421739</v>
      </c>
      <c r="V41" s="28"/>
      <c r="W41" s="28"/>
      <c r="X41" s="28">
        <f t="shared" si="15"/>
        <v>-6.98393976818266</v>
      </c>
      <c r="Y41" s="28">
        <f t="shared" si="6"/>
        <v>-0.78125469164579986</v>
      </c>
      <c r="Z41" s="28">
        <f t="shared" si="7"/>
        <v>0.78125469164579986</v>
      </c>
      <c r="AA41" s="29">
        <f t="shared" si="8"/>
        <v>-0.10060980387386956</v>
      </c>
      <c r="AB41" s="28">
        <f t="shared" si="9"/>
        <v>0.61035889321857384</v>
      </c>
    </row>
    <row r="42" spans="1:28" x14ac:dyDescent="0.3">
      <c r="A42" s="8">
        <v>43983</v>
      </c>
      <c r="B42" s="6"/>
      <c r="C42" s="6" t="s">
        <v>23</v>
      </c>
      <c r="D42" s="7">
        <v>-3.7981984497463901</v>
      </c>
      <c r="E42" s="6">
        <v>41</v>
      </c>
      <c r="F42" s="6">
        <f t="shared" ref="F42:P51" si="16">IF($C42=F$1,1,0)</f>
        <v>0</v>
      </c>
      <c r="G42" s="6">
        <f t="shared" si="16"/>
        <v>0</v>
      </c>
      <c r="H42" s="6">
        <f t="shared" si="16"/>
        <v>0</v>
      </c>
      <c r="I42" s="6">
        <f t="shared" si="16"/>
        <v>0</v>
      </c>
      <c r="J42" s="6">
        <f t="shared" si="16"/>
        <v>0</v>
      </c>
      <c r="K42" s="6">
        <f t="shared" si="16"/>
        <v>1</v>
      </c>
      <c r="L42" s="6">
        <f t="shared" si="16"/>
        <v>0</v>
      </c>
      <c r="M42" s="6">
        <f t="shared" si="16"/>
        <v>0</v>
      </c>
      <c r="N42" s="6">
        <f t="shared" si="16"/>
        <v>0</v>
      </c>
      <c r="O42" s="6">
        <f t="shared" si="16"/>
        <v>0</v>
      </c>
      <c r="P42" s="6">
        <f t="shared" si="16"/>
        <v>0</v>
      </c>
      <c r="Q42" s="7">
        <f>'Regression - Matrix'!$B$17+MMULT('Master sheet'!E42:P42,'Regression - Matrix'!$B$18:$B$29)</f>
        <v>0.91894367585241454</v>
      </c>
      <c r="R42" s="28">
        <f t="shared" si="13"/>
        <v>-4.7171421255988051</v>
      </c>
      <c r="S42" s="28">
        <f t="shared" si="3"/>
        <v>4.7171421255988051</v>
      </c>
      <c r="T42" s="29">
        <f t="shared" si="14"/>
        <v>-1.2419419859206604</v>
      </c>
      <c r="U42" s="28">
        <f t="shared" si="4"/>
        <v>22.251429833098815</v>
      </c>
      <c r="V42" s="28"/>
      <c r="W42" s="28"/>
      <c r="X42" s="28">
        <f t="shared" si="15"/>
        <v>-7.7651944598284599</v>
      </c>
      <c r="Y42" s="28">
        <f t="shared" si="6"/>
        <v>3.9669960100820698</v>
      </c>
      <c r="Z42" s="28">
        <f t="shared" si="7"/>
        <v>3.9669960100820698</v>
      </c>
      <c r="AA42" s="29">
        <f t="shared" si="8"/>
        <v>-1.0444414799724198</v>
      </c>
      <c r="AB42" s="28">
        <f t="shared" si="9"/>
        <v>15.737057344007061</v>
      </c>
    </row>
    <row r="43" spans="1:28" x14ac:dyDescent="0.3">
      <c r="A43" s="8">
        <v>44013</v>
      </c>
      <c r="B43" s="6"/>
      <c r="C43" s="6" t="s">
        <v>24</v>
      </c>
      <c r="D43" s="7">
        <v>-16.067552004626101</v>
      </c>
      <c r="E43" s="6">
        <v>42</v>
      </c>
      <c r="F43" s="6">
        <f t="shared" si="16"/>
        <v>0</v>
      </c>
      <c r="G43" s="6">
        <f t="shared" si="16"/>
        <v>0</v>
      </c>
      <c r="H43" s="6">
        <f t="shared" si="16"/>
        <v>0</v>
      </c>
      <c r="I43" s="6">
        <f t="shared" si="16"/>
        <v>0</v>
      </c>
      <c r="J43" s="6">
        <f t="shared" si="16"/>
        <v>0</v>
      </c>
      <c r="K43" s="6">
        <f t="shared" si="16"/>
        <v>0</v>
      </c>
      <c r="L43" s="6">
        <f t="shared" si="16"/>
        <v>1</v>
      </c>
      <c r="M43" s="6">
        <f t="shared" si="16"/>
        <v>0</v>
      </c>
      <c r="N43" s="6">
        <f t="shared" si="16"/>
        <v>0</v>
      </c>
      <c r="O43" s="6">
        <f t="shared" si="16"/>
        <v>0</v>
      </c>
      <c r="P43" s="6">
        <f t="shared" si="16"/>
        <v>0</v>
      </c>
      <c r="Q43" s="7">
        <f>'Regression - Matrix'!$B$17+MMULT('Master sheet'!E43:P43,'Regression - Matrix'!$B$18:$B$29)</f>
        <v>-5.892449957336396</v>
      </c>
      <c r="R43" s="28">
        <f t="shared" si="13"/>
        <v>-10.175102047289705</v>
      </c>
      <c r="S43" s="28">
        <f t="shared" si="3"/>
        <v>10.175102047289705</v>
      </c>
      <c r="T43" s="29">
        <f t="shared" si="14"/>
        <v>-0.6332702109419116</v>
      </c>
      <c r="U43" s="28">
        <f t="shared" si="4"/>
        <v>103.53270167275916</v>
      </c>
      <c r="V43" s="28"/>
      <c r="W43" s="28"/>
      <c r="X43" s="28">
        <f t="shared" si="15"/>
        <v>-3.7981984497463901</v>
      </c>
      <c r="Y43" s="28">
        <f t="shared" si="6"/>
        <v>-12.269353554879711</v>
      </c>
      <c r="Z43" s="28">
        <f t="shared" si="7"/>
        <v>12.269353554879711</v>
      </c>
      <c r="AA43" s="29">
        <f t="shared" si="8"/>
        <v>-0.76361063286723274</v>
      </c>
      <c r="AB43" s="28">
        <f t="shared" si="9"/>
        <v>150.53703665463939</v>
      </c>
    </row>
    <row r="44" spans="1:28" x14ac:dyDescent="0.3">
      <c r="A44" s="8">
        <v>44044</v>
      </c>
      <c r="B44" s="6"/>
      <c r="C44" s="6" t="s">
        <v>25</v>
      </c>
      <c r="D44" s="7">
        <v>-28.9467198833343</v>
      </c>
      <c r="E44" s="6">
        <v>43</v>
      </c>
      <c r="F44" s="6">
        <f t="shared" si="16"/>
        <v>0</v>
      </c>
      <c r="G44" s="6">
        <f t="shared" si="16"/>
        <v>0</v>
      </c>
      <c r="H44" s="6">
        <f t="shared" si="16"/>
        <v>0</v>
      </c>
      <c r="I44" s="6">
        <f t="shared" si="16"/>
        <v>0</v>
      </c>
      <c r="J44" s="6">
        <f t="shared" si="16"/>
        <v>0</v>
      </c>
      <c r="K44" s="6">
        <f t="shared" si="16"/>
        <v>0</v>
      </c>
      <c r="L44" s="6">
        <f t="shared" si="16"/>
        <v>0</v>
      </c>
      <c r="M44" s="6">
        <f t="shared" si="16"/>
        <v>1</v>
      </c>
      <c r="N44" s="6">
        <f t="shared" si="16"/>
        <v>0</v>
      </c>
      <c r="O44" s="6">
        <f t="shared" si="16"/>
        <v>0</v>
      </c>
      <c r="P44" s="6">
        <f t="shared" si="16"/>
        <v>0</v>
      </c>
      <c r="Q44" s="7">
        <f>'Regression - Matrix'!$B$17+MMULT('Master sheet'!E44:P44,'Regression - Matrix'!$B$18:$B$29)</f>
        <v>-3.6779437371826091</v>
      </c>
      <c r="R44" s="28">
        <f t="shared" si="13"/>
        <v>-25.268776146151691</v>
      </c>
      <c r="S44" s="28">
        <f t="shared" si="3"/>
        <v>25.268776146151691</v>
      </c>
      <c r="T44" s="29">
        <f t="shared" si="14"/>
        <v>-0.87294091517083638</v>
      </c>
      <c r="U44" s="28">
        <f t="shared" si="4"/>
        <v>638.51104792432466</v>
      </c>
      <c r="V44" s="28"/>
      <c r="W44" s="28"/>
      <c r="X44" s="28">
        <f t="shared" si="15"/>
        <v>-16.067552004626101</v>
      </c>
      <c r="Y44" s="28">
        <f t="shared" si="6"/>
        <v>-12.879167878708198</v>
      </c>
      <c r="Z44" s="28">
        <f t="shared" si="7"/>
        <v>12.879167878708198</v>
      </c>
      <c r="AA44" s="29">
        <f t="shared" si="8"/>
        <v>-0.44492667668792457</v>
      </c>
      <c r="AB44" s="28">
        <f t="shared" si="9"/>
        <v>165.87296524794903</v>
      </c>
    </row>
    <row r="45" spans="1:28" x14ac:dyDescent="0.3">
      <c r="A45" s="8">
        <v>44075</v>
      </c>
      <c r="B45" s="6"/>
      <c r="C45" s="6" t="s">
        <v>26</v>
      </c>
      <c r="D45" s="7">
        <v>-30.8557317347116</v>
      </c>
      <c r="E45" s="6">
        <v>44</v>
      </c>
      <c r="F45" s="6">
        <f t="shared" si="16"/>
        <v>0</v>
      </c>
      <c r="G45" s="6">
        <f t="shared" si="16"/>
        <v>0</v>
      </c>
      <c r="H45" s="6">
        <f t="shared" si="16"/>
        <v>0</v>
      </c>
      <c r="I45" s="6">
        <f t="shared" si="16"/>
        <v>0</v>
      </c>
      <c r="J45" s="6">
        <f t="shared" si="16"/>
        <v>0</v>
      </c>
      <c r="K45" s="6">
        <f t="shared" si="16"/>
        <v>0</v>
      </c>
      <c r="L45" s="6">
        <f t="shared" si="16"/>
        <v>0</v>
      </c>
      <c r="M45" s="6">
        <f t="shared" si="16"/>
        <v>0</v>
      </c>
      <c r="N45" s="6">
        <f t="shared" si="16"/>
        <v>1</v>
      </c>
      <c r="O45" s="6">
        <f t="shared" si="16"/>
        <v>0</v>
      </c>
      <c r="P45" s="6">
        <f t="shared" si="16"/>
        <v>0</v>
      </c>
      <c r="Q45" s="7">
        <f>'Regression - Matrix'!$B$17+MMULT('Master sheet'!E45:P45,'Regression - Matrix'!$B$18:$B$29)</f>
        <v>-0.19735371438685334</v>
      </c>
      <c r="R45" s="28">
        <f t="shared" si="13"/>
        <v>-30.658378020324747</v>
      </c>
      <c r="S45" s="28">
        <f t="shared" si="3"/>
        <v>30.658378020324747</v>
      </c>
      <c r="T45" s="29">
        <f t="shared" si="14"/>
        <v>-0.99360398527950522</v>
      </c>
      <c r="U45" s="28">
        <f t="shared" si="4"/>
        <v>939.93614283713157</v>
      </c>
      <c r="V45" s="28"/>
      <c r="W45" s="28"/>
      <c r="X45" s="28">
        <f t="shared" si="15"/>
        <v>-28.9467198833343</v>
      </c>
      <c r="Y45" s="28">
        <f t="shared" si="6"/>
        <v>-1.9090118513773007</v>
      </c>
      <c r="Z45" s="28">
        <f t="shared" si="7"/>
        <v>1.9090118513773007</v>
      </c>
      <c r="AA45" s="29">
        <f t="shared" si="8"/>
        <v>-6.1868954131129236E-2</v>
      </c>
      <c r="AB45" s="28">
        <f t="shared" si="9"/>
        <v>3.6443262486989889</v>
      </c>
    </row>
    <row r="46" spans="1:28" x14ac:dyDescent="0.3">
      <c r="A46" s="8">
        <v>44105</v>
      </c>
      <c r="B46" s="6"/>
      <c r="C46" s="6" t="s">
        <v>27</v>
      </c>
      <c r="D46" s="7">
        <v>-27.795113321182601</v>
      </c>
      <c r="E46" s="6">
        <v>45</v>
      </c>
      <c r="F46" s="6">
        <f t="shared" si="16"/>
        <v>0</v>
      </c>
      <c r="G46" s="6">
        <f t="shared" si="16"/>
        <v>0</v>
      </c>
      <c r="H46" s="6">
        <f t="shared" si="16"/>
        <v>0</v>
      </c>
      <c r="I46" s="6">
        <f t="shared" si="16"/>
        <v>0</v>
      </c>
      <c r="J46" s="6">
        <f t="shared" si="16"/>
        <v>0</v>
      </c>
      <c r="K46" s="6">
        <f t="shared" si="16"/>
        <v>0</v>
      </c>
      <c r="L46" s="6">
        <f t="shared" si="16"/>
        <v>0</v>
      </c>
      <c r="M46" s="6">
        <f t="shared" si="16"/>
        <v>0</v>
      </c>
      <c r="N46" s="6">
        <f t="shared" si="16"/>
        <v>0</v>
      </c>
      <c r="O46" s="6">
        <f t="shared" si="16"/>
        <v>1</v>
      </c>
      <c r="P46" s="6">
        <f t="shared" si="16"/>
        <v>0</v>
      </c>
      <c r="Q46" s="7">
        <f>'Regression - Matrix'!$B$17+MMULT('Master sheet'!E46:P46,'Regression - Matrix'!$B$18:$B$29)</f>
        <v>-5.4332928289415108</v>
      </c>
      <c r="R46" s="28">
        <f t="shared" si="13"/>
        <v>-22.36182049224109</v>
      </c>
      <c r="S46" s="28">
        <f t="shared" si="3"/>
        <v>22.36182049224109</v>
      </c>
      <c r="T46" s="29">
        <f t="shared" si="14"/>
        <v>-0.80452345107725076</v>
      </c>
      <c r="U46" s="28">
        <f t="shared" si="4"/>
        <v>500.05101572721355</v>
      </c>
      <c r="V46" s="28"/>
      <c r="W46" s="28"/>
      <c r="X46" s="28">
        <f t="shared" si="15"/>
        <v>-30.8557317347116</v>
      </c>
      <c r="Y46" s="28">
        <f t="shared" si="6"/>
        <v>3.0606184135289993</v>
      </c>
      <c r="Z46" s="28">
        <f t="shared" si="7"/>
        <v>3.0606184135289993</v>
      </c>
      <c r="AA46" s="29">
        <f t="shared" si="8"/>
        <v>-0.1101135432751234</v>
      </c>
      <c r="AB46" s="28">
        <f t="shared" si="9"/>
        <v>9.3673850732327679</v>
      </c>
    </row>
    <row r="47" spans="1:28" x14ac:dyDescent="0.3">
      <c r="A47" s="8">
        <v>44136</v>
      </c>
      <c r="B47" s="6"/>
      <c r="C47" s="6" t="s">
        <v>28</v>
      </c>
      <c r="D47" s="7">
        <v>-19.651160025276202</v>
      </c>
      <c r="E47" s="6">
        <v>46</v>
      </c>
      <c r="F47" s="6">
        <f t="shared" si="16"/>
        <v>0</v>
      </c>
      <c r="G47" s="6">
        <f t="shared" si="16"/>
        <v>0</v>
      </c>
      <c r="H47" s="6">
        <f t="shared" si="16"/>
        <v>0</v>
      </c>
      <c r="I47" s="6">
        <f t="shared" si="16"/>
        <v>0</v>
      </c>
      <c r="J47" s="6">
        <f t="shared" si="16"/>
        <v>0</v>
      </c>
      <c r="K47" s="6">
        <f t="shared" si="16"/>
        <v>0</v>
      </c>
      <c r="L47" s="6">
        <f t="shared" si="16"/>
        <v>0</v>
      </c>
      <c r="M47" s="6">
        <f t="shared" si="16"/>
        <v>0</v>
      </c>
      <c r="N47" s="6">
        <f t="shared" si="16"/>
        <v>0</v>
      </c>
      <c r="O47" s="6">
        <f t="shared" si="16"/>
        <v>0</v>
      </c>
      <c r="P47" s="6">
        <f t="shared" si="16"/>
        <v>1</v>
      </c>
      <c r="Q47" s="7">
        <f>'Regression - Matrix'!$B$17+MMULT('Master sheet'!E47:P47,'Regression - Matrix'!$B$18:$B$29)</f>
        <v>-2.9675529389716502</v>
      </c>
      <c r="R47" s="28">
        <f t="shared" si="13"/>
        <v>-16.683607086304551</v>
      </c>
      <c r="S47" s="28">
        <f t="shared" si="3"/>
        <v>16.683607086304551</v>
      </c>
      <c r="T47" s="29">
        <f t="shared" si="14"/>
        <v>-0.8489884090733244</v>
      </c>
      <c r="U47" s="28">
        <f t="shared" si="4"/>
        <v>278.34274541019147</v>
      </c>
      <c r="V47" s="28"/>
      <c r="W47" s="28"/>
      <c r="X47" s="28">
        <f t="shared" si="15"/>
        <v>-27.795113321182601</v>
      </c>
      <c r="Y47" s="28">
        <f t="shared" si="6"/>
        <v>8.1439532959063996</v>
      </c>
      <c r="Z47" s="28">
        <f t="shared" si="7"/>
        <v>8.1439532959063996</v>
      </c>
      <c r="AA47" s="29">
        <f t="shared" si="8"/>
        <v>-0.41442608402920145</v>
      </c>
      <c r="AB47" s="28">
        <f t="shared" si="9"/>
        <v>66.323975285904709</v>
      </c>
    </row>
    <row r="48" spans="1:28" x14ac:dyDescent="0.3">
      <c r="A48" s="8">
        <v>44166</v>
      </c>
      <c r="B48" s="6"/>
      <c r="C48" s="6" t="s">
        <v>29</v>
      </c>
      <c r="D48" s="7">
        <v>-7.9720314175268499</v>
      </c>
      <c r="E48" s="6">
        <v>47</v>
      </c>
      <c r="F48" s="6">
        <f t="shared" si="16"/>
        <v>0</v>
      </c>
      <c r="G48" s="6">
        <f t="shared" si="16"/>
        <v>0</v>
      </c>
      <c r="H48" s="6">
        <f t="shared" si="16"/>
        <v>0</v>
      </c>
      <c r="I48" s="6">
        <f t="shared" si="16"/>
        <v>0</v>
      </c>
      <c r="J48" s="6">
        <f t="shared" si="16"/>
        <v>0</v>
      </c>
      <c r="K48" s="6">
        <f t="shared" si="16"/>
        <v>0</v>
      </c>
      <c r="L48" s="6">
        <f t="shared" si="16"/>
        <v>0</v>
      </c>
      <c r="M48" s="6">
        <f t="shared" si="16"/>
        <v>0</v>
      </c>
      <c r="N48" s="6">
        <f t="shared" si="16"/>
        <v>0</v>
      </c>
      <c r="O48" s="6">
        <f t="shared" si="16"/>
        <v>0</v>
      </c>
      <c r="P48" s="6">
        <f t="shared" si="16"/>
        <v>0</v>
      </c>
      <c r="Q48" s="7">
        <f>'Regression - Matrix'!$B$17+MMULT('Master sheet'!E48:P48,'Regression - Matrix'!$B$18:$B$29)</f>
        <v>5.9181500510006559</v>
      </c>
      <c r="R48" s="28">
        <f t="shared" si="13"/>
        <v>-13.890181468527505</v>
      </c>
      <c r="S48" s="28">
        <f t="shared" si="3"/>
        <v>13.890181468527505</v>
      </c>
      <c r="T48" s="29">
        <f t="shared" si="14"/>
        <v>-1.7423641153733227</v>
      </c>
      <c r="U48" s="28">
        <f t="shared" si="4"/>
        <v>192.93714122862491</v>
      </c>
      <c r="V48" s="28"/>
      <c r="W48" s="28"/>
      <c r="X48" s="28">
        <f t="shared" si="15"/>
        <v>-19.651160025276202</v>
      </c>
      <c r="Y48" s="28">
        <f t="shared" si="6"/>
        <v>11.679128607749352</v>
      </c>
      <c r="Z48" s="28">
        <f t="shared" si="7"/>
        <v>11.679128607749352</v>
      </c>
      <c r="AA48" s="29">
        <f t="shared" si="8"/>
        <v>-1.4650128676202017</v>
      </c>
      <c r="AB48" s="28">
        <f t="shared" si="9"/>
        <v>136.40204503634931</v>
      </c>
    </row>
    <row r="49" spans="1:28" x14ac:dyDescent="0.3">
      <c r="A49" s="8">
        <v>44197</v>
      </c>
      <c r="B49" s="6">
        <v>2021</v>
      </c>
      <c r="C49" s="6" t="s">
        <v>18</v>
      </c>
      <c r="D49" s="7">
        <v>7.2514026195458401</v>
      </c>
      <c r="E49" s="6">
        <v>48</v>
      </c>
      <c r="F49" s="6">
        <f t="shared" si="16"/>
        <v>1</v>
      </c>
      <c r="G49" s="6">
        <f t="shared" si="16"/>
        <v>0</v>
      </c>
      <c r="H49" s="6">
        <f t="shared" si="16"/>
        <v>0</v>
      </c>
      <c r="I49" s="6">
        <f t="shared" si="16"/>
        <v>0</v>
      </c>
      <c r="J49" s="6">
        <f t="shared" si="16"/>
        <v>0</v>
      </c>
      <c r="K49" s="6">
        <f t="shared" si="16"/>
        <v>0</v>
      </c>
      <c r="L49" s="6">
        <f t="shared" si="16"/>
        <v>0</v>
      </c>
      <c r="M49" s="6">
        <f t="shared" si="16"/>
        <v>0</v>
      </c>
      <c r="N49" s="6">
        <f t="shared" si="16"/>
        <v>0</v>
      </c>
      <c r="O49" s="6">
        <f t="shared" si="16"/>
        <v>0</v>
      </c>
      <c r="P49" s="6">
        <f t="shared" si="16"/>
        <v>0</v>
      </c>
      <c r="Q49" s="7">
        <f>'Regression - Matrix'!$B$17+MMULT('Master sheet'!E49:P49,'Regression - Matrix'!$B$18:$B$29)</f>
        <v>-1.0754924484830752</v>
      </c>
      <c r="R49" s="28">
        <f t="shared" si="13"/>
        <v>8.3268950680289144</v>
      </c>
      <c r="S49" s="28">
        <f t="shared" si="3"/>
        <v>8.3268950680289144</v>
      </c>
      <c r="T49" s="29">
        <f t="shared" si="14"/>
        <v>1.148315092253205</v>
      </c>
      <c r="U49" s="28">
        <f t="shared" si="4"/>
        <v>69.337181473964264</v>
      </c>
      <c r="V49" s="28"/>
      <c r="W49" s="28"/>
      <c r="X49" s="28">
        <f t="shared" si="15"/>
        <v>-7.9720314175268499</v>
      </c>
      <c r="Y49" s="28">
        <f t="shared" si="6"/>
        <v>15.223434037072689</v>
      </c>
      <c r="Z49" s="28">
        <f t="shared" si="7"/>
        <v>15.223434037072689</v>
      </c>
      <c r="AA49" s="29">
        <f t="shared" si="8"/>
        <v>2.0993778494712987</v>
      </c>
      <c r="AB49" s="28">
        <f t="shared" si="9"/>
        <v>231.75294388110328</v>
      </c>
    </row>
    <row r="50" spans="1:28" x14ac:dyDescent="0.3">
      <c r="A50" s="8">
        <v>44228</v>
      </c>
      <c r="B50" s="6"/>
      <c r="C50" s="6" t="s">
        <v>19</v>
      </c>
      <c r="D50" s="7">
        <v>15.9220772371268</v>
      </c>
      <c r="E50" s="6">
        <v>49</v>
      </c>
      <c r="F50" s="6">
        <f t="shared" si="16"/>
        <v>0</v>
      </c>
      <c r="G50" s="6">
        <f t="shared" si="16"/>
        <v>1</v>
      </c>
      <c r="H50" s="6">
        <f t="shared" si="16"/>
        <v>0</v>
      </c>
      <c r="I50" s="6">
        <f t="shared" si="16"/>
        <v>0</v>
      </c>
      <c r="J50" s="6">
        <f t="shared" si="16"/>
        <v>0</v>
      </c>
      <c r="K50" s="6">
        <f t="shared" si="16"/>
        <v>0</v>
      </c>
      <c r="L50" s="6">
        <f t="shared" si="16"/>
        <v>0</v>
      </c>
      <c r="M50" s="6">
        <f t="shared" si="16"/>
        <v>0</v>
      </c>
      <c r="N50" s="6">
        <f t="shared" si="16"/>
        <v>0</v>
      </c>
      <c r="O50" s="6">
        <f t="shared" si="16"/>
        <v>0</v>
      </c>
      <c r="P50" s="6">
        <f t="shared" si="16"/>
        <v>0</v>
      </c>
      <c r="Q50" s="7">
        <f>'Regression - Matrix'!$B$17+MMULT('Master sheet'!E50:P50,'Regression - Matrix'!$B$18:$B$29)</f>
        <v>-3.6940442191123388</v>
      </c>
      <c r="R50" s="28">
        <f t="shared" si="13"/>
        <v>19.616121456239139</v>
      </c>
      <c r="S50" s="28">
        <f t="shared" si="3"/>
        <v>19.616121456239139</v>
      </c>
      <c r="T50" s="29">
        <f t="shared" si="14"/>
        <v>1.2320076811647815</v>
      </c>
      <c r="U50" s="28">
        <f t="shared" si="4"/>
        <v>384.7922209859255</v>
      </c>
      <c r="V50" s="28"/>
      <c r="W50" s="28"/>
      <c r="X50" s="28">
        <f t="shared" si="15"/>
        <v>7.2514026195458401</v>
      </c>
      <c r="Y50" s="28">
        <f t="shared" si="6"/>
        <v>8.6706746175809606</v>
      </c>
      <c r="Z50" s="28">
        <f t="shared" si="7"/>
        <v>8.6706746175809606</v>
      </c>
      <c r="AA50" s="29">
        <f t="shared" si="8"/>
        <v>0.54456931017536114</v>
      </c>
      <c r="AB50" s="28">
        <f t="shared" si="9"/>
        <v>75.180598323962741</v>
      </c>
    </row>
    <row r="51" spans="1:28" x14ac:dyDescent="0.3">
      <c r="A51" s="8">
        <v>44256</v>
      </c>
      <c r="B51" s="6"/>
      <c r="C51" s="6" t="s">
        <v>20</v>
      </c>
      <c r="D51" s="7">
        <v>11.057564982626101</v>
      </c>
      <c r="E51" s="6">
        <v>50</v>
      </c>
      <c r="F51" s="6">
        <f t="shared" si="16"/>
        <v>0</v>
      </c>
      <c r="G51" s="6">
        <f t="shared" si="16"/>
        <v>0</v>
      </c>
      <c r="H51" s="6">
        <f t="shared" si="16"/>
        <v>1</v>
      </c>
      <c r="I51" s="6">
        <f t="shared" si="16"/>
        <v>0</v>
      </c>
      <c r="J51" s="6">
        <f t="shared" si="16"/>
        <v>0</v>
      </c>
      <c r="K51" s="6">
        <f t="shared" si="16"/>
        <v>0</v>
      </c>
      <c r="L51" s="6">
        <f t="shared" si="16"/>
        <v>0</v>
      </c>
      <c r="M51" s="6">
        <f t="shared" si="16"/>
        <v>0</v>
      </c>
      <c r="N51" s="6">
        <f t="shared" si="16"/>
        <v>0</v>
      </c>
      <c r="O51" s="6">
        <f t="shared" si="16"/>
        <v>0</v>
      </c>
      <c r="P51" s="6">
        <f t="shared" si="16"/>
        <v>0</v>
      </c>
      <c r="Q51" s="7">
        <f>'Regression - Matrix'!$B$17+MMULT('Master sheet'!E51:P51,'Regression - Matrix'!$B$18:$B$29)</f>
        <v>1.6659805042521931</v>
      </c>
      <c r="R51" s="28">
        <f t="shared" si="13"/>
        <v>9.3915844783739075</v>
      </c>
      <c r="S51" s="28">
        <f t="shared" si="3"/>
        <v>9.3915844783739075</v>
      </c>
      <c r="T51" s="29">
        <f t="shared" si="14"/>
        <v>0.84933568042604135</v>
      </c>
      <c r="U51" s="28">
        <f t="shared" si="4"/>
        <v>88.201859014433694</v>
      </c>
      <c r="V51" s="28"/>
      <c r="W51" s="28"/>
      <c r="X51" s="28">
        <f t="shared" si="15"/>
        <v>15.9220772371268</v>
      </c>
      <c r="Y51" s="28">
        <f t="shared" si="6"/>
        <v>-4.8645122545006991</v>
      </c>
      <c r="Z51" s="28">
        <f t="shared" si="7"/>
        <v>4.8645122545006991</v>
      </c>
      <c r="AA51" s="29">
        <f t="shared" si="8"/>
        <v>0.43992617381348714</v>
      </c>
      <c r="AB51" s="28">
        <f t="shared" si="9"/>
        <v>23.663479474187476</v>
      </c>
    </row>
    <row r="52" spans="1:28" x14ac:dyDescent="0.3">
      <c r="A52" s="8">
        <v>44287</v>
      </c>
      <c r="B52" s="6"/>
      <c r="C52" s="6" t="s">
        <v>21</v>
      </c>
      <c r="D52" s="7">
        <v>5.5877381621450501</v>
      </c>
      <c r="E52" s="6">
        <v>51</v>
      </c>
      <c r="F52" s="6">
        <f t="shared" ref="F52:P61" si="17">IF($C52=F$1,1,0)</f>
        <v>0</v>
      </c>
      <c r="G52" s="6">
        <f t="shared" si="17"/>
        <v>0</v>
      </c>
      <c r="H52" s="6">
        <f t="shared" si="17"/>
        <v>0</v>
      </c>
      <c r="I52" s="6">
        <f t="shared" si="17"/>
        <v>1</v>
      </c>
      <c r="J52" s="6">
        <f t="shared" si="17"/>
        <v>0</v>
      </c>
      <c r="K52" s="6">
        <f t="shared" si="17"/>
        <v>0</v>
      </c>
      <c r="L52" s="6">
        <f t="shared" si="17"/>
        <v>0</v>
      </c>
      <c r="M52" s="6">
        <f t="shared" si="17"/>
        <v>0</v>
      </c>
      <c r="N52" s="6">
        <f t="shared" si="17"/>
        <v>0</v>
      </c>
      <c r="O52" s="6">
        <f t="shared" si="17"/>
        <v>0</v>
      </c>
      <c r="P52" s="6">
        <f t="shared" si="17"/>
        <v>0</v>
      </c>
      <c r="Q52" s="7">
        <f>'Regression - Matrix'!$B$17+MMULT('Master sheet'!E52:P52,'Regression - Matrix'!$B$18:$B$29)</f>
        <v>-8.0932568130927436</v>
      </c>
      <c r="R52" s="28">
        <f t="shared" si="13"/>
        <v>13.680994975237795</v>
      </c>
      <c r="S52" s="28">
        <f t="shared" si="3"/>
        <v>13.680994975237795</v>
      </c>
      <c r="T52" s="29">
        <f t="shared" si="14"/>
        <v>2.4483958586180177</v>
      </c>
      <c r="U52" s="28">
        <f t="shared" si="4"/>
        <v>187.16962351248179</v>
      </c>
      <c r="V52" s="28"/>
      <c r="W52" s="28"/>
      <c r="X52" s="28">
        <f t="shared" si="15"/>
        <v>11.057564982626101</v>
      </c>
      <c r="Y52" s="28">
        <f t="shared" si="6"/>
        <v>-5.4698268204810505</v>
      </c>
      <c r="Z52" s="28">
        <f t="shared" si="7"/>
        <v>5.4698268204810505</v>
      </c>
      <c r="AA52" s="29">
        <f t="shared" si="8"/>
        <v>0.97889819847629811</v>
      </c>
      <c r="AB52" s="28">
        <f t="shared" si="9"/>
        <v>29.919005446053838</v>
      </c>
    </row>
    <row r="53" spans="1:28" x14ac:dyDescent="0.3">
      <c r="A53" s="8">
        <v>44317</v>
      </c>
      <c r="B53" s="6"/>
      <c r="C53" s="6" t="s">
        <v>22</v>
      </c>
      <c r="D53" s="7">
        <v>0.83916103359665595</v>
      </c>
      <c r="E53" s="6">
        <v>52</v>
      </c>
      <c r="F53" s="6">
        <f t="shared" si="17"/>
        <v>0</v>
      </c>
      <c r="G53" s="6">
        <f t="shared" si="17"/>
        <v>0</v>
      </c>
      <c r="H53" s="6">
        <f t="shared" si="17"/>
        <v>0</v>
      </c>
      <c r="I53" s="6">
        <f t="shared" si="17"/>
        <v>0</v>
      </c>
      <c r="J53" s="6">
        <f t="shared" si="17"/>
        <v>1</v>
      </c>
      <c r="K53" s="6">
        <f t="shared" si="17"/>
        <v>0</v>
      </c>
      <c r="L53" s="6">
        <f t="shared" si="17"/>
        <v>0</v>
      </c>
      <c r="M53" s="6">
        <f t="shared" si="17"/>
        <v>0</v>
      </c>
      <c r="N53" s="6">
        <f t="shared" si="17"/>
        <v>0</v>
      </c>
      <c r="O53" s="6">
        <f t="shared" si="17"/>
        <v>0</v>
      </c>
      <c r="P53" s="6">
        <f t="shared" si="17"/>
        <v>0</v>
      </c>
      <c r="Q53" s="7">
        <f>'Regression - Matrix'!$B$17+MMULT('Master sheet'!E53:P53,'Regression - Matrix'!$B$18:$B$29)</f>
        <v>-7.6406221268279673</v>
      </c>
      <c r="R53" s="28">
        <f t="shared" si="13"/>
        <v>8.4797831604246241</v>
      </c>
      <c r="S53" s="28">
        <f t="shared" si="3"/>
        <v>8.4797831604246241</v>
      </c>
      <c r="T53" s="29">
        <f t="shared" si="14"/>
        <v>10.105072591466925</v>
      </c>
      <c r="U53" s="28">
        <f t="shared" si="4"/>
        <v>71.906722447821025</v>
      </c>
      <c r="V53" s="28"/>
      <c r="W53" s="28"/>
      <c r="X53" s="28">
        <f t="shared" si="15"/>
        <v>5.5877381621450501</v>
      </c>
      <c r="Y53" s="28">
        <f t="shared" si="6"/>
        <v>-4.7485771285483942</v>
      </c>
      <c r="Z53" s="28">
        <f t="shared" si="7"/>
        <v>4.7485771285483942</v>
      </c>
      <c r="AA53" s="29">
        <f t="shared" si="8"/>
        <v>5.6587197670462919</v>
      </c>
      <c r="AB53" s="28">
        <f t="shared" si="9"/>
        <v>22.548984745772913</v>
      </c>
    </row>
    <row r="54" spans="1:28" x14ac:dyDescent="0.3">
      <c r="A54" s="8">
        <v>44348</v>
      </c>
      <c r="B54" s="6"/>
      <c r="C54" s="6" t="s">
        <v>23</v>
      </c>
      <c r="D54" s="7">
        <v>-7.9270754699107497</v>
      </c>
      <c r="E54" s="6">
        <v>53</v>
      </c>
      <c r="F54" s="6">
        <f t="shared" si="17"/>
        <v>0</v>
      </c>
      <c r="G54" s="6">
        <f t="shared" si="17"/>
        <v>0</v>
      </c>
      <c r="H54" s="6">
        <f t="shared" si="17"/>
        <v>0</v>
      </c>
      <c r="I54" s="6">
        <f t="shared" si="17"/>
        <v>0</v>
      </c>
      <c r="J54" s="6">
        <f t="shared" si="17"/>
        <v>0</v>
      </c>
      <c r="K54" s="6">
        <f t="shared" si="17"/>
        <v>1</v>
      </c>
      <c r="L54" s="6">
        <f t="shared" si="17"/>
        <v>0</v>
      </c>
      <c r="M54" s="6">
        <f t="shared" si="17"/>
        <v>0</v>
      </c>
      <c r="N54" s="6">
        <f t="shared" si="17"/>
        <v>0</v>
      </c>
      <c r="O54" s="6">
        <f t="shared" si="17"/>
        <v>0</v>
      </c>
      <c r="P54" s="6">
        <f t="shared" si="17"/>
        <v>0</v>
      </c>
      <c r="Q54" s="7">
        <f>'Regression - Matrix'!$B$17+MMULT('Master sheet'!E54:P54,'Regression - Matrix'!$B$18:$B$29)</f>
        <v>-0.96608140036670065</v>
      </c>
      <c r="R54" s="28">
        <f t="shared" si="13"/>
        <v>-6.9609940695440491</v>
      </c>
      <c r="S54" s="28">
        <f t="shared" si="3"/>
        <v>6.9609940695440491</v>
      </c>
      <c r="T54" s="29">
        <f t="shared" si="14"/>
        <v>-0.87812890087476636</v>
      </c>
      <c r="U54" s="28">
        <f t="shared" si="4"/>
        <v>48.455438436227425</v>
      </c>
      <c r="V54" s="28"/>
      <c r="W54" s="28"/>
      <c r="X54" s="28">
        <f t="shared" si="15"/>
        <v>0.83916103359665595</v>
      </c>
      <c r="Y54" s="28">
        <f t="shared" si="6"/>
        <v>-8.7662365035074057</v>
      </c>
      <c r="Z54" s="28">
        <f t="shared" si="7"/>
        <v>8.7662365035074057</v>
      </c>
      <c r="AA54" s="29">
        <f t="shared" si="8"/>
        <v>-1.1058601039919334</v>
      </c>
      <c r="AB54" s="28">
        <f t="shared" si="9"/>
        <v>76.846902435425747</v>
      </c>
    </row>
    <row r="55" spans="1:28" x14ac:dyDescent="0.3">
      <c r="A55" s="8">
        <v>44378</v>
      </c>
      <c r="B55" s="6"/>
      <c r="C55" s="6" t="s">
        <v>24</v>
      </c>
      <c r="D55" s="7">
        <v>-12.5030462903164</v>
      </c>
      <c r="E55" s="6">
        <v>54</v>
      </c>
      <c r="F55" s="6">
        <f t="shared" si="17"/>
        <v>0</v>
      </c>
      <c r="G55" s="6">
        <f t="shared" si="17"/>
        <v>0</v>
      </c>
      <c r="H55" s="6">
        <f t="shared" si="17"/>
        <v>0</v>
      </c>
      <c r="I55" s="6">
        <f t="shared" si="17"/>
        <v>0</v>
      </c>
      <c r="J55" s="6">
        <f t="shared" si="17"/>
        <v>0</v>
      </c>
      <c r="K55" s="6">
        <f t="shared" si="17"/>
        <v>0</v>
      </c>
      <c r="L55" s="6">
        <f t="shared" si="17"/>
        <v>1</v>
      </c>
      <c r="M55" s="6">
        <f t="shared" si="17"/>
        <v>0</v>
      </c>
      <c r="N55" s="6">
        <f t="shared" si="17"/>
        <v>0</v>
      </c>
      <c r="O55" s="6">
        <f t="shared" si="17"/>
        <v>0</v>
      </c>
      <c r="P55" s="6">
        <f t="shared" si="17"/>
        <v>0</v>
      </c>
      <c r="Q55" s="7">
        <f>'Regression - Matrix'!$B$17+MMULT('Master sheet'!E55:P55,'Regression - Matrix'!$B$18:$B$29)</f>
        <v>-7.7774750335555112</v>
      </c>
      <c r="R55" s="28">
        <f t="shared" si="13"/>
        <v>-4.7255712567608885</v>
      </c>
      <c r="S55" s="28">
        <f t="shared" si="3"/>
        <v>4.7255712567608885</v>
      </c>
      <c r="T55" s="29">
        <f t="shared" si="14"/>
        <v>-0.37795359203147477</v>
      </c>
      <c r="U55" s="28">
        <f t="shared" si="4"/>
        <v>22.331023702724682</v>
      </c>
      <c r="V55" s="28"/>
      <c r="W55" s="28"/>
      <c r="X55" s="28">
        <f t="shared" si="15"/>
        <v>-7.9270754699107497</v>
      </c>
      <c r="Y55" s="28">
        <f t="shared" si="6"/>
        <v>-4.57597082040565</v>
      </c>
      <c r="Z55" s="28">
        <f t="shared" si="7"/>
        <v>4.57597082040565</v>
      </c>
      <c r="AA55" s="29">
        <f t="shared" si="8"/>
        <v>-0.36598847306114002</v>
      </c>
      <c r="AB55" s="28">
        <f t="shared" si="9"/>
        <v>20.939508949203958</v>
      </c>
    </row>
    <row r="56" spans="1:28" x14ac:dyDescent="0.3">
      <c r="A56" s="8">
        <v>44409</v>
      </c>
      <c r="B56" s="6"/>
      <c r="C56" s="6" t="s">
        <v>25</v>
      </c>
      <c r="D56" s="7">
        <v>-5.5332637977105197</v>
      </c>
      <c r="E56" s="6">
        <v>55</v>
      </c>
      <c r="F56" s="6">
        <f t="shared" si="17"/>
        <v>0</v>
      </c>
      <c r="G56" s="6">
        <f t="shared" si="17"/>
        <v>0</v>
      </c>
      <c r="H56" s="6">
        <f t="shared" si="17"/>
        <v>0</v>
      </c>
      <c r="I56" s="6">
        <f t="shared" si="17"/>
        <v>0</v>
      </c>
      <c r="J56" s="6">
        <f t="shared" si="17"/>
        <v>0</v>
      </c>
      <c r="K56" s="6">
        <f t="shared" si="17"/>
        <v>0</v>
      </c>
      <c r="L56" s="6">
        <f t="shared" si="17"/>
        <v>0</v>
      </c>
      <c r="M56" s="6">
        <f t="shared" si="17"/>
        <v>1</v>
      </c>
      <c r="N56" s="6">
        <f t="shared" si="17"/>
        <v>0</v>
      </c>
      <c r="O56" s="6">
        <f t="shared" si="17"/>
        <v>0</v>
      </c>
      <c r="P56" s="6">
        <f t="shared" si="17"/>
        <v>0</v>
      </c>
      <c r="Q56" s="7">
        <f>'Regression - Matrix'!$B$17+MMULT('Master sheet'!E56:P56,'Regression - Matrix'!$B$18:$B$29)</f>
        <v>-5.5629688134017243</v>
      </c>
      <c r="R56" s="28">
        <f t="shared" si="13"/>
        <v>2.970501569120465E-2</v>
      </c>
      <c r="S56" s="28">
        <f t="shared" si="3"/>
        <v>2.970501569120465E-2</v>
      </c>
      <c r="T56" s="29">
        <f t="shared" si="14"/>
        <v>-5.3684437932447022E-3</v>
      </c>
      <c r="U56" s="28">
        <f t="shared" si="4"/>
        <v>8.8238795721471449E-4</v>
      </c>
      <c r="V56" s="28"/>
      <c r="W56" s="28"/>
      <c r="X56" s="28">
        <f t="shared" si="15"/>
        <v>-12.5030462903164</v>
      </c>
      <c r="Y56" s="28">
        <f t="shared" si="6"/>
        <v>6.96978249260588</v>
      </c>
      <c r="Z56" s="28">
        <f t="shared" si="7"/>
        <v>6.96978249260588</v>
      </c>
      <c r="AA56" s="29">
        <f t="shared" si="8"/>
        <v>-1.2596150748297494</v>
      </c>
      <c r="AB56" s="28">
        <f t="shared" si="9"/>
        <v>48.577867994235433</v>
      </c>
    </row>
    <row r="57" spans="1:28" x14ac:dyDescent="0.3">
      <c r="A57" s="8">
        <v>44440</v>
      </c>
      <c r="B57" s="6"/>
      <c r="C57" s="6" t="s">
        <v>26</v>
      </c>
      <c r="D57" s="7">
        <v>-3.7667130589757498</v>
      </c>
      <c r="E57" s="6">
        <v>56</v>
      </c>
      <c r="F57" s="6">
        <f t="shared" si="17"/>
        <v>0</v>
      </c>
      <c r="G57" s="6">
        <f t="shared" si="17"/>
        <v>0</v>
      </c>
      <c r="H57" s="6">
        <f t="shared" si="17"/>
        <v>0</v>
      </c>
      <c r="I57" s="6">
        <f t="shared" si="17"/>
        <v>0</v>
      </c>
      <c r="J57" s="6">
        <f t="shared" si="17"/>
        <v>0</v>
      </c>
      <c r="K57" s="6">
        <f t="shared" si="17"/>
        <v>0</v>
      </c>
      <c r="L57" s="6">
        <f t="shared" si="17"/>
        <v>0</v>
      </c>
      <c r="M57" s="6">
        <f t="shared" si="17"/>
        <v>0</v>
      </c>
      <c r="N57" s="6">
        <f t="shared" si="17"/>
        <v>1</v>
      </c>
      <c r="O57" s="6">
        <f t="shared" si="17"/>
        <v>0</v>
      </c>
      <c r="P57" s="6">
        <f t="shared" si="17"/>
        <v>0</v>
      </c>
      <c r="Q57" s="7">
        <f>'Regression - Matrix'!$B$17+MMULT('Master sheet'!E57:P57,'Regression - Matrix'!$B$18:$B$29)</f>
        <v>-2.0823787906059685</v>
      </c>
      <c r="R57" s="28">
        <f t="shared" si="13"/>
        <v>-1.6843342683697813</v>
      </c>
      <c r="S57" s="28">
        <f t="shared" si="3"/>
        <v>1.6843342683697813</v>
      </c>
      <c r="T57" s="29">
        <f t="shared" si="14"/>
        <v>-0.44716288233215939</v>
      </c>
      <c r="U57" s="28">
        <f t="shared" si="4"/>
        <v>2.8369819276047665</v>
      </c>
      <c r="V57" s="28"/>
      <c r="W57" s="28"/>
      <c r="X57" s="28">
        <f t="shared" si="15"/>
        <v>-5.5332637977105197</v>
      </c>
      <c r="Y57" s="28">
        <f t="shared" si="6"/>
        <v>1.7665507387347699</v>
      </c>
      <c r="Z57" s="28">
        <f t="shared" si="7"/>
        <v>1.7665507387347699</v>
      </c>
      <c r="AA57" s="29">
        <f t="shared" si="8"/>
        <v>-0.46898999501043304</v>
      </c>
      <c r="AB57" s="28">
        <f t="shared" si="9"/>
        <v>3.1207015125243611</v>
      </c>
    </row>
    <row r="58" spans="1:28" x14ac:dyDescent="0.3">
      <c r="A58" s="8">
        <v>44470</v>
      </c>
      <c r="B58" s="6"/>
      <c r="C58" s="6" t="s">
        <v>27</v>
      </c>
      <c r="D58" s="7">
        <v>3.21411438522721</v>
      </c>
      <c r="E58" s="6">
        <v>57</v>
      </c>
      <c r="F58" s="6">
        <f t="shared" si="17"/>
        <v>0</v>
      </c>
      <c r="G58" s="6">
        <f t="shared" si="17"/>
        <v>0</v>
      </c>
      <c r="H58" s="6">
        <f t="shared" si="17"/>
        <v>0</v>
      </c>
      <c r="I58" s="6">
        <f t="shared" si="17"/>
        <v>0</v>
      </c>
      <c r="J58" s="6">
        <f t="shared" si="17"/>
        <v>0</v>
      </c>
      <c r="K58" s="6">
        <f t="shared" si="17"/>
        <v>0</v>
      </c>
      <c r="L58" s="6">
        <f t="shared" si="17"/>
        <v>0</v>
      </c>
      <c r="M58" s="6">
        <f t="shared" si="17"/>
        <v>0</v>
      </c>
      <c r="N58" s="6">
        <f t="shared" si="17"/>
        <v>0</v>
      </c>
      <c r="O58" s="6">
        <f t="shared" si="17"/>
        <v>1</v>
      </c>
      <c r="P58" s="6">
        <f t="shared" si="17"/>
        <v>0</v>
      </c>
      <c r="Q58" s="7">
        <f>'Regression - Matrix'!$B$17+MMULT('Master sheet'!E58:P58,'Regression - Matrix'!$B$18:$B$29)</f>
        <v>-7.318317905160626</v>
      </c>
      <c r="R58" s="28">
        <f t="shared" si="13"/>
        <v>10.532432290387836</v>
      </c>
      <c r="S58" s="28">
        <f t="shared" si="3"/>
        <v>10.532432290387836</v>
      </c>
      <c r="T58" s="29">
        <f t="shared" si="14"/>
        <v>3.2769313807863392</v>
      </c>
      <c r="U58" s="28">
        <f t="shared" si="4"/>
        <v>110.93212995160437</v>
      </c>
      <c r="V58" s="28"/>
      <c r="W58" s="28"/>
      <c r="X58" s="28">
        <f t="shared" si="15"/>
        <v>-3.7667130589757498</v>
      </c>
      <c r="Y58" s="28">
        <f t="shared" si="6"/>
        <v>6.9808274442029603</v>
      </c>
      <c r="Z58" s="28">
        <f t="shared" si="7"/>
        <v>6.9808274442029603</v>
      </c>
      <c r="AA58" s="29">
        <f t="shared" si="8"/>
        <v>2.1719287515990122</v>
      </c>
      <c r="AB58" s="28">
        <f t="shared" si="9"/>
        <v>48.731951805737232</v>
      </c>
    </row>
    <row r="59" spans="1:28" x14ac:dyDescent="0.3">
      <c r="A59" s="8">
        <v>44501</v>
      </c>
      <c r="B59" s="6"/>
      <c r="C59" s="6" t="s">
        <v>28</v>
      </c>
      <c r="D59" s="7">
        <v>12.652290196991199</v>
      </c>
      <c r="E59" s="6">
        <v>58</v>
      </c>
      <c r="F59" s="6">
        <f t="shared" si="17"/>
        <v>0</v>
      </c>
      <c r="G59" s="6">
        <f t="shared" si="17"/>
        <v>0</v>
      </c>
      <c r="H59" s="6">
        <f t="shared" si="17"/>
        <v>0</v>
      </c>
      <c r="I59" s="6">
        <f t="shared" si="17"/>
        <v>0</v>
      </c>
      <c r="J59" s="6">
        <f t="shared" si="17"/>
        <v>0</v>
      </c>
      <c r="K59" s="6">
        <f t="shared" si="17"/>
        <v>0</v>
      </c>
      <c r="L59" s="6">
        <f t="shared" si="17"/>
        <v>0</v>
      </c>
      <c r="M59" s="6">
        <f t="shared" si="17"/>
        <v>0</v>
      </c>
      <c r="N59" s="6">
        <f t="shared" si="17"/>
        <v>0</v>
      </c>
      <c r="O59" s="6">
        <f t="shared" si="17"/>
        <v>0</v>
      </c>
      <c r="P59" s="6">
        <f t="shared" si="17"/>
        <v>1</v>
      </c>
      <c r="Q59" s="7">
        <f>'Regression - Matrix'!$B$17+MMULT('Master sheet'!E59:P59,'Regression - Matrix'!$B$18:$B$29)</f>
        <v>-4.8525780151907689</v>
      </c>
      <c r="R59" s="28">
        <f t="shared" si="13"/>
        <v>17.504868212181968</v>
      </c>
      <c r="S59" s="28">
        <f t="shared" si="3"/>
        <v>17.504868212181968</v>
      </c>
      <c r="T59" s="29">
        <f t="shared" si="14"/>
        <v>1.3835335689932835</v>
      </c>
      <c r="U59" s="28">
        <f t="shared" si="4"/>
        <v>306.42041112585872</v>
      </c>
      <c r="V59" s="28"/>
      <c r="W59" s="28"/>
      <c r="X59" s="28">
        <f t="shared" si="15"/>
        <v>3.21411438522721</v>
      </c>
      <c r="Y59" s="28">
        <f t="shared" si="6"/>
        <v>9.4381758117639887</v>
      </c>
      <c r="Z59" s="28">
        <f t="shared" si="7"/>
        <v>9.4381758117639887</v>
      </c>
      <c r="AA59" s="29">
        <f t="shared" si="8"/>
        <v>0.74596580261875844</v>
      </c>
      <c r="AB59" s="28">
        <f t="shared" si="9"/>
        <v>89.079162653766829</v>
      </c>
    </row>
    <row r="60" spans="1:28" x14ac:dyDescent="0.3">
      <c r="A60" s="8">
        <v>44531</v>
      </c>
      <c r="B60" s="6"/>
      <c r="C60" s="6" t="s">
        <v>29</v>
      </c>
      <c r="D60" s="7">
        <v>12.50401754666</v>
      </c>
      <c r="E60" s="6">
        <v>59</v>
      </c>
      <c r="F60" s="6">
        <f t="shared" si="17"/>
        <v>0</v>
      </c>
      <c r="G60" s="6">
        <f t="shared" si="17"/>
        <v>0</v>
      </c>
      <c r="H60" s="6">
        <f t="shared" si="17"/>
        <v>0</v>
      </c>
      <c r="I60" s="6">
        <f t="shared" si="17"/>
        <v>0</v>
      </c>
      <c r="J60" s="6">
        <f t="shared" si="17"/>
        <v>0</v>
      </c>
      <c r="K60" s="6">
        <f t="shared" si="17"/>
        <v>0</v>
      </c>
      <c r="L60" s="6">
        <f t="shared" si="17"/>
        <v>0</v>
      </c>
      <c r="M60" s="6">
        <f t="shared" si="17"/>
        <v>0</v>
      </c>
      <c r="N60" s="6">
        <f t="shared" si="17"/>
        <v>0</v>
      </c>
      <c r="O60" s="6">
        <f t="shared" si="17"/>
        <v>0</v>
      </c>
      <c r="P60" s="6">
        <f t="shared" si="17"/>
        <v>0</v>
      </c>
      <c r="Q60" s="7">
        <f>'Regression - Matrix'!$B$17+MMULT('Master sheet'!E60:P60,'Regression - Matrix'!$B$18:$B$29)</f>
        <v>4.0331249747815399</v>
      </c>
      <c r="R60" s="28">
        <f t="shared" si="13"/>
        <v>8.4708925718784602</v>
      </c>
      <c r="S60" s="28">
        <f t="shared" si="3"/>
        <v>8.4708925718784602</v>
      </c>
      <c r="T60" s="29">
        <f t="shared" si="14"/>
        <v>0.67745366961206444</v>
      </c>
      <c r="U60" s="28">
        <f t="shared" si="4"/>
        <v>71.756020964305677</v>
      </c>
      <c r="V60" s="28"/>
      <c r="W60" s="28"/>
      <c r="X60" s="28">
        <f t="shared" si="15"/>
        <v>12.652290196991199</v>
      </c>
      <c r="Y60" s="28">
        <f t="shared" si="6"/>
        <v>-0.14827265033119907</v>
      </c>
      <c r="Z60" s="28">
        <f t="shared" si="7"/>
        <v>0.14827265033119907</v>
      </c>
      <c r="AA60" s="29">
        <f t="shared" si="8"/>
        <v>1.1858000820768586E-2</v>
      </c>
      <c r="AB60" s="28">
        <f t="shared" si="9"/>
        <v>2.198477883623803E-2</v>
      </c>
    </row>
    <row r="61" spans="1:28" x14ac:dyDescent="0.3">
      <c r="A61" s="8">
        <v>44562</v>
      </c>
      <c r="B61" s="6">
        <v>2022</v>
      </c>
      <c r="C61" s="6" t="s">
        <v>18</v>
      </c>
      <c r="D61" s="7">
        <v>7.5701219264220398</v>
      </c>
      <c r="E61" s="6">
        <v>60</v>
      </c>
      <c r="F61" s="6">
        <f t="shared" si="17"/>
        <v>1</v>
      </c>
      <c r="G61" s="6">
        <f t="shared" si="17"/>
        <v>0</v>
      </c>
      <c r="H61" s="6">
        <f t="shared" si="17"/>
        <v>0</v>
      </c>
      <c r="I61" s="6">
        <f t="shared" si="17"/>
        <v>0</v>
      </c>
      <c r="J61" s="6">
        <f t="shared" si="17"/>
        <v>0</v>
      </c>
      <c r="K61" s="6">
        <f t="shared" si="17"/>
        <v>0</v>
      </c>
      <c r="L61" s="6">
        <f t="shared" si="17"/>
        <v>0</v>
      </c>
      <c r="M61" s="6">
        <f t="shared" si="17"/>
        <v>0</v>
      </c>
      <c r="N61" s="6">
        <f t="shared" si="17"/>
        <v>0</v>
      </c>
      <c r="O61" s="6">
        <f t="shared" si="17"/>
        <v>0</v>
      </c>
      <c r="P61" s="6">
        <f t="shared" si="17"/>
        <v>0</v>
      </c>
      <c r="Q61" s="7">
        <f>'Regression - Matrix'!$B$17+MMULT('Master sheet'!E61:P61,'Regression - Matrix'!$B$18:$B$29)</f>
        <v>-2.9605175247021904</v>
      </c>
      <c r="R61" s="28">
        <f t="shared" si="13"/>
        <v>10.53063945112423</v>
      </c>
      <c r="S61" s="28">
        <f t="shared" si="3"/>
        <v>10.53063945112423</v>
      </c>
      <c r="T61" s="29">
        <f t="shared" si="14"/>
        <v>1.3910792393407931</v>
      </c>
      <c r="U61" s="28">
        <f t="shared" si="4"/>
        <v>110.89436724957403</v>
      </c>
      <c r="V61" s="28"/>
      <c r="W61" s="28"/>
      <c r="X61" s="28">
        <f t="shared" si="15"/>
        <v>12.50401754666</v>
      </c>
      <c r="Y61" s="28">
        <f t="shared" si="6"/>
        <v>-4.9338956202379602</v>
      </c>
      <c r="Z61" s="28">
        <f t="shared" si="7"/>
        <v>4.9338956202379602</v>
      </c>
      <c r="AA61" s="29">
        <f t="shared" si="8"/>
        <v>0.65175906916600068</v>
      </c>
      <c r="AB61" s="28">
        <f t="shared" si="9"/>
        <v>24.343325991403326</v>
      </c>
    </row>
    <row r="62" spans="1:28" x14ac:dyDescent="0.3">
      <c r="A62" s="8">
        <v>44593</v>
      </c>
      <c r="B62" s="6"/>
      <c r="C62" s="6" t="s">
        <v>19</v>
      </c>
      <c r="D62" s="7">
        <v>-1.31060149776617</v>
      </c>
      <c r="E62" s="6">
        <v>61</v>
      </c>
      <c r="F62" s="6">
        <f t="shared" ref="F62:P71" si="18">IF($C62=F$1,1,0)</f>
        <v>0</v>
      </c>
      <c r="G62" s="6">
        <f t="shared" si="18"/>
        <v>1</v>
      </c>
      <c r="H62" s="6">
        <f t="shared" si="18"/>
        <v>0</v>
      </c>
      <c r="I62" s="6">
        <f t="shared" si="18"/>
        <v>0</v>
      </c>
      <c r="J62" s="6">
        <f t="shared" si="18"/>
        <v>0</v>
      </c>
      <c r="K62" s="6">
        <f t="shared" si="18"/>
        <v>0</v>
      </c>
      <c r="L62" s="6">
        <f t="shared" si="18"/>
        <v>0</v>
      </c>
      <c r="M62" s="6">
        <f t="shared" si="18"/>
        <v>0</v>
      </c>
      <c r="N62" s="6">
        <f t="shared" si="18"/>
        <v>0</v>
      </c>
      <c r="O62" s="6">
        <f t="shared" si="18"/>
        <v>0</v>
      </c>
      <c r="P62" s="6">
        <f t="shared" si="18"/>
        <v>0</v>
      </c>
      <c r="Q62" s="7">
        <f>'Regression - Matrix'!$B$17+MMULT('Master sheet'!E62:P62,'Regression - Matrix'!$B$18:$B$29)</f>
        <v>-5.579069295331454</v>
      </c>
      <c r="R62" s="28">
        <f t="shared" si="13"/>
        <v>4.2684677975652843</v>
      </c>
      <c r="S62" s="28">
        <f t="shared" si="3"/>
        <v>4.2684677975652843</v>
      </c>
      <c r="T62" s="29">
        <f t="shared" si="14"/>
        <v>-3.2568769414963996</v>
      </c>
      <c r="U62" s="28">
        <f t="shared" si="4"/>
        <v>18.219817338851829</v>
      </c>
      <c r="V62" s="28"/>
      <c r="W62" s="28"/>
      <c r="X62" s="28">
        <f t="shared" si="15"/>
        <v>7.5701219264220398</v>
      </c>
      <c r="Y62" s="28">
        <f t="shared" si="6"/>
        <v>-8.8807234241882096</v>
      </c>
      <c r="Z62" s="28">
        <f t="shared" si="7"/>
        <v>8.8807234241882096</v>
      </c>
      <c r="AA62" s="29">
        <f t="shared" si="8"/>
        <v>-6.7760668970123961</v>
      </c>
      <c r="AB62" s="28">
        <f t="shared" si="9"/>
        <v>78.86724853692516</v>
      </c>
    </row>
    <row r="63" spans="1:28" x14ac:dyDescent="0.3">
      <c r="A63" s="8">
        <v>44621</v>
      </c>
      <c r="B63" s="6"/>
      <c r="C63" s="6" t="s">
        <v>20</v>
      </c>
      <c r="D63" s="7">
        <v>-10.6859618564574</v>
      </c>
      <c r="E63" s="6">
        <v>62</v>
      </c>
      <c r="F63" s="6">
        <f t="shared" si="18"/>
        <v>0</v>
      </c>
      <c r="G63" s="6">
        <f t="shared" si="18"/>
        <v>0</v>
      </c>
      <c r="H63" s="6">
        <f t="shared" si="18"/>
        <v>1</v>
      </c>
      <c r="I63" s="6">
        <f t="shared" si="18"/>
        <v>0</v>
      </c>
      <c r="J63" s="6">
        <f t="shared" si="18"/>
        <v>0</v>
      </c>
      <c r="K63" s="6">
        <f t="shared" si="18"/>
        <v>0</v>
      </c>
      <c r="L63" s="6">
        <f t="shared" si="18"/>
        <v>0</v>
      </c>
      <c r="M63" s="6">
        <f t="shared" si="18"/>
        <v>0</v>
      </c>
      <c r="N63" s="6">
        <f t="shared" si="18"/>
        <v>0</v>
      </c>
      <c r="O63" s="6">
        <f t="shared" si="18"/>
        <v>0</v>
      </c>
      <c r="P63" s="6">
        <f t="shared" si="18"/>
        <v>0</v>
      </c>
      <c r="Q63" s="7">
        <f>'Regression - Matrix'!$B$17+MMULT('Master sheet'!E63:P63,'Regression - Matrix'!$B$18:$B$29)</f>
        <v>-0.21904457196692206</v>
      </c>
      <c r="R63" s="28">
        <f t="shared" si="13"/>
        <v>-10.466917284490478</v>
      </c>
      <c r="S63" s="28">
        <f t="shared" si="3"/>
        <v>10.466917284490478</v>
      </c>
      <c r="T63" s="29">
        <f t="shared" si="14"/>
        <v>-0.97950165133384259</v>
      </c>
      <c r="U63" s="28">
        <f t="shared" si="4"/>
        <v>109.55635744036552</v>
      </c>
      <c r="V63" s="28"/>
      <c r="W63" s="28"/>
      <c r="X63" s="28">
        <f t="shared" si="15"/>
        <v>-1.31060149776617</v>
      </c>
      <c r="Y63" s="28">
        <f t="shared" si="6"/>
        <v>-9.3753603586912302</v>
      </c>
      <c r="Z63" s="28">
        <f t="shared" si="7"/>
        <v>9.3753603586912302</v>
      </c>
      <c r="AA63" s="29">
        <f t="shared" si="8"/>
        <v>-0.87735296874804125</v>
      </c>
      <c r="AB63" s="28">
        <f t="shared" si="9"/>
        <v>87.897381855318955</v>
      </c>
    </row>
    <row r="64" spans="1:28" x14ac:dyDescent="0.3">
      <c r="A64" s="8">
        <v>44652</v>
      </c>
      <c r="B64" s="6"/>
      <c r="C64" s="6" t="s">
        <v>21</v>
      </c>
      <c r="D64" s="7">
        <v>-8.6435189434459101</v>
      </c>
      <c r="E64" s="6">
        <v>63</v>
      </c>
      <c r="F64" s="6">
        <f t="shared" si="18"/>
        <v>0</v>
      </c>
      <c r="G64" s="6">
        <f t="shared" si="18"/>
        <v>0</v>
      </c>
      <c r="H64" s="6">
        <f t="shared" si="18"/>
        <v>0</v>
      </c>
      <c r="I64" s="6">
        <f t="shared" si="18"/>
        <v>1</v>
      </c>
      <c r="J64" s="6">
        <f t="shared" si="18"/>
        <v>0</v>
      </c>
      <c r="K64" s="6">
        <f t="shared" si="18"/>
        <v>0</v>
      </c>
      <c r="L64" s="6">
        <f t="shared" si="18"/>
        <v>0</v>
      </c>
      <c r="M64" s="6">
        <f t="shared" si="18"/>
        <v>0</v>
      </c>
      <c r="N64" s="6">
        <f t="shared" si="18"/>
        <v>0</v>
      </c>
      <c r="O64" s="6">
        <f t="shared" si="18"/>
        <v>0</v>
      </c>
      <c r="P64" s="6">
        <f t="shared" si="18"/>
        <v>0</v>
      </c>
      <c r="Q64" s="7">
        <f>'Regression - Matrix'!$B$17+MMULT('Master sheet'!E64:P64,'Regression - Matrix'!$B$18:$B$29)</f>
        <v>-9.9782818893118588</v>
      </c>
      <c r="R64" s="28">
        <f t="shared" si="13"/>
        <v>1.3347629458659487</v>
      </c>
      <c r="S64" s="28">
        <f t="shared" si="3"/>
        <v>1.3347629458659487</v>
      </c>
      <c r="T64" s="29">
        <f t="shared" si="14"/>
        <v>-0.15442355765044682</v>
      </c>
      <c r="U64" s="28">
        <f t="shared" si="4"/>
        <v>1.7815921216567454</v>
      </c>
      <c r="V64" s="28"/>
      <c r="W64" s="28"/>
      <c r="X64" s="28">
        <f t="shared" si="15"/>
        <v>-10.6859618564574</v>
      </c>
      <c r="Y64" s="28">
        <f t="shared" si="6"/>
        <v>2.0424429130114898</v>
      </c>
      <c r="Z64" s="28">
        <f t="shared" si="7"/>
        <v>2.0424429130114898</v>
      </c>
      <c r="AA64" s="29">
        <f t="shared" si="8"/>
        <v>-0.23629761516982684</v>
      </c>
      <c r="AB64" s="28">
        <f t="shared" si="9"/>
        <v>4.1715730529108601</v>
      </c>
    </row>
    <row r="65" spans="1:28" x14ac:dyDescent="0.3">
      <c r="A65" s="8">
        <v>44682</v>
      </c>
      <c r="B65" s="6"/>
      <c r="C65" s="6" t="s">
        <v>22</v>
      </c>
      <c r="D65" s="7">
        <v>-16.616547866213399</v>
      </c>
      <c r="E65" s="6">
        <v>64</v>
      </c>
      <c r="F65" s="6">
        <f t="shared" si="18"/>
        <v>0</v>
      </c>
      <c r="G65" s="6">
        <f t="shared" si="18"/>
        <v>0</v>
      </c>
      <c r="H65" s="6">
        <f t="shared" si="18"/>
        <v>0</v>
      </c>
      <c r="I65" s="6">
        <f t="shared" si="18"/>
        <v>0</v>
      </c>
      <c r="J65" s="6">
        <f t="shared" si="18"/>
        <v>1</v>
      </c>
      <c r="K65" s="6">
        <f t="shared" si="18"/>
        <v>0</v>
      </c>
      <c r="L65" s="6">
        <f t="shared" si="18"/>
        <v>0</v>
      </c>
      <c r="M65" s="6">
        <f t="shared" si="18"/>
        <v>0</v>
      </c>
      <c r="N65" s="6">
        <f t="shared" si="18"/>
        <v>0</v>
      </c>
      <c r="O65" s="6">
        <f t="shared" si="18"/>
        <v>0</v>
      </c>
      <c r="P65" s="6">
        <f t="shared" si="18"/>
        <v>0</v>
      </c>
      <c r="Q65" s="7">
        <f>'Regression - Matrix'!$B$17+MMULT('Master sheet'!E65:P65,'Regression - Matrix'!$B$18:$B$29)</f>
        <v>-9.5256472030470825</v>
      </c>
      <c r="R65" s="28">
        <f t="shared" si="13"/>
        <v>-7.0909006631663161</v>
      </c>
      <c r="S65" s="28">
        <f t="shared" si="3"/>
        <v>7.0909006631663161</v>
      </c>
      <c r="T65" s="29">
        <f t="shared" si="14"/>
        <v>-0.42673729346540862</v>
      </c>
      <c r="U65" s="28">
        <f t="shared" si="4"/>
        <v>50.280872214892504</v>
      </c>
      <c r="V65" s="28"/>
      <c r="W65" s="28"/>
      <c r="X65" s="28">
        <f t="shared" si="15"/>
        <v>-8.6435189434459101</v>
      </c>
      <c r="Y65" s="28">
        <f t="shared" si="6"/>
        <v>-7.9730289227674884</v>
      </c>
      <c r="Z65" s="28">
        <f t="shared" si="7"/>
        <v>7.9730289227674884</v>
      </c>
      <c r="AA65" s="29">
        <f t="shared" si="8"/>
        <v>-0.47982462945742971</v>
      </c>
      <c r="AB65" s="28">
        <f t="shared" si="9"/>
        <v>63.569190203286894</v>
      </c>
    </row>
    <row r="66" spans="1:28" x14ac:dyDescent="0.3">
      <c r="A66" s="8">
        <v>44713</v>
      </c>
      <c r="B66" s="6"/>
      <c r="C66" s="6" t="s">
        <v>23</v>
      </c>
      <c r="D66" s="7">
        <v>-1.93367341255519</v>
      </c>
      <c r="E66" s="6">
        <v>65</v>
      </c>
      <c r="F66" s="6">
        <f t="shared" si="18"/>
        <v>0</v>
      </c>
      <c r="G66" s="6">
        <f t="shared" si="18"/>
        <v>0</v>
      </c>
      <c r="H66" s="6">
        <f t="shared" si="18"/>
        <v>0</v>
      </c>
      <c r="I66" s="6">
        <f t="shared" si="18"/>
        <v>0</v>
      </c>
      <c r="J66" s="6">
        <f t="shared" si="18"/>
        <v>0</v>
      </c>
      <c r="K66" s="6">
        <f t="shared" si="18"/>
        <v>1</v>
      </c>
      <c r="L66" s="6">
        <f t="shared" si="18"/>
        <v>0</v>
      </c>
      <c r="M66" s="6">
        <f t="shared" si="18"/>
        <v>0</v>
      </c>
      <c r="N66" s="6">
        <f t="shared" si="18"/>
        <v>0</v>
      </c>
      <c r="O66" s="6">
        <f t="shared" si="18"/>
        <v>0</v>
      </c>
      <c r="P66" s="6">
        <f t="shared" si="18"/>
        <v>0</v>
      </c>
      <c r="Q66" s="7">
        <f>'Regression - Matrix'!$B$17+MMULT('Master sheet'!E66:P66,'Regression - Matrix'!$B$18:$B$29)</f>
        <v>-2.8511064765858158</v>
      </c>
      <c r="R66" s="28">
        <f>D66-Q66</f>
        <v>0.91743306403062586</v>
      </c>
      <c r="S66" s="28">
        <f t="shared" si="3"/>
        <v>0.91743306403062586</v>
      </c>
      <c r="T66" s="29">
        <f>S66/D66</f>
        <v>-0.4744508861081736</v>
      </c>
      <c r="U66" s="28">
        <f t="shared" si="4"/>
        <v>0.84168342697662246</v>
      </c>
      <c r="V66" s="28"/>
      <c r="W66" s="28"/>
      <c r="X66" s="28">
        <f t="shared" si="15"/>
        <v>-16.616547866213399</v>
      </c>
      <c r="Y66" s="28">
        <f t="shared" si="6"/>
        <v>14.682874453658208</v>
      </c>
      <c r="Z66" s="28">
        <f t="shared" si="7"/>
        <v>14.682874453658208</v>
      </c>
      <c r="AA66" s="29">
        <f t="shared" si="8"/>
        <v>-7.5932545580465938</v>
      </c>
      <c r="AB66" s="28">
        <f t="shared" si="9"/>
        <v>215.5868022218888</v>
      </c>
    </row>
    <row r="67" spans="1:28" x14ac:dyDescent="0.3">
      <c r="A67" s="8">
        <v>44743</v>
      </c>
      <c r="B67" s="6"/>
      <c r="C67" s="6" t="s">
        <v>24</v>
      </c>
      <c r="D67" s="7">
        <v>-0.62123683010598496</v>
      </c>
      <c r="E67" s="6">
        <v>66</v>
      </c>
      <c r="F67" s="6">
        <f t="shared" si="18"/>
        <v>0</v>
      </c>
      <c r="G67" s="6">
        <f t="shared" si="18"/>
        <v>0</v>
      </c>
      <c r="H67" s="6">
        <f t="shared" si="18"/>
        <v>0</v>
      </c>
      <c r="I67" s="6">
        <f t="shared" si="18"/>
        <v>0</v>
      </c>
      <c r="J67" s="6">
        <f t="shared" si="18"/>
        <v>0</v>
      </c>
      <c r="K67" s="6">
        <f t="shared" si="18"/>
        <v>0</v>
      </c>
      <c r="L67" s="6">
        <f t="shared" si="18"/>
        <v>1</v>
      </c>
      <c r="M67" s="6">
        <f t="shared" si="18"/>
        <v>0</v>
      </c>
      <c r="N67" s="6">
        <f t="shared" si="18"/>
        <v>0</v>
      </c>
      <c r="O67" s="6">
        <f t="shared" si="18"/>
        <v>0</v>
      </c>
      <c r="P67" s="6">
        <f t="shared" si="18"/>
        <v>0</v>
      </c>
      <c r="Q67" s="7">
        <f>'Regression - Matrix'!$B$17+MMULT('Master sheet'!E67:P67,'Regression - Matrix'!$B$18:$B$29)</f>
        <v>-9.6625001097746264</v>
      </c>
      <c r="R67" s="28">
        <f>D67-Q67</f>
        <v>9.041263279668641</v>
      </c>
      <c r="S67" s="28">
        <f t="shared" ref="S67:S68" si="19">ABS(R67)</f>
        <v>9.041263279668641</v>
      </c>
      <c r="T67" s="29">
        <f>S67/D67</f>
        <v>-14.553649818421379</v>
      </c>
      <c r="U67" s="28">
        <f t="shared" ref="U67:U68" si="20">S67^2</f>
        <v>81.744441692284553</v>
      </c>
      <c r="V67" s="28"/>
      <c r="W67" s="28"/>
      <c r="X67" s="28">
        <f t="shared" ref="X67:X80" si="21">AE$2*D66+((1-AE$2)*X66)</f>
        <v>-1.93367341255519</v>
      </c>
      <c r="Y67" s="28">
        <f t="shared" ref="Y67:Y68" si="22">D67-X67</f>
        <v>1.312436582449205</v>
      </c>
      <c r="Z67" s="28">
        <f t="shared" ref="Z67:Z68" si="23">ABS(Y67)</f>
        <v>1.312436582449205</v>
      </c>
      <c r="AA67" s="29">
        <f t="shared" ref="AA67:AA68" si="24">Z67/D67</f>
        <v>-2.1126187612303977</v>
      </c>
      <c r="AB67" s="28">
        <f t="shared" si="9"/>
        <v>1.7224897829509489</v>
      </c>
    </row>
    <row r="68" spans="1:28" x14ac:dyDescent="0.3">
      <c r="A68" s="8">
        <v>44774</v>
      </c>
      <c r="B68" s="6"/>
      <c r="C68" s="6" t="s">
        <v>25</v>
      </c>
      <c r="D68" s="7">
        <v>12.651326691820699</v>
      </c>
      <c r="E68" s="6">
        <v>67</v>
      </c>
      <c r="F68" s="6">
        <f t="shared" si="18"/>
        <v>0</v>
      </c>
      <c r="G68" s="6">
        <f t="shared" si="18"/>
        <v>0</v>
      </c>
      <c r="H68" s="6">
        <f t="shared" si="18"/>
        <v>0</v>
      </c>
      <c r="I68" s="6">
        <f t="shared" si="18"/>
        <v>0</v>
      </c>
      <c r="J68" s="6">
        <f t="shared" si="18"/>
        <v>0</v>
      </c>
      <c r="K68" s="6">
        <f t="shared" si="18"/>
        <v>0</v>
      </c>
      <c r="L68" s="6">
        <f t="shared" si="18"/>
        <v>0</v>
      </c>
      <c r="M68" s="6">
        <f t="shared" si="18"/>
        <v>1</v>
      </c>
      <c r="N68" s="6">
        <f t="shared" si="18"/>
        <v>0</v>
      </c>
      <c r="O68" s="6">
        <f t="shared" si="18"/>
        <v>0</v>
      </c>
      <c r="P68" s="6">
        <f t="shared" si="18"/>
        <v>0</v>
      </c>
      <c r="Q68" s="7">
        <f>'Regression - Matrix'!$B$17+MMULT('Master sheet'!E68:P68,'Regression - Matrix'!$B$18:$B$29)</f>
        <v>-7.4479938896208395</v>
      </c>
      <c r="R68" s="28">
        <f>D68-Q68</f>
        <v>20.099320581441539</v>
      </c>
      <c r="S68" s="28">
        <f t="shared" si="19"/>
        <v>20.099320581441539</v>
      </c>
      <c r="T68" s="29">
        <f>S68/D68</f>
        <v>1.5887124782285558</v>
      </c>
      <c r="U68" s="28">
        <f t="shared" si="20"/>
        <v>403.98268783555943</v>
      </c>
      <c r="V68" s="28"/>
      <c r="W68" s="28"/>
      <c r="X68" s="28">
        <f t="shared" si="21"/>
        <v>-0.62123683010598496</v>
      </c>
      <c r="Y68" s="28">
        <f t="shared" si="22"/>
        <v>13.272563521926685</v>
      </c>
      <c r="Z68" s="28">
        <f t="shared" si="23"/>
        <v>13.272563521926685</v>
      </c>
      <c r="AA68" s="29">
        <f t="shared" si="24"/>
        <v>1.0491044809164265</v>
      </c>
      <c r="AB68" s="28">
        <f t="shared" ref="AB68" si="25">Y68^2</f>
        <v>176.16094244357888</v>
      </c>
    </row>
    <row r="69" spans="1:28" x14ac:dyDescent="0.3">
      <c r="A69" s="9">
        <v>44805</v>
      </c>
      <c r="B69" s="6"/>
      <c r="C69" s="10" t="s">
        <v>26</v>
      </c>
      <c r="D69" s="7"/>
      <c r="E69" s="6">
        <v>68</v>
      </c>
      <c r="F69" s="6">
        <f t="shared" si="18"/>
        <v>0</v>
      </c>
      <c r="G69" s="6">
        <f t="shared" si="18"/>
        <v>0</v>
      </c>
      <c r="H69" s="6">
        <f t="shared" si="18"/>
        <v>0</v>
      </c>
      <c r="I69" s="6">
        <f t="shared" si="18"/>
        <v>0</v>
      </c>
      <c r="J69" s="6">
        <f t="shared" si="18"/>
        <v>0</v>
      </c>
      <c r="K69" s="6">
        <f t="shared" si="18"/>
        <v>0</v>
      </c>
      <c r="L69" s="6">
        <f t="shared" si="18"/>
        <v>0</v>
      </c>
      <c r="M69" s="6">
        <f t="shared" si="18"/>
        <v>0</v>
      </c>
      <c r="N69" s="6">
        <f t="shared" si="18"/>
        <v>1</v>
      </c>
      <c r="O69" s="6">
        <f t="shared" si="18"/>
        <v>0</v>
      </c>
      <c r="P69" s="6">
        <f t="shared" si="18"/>
        <v>0</v>
      </c>
      <c r="Q69" s="7">
        <f>'Regression - Matrix'!$B$17+MMULT('Master sheet'!E69:P69,'Regression - Matrix'!$B$18:$B$29)</f>
        <v>-3.9674038668250873</v>
      </c>
      <c r="R69" s="28"/>
      <c r="S69" s="28"/>
      <c r="T69" s="29"/>
      <c r="U69" s="28"/>
      <c r="V69" s="28"/>
      <c r="W69" s="28"/>
      <c r="X69" s="28">
        <f t="shared" si="21"/>
        <v>12.651326691820699</v>
      </c>
      <c r="Y69" s="28"/>
      <c r="Z69" s="28"/>
      <c r="AA69" s="29"/>
      <c r="AB69" s="28"/>
    </row>
    <row r="70" spans="1:28" x14ac:dyDescent="0.3">
      <c r="A70" s="9">
        <v>44835</v>
      </c>
      <c r="B70" s="6"/>
      <c r="C70" s="10" t="s">
        <v>27</v>
      </c>
      <c r="D70" s="7"/>
      <c r="E70" s="6">
        <v>69</v>
      </c>
      <c r="F70" s="6">
        <f t="shared" si="18"/>
        <v>0</v>
      </c>
      <c r="G70" s="6">
        <f t="shared" si="18"/>
        <v>0</v>
      </c>
      <c r="H70" s="6">
        <f t="shared" si="18"/>
        <v>0</v>
      </c>
      <c r="I70" s="6">
        <f t="shared" si="18"/>
        <v>0</v>
      </c>
      <c r="J70" s="6">
        <f t="shared" si="18"/>
        <v>0</v>
      </c>
      <c r="K70" s="6">
        <f t="shared" si="18"/>
        <v>0</v>
      </c>
      <c r="L70" s="6">
        <f t="shared" si="18"/>
        <v>0</v>
      </c>
      <c r="M70" s="6">
        <f t="shared" si="18"/>
        <v>0</v>
      </c>
      <c r="N70" s="6">
        <f t="shared" si="18"/>
        <v>0</v>
      </c>
      <c r="O70" s="6">
        <f t="shared" si="18"/>
        <v>1</v>
      </c>
      <c r="P70" s="6">
        <f t="shared" si="18"/>
        <v>0</v>
      </c>
      <c r="Q70" s="7">
        <f>'Regression - Matrix'!$B$17+MMULT('Master sheet'!E70:P70,'Regression - Matrix'!$B$18:$B$29)</f>
        <v>-9.2033429813797447</v>
      </c>
      <c r="R70" s="28"/>
      <c r="S70" s="28"/>
      <c r="T70" s="29"/>
      <c r="U70" s="28"/>
      <c r="V70" s="28"/>
      <c r="W70" s="28"/>
      <c r="X70" s="28">
        <f t="shared" si="21"/>
        <v>0</v>
      </c>
      <c r="Y70" s="28"/>
      <c r="Z70" s="28"/>
      <c r="AA70" s="29"/>
      <c r="AB70" s="28"/>
    </row>
    <row r="71" spans="1:28" x14ac:dyDescent="0.3">
      <c r="A71" s="9">
        <v>44866</v>
      </c>
      <c r="B71" s="6"/>
      <c r="C71" s="10" t="s">
        <v>28</v>
      </c>
      <c r="D71" s="7"/>
      <c r="E71" s="6">
        <v>70</v>
      </c>
      <c r="F71" s="6">
        <f t="shared" si="18"/>
        <v>0</v>
      </c>
      <c r="G71" s="6">
        <f t="shared" si="18"/>
        <v>0</v>
      </c>
      <c r="H71" s="6">
        <f t="shared" si="18"/>
        <v>0</v>
      </c>
      <c r="I71" s="6">
        <f t="shared" si="18"/>
        <v>0</v>
      </c>
      <c r="J71" s="6">
        <f t="shared" si="18"/>
        <v>0</v>
      </c>
      <c r="K71" s="6">
        <f t="shared" si="18"/>
        <v>0</v>
      </c>
      <c r="L71" s="6">
        <f t="shared" si="18"/>
        <v>0</v>
      </c>
      <c r="M71" s="6">
        <f t="shared" si="18"/>
        <v>0</v>
      </c>
      <c r="N71" s="6">
        <f t="shared" si="18"/>
        <v>0</v>
      </c>
      <c r="O71" s="6">
        <f t="shared" si="18"/>
        <v>0</v>
      </c>
      <c r="P71" s="6">
        <f t="shared" si="18"/>
        <v>1</v>
      </c>
      <c r="Q71" s="7">
        <f>'Regression - Matrix'!$B$17+MMULT('Master sheet'!E71:P71,'Regression - Matrix'!$B$18:$B$29)</f>
        <v>-6.7376030914098841</v>
      </c>
      <c r="R71" s="28"/>
      <c r="S71" s="28"/>
      <c r="T71" s="29"/>
      <c r="U71" s="28"/>
      <c r="V71" s="28"/>
      <c r="W71" s="28"/>
      <c r="X71" s="28">
        <f t="shared" si="21"/>
        <v>0</v>
      </c>
      <c r="Y71" s="28"/>
      <c r="Z71" s="28"/>
      <c r="AA71" s="29"/>
      <c r="AB71" s="28"/>
    </row>
    <row r="72" spans="1:28" x14ac:dyDescent="0.3">
      <c r="A72" s="9">
        <v>44896</v>
      </c>
      <c r="B72" s="6"/>
      <c r="C72" s="10" t="s">
        <v>29</v>
      </c>
      <c r="D72" s="7"/>
      <c r="E72" s="6">
        <v>71</v>
      </c>
      <c r="F72" s="6">
        <f t="shared" ref="F72:P80" si="26">IF($C72=F$1,1,0)</f>
        <v>0</v>
      </c>
      <c r="G72" s="6">
        <f t="shared" si="26"/>
        <v>0</v>
      </c>
      <c r="H72" s="6">
        <f t="shared" si="26"/>
        <v>0</v>
      </c>
      <c r="I72" s="6">
        <f t="shared" si="26"/>
        <v>0</v>
      </c>
      <c r="J72" s="6">
        <f t="shared" si="26"/>
        <v>0</v>
      </c>
      <c r="K72" s="6">
        <f t="shared" si="26"/>
        <v>0</v>
      </c>
      <c r="L72" s="6">
        <f t="shared" si="26"/>
        <v>0</v>
      </c>
      <c r="M72" s="6">
        <f t="shared" si="26"/>
        <v>0</v>
      </c>
      <c r="N72" s="6">
        <f t="shared" si="26"/>
        <v>0</v>
      </c>
      <c r="O72" s="6">
        <f t="shared" si="26"/>
        <v>0</v>
      </c>
      <c r="P72" s="6">
        <f t="shared" si="26"/>
        <v>0</v>
      </c>
      <c r="Q72" s="7">
        <f>'Regression - Matrix'!$B$17+MMULT('Master sheet'!E72:P72,'Regression - Matrix'!$B$18:$B$29)</f>
        <v>2.1480998985624229</v>
      </c>
      <c r="R72" s="28"/>
      <c r="S72" s="28"/>
      <c r="T72" s="29"/>
      <c r="U72" s="28"/>
      <c r="V72" s="28"/>
      <c r="W72" s="28"/>
      <c r="X72" s="28">
        <f t="shared" si="21"/>
        <v>0</v>
      </c>
      <c r="Y72" s="28"/>
      <c r="Z72" s="28"/>
      <c r="AA72" s="29"/>
      <c r="AB72" s="28"/>
    </row>
    <row r="73" spans="1:28" x14ac:dyDescent="0.3">
      <c r="A73" s="9">
        <v>44927</v>
      </c>
      <c r="B73" s="10">
        <v>2023</v>
      </c>
      <c r="C73" s="10" t="s">
        <v>18</v>
      </c>
      <c r="D73" s="7"/>
      <c r="E73" s="6">
        <v>72</v>
      </c>
      <c r="F73" s="6">
        <f t="shared" si="26"/>
        <v>1</v>
      </c>
      <c r="G73" s="6">
        <f t="shared" si="26"/>
        <v>0</v>
      </c>
      <c r="H73" s="6">
        <f t="shared" si="26"/>
        <v>0</v>
      </c>
      <c r="I73" s="6">
        <f t="shared" si="26"/>
        <v>0</v>
      </c>
      <c r="J73" s="6">
        <f t="shared" si="26"/>
        <v>0</v>
      </c>
      <c r="K73" s="6">
        <f t="shared" si="26"/>
        <v>0</v>
      </c>
      <c r="L73" s="6">
        <f t="shared" si="26"/>
        <v>0</v>
      </c>
      <c r="M73" s="6">
        <f t="shared" si="26"/>
        <v>0</v>
      </c>
      <c r="N73" s="6">
        <f t="shared" si="26"/>
        <v>0</v>
      </c>
      <c r="O73" s="6">
        <f t="shared" si="26"/>
        <v>0</v>
      </c>
      <c r="P73" s="6">
        <f t="shared" si="26"/>
        <v>0</v>
      </c>
      <c r="Q73" s="7">
        <f>'Regression - Matrix'!$B$17+MMULT('Master sheet'!E73:P73,'Regression - Matrix'!$B$18:$B$29)</f>
        <v>-4.8455426009213056</v>
      </c>
      <c r="R73" s="28"/>
      <c r="S73" s="28"/>
      <c r="T73" s="29"/>
      <c r="U73" s="28"/>
      <c r="V73" s="28"/>
      <c r="W73" s="28"/>
      <c r="X73" s="28">
        <f t="shared" si="21"/>
        <v>0</v>
      </c>
      <c r="Y73" s="28"/>
      <c r="Z73" s="28"/>
      <c r="AA73" s="29"/>
      <c r="AB73" s="28"/>
    </row>
    <row r="74" spans="1:28" x14ac:dyDescent="0.3">
      <c r="A74" s="9">
        <v>44958</v>
      </c>
      <c r="B74" s="6"/>
      <c r="C74" s="10" t="s">
        <v>19</v>
      </c>
      <c r="D74" s="7"/>
      <c r="E74" s="6">
        <v>73</v>
      </c>
      <c r="F74" s="6">
        <f t="shared" si="26"/>
        <v>0</v>
      </c>
      <c r="G74" s="6">
        <f t="shared" si="26"/>
        <v>1</v>
      </c>
      <c r="H74" s="6">
        <f t="shared" si="26"/>
        <v>0</v>
      </c>
      <c r="I74" s="6">
        <f t="shared" si="26"/>
        <v>0</v>
      </c>
      <c r="J74" s="6">
        <f t="shared" si="26"/>
        <v>0</v>
      </c>
      <c r="K74" s="6">
        <f t="shared" si="26"/>
        <v>0</v>
      </c>
      <c r="L74" s="6">
        <f t="shared" si="26"/>
        <v>0</v>
      </c>
      <c r="M74" s="6">
        <f t="shared" si="26"/>
        <v>0</v>
      </c>
      <c r="N74" s="6">
        <f t="shared" si="26"/>
        <v>0</v>
      </c>
      <c r="O74" s="6">
        <f t="shared" si="26"/>
        <v>0</v>
      </c>
      <c r="P74" s="6">
        <f t="shared" si="26"/>
        <v>0</v>
      </c>
      <c r="Q74" s="7">
        <f>'Regression - Matrix'!$B$17+MMULT('Master sheet'!E74:P74,'Regression - Matrix'!$B$18:$B$29)</f>
        <v>-7.4640943715505692</v>
      </c>
      <c r="R74" s="28"/>
      <c r="S74" s="28"/>
      <c r="T74" s="29"/>
      <c r="U74" s="28"/>
      <c r="V74" s="28"/>
      <c r="W74" s="28"/>
      <c r="X74" s="28">
        <f t="shared" si="21"/>
        <v>0</v>
      </c>
      <c r="Y74" s="28"/>
      <c r="Z74" s="28"/>
      <c r="AA74" s="29"/>
      <c r="AB74" s="28"/>
    </row>
    <row r="75" spans="1:28" x14ac:dyDescent="0.3">
      <c r="A75" s="9">
        <v>44986</v>
      </c>
      <c r="B75" s="6"/>
      <c r="C75" s="10" t="s">
        <v>20</v>
      </c>
      <c r="D75" s="7"/>
      <c r="E75" s="6">
        <v>74</v>
      </c>
      <c r="F75" s="6">
        <f t="shared" si="26"/>
        <v>0</v>
      </c>
      <c r="G75" s="6">
        <f t="shared" si="26"/>
        <v>0</v>
      </c>
      <c r="H75" s="6">
        <f t="shared" si="26"/>
        <v>1</v>
      </c>
      <c r="I75" s="6">
        <f t="shared" si="26"/>
        <v>0</v>
      </c>
      <c r="J75" s="6">
        <f t="shared" si="26"/>
        <v>0</v>
      </c>
      <c r="K75" s="6">
        <f t="shared" si="26"/>
        <v>0</v>
      </c>
      <c r="L75" s="6">
        <f t="shared" si="26"/>
        <v>0</v>
      </c>
      <c r="M75" s="6">
        <f t="shared" si="26"/>
        <v>0</v>
      </c>
      <c r="N75" s="6">
        <f t="shared" si="26"/>
        <v>0</v>
      </c>
      <c r="O75" s="6">
        <f t="shared" si="26"/>
        <v>0</v>
      </c>
      <c r="P75" s="6">
        <f t="shared" si="26"/>
        <v>0</v>
      </c>
      <c r="Q75" s="7">
        <f>'Regression - Matrix'!$B$17+MMULT('Master sheet'!E75:P75,'Regression - Matrix'!$B$18:$B$29)</f>
        <v>-2.104069648186039</v>
      </c>
      <c r="R75" s="28"/>
      <c r="S75" s="28"/>
      <c r="T75" s="29"/>
      <c r="U75" s="28"/>
      <c r="V75" s="28"/>
      <c r="W75" s="28"/>
      <c r="X75" s="28">
        <f t="shared" si="21"/>
        <v>0</v>
      </c>
      <c r="Y75" s="28"/>
      <c r="Z75" s="28"/>
      <c r="AA75" s="29"/>
      <c r="AB75" s="28"/>
    </row>
    <row r="76" spans="1:28" x14ac:dyDescent="0.3">
      <c r="A76" s="9">
        <v>45017</v>
      </c>
      <c r="B76" s="6"/>
      <c r="C76" s="10" t="s">
        <v>21</v>
      </c>
      <c r="D76" s="7"/>
      <c r="E76" s="6">
        <v>75</v>
      </c>
      <c r="F76" s="6">
        <f t="shared" si="26"/>
        <v>0</v>
      </c>
      <c r="G76" s="6">
        <f t="shared" si="26"/>
        <v>0</v>
      </c>
      <c r="H76" s="6">
        <f t="shared" si="26"/>
        <v>0</v>
      </c>
      <c r="I76" s="6">
        <f t="shared" si="26"/>
        <v>1</v>
      </c>
      <c r="J76" s="6">
        <f t="shared" si="26"/>
        <v>0</v>
      </c>
      <c r="K76" s="6">
        <f t="shared" si="26"/>
        <v>0</v>
      </c>
      <c r="L76" s="6">
        <f t="shared" si="26"/>
        <v>0</v>
      </c>
      <c r="M76" s="6">
        <f t="shared" si="26"/>
        <v>0</v>
      </c>
      <c r="N76" s="6">
        <f t="shared" si="26"/>
        <v>0</v>
      </c>
      <c r="O76" s="6">
        <f t="shared" si="26"/>
        <v>0</v>
      </c>
      <c r="P76" s="6">
        <f t="shared" si="26"/>
        <v>0</v>
      </c>
      <c r="Q76" s="7">
        <f>'Regression - Matrix'!$B$17+MMULT('Master sheet'!E76:P76,'Regression - Matrix'!$B$18:$B$29)</f>
        <v>-11.863306965530974</v>
      </c>
      <c r="R76" s="28"/>
      <c r="S76" s="28"/>
      <c r="T76" s="29"/>
      <c r="U76" s="28"/>
      <c r="V76" s="28"/>
      <c r="W76" s="28"/>
      <c r="X76" s="28">
        <f t="shared" si="21"/>
        <v>0</v>
      </c>
      <c r="Y76" s="28"/>
      <c r="Z76" s="28"/>
      <c r="AA76" s="29"/>
      <c r="AB76" s="28"/>
    </row>
    <row r="77" spans="1:28" x14ac:dyDescent="0.3">
      <c r="A77" s="9">
        <v>45047</v>
      </c>
      <c r="B77" s="6"/>
      <c r="C77" s="10" t="s">
        <v>22</v>
      </c>
      <c r="D77" s="7"/>
      <c r="E77" s="6">
        <v>76</v>
      </c>
      <c r="F77" s="6">
        <f t="shared" si="26"/>
        <v>0</v>
      </c>
      <c r="G77" s="6">
        <f t="shared" si="26"/>
        <v>0</v>
      </c>
      <c r="H77" s="6">
        <f t="shared" si="26"/>
        <v>0</v>
      </c>
      <c r="I77" s="6">
        <f t="shared" si="26"/>
        <v>0</v>
      </c>
      <c r="J77" s="6">
        <f t="shared" si="26"/>
        <v>1</v>
      </c>
      <c r="K77" s="6">
        <f t="shared" si="26"/>
        <v>0</v>
      </c>
      <c r="L77" s="6">
        <f t="shared" si="26"/>
        <v>0</v>
      </c>
      <c r="M77" s="6">
        <f t="shared" si="26"/>
        <v>0</v>
      </c>
      <c r="N77" s="6">
        <f t="shared" si="26"/>
        <v>0</v>
      </c>
      <c r="O77" s="6">
        <f t="shared" si="26"/>
        <v>0</v>
      </c>
      <c r="P77" s="6">
        <f t="shared" si="26"/>
        <v>0</v>
      </c>
      <c r="Q77" s="7">
        <f>'Regression - Matrix'!$B$17+MMULT('Master sheet'!E77:P77,'Regression - Matrix'!$B$18:$B$29)</f>
        <v>-11.410672279266198</v>
      </c>
      <c r="R77" s="28"/>
      <c r="S77" s="28"/>
      <c r="T77" s="29"/>
      <c r="U77" s="28"/>
      <c r="V77" s="28"/>
      <c r="W77" s="28"/>
      <c r="X77" s="28">
        <f t="shared" si="21"/>
        <v>0</v>
      </c>
      <c r="Y77" s="28"/>
      <c r="Z77" s="28"/>
      <c r="AA77" s="29"/>
      <c r="AB77" s="28"/>
    </row>
    <row r="78" spans="1:28" x14ac:dyDescent="0.3">
      <c r="A78" s="9">
        <v>45078</v>
      </c>
      <c r="B78" s="6"/>
      <c r="C78" s="10" t="s">
        <v>23</v>
      </c>
      <c r="D78" s="7"/>
      <c r="E78" s="6">
        <v>77</v>
      </c>
      <c r="F78" s="6">
        <f t="shared" si="26"/>
        <v>0</v>
      </c>
      <c r="G78" s="6">
        <f t="shared" si="26"/>
        <v>0</v>
      </c>
      <c r="H78" s="6">
        <f t="shared" si="26"/>
        <v>0</v>
      </c>
      <c r="I78" s="6">
        <f t="shared" si="26"/>
        <v>0</v>
      </c>
      <c r="J78" s="6">
        <f t="shared" si="26"/>
        <v>0</v>
      </c>
      <c r="K78" s="6">
        <f t="shared" si="26"/>
        <v>1</v>
      </c>
      <c r="L78" s="6">
        <f t="shared" si="26"/>
        <v>0</v>
      </c>
      <c r="M78" s="6">
        <f t="shared" si="26"/>
        <v>0</v>
      </c>
      <c r="N78" s="6">
        <f t="shared" si="26"/>
        <v>0</v>
      </c>
      <c r="O78" s="6">
        <f t="shared" si="26"/>
        <v>0</v>
      </c>
      <c r="P78" s="6">
        <f t="shared" si="26"/>
        <v>0</v>
      </c>
      <c r="Q78" s="7">
        <f>'Regression - Matrix'!$B$17+MMULT('Master sheet'!E78:P78,'Regression - Matrix'!$B$18:$B$29)</f>
        <v>-4.7361315528049346</v>
      </c>
      <c r="R78" s="28"/>
      <c r="S78" s="28"/>
      <c r="T78" s="29"/>
      <c r="U78" s="28"/>
      <c r="V78" s="28"/>
      <c r="W78" s="28"/>
      <c r="X78" s="28">
        <f t="shared" si="21"/>
        <v>0</v>
      </c>
      <c r="Y78" s="28"/>
      <c r="Z78" s="28"/>
      <c r="AA78" s="29"/>
      <c r="AB78" s="28"/>
    </row>
    <row r="79" spans="1:28" x14ac:dyDescent="0.3">
      <c r="A79" s="9">
        <v>45108</v>
      </c>
      <c r="B79" s="6"/>
      <c r="C79" s="10" t="s">
        <v>24</v>
      </c>
      <c r="D79" s="7"/>
      <c r="E79" s="6">
        <v>78</v>
      </c>
      <c r="F79" s="6">
        <f t="shared" si="26"/>
        <v>0</v>
      </c>
      <c r="G79" s="6">
        <f t="shared" si="26"/>
        <v>0</v>
      </c>
      <c r="H79" s="6">
        <f t="shared" si="26"/>
        <v>0</v>
      </c>
      <c r="I79" s="6">
        <f t="shared" si="26"/>
        <v>0</v>
      </c>
      <c r="J79" s="6">
        <f t="shared" si="26"/>
        <v>0</v>
      </c>
      <c r="K79" s="6">
        <f t="shared" si="26"/>
        <v>0</v>
      </c>
      <c r="L79" s="6">
        <f t="shared" si="26"/>
        <v>1</v>
      </c>
      <c r="M79" s="6">
        <f t="shared" si="26"/>
        <v>0</v>
      </c>
      <c r="N79" s="6">
        <f t="shared" si="26"/>
        <v>0</v>
      </c>
      <c r="O79" s="6">
        <f t="shared" si="26"/>
        <v>0</v>
      </c>
      <c r="P79" s="6">
        <f t="shared" si="26"/>
        <v>0</v>
      </c>
      <c r="Q79" s="7">
        <f>'Regression - Matrix'!$B$17+MMULT('Master sheet'!E79:P79,'Regression - Matrix'!$B$18:$B$29)</f>
        <v>-11.547525185993742</v>
      </c>
      <c r="R79" s="28"/>
      <c r="S79" s="28"/>
      <c r="T79" s="29"/>
      <c r="U79" s="28"/>
      <c r="V79" s="28"/>
      <c r="W79" s="28"/>
      <c r="X79" s="28">
        <f t="shared" si="21"/>
        <v>0</v>
      </c>
      <c r="Y79" s="28"/>
      <c r="Z79" s="28"/>
      <c r="AA79" s="29"/>
      <c r="AB79" s="28"/>
    </row>
    <row r="80" spans="1:28" x14ac:dyDescent="0.3">
      <c r="A80" s="9">
        <v>45139</v>
      </c>
      <c r="B80" s="6"/>
      <c r="C80" s="10" t="s">
        <v>25</v>
      </c>
      <c r="D80" s="7"/>
      <c r="E80" s="6">
        <v>79</v>
      </c>
      <c r="F80" s="6">
        <f t="shared" si="26"/>
        <v>0</v>
      </c>
      <c r="G80" s="6">
        <f t="shared" si="26"/>
        <v>0</v>
      </c>
      <c r="H80" s="6">
        <f t="shared" si="26"/>
        <v>0</v>
      </c>
      <c r="I80" s="6">
        <f t="shared" si="26"/>
        <v>0</v>
      </c>
      <c r="J80" s="6">
        <f t="shared" si="26"/>
        <v>0</v>
      </c>
      <c r="K80" s="6">
        <f t="shared" si="26"/>
        <v>0</v>
      </c>
      <c r="L80" s="6">
        <f t="shared" si="26"/>
        <v>0</v>
      </c>
      <c r="M80" s="6">
        <f t="shared" si="26"/>
        <v>1</v>
      </c>
      <c r="N80" s="6">
        <f t="shared" si="26"/>
        <v>0</v>
      </c>
      <c r="O80" s="6">
        <f t="shared" si="26"/>
        <v>0</v>
      </c>
      <c r="P80" s="6">
        <f t="shared" si="26"/>
        <v>0</v>
      </c>
      <c r="Q80" s="7">
        <f>'Regression - Matrix'!$B$17+MMULT('Master sheet'!E80:P80,'Regression - Matrix'!$B$18:$B$29)</f>
        <v>-9.3330189658399547</v>
      </c>
      <c r="R80" s="28"/>
      <c r="S80" s="28"/>
      <c r="T80" s="29"/>
      <c r="U80" s="28"/>
      <c r="V80" s="28"/>
      <c r="W80" s="28"/>
      <c r="X80" s="28">
        <f t="shared" si="21"/>
        <v>0</v>
      </c>
      <c r="Y80" s="28"/>
      <c r="Z80" s="28"/>
      <c r="AA80" s="29"/>
      <c r="AB80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9F27-FEA2-4436-8A58-EAED69075FC4}">
  <dimension ref="A1:K102"/>
  <sheetViews>
    <sheetView zoomScaleNormal="100" workbookViewId="0">
      <selection activeCell="B17" sqref="B17"/>
    </sheetView>
  </sheetViews>
  <sheetFormatPr defaultRowHeight="14.4" x14ac:dyDescent="0.3"/>
  <cols>
    <col min="1" max="1" width="20.21875" bestFit="1" customWidth="1"/>
    <col min="2" max="2" width="17.88671875" bestFit="1" customWidth="1"/>
    <col min="3" max="3" width="15.21875" bestFit="1" customWidth="1"/>
    <col min="4" max="4" width="12.6640625" bestFit="1" customWidth="1"/>
    <col min="5" max="5" width="12" bestFit="1" customWidth="1"/>
    <col min="6" max="6" width="14.21875" bestFit="1" customWidth="1"/>
    <col min="7" max="7" width="12" bestFit="1" customWidth="1"/>
    <col min="8" max="9" width="13.109375" bestFit="1" customWidth="1"/>
  </cols>
  <sheetData>
    <row r="1" spans="1:11" x14ac:dyDescent="0.3">
      <c r="A1" s="14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15" t="s">
        <v>48</v>
      </c>
      <c r="B3" s="15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49</v>
      </c>
      <c r="B4" s="3">
        <v>0.36201170835662272</v>
      </c>
      <c r="C4" s="3"/>
      <c r="D4" s="3"/>
      <c r="E4" s="3"/>
      <c r="F4" s="3"/>
      <c r="G4" s="3"/>
      <c r="H4" s="3"/>
      <c r="I4" s="3"/>
      <c r="J4" s="3"/>
      <c r="K4" s="3"/>
    </row>
    <row r="5" spans="1:11" x14ac:dyDescent="0.3">
      <c r="A5" s="3" t="s">
        <v>50</v>
      </c>
      <c r="B5" s="3">
        <v>0.13105247698728045</v>
      </c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 s="3" t="s">
        <v>51</v>
      </c>
      <c r="B6" s="3">
        <v>-6.2046972571101672E-2</v>
      </c>
      <c r="C6" s="3"/>
      <c r="D6" s="3"/>
      <c r="E6" s="3"/>
      <c r="F6" s="3"/>
      <c r="G6" s="3"/>
      <c r="H6" s="3"/>
      <c r="I6" s="3"/>
      <c r="J6" s="3"/>
      <c r="K6" s="3"/>
    </row>
    <row r="7" spans="1:11" x14ac:dyDescent="0.3">
      <c r="A7" s="3" t="s">
        <v>6</v>
      </c>
      <c r="B7" s="3">
        <v>14.089821421947985</v>
      </c>
      <c r="C7" s="3"/>
      <c r="D7" s="3"/>
      <c r="E7" s="3"/>
      <c r="F7" s="3"/>
      <c r="G7" s="3"/>
      <c r="H7" s="3"/>
      <c r="I7" s="3"/>
      <c r="J7" s="3"/>
      <c r="K7" s="3"/>
    </row>
    <row r="8" spans="1:11" ht="15" thickBot="1" x14ac:dyDescent="0.35">
      <c r="A8" s="12" t="s">
        <v>52</v>
      </c>
      <c r="B8" s="12">
        <v>67</v>
      </c>
      <c r="C8" s="3"/>
      <c r="D8" s="3"/>
      <c r="E8" s="3"/>
      <c r="F8" s="3"/>
      <c r="G8" s="3"/>
      <c r="H8" s="3"/>
      <c r="I8" s="3"/>
      <c r="J8" s="3"/>
      <c r="K8" s="3"/>
    </row>
    <row r="9" spans="1:1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thickBot="1" x14ac:dyDescent="0.35">
      <c r="A10" s="14" t="s">
        <v>53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 s="13"/>
      <c r="B11" s="16" t="s">
        <v>58</v>
      </c>
      <c r="C11" s="16" t="s">
        <v>59</v>
      </c>
      <c r="D11" s="16" t="s">
        <v>60</v>
      </c>
      <c r="E11" s="16" t="s">
        <v>61</v>
      </c>
      <c r="F11" s="16" t="s">
        <v>62</v>
      </c>
      <c r="G11" s="3"/>
      <c r="H11" s="3"/>
      <c r="I11" s="3"/>
      <c r="J11" s="3"/>
      <c r="K11" s="3"/>
    </row>
    <row r="12" spans="1:11" x14ac:dyDescent="0.3">
      <c r="A12" s="3" t="s">
        <v>54</v>
      </c>
      <c r="B12" s="3">
        <v>12</v>
      </c>
      <c r="C12" s="3">
        <v>1616.800451022209</v>
      </c>
      <c r="D12" s="3">
        <v>134.73337091851741</v>
      </c>
      <c r="E12" s="3">
        <v>0.67867866680613065</v>
      </c>
      <c r="F12" s="3">
        <v>0.76403400071765581</v>
      </c>
      <c r="G12" s="3"/>
      <c r="H12" s="3"/>
      <c r="I12" s="3"/>
      <c r="J12" s="3"/>
      <c r="K12" s="3"/>
    </row>
    <row r="13" spans="1:11" x14ac:dyDescent="0.3">
      <c r="A13" s="3" t="s">
        <v>55</v>
      </c>
      <c r="B13" s="3">
        <v>54</v>
      </c>
      <c r="C13" s="3">
        <v>10720.245655928753</v>
      </c>
      <c r="D13" s="3">
        <v>198.52306770238431</v>
      </c>
      <c r="E13" s="3"/>
      <c r="F13" s="3"/>
      <c r="G13" s="3"/>
      <c r="H13" s="3"/>
      <c r="I13" s="3"/>
      <c r="J13" s="3"/>
      <c r="K13" s="3"/>
    </row>
    <row r="14" spans="1:11" ht="15" thickBot="1" x14ac:dyDescent="0.35">
      <c r="A14" s="12" t="s">
        <v>56</v>
      </c>
      <c r="B14" s="12">
        <v>66</v>
      </c>
      <c r="C14" s="12">
        <v>12337.046106950962</v>
      </c>
      <c r="D14" s="12"/>
      <c r="E14" s="12"/>
      <c r="F14" s="12"/>
      <c r="G14" s="3"/>
      <c r="H14" s="3"/>
      <c r="I14" s="3"/>
      <c r="J14" s="3"/>
      <c r="K14" s="3"/>
    </row>
    <row r="15" spans="1:11" ht="15" thickBo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 s="13"/>
      <c r="B16" s="16" t="s">
        <v>63</v>
      </c>
      <c r="C16" s="16" t="s">
        <v>6</v>
      </c>
      <c r="D16" s="16" t="s">
        <v>64</v>
      </c>
      <c r="E16" s="16" t="s">
        <v>65</v>
      </c>
      <c r="F16" s="16" t="s">
        <v>66</v>
      </c>
      <c r="G16" s="16" t="s">
        <v>67</v>
      </c>
      <c r="H16" s="16" t="s">
        <v>68</v>
      </c>
      <c r="I16" s="16" t="s">
        <v>69</v>
      </c>
      <c r="J16" s="3"/>
      <c r="K16" s="3"/>
    </row>
    <row r="17" spans="1:11" x14ac:dyDescent="0.3">
      <c r="A17" s="3" t="s">
        <v>57</v>
      </c>
      <c r="B17" s="3">
        <v>13.30116493285886</v>
      </c>
      <c r="C17" s="3">
        <v>7.0352613101524719</v>
      </c>
      <c r="D17" s="3">
        <v>1.8906426281088045</v>
      </c>
      <c r="E17" s="3">
        <v>6.4042687035893067E-2</v>
      </c>
      <c r="F17" s="3">
        <v>-0.80368475485660973</v>
      </c>
      <c r="G17" s="3">
        <v>27.406014620574332</v>
      </c>
      <c r="H17" s="3">
        <v>-0.80368475485660973</v>
      </c>
      <c r="I17" s="3">
        <v>27.406014620574332</v>
      </c>
      <c r="J17" s="3"/>
      <c r="K17" s="3"/>
    </row>
    <row r="18" spans="1:11" x14ac:dyDescent="0.3">
      <c r="A18" s="3" t="s">
        <v>30</v>
      </c>
      <c r="B18" s="3">
        <v>-0.15708542301825967</v>
      </c>
      <c r="C18" s="3">
        <v>8.9398389072147283E-2</v>
      </c>
      <c r="D18" s="3">
        <v>-1.757139302493324</v>
      </c>
      <c r="E18" s="3">
        <v>8.4562461105262443E-2</v>
      </c>
      <c r="F18" s="3">
        <v>-0.33631840166638538</v>
      </c>
      <c r="G18" s="3">
        <v>2.2147555629866006E-2</v>
      </c>
      <c r="H18" s="3">
        <v>-0.33631840166638538</v>
      </c>
      <c r="I18" s="3">
        <v>2.2147555629866006E-2</v>
      </c>
      <c r="J18" s="3"/>
      <c r="K18" s="3"/>
    </row>
    <row r="19" spans="1:11" x14ac:dyDescent="0.3">
      <c r="A19" s="3" t="s">
        <v>18</v>
      </c>
      <c r="B19" s="3">
        <v>-6.8365570764654713</v>
      </c>
      <c r="C19" s="3">
        <v>8.9116339216174261</v>
      </c>
      <c r="D19" s="3">
        <v>-0.76714967609718232</v>
      </c>
      <c r="E19" s="3">
        <v>0.44633379996589373</v>
      </c>
      <c r="F19" s="3">
        <v>-24.703307349830364</v>
      </c>
      <c r="G19" s="3">
        <v>11.030193196899422</v>
      </c>
      <c r="H19" s="3">
        <v>-24.703307349830364</v>
      </c>
      <c r="I19" s="3">
        <v>11.030193196899422</v>
      </c>
      <c r="J19" s="3"/>
      <c r="K19" s="3"/>
    </row>
    <row r="20" spans="1:11" x14ac:dyDescent="0.3">
      <c r="A20" s="3" t="s">
        <v>19</v>
      </c>
      <c r="B20" s="3">
        <v>-9.2980234240764741</v>
      </c>
      <c r="C20" s="3">
        <v>8.5393011799779845</v>
      </c>
      <c r="D20" s="3">
        <v>-1.088850624671426</v>
      </c>
      <c r="E20" s="3">
        <v>0.281055415756223</v>
      </c>
      <c r="F20" s="3">
        <v>-26.418291495414174</v>
      </c>
      <c r="G20" s="3">
        <v>7.8222446472612273</v>
      </c>
      <c r="H20" s="3">
        <v>-26.418291495414174</v>
      </c>
      <c r="I20" s="3">
        <v>7.8222446472612273</v>
      </c>
      <c r="J20" s="3"/>
      <c r="K20" s="3"/>
    </row>
    <row r="21" spans="1:11" x14ac:dyDescent="0.3">
      <c r="A21" s="3" t="s">
        <v>20</v>
      </c>
      <c r="B21" s="3">
        <v>-3.7809132776936836</v>
      </c>
      <c r="C21" s="3">
        <v>8.5360248440707203</v>
      </c>
      <c r="D21" s="3">
        <v>-0.44293606763808513</v>
      </c>
      <c r="E21" s="3">
        <v>0.65958135391815764</v>
      </c>
      <c r="F21" s="3">
        <v>-20.894612691029767</v>
      </c>
      <c r="G21" s="3">
        <v>13.332786135642399</v>
      </c>
      <c r="H21" s="3">
        <v>-20.894612691029767</v>
      </c>
      <c r="I21" s="3">
        <v>13.332786135642399</v>
      </c>
      <c r="J21" s="3"/>
      <c r="K21" s="3"/>
    </row>
    <row r="22" spans="1:11" x14ac:dyDescent="0.3">
      <c r="A22" s="3" t="s">
        <v>21</v>
      </c>
      <c r="B22" s="3">
        <v>-13.383065172020359</v>
      </c>
      <c r="C22" s="3">
        <v>8.5336838340044565</v>
      </c>
      <c r="D22" s="3">
        <v>-1.5682635345233216</v>
      </c>
      <c r="E22" s="3">
        <v>0.12266146307830844</v>
      </c>
      <c r="F22" s="3">
        <v>-30.492071142761148</v>
      </c>
      <c r="G22" s="3">
        <v>3.7259407987204298</v>
      </c>
      <c r="H22" s="3">
        <v>-30.492071142761148</v>
      </c>
      <c r="I22" s="3">
        <v>3.7259407987204298</v>
      </c>
      <c r="J22" s="3"/>
      <c r="K22" s="3"/>
    </row>
    <row r="23" spans="1:11" x14ac:dyDescent="0.3">
      <c r="A23" s="3" t="s">
        <v>22</v>
      </c>
      <c r="B23" s="3">
        <v>-12.773345062737324</v>
      </c>
      <c r="C23" s="3">
        <v>8.5322789196581557</v>
      </c>
      <c r="D23" s="3">
        <v>-1.497061357582657</v>
      </c>
      <c r="E23" s="3">
        <v>0.14019994726491761</v>
      </c>
      <c r="F23" s="3">
        <v>-29.879534349803539</v>
      </c>
      <c r="G23" s="3">
        <v>4.3328442243288912</v>
      </c>
      <c r="H23" s="3">
        <v>-29.879534349803539</v>
      </c>
      <c r="I23" s="3">
        <v>4.3328442243288912</v>
      </c>
      <c r="J23" s="3"/>
      <c r="K23" s="3"/>
    </row>
    <row r="24" spans="1:11" x14ac:dyDescent="0.3">
      <c r="A24" s="3" t="s">
        <v>23</v>
      </c>
      <c r="B24" s="3">
        <v>-5.9417189132577981</v>
      </c>
      <c r="C24" s="3">
        <v>8.5318105634662444</v>
      </c>
      <c r="D24" s="3">
        <v>-0.69641946091731299</v>
      </c>
      <c r="E24" s="3">
        <v>0.48915315314888774</v>
      </c>
      <c r="F24" s="3">
        <v>-23.046969202695355</v>
      </c>
      <c r="G24" s="3">
        <v>11.163531376179758</v>
      </c>
      <c r="H24" s="3">
        <v>-23.046969202695355</v>
      </c>
      <c r="I24" s="3">
        <v>11.163531376179758</v>
      </c>
      <c r="J24" s="3"/>
      <c r="K24" s="3"/>
    </row>
    <row r="25" spans="1:11" x14ac:dyDescent="0.3">
      <c r="A25" s="3" t="s">
        <v>24</v>
      </c>
      <c r="B25" s="3">
        <v>-12.596027123428348</v>
      </c>
      <c r="C25" s="3">
        <v>8.5322789196581539</v>
      </c>
      <c r="D25" s="3">
        <v>-1.4762793436589867</v>
      </c>
      <c r="E25" s="3">
        <v>0.145676930053112</v>
      </c>
      <c r="F25" s="3">
        <v>-29.702216410494557</v>
      </c>
      <c r="G25" s="3">
        <v>4.5101621636378635</v>
      </c>
      <c r="H25" s="3">
        <v>-29.702216410494557</v>
      </c>
      <c r="I25" s="3">
        <v>4.5101621636378635</v>
      </c>
      <c r="J25" s="3"/>
      <c r="K25" s="3"/>
    </row>
    <row r="26" spans="1:11" x14ac:dyDescent="0.3">
      <c r="A26" s="3" t="s">
        <v>25</v>
      </c>
      <c r="B26" s="3">
        <v>-10.224435480256302</v>
      </c>
      <c r="C26" s="3">
        <v>8.5336838340044583</v>
      </c>
      <c r="D26" s="3">
        <v>-1.1981268206251852</v>
      </c>
      <c r="E26" s="3">
        <v>0.23609990179220158</v>
      </c>
      <c r="F26" s="3">
        <v>-27.333441450997093</v>
      </c>
      <c r="G26" s="3">
        <v>6.8845704904844904</v>
      </c>
      <c r="H26" s="3">
        <v>-27.333441450997093</v>
      </c>
      <c r="I26" s="3">
        <v>6.8845704904844904</v>
      </c>
      <c r="J26" s="3"/>
      <c r="K26" s="3"/>
    </row>
    <row r="27" spans="1:11" x14ac:dyDescent="0.3">
      <c r="A27" s="3" t="s">
        <v>26</v>
      </c>
      <c r="B27" s="3">
        <v>-6.5867600344422872</v>
      </c>
      <c r="C27" s="3">
        <v>8.9152204531728767</v>
      </c>
      <c r="D27" s="3">
        <v>-0.73882189106138108</v>
      </c>
      <c r="E27" s="3">
        <v>0.46321448937706644</v>
      </c>
      <c r="F27" s="3">
        <v>-24.460700870639137</v>
      </c>
      <c r="G27" s="3">
        <v>11.287180801754564</v>
      </c>
      <c r="H27" s="3">
        <v>-24.460700870639137</v>
      </c>
      <c r="I27" s="3">
        <v>11.287180801754564</v>
      </c>
      <c r="J27" s="3"/>
      <c r="K27" s="3"/>
    </row>
    <row r="28" spans="1:11" x14ac:dyDescent="0.3">
      <c r="A28" s="3" t="s">
        <v>27</v>
      </c>
      <c r="B28" s="3">
        <v>-11.665613725978687</v>
      </c>
      <c r="C28" s="3">
        <v>8.9129790400756868</v>
      </c>
      <c r="D28" s="3">
        <v>-1.3088344170368009</v>
      </c>
      <c r="E28" s="3">
        <v>0.19613325528791609</v>
      </c>
      <c r="F28" s="3">
        <v>-29.535060799480707</v>
      </c>
      <c r="G28" s="3">
        <v>6.2038333475233323</v>
      </c>
      <c r="H28" s="3">
        <v>-29.535060799480707</v>
      </c>
      <c r="I28" s="3">
        <v>6.2038333475233323</v>
      </c>
      <c r="J28" s="3"/>
      <c r="K28" s="3"/>
    </row>
    <row r="29" spans="1:11" ht="15" thickBot="1" x14ac:dyDescent="0.35">
      <c r="A29" s="12" t="s">
        <v>28</v>
      </c>
      <c r="B29" s="12">
        <v>-9.0427884129905678</v>
      </c>
      <c r="C29" s="12">
        <v>8.9116339216174278</v>
      </c>
      <c r="D29" s="12">
        <v>-1.0147172216146572</v>
      </c>
      <c r="E29" s="12">
        <v>0.31476572315458884</v>
      </c>
      <c r="F29" s="12">
        <v>-26.909538686355464</v>
      </c>
      <c r="G29" s="12">
        <v>8.8239618603743288</v>
      </c>
      <c r="H29" s="12">
        <v>-26.909538686355464</v>
      </c>
      <c r="I29" s="12">
        <v>8.8239618603743288</v>
      </c>
      <c r="J29" s="3"/>
      <c r="K29" s="3"/>
    </row>
    <row r="30" spans="1:1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3">
      <c r="A33" s="14" t="s">
        <v>70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" thickBo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3">
      <c r="A35" s="16" t="s">
        <v>71</v>
      </c>
      <c r="B35" s="16" t="s">
        <v>72</v>
      </c>
      <c r="C35" s="16" t="s">
        <v>73</v>
      </c>
      <c r="D35" s="3"/>
      <c r="E35" s="3"/>
      <c r="F35" s="3"/>
      <c r="G35" s="3"/>
      <c r="H35" s="3"/>
      <c r="I35" s="3"/>
      <c r="J35" s="3"/>
      <c r="K35" s="3"/>
    </row>
    <row r="36" spans="1:11" x14ac:dyDescent="0.3">
      <c r="A36" s="3">
        <v>1</v>
      </c>
      <c r="B36" s="3">
        <v>3.8460560857641273</v>
      </c>
      <c r="C36" s="3">
        <v>9.5926894535413734</v>
      </c>
      <c r="D36" s="3"/>
      <c r="E36" s="3"/>
      <c r="F36" s="3"/>
      <c r="G36" s="3"/>
      <c r="H36" s="3"/>
      <c r="I36" s="3"/>
      <c r="J36" s="3"/>
      <c r="K36" s="3"/>
    </row>
    <row r="37" spans="1:11" x14ac:dyDescent="0.3">
      <c r="A37" s="3">
        <v>2</v>
      </c>
      <c r="B37" s="3">
        <v>9.2060808091286574</v>
      </c>
      <c r="C37" s="3">
        <v>9.9260468491637432</v>
      </c>
      <c r="D37" s="3"/>
      <c r="E37" s="3"/>
      <c r="F37" s="3"/>
      <c r="G37" s="3"/>
      <c r="H37" s="3"/>
      <c r="I37" s="3"/>
      <c r="J37" s="3"/>
      <c r="K37" s="3"/>
    </row>
    <row r="38" spans="1:11" x14ac:dyDescent="0.3">
      <c r="A38" s="3">
        <v>3</v>
      </c>
      <c r="B38" s="3">
        <v>-0.55315650821627749</v>
      </c>
      <c r="C38" s="3">
        <v>-0.12305707542937661</v>
      </c>
      <c r="D38" s="3"/>
      <c r="E38" s="3"/>
      <c r="F38" s="3"/>
      <c r="G38" s="3"/>
      <c r="H38" s="3"/>
      <c r="I38" s="3"/>
      <c r="J38" s="3"/>
      <c r="K38" s="3"/>
    </row>
    <row r="39" spans="1:11" x14ac:dyDescent="0.3">
      <c r="A39" s="3">
        <v>4</v>
      </c>
      <c r="B39" s="3">
        <v>-0.10052182195150294</v>
      </c>
      <c r="C39" s="3">
        <v>7.5407936140759126</v>
      </c>
      <c r="D39" s="3"/>
      <c r="E39" s="3"/>
      <c r="F39" s="3"/>
      <c r="G39" s="3"/>
      <c r="H39" s="3"/>
      <c r="I39" s="3"/>
      <c r="J39" s="3"/>
      <c r="K39" s="3"/>
    </row>
    <row r="40" spans="1:11" x14ac:dyDescent="0.3">
      <c r="A40" s="3">
        <v>5</v>
      </c>
      <c r="B40" s="3">
        <v>6.5740189045097637</v>
      </c>
      <c r="C40" s="3">
        <v>-5.8459999315068147</v>
      </c>
      <c r="D40" s="3"/>
      <c r="E40" s="3"/>
      <c r="F40" s="3"/>
      <c r="G40" s="3"/>
      <c r="H40" s="3"/>
      <c r="I40" s="3"/>
      <c r="J40" s="3"/>
      <c r="K40" s="3"/>
    </row>
    <row r="41" spans="1:11" x14ac:dyDescent="0.3">
      <c r="A41" s="3">
        <v>6</v>
      </c>
      <c r="B41" s="3">
        <v>-0.23737472867904508</v>
      </c>
      <c r="C41" s="3">
        <v>-12.218880889614855</v>
      </c>
      <c r="D41" s="3"/>
      <c r="E41" s="3"/>
      <c r="F41" s="3"/>
      <c r="G41" s="3"/>
      <c r="H41" s="3"/>
      <c r="I41" s="3"/>
      <c r="J41" s="3"/>
      <c r="K41" s="3"/>
    </row>
    <row r="42" spans="1:11" x14ac:dyDescent="0.3">
      <c r="A42" s="3">
        <v>7</v>
      </c>
      <c r="B42" s="3">
        <v>1.97713149147474</v>
      </c>
      <c r="C42" s="3">
        <v>-16.097548172489041</v>
      </c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 s="3">
        <v>8</v>
      </c>
      <c r="B43" s="3">
        <v>5.4577215142704958</v>
      </c>
      <c r="C43" s="3">
        <v>0.11243295141916398</v>
      </c>
      <c r="D43" s="3"/>
      <c r="E43" s="3"/>
      <c r="F43" s="3"/>
      <c r="G43" s="3"/>
      <c r="H43" s="3"/>
      <c r="I43" s="3"/>
      <c r="J43" s="3"/>
      <c r="K43" s="3"/>
    </row>
    <row r="44" spans="1:11" x14ac:dyDescent="0.3">
      <c r="A44" s="3">
        <v>9</v>
      </c>
      <c r="B44" s="3">
        <v>0.22178239971583658</v>
      </c>
      <c r="C44" s="3">
        <v>-3.4992477712292365</v>
      </c>
      <c r="D44" s="3"/>
      <c r="E44" s="3"/>
      <c r="F44" s="3"/>
      <c r="G44" s="3"/>
      <c r="H44" s="3"/>
      <c r="I44" s="3"/>
      <c r="J44" s="3"/>
      <c r="K44" s="3"/>
    </row>
    <row r="45" spans="1:11" x14ac:dyDescent="0.3">
      <c r="A45" s="3">
        <v>10</v>
      </c>
      <c r="B45" s="3">
        <v>2.6875222896856954</v>
      </c>
      <c r="C45" s="3">
        <v>1.9403872958915143</v>
      </c>
      <c r="D45" s="3"/>
      <c r="E45" s="3"/>
      <c r="F45" s="3"/>
      <c r="G45" s="3"/>
      <c r="H45" s="3"/>
      <c r="I45" s="3"/>
      <c r="J45" s="3"/>
      <c r="K45" s="3"/>
    </row>
    <row r="46" spans="1:11" x14ac:dyDescent="0.3">
      <c r="A46" s="3">
        <v>11</v>
      </c>
      <c r="B46" s="3">
        <v>11.573225279658004</v>
      </c>
      <c r="C46" s="3">
        <v>16.298161947028294</v>
      </c>
      <c r="D46" s="3"/>
      <c r="E46" s="3"/>
      <c r="F46" s="3"/>
      <c r="G46" s="3"/>
      <c r="H46" s="3"/>
      <c r="I46" s="3"/>
      <c r="J46" s="3"/>
      <c r="K46" s="3"/>
    </row>
    <row r="47" spans="1:11" x14ac:dyDescent="0.3">
      <c r="A47" s="3">
        <v>12</v>
      </c>
      <c r="B47" s="3">
        <v>4.5795827801742739</v>
      </c>
      <c r="C47" s="3">
        <v>12.020300868187928</v>
      </c>
      <c r="D47" s="3"/>
      <c r="E47" s="3"/>
      <c r="F47" s="3"/>
      <c r="G47" s="3"/>
      <c r="H47" s="3"/>
      <c r="I47" s="3"/>
      <c r="J47" s="3"/>
      <c r="K47" s="3"/>
    </row>
    <row r="48" spans="1:11" x14ac:dyDescent="0.3">
      <c r="A48" s="3">
        <v>13</v>
      </c>
      <c r="B48" s="3">
        <v>1.9610310095450103</v>
      </c>
      <c r="C48" s="3">
        <v>1.6538679823859899</v>
      </c>
      <c r="D48" s="3"/>
      <c r="E48" s="3"/>
      <c r="F48" s="3"/>
      <c r="G48" s="3"/>
      <c r="H48" s="3"/>
      <c r="I48" s="3"/>
      <c r="J48" s="3"/>
      <c r="K48" s="3"/>
    </row>
    <row r="49" spans="1:11" x14ac:dyDescent="0.3">
      <c r="A49" s="3">
        <v>14</v>
      </c>
      <c r="B49" s="3">
        <v>7.3210557329095423</v>
      </c>
      <c r="C49" s="3">
        <v>4.488230658138157</v>
      </c>
      <c r="D49" s="3"/>
      <c r="E49" s="3"/>
      <c r="F49" s="3"/>
      <c r="G49" s="3"/>
      <c r="H49" s="3"/>
      <c r="I49" s="3"/>
      <c r="J49" s="3"/>
      <c r="K49" s="3"/>
    </row>
    <row r="50" spans="1:11" x14ac:dyDescent="0.3">
      <c r="A50" s="3">
        <v>15</v>
      </c>
      <c r="B50" s="3">
        <v>-2.4381815844353945</v>
      </c>
      <c r="C50" s="3">
        <v>-1.9092941763063651</v>
      </c>
      <c r="D50" s="3"/>
      <c r="E50" s="3"/>
      <c r="F50" s="3"/>
      <c r="G50" s="3"/>
      <c r="H50" s="3"/>
      <c r="I50" s="3"/>
      <c r="J50" s="3"/>
      <c r="K50" s="3"/>
    </row>
    <row r="51" spans="1:11" x14ac:dyDescent="0.3">
      <c r="A51" s="3">
        <v>16</v>
      </c>
      <c r="B51" s="3">
        <v>-1.9855468981706181</v>
      </c>
      <c r="C51" s="3">
        <v>-10.114437092858681</v>
      </c>
      <c r="D51" s="3"/>
      <c r="E51" s="3"/>
      <c r="F51" s="3"/>
      <c r="G51" s="3"/>
      <c r="H51" s="3"/>
      <c r="I51" s="3"/>
      <c r="J51" s="3"/>
      <c r="K51" s="3"/>
    </row>
    <row r="52" spans="1:11" x14ac:dyDescent="0.3">
      <c r="A52" s="3">
        <v>17</v>
      </c>
      <c r="B52" s="3">
        <v>4.6889938282906485</v>
      </c>
      <c r="C52" s="3">
        <v>-5.538352835342959</v>
      </c>
      <c r="D52" s="3"/>
      <c r="E52" s="3"/>
      <c r="F52" s="3"/>
      <c r="G52" s="3"/>
      <c r="H52" s="3"/>
      <c r="I52" s="3"/>
      <c r="J52" s="3"/>
      <c r="K52" s="3"/>
    </row>
    <row r="53" spans="1:11" x14ac:dyDescent="0.3">
      <c r="A53" s="3">
        <v>18</v>
      </c>
      <c r="B53" s="3">
        <v>-2.122399804898162</v>
      </c>
      <c r="C53" s="3">
        <v>-2.8840951101300583</v>
      </c>
      <c r="D53" s="3"/>
      <c r="E53" s="3"/>
      <c r="F53" s="3"/>
      <c r="G53" s="3"/>
      <c r="H53" s="3"/>
      <c r="I53" s="3"/>
      <c r="J53" s="3"/>
      <c r="K53" s="3"/>
    </row>
    <row r="54" spans="1:11" x14ac:dyDescent="0.3">
      <c r="A54" s="3">
        <v>19</v>
      </c>
      <c r="B54" s="3">
        <v>9.2106415255624796E-2</v>
      </c>
      <c r="C54" s="3">
        <v>2.6319551515693052</v>
      </c>
      <c r="D54" s="3"/>
      <c r="E54" s="3"/>
      <c r="F54" s="3"/>
      <c r="G54" s="3"/>
      <c r="H54" s="3"/>
      <c r="I54" s="3"/>
      <c r="J54" s="3"/>
      <c r="K54" s="3"/>
    </row>
    <row r="55" spans="1:11" x14ac:dyDescent="0.3">
      <c r="A55" s="3">
        <v>20</v>
      </c>
      <c r="B55" s="3">
        <v>3.5726964380513788</v>
      </c>
      <c r="C55" s="3">
        <v>23.70444363416842</v>
      </c>
      <c r="D55" s="3"/>
      <c r="E55" s="3"/>
      <c r="F55" s="3"/>
      <c r="G55" s="3"/>
      <c r="H55" s="3"/>
      <c r="I55" s="3"/>
      <c r="J55" s="3"/>
      <c r="K55" s="3"/>
    </row>
    <row r="56" spans="1:11" x14ac:dyDescent="0.3">
      <c r="A56" s="3">
        <v>21</v>
      </c>
      <c r="B56" s="3">
        <v>-1.6632426765032804</v>
      </c>
      <c r="C56" s="3">
        <v>16.564580190755983</v>
      </c>
      <c r="D56" s="3"/>
      <c r="E56" s="3"/>
      <c r="F56" s="3"/>
      <c r="G56" s="3"/>
      <c r="H56" s="3"/>
      <c r="I56" s="3"/>
      <c r="J56" s="3"/>
      <c r="K56" s="3"/>
    </row>
    <row r="57" spans="1:11" x14ac:dyDescent="0.3">
      <c r="A57" s="3">
        <v>22</v>
      </c>
      <c r="B57" s="3">
        <v>0.80249721346658021</v>
      </c>
      <c r="C57" s="3">
        <v>10.85264948170102</v>
      </c>
      <c r="D57" s="3"/>
      <c r="E57" s="3"/>
      <c r="F57" s="3"/>
      <c r="G57" s="3"/>
      <c r="H57" s="3"/>
      <c r="I57" s="3"/>
      <c r="J57" s="3"/>
      <c r="K57" s="3"/>
    </row>
    <row r="58" spans="1:11" x14ac:dyDescent="0.3">
      <c r="A58" s="3">
        <v>23</v>
      </c>
      <c r="B58" s="3">
        <v>9.688200203438889</v>
      </c>
      <c r="C58" s="3">
        <v>12.359980979232212</v>
      </c>
      <c r="D58" s="3"/>
      <c r="E58" s="3"/>
      <c r="F58" s="3"/>
      <c r="G58" s="3"/>
      <c r="H58" s="3"/>
      <c r="I58" s="3"/>
      <c r="J58" s="3"/>
      <c r="K58" s="3"/>
    </row>
    <row r="59" spans="1:11" x14ac:dyDescent="0.3">
      <c r="A59" s="3">
        <v>24</v>
      </c>
      <c r="B59" s="3">
        <v>2.6945577039551569</v>
      </c>
      <c r="C59" s="3">
        <v>-11.798183247628847</v>
      </c>
      <c r="D59" s="3"/>
      <c r="E59" s="3"/>
      <c r="F59" s="3"/>
      <c r="G59" s="3"/>
      <c r="H59" s="3"/>
      <c r="I59" s="3"/>
      <c r="J59" s="3"/>
      <c r="K59" s="3"/>
    </row>
    <row r="60" spans="1:11" x14ac:dyDescent="0.3">
      <c r="A60" s="3">
        <v>25</v>
      </c>
      <c r="B60" s="3">
        <v>7.6005933325893338E-2</v>
      </c>
      <c r="C60" s="3">
        <v>-12.832754310072993</v>
      </c>
      <c r="D60" s="3"/>
      <c r="E60" s="3"/>
      <c r="F60" s="3"/>
      <c r="G60" s="3"/>
      <c r="H60" s="3"/>
      <c r="I60" s="3"/>
      <c r="J60" s="3"/>
      <c r="K60" s="3"/>
    </row>
    <row r="61" spans="1:11" x14ac:dyDescent="0.3">
      <c r="A61" s="3">
        <v>26</v>
      </c>
      <c r="B61" s="3">
        <v>5.4360306566904253</v>
      </c>
      <c r="C61" s="3">
        <v>-9.1117255370683345</v>
      </c>
      <c r="D61" s="3"/>
      <c r="E61" s="3"/>
      <c r="F61" s="3"/>
      <c r="G61" s="3"/>
      <c r="H61" s="3"/>
      <c r="I61" s="3"/>
      <c r="J61" s="3"/>
      <c r="K61" s="3"/>
    </row>
    <row r="62" spans="1:11" x14ac:dyDescent="0.3">
      <c r="A62" s="3">
        <v>27</v>
      </c>
      <c r="B62" s="3">
        <v>-4.3232066606545096</v>
      </c>
      <c r="C62" s="3">
        <v>-12.207698638058989</v>
      </c>
      <c r="D62" s="3"/>
      <c r="E62" s="3"/>
      <c r="F62" s="3"/>
      <c r="G62" s="3"/>
      <c r="H62" s="3"/>
      <c r="I62" s="3"/>
      <c r="J62" s="3"/>
      <c r="K62" s="3"/>
    </row>
    <row r="63" spans="1:11" x14ac:dyDescent="0.3">
      <c r="A63" s="3">
        <v>28</v>
      </c>
      <c r="B63" s="3">
        <v>-3.8705719743897333</v>
      </c>
      <c r="C63" s="3">
        <v>3.1943583907440791</v>
      </c>
      <c r="D63" s="3"/>
      <c r="E63" s="3"/>
      <c r="F63" s="3"/>
      <c r="G63" s="3"/>
      <c r="H63" s="3"/>
      <c r="I63" s="3"/>
      <c r="J63" s="3"/>
      <c r="K63" s="3"/>
    </row>
    <row r="64" spans="1:11" x14ac:dyDescent="0.3">
      <c r="A64" s="3">
        <v>29</v>
      </c>
      <c r="B64" s="3">
        <v>2.8039687520715315</v>
      </c>
      <c r="C64" s="3">
        <v>22.145055897961967</v>
      </c>
      <c r="D64" s="3"/>
      <c r="E64" s="3"/>
      <c r="F64" s="3"/>
      <c r="G64" s="3"/>
      <c r="H64" s="3"/>
      <c r="I64" s="3"/>
      <c r="J64" s="3"/>
      <c r="K64" s="3"/>
    </row>
    <row r="65" spans="1:11" x14ac:dyDescent="0.3">
      <c r="A65" s="3">
        <v>30</v>
      </c>
      <c r="B65" s="3">
        <v>-4.0074248811172772</v>
      </c>
      <c r="C65" s="3">
        <v>20.962386024126879</v>
      </c>
      <c r="D65" s="3"/>
      <c r="E65" s="3"/>
      <c r="F65" s="3"/>
      <c r="G65" s="3"/>
      <c r="H65" s="3"/>
      <c r="I65" s="3"/>
      <c r="J65" s="3"/>
      <c r="K65" s="3"/>
    </row>
    <row r="66" spans="1:11" x14ac:dyDescent="0.3">
      <c r="A66" s="3">
        <v>31</v>
      </c>
      <c r="B66" s="3">
        <v>-1.7929186609634922</v>
      </c>
      <c r="C66" s="3">
        <v>18.60534356993869</v>
      </c>
      <c r="D66" s="3"/>
      <c r="E66" s="3"/>
      <c r="F66" s="3"/>
      <c r="G66" s="3"/>
      <c r="H66" s="3"/>
      <c r="I66" s="3"/>
      <c r="J66" s="3"/>
      <c r="K66" s="3"/>
    </row>
    <row r="67" spans="1:11" x14ac:dyDescent="0.3">
      <c r="A67" s="3">
        <v>32</v>
      </c>
      <c r="B67" s="3">
        <v>1.6876713618322636</v>
      </c>
      <c r="C67" s="3">
        <v>8.5258357031069369</v>
      </c>
      <c r="D67" s="3"/>
      <c r="E67" s="3"/>
      <c r="F67" s="3"/>
      <c r="G67" s="3"/>
      <c r="H67" s="3"/>
      <c r="I67" s="3"/>
      <c r="J67" s="3"/>
      <c r="K67" s="3"/>
    </row>
    <row r="68" spans="1:11" x14ac:dyDescent="0.3">
      <c r="A68" s="3">
        <v>33</v>
      </c>
      <c r="B68" s="3">
        <v>-3.5482677527223956</v>
      </c>
      <c r="C68" s="3">
        <v>-1.2359442176735147</v>
      </c>
      <c r="D68" s="3"/>
      <c r="E68" s="3"/>
      <c r="F68" s="3"/>
      <c r="G68" s="3"/>
      <c r="H68" s="3"/>
      <c r="I68" s="3"/>
      <c r="J68" s="3"/>
      <c r="K68" s="3"/>
    </row>
    <row r="69" spans="1:11" x14ac:dyDescent="0.3">
      <c r="A69" s="3">
        <v>34</v>
      </c>
      <c r="B69" s="3">
        <v>-1.0825278627525368</v>
      </c>
      <c r="C69" s="3">
        <v>-13.614297903469962</v>
      </c>
      <c r="D69" s="3"/>
      <c r="E69" s="3"/>
      <c r="F69" s="3"/>
      <c r="G69" s="3"/>
      <c r="H69" s="3"/>
      <c r="I69" s="3"/>
      <c r="J69" s="3"/>
      <c r="K69" s="3"/>
    </row>
    <row r="70" spans="1:11" x14ac:dyDescent="0.3">
      <c r="A70" s="3">
        <v>35</v>
      </c>
      <c r="B70" s="3">
        <v>7.803175127219772</v>
      </c>
      <c r="C70" s="3">
        <v>-23.238854029611474</v>
      </c>
      <c r="D70" s="3"/>
      <c r="E70" s="3"/>
      <c r="F70" s="3"/>
      <c r="G70" s="3"/>
      <c r="H70" s="3"/>
      <c r="I70" s="3"/>
      <c r="J70" s="3"/>
      <c r="K70" s="3"/>
    </row>
    <row r="71" spans="1:11" x14ac:dyDescent="0.3">
      <c r="A71" s="3">
        <v>36</v>
      </c>
      <c r="B71" s="3">
        <v>0.80953262773604084</v>
      </c>
      <c r="C71" s="3">
        <v>-19.079652139712241</v>
      </c>
      <c r="D71" s="3"/>
      <c r="E71" s="3"/>
      <c r="F71" s="3"/>
      <c r="G71" s="3"/>
      <c r="H71" s="3"/>
      <c r="I71" s="3"/>
      <c r="J71" s="3"/>
      <c r="K71" s="3"/>
    </row>
    <row r="72" spans="1:11" x14ac:dyDescent="0.3">
      <c r="A72" s="3">
        <v>37</v>
      </c>
      <c r="B72" s="3">
        <v>-1.8090191428932219</v>
      </c>
      <c r="C72" s="3">
        <v>-22.298392379658779</v>
      </c>
      <c r="D72" s="3"/>
      <c r="E72" s="3"/>
      <c r="F72" s="3"/>
      <c r="G72" s="3"/>
      <c r="H72" s="3"/>
      <c r="I72" s="3"/>
      <c r="J72" s="3"/>
      <c r="K72" s="3"/>
    </row>
    <row r="73" spans="1:11" x14ac:dyDescent="0.3">
      <c r="A73" s="3">
        <v>38</v>
      </c>
      <c r="B73" s="3">
        <v>3.5510055804713097</v>
      </c>
      <c r="C73" s="3">
        <v>-4.2272191641169634</v>
      </c>
      <c r="D73" s="3"/>
      <c r="E73" s="3"/>
      <c r="F73" s="3"/>
      <c r="G73" s="3"/>
      <c r="H73" s="3"/>
      <c r="I73" s="3"/>
      <c r="J73" s="3"/>
      <c r="K73" s="3"/>
    </row>
    <row r="74" spans="1:11" x14ac:dyDescent="0.3">
      <c r="A74" s="3">
        <v>39</v>
      </c>
      <c r="B74" s="3">
        <v>-6.2082317368736257</v>
      </c>
      <c r="C74" s="3">
        <v>-0.77570803130903432</v>
      </c>
      <c r="D74" s="3"/>
      <c r="E74" s="3"/>
      <c r="F74" s="3"/>
      <c r="G74" s="3"/>
      <c r="H74" s="3"/>
      <c r="I74" s="3"/>
      <c r="J74" s="3"/>
      <c r="K74" s="3"/>
    </row>
    <row r="75" spans="1:11" x14ac:dyDescent="0.3">
      <c r="A75" s="3">
        <v>40</v>
      </c>
      <c r="B75" s="3">
        <v>-5.7555970506088503</v>
      </c>
      <c r="C75" s="3">
        <v>-2.0095974092196096</v>
      </c>
      <c r="D75" s="3"/>
      <c r="E75" s="3"/>
      <c r="F75" s="3"/>
      <c r="G75" s="3"/>
      <c r="H75" s="3"/>
      <c r="I75" s="3"/>
      <c r="J75" s="3"/>
      <c r="K75" s="3"/>
    </row>
    <row r="76" spans="1:11" x14ac:dyDescent="0.3">
      <c r="A76" s="3">
        <v>41</v>
      </c>
      <c r="B76" s="3">
        <v>0.91894367585241543</v>
      </c>
      <c r="C76" s="3">
        <v>-4.7171421255988051</v>
      </c>
      <c r="D76" s="3"/>
      <c r="E76" s="3"/>
      <c r="F76" s="3"/>
      <c r="G76" s="3"/>
      <c r="H76" s="3"/>
      <c r="I76" s="3"/>
      <c r="J76" s="3"/>
      <c r="K76" s="3"/>
    </row>
    <row r="77" spans="1:11" x14ac:dyDescent="0.3">
      <c r="A77" s="3">
        <v>42</v>
      </c>
      <c r="B77" s="3">
        <v>-5.8924499573363942</v>
      </c>
      <c r="C77" s="3">
        <v>-10.175102047289707</v>
      </c>
      <c r="D77" s="3"/>
      <c r="E77" s="3"/>
      <c r="F77" s="3"/>
      <c r="G77" s="3"/>
      <c r="H77" s="3"/>
      <c r="I77" s="3"/>
      <c r="J77" s="3"/>
      <c r="K77" s="3"/>
    </row>
    <row r="78" spans="1:11" x14ac:dyDescent="0.3">
      <c r="A78" s="3">
        <v>43</v>
      </c>
      <c r="B78" s="3">
        <v>-3.6779437371826074</v>
      </c>
      <c r="C78" s="3">
        <v>-25.268776146151694</v>
      </c>
      <c r="D78" s="3"/>
      <c r="E78" s="3"/>
      <c r="F78" s="3"/>
      <c r="G78" s="3"/>
      <c r="H78" s="3"/>
      <c r="I78" s="3"/>
      <c r="J78" s="3"/>
      <c r="K78" s="3"/>
    </row>
    <row r="79" spans="1:11" x14ac:dyDescent="0.3">
      <c r="A79" s="3">
        <v>44</v>
      </c>
      <c r="B79" s="3">
        <v>-0.19735371438685245</v>
      </c>
      <c r="C79" s="3">
        <v>-30.658378020324747</v>
      </c>
      <c r="D79" s="3"/>
      <c r="E79" s="3"/>
      <c r="F79" s="3"/>
      <c r="G79" s="3"/>
      <c r="H79" s="3"/>
      <c r="I79" s="3"/>
      <c r="J79" s="3"/>
      <c r="K79" s="3"/>
    </row>
    <row r="80" spans="1:11" x14ac:dyDescent="0.3">
      <c r="A80" s="3">
        <v>45</v>
      </c>
      <c r="B80" s="3">
        <v>-5.4332928289415126</v>
      </c>
      <c r="C80" s="3">
        <v>-22.361820492241087</v>
      </c>
      <c r="D80" s="3"/>
      <c r="E80" s="3"/>
      <c r="F80" s="3"/>
      <c r="G80" s="3"/>
      <c r="H80" s="3"/>
      <c r="I80" s="3"/>
      <c r="J80" s="3"/>
      <c r="K80" s="3"/>
    </row>
    <row r="81" spans="1:11" x14ac:dyDescent="0.3">
      <c r="A81" s="3">
        <v>46</v>
      </c>
      <c r="B81" s="3">
        <v>-2.967552938971652</v>
      </c>
      <c r="C81" s="3">
        <v>-16.683607086304548</v>
      </c>
      <c r="D81" s="3"/>
      <c r="E81" s="3"/>
      <c r="F81" s="3"/>
      <c r="G81" s="3"/>
      <c r="H81" s="3"/>
      <c r="I81" s="3"/>
      <c r="J81" s="3"/>
      <c r="K81" s="3"/>
    </row>
    <row r="82" spans="1:11" x14ac:dyDescent="0.3">
      <c r="A82" s="3">
        <v>47</v>
      </c>
      <c r="B82" s="3">
        <v>5.9181500510006559</v>
      </c>
      <c r="C82" s="3">
        <v>-13.890181468527505</v>
      </c>
      <c r="D82" s="3"/>
      <c r="E82" s="3"/>
      <c r="F82" s="3"/>
      <c r="G82" s="3"/>
      <c r="H82" s="3"/>
      <c r="I82" s="3"/>
      <c r="J82" s="3"/>
      <c r="K82" s="3"/>
    </row>
    <row r="83" spans="1:11" x14ac:dyDescent="0.3">
      <c r="A83" s="3">
        <v>48</v>
      </c>
      <c r="B83" s="3">
        <v>-1.0754924484830752</v>
      </c>
      <c r="C83" s="3">
        <v>8.3268950680289144</v>
      </c>
      <c r="D83" s="3"/>
      <c r="E83" s="3"/>
      <c r="F83" s="3"/>
      <c r="G83" s="3"/>
      <c r="H83" s="3"/>
      <c r="I83" s="3"/>
      <c r="J83" s="3"/>
      <c r="K83" s="3"/>
    </row>
    <row r="84" spans="1:11" x14ac:dyDescent="0.3">
      <c r="A84" s="3">
        <v>49</v>
      </c>
      <c r="B84" s="3">
        <v>-3.6940442191123379</v>
      </c>
      <c r="C84" s="3">
        <v>19.616121456239139</v>
      </c>
      <c r="D84" s="3"/>
      <c r="E84" s="3"/>
      <c r="F84" s="3"/>
      <c r="G84" s="3"/>
      <c r="H84" s="3"/>
      <c r="I84" s="3"/>
      <c r="J84" s="3"/>
      <c r="K84" s="3"/>
    </row>
    <row r="85" spans="1:11" x14ac:dyDescent="0.3">
      <c r="A85" s="3">
        <v>50</v>
      </c>
      <c r="B85" s="3">
        <v>1.6659805042521927</v>
      </c>
      <c r="C85" s="3">
        <v>9.3915844783739075</v>
      </c>
      <c r="D85" s="3"/>
      <c r="E85" s="3"/>
      <c r="F85" s="3"/>
      <c r="G85" s="3"/>
      <c r="H85" s="3"/>
      <c r="I85" s="3"/>
      <c r="J85" s="3"/>
      <c r="K85" s="3"/>
    </row>
    <row r="86" spans="1:11" x14ac:dyDescent="0.3">
      <c r="A86" s="3">
        <v>51</v>
      </c>
      <c r="B86" s="3">
        <v>-8.0932568130927418</v>
      </c>
      <c r="C86" s="3">
        <v>13.680994975237791</v>
      </c>
      <c r="D86" s="3"/>
      <c r="E86" s="3"/>
      <c r="F86" s="3"/>
      <c r="G86" s="3"/>
      <c r="H86" s="3"/>
      <c r="I86" s="3"/>
      <c r="J86" s="3"/>
      <c r="K86" s="3"/>
    </row>
    <row r="87" spans="1:11" x14ac:dyDescent="0.3">
      <c r="A87" s="3">
        <v>52</v>
      </c>
      <c r="B87" s="3">
        <v>-7.6406221268279673</v>
      </c>
      <c r="C87" s="3">
        <v>8.4797831604246241</v>
      </c>
      <c r="D87" s="3"/>
      <c r="E87" s="3"/>
      <c r="F87" s="3"/>
      <c r="G87" s="3"/>
      <c r="H87" s="3"/>
      <c r="I87" s="3"/>
      <c r="J87" s="3"/>
      <c r="K87" s="3"/>
    </row>
    <row r="88" spans="1:11" x14ac:dyDescent="0.3">
      <c r="A88" s="3">
        <v>53</v>
      </c>
      <c r="B88" s="3">
        <v>-0.96608140036670065</v>
      </c>
      <c r="C88" s="3">
        <v>-6.9609940695440491</v>
      </c>
      <c r="D88" s="3"/>
      <c r="E88" s="3"/>
      <c r="F88" s="3"/>
      <c r="G88" s="3"/>
      <c r="H88" s="3"/>
      <c r="I88" s="3"/>
      <c r="J88" s="3"/>
      <c r="K88" s="3"/>
    </row>
    <row r="89" spans="1:11" x14ac:dyDescent="0.3">
      <c r="A89" s="3">
        <v>54</v>
      </c>
      <c r="B89" s="3">
        <v>-7.7774750335555094</v>
      </c>
      <c r="C89" s="3">
        <v>-4.7255712567608903</v>
      </c>
      <c r="D89" s="3"/>
      <c r="E89" s="3"/>
      <c r="F89" s="3"/>
      <c r="G89" s="3"/>
      <c r="H89" s="3"/>
      <c r="I89" s="3"/>
      <c r="J89" s="3"/>
      <c r="K89" s="3"/>
    </row>
    <row r="90" spans="1:11" x14ac:dyDescent="0.3">
      <c r="A90" s="3">
        <v>55</v>
      </c>
      <c r="B90" s="3">
        <v>-5.5629688134017243</v>
      </c>
      <c r="C90" s="3">
        <v>2.970501569120465E-2</v>
      </c>
      <c r="D90" s="3"/>
      <c r="E90" s="3"/>
      <c r="F90" s="3"/>
      <c r="G90" s="3"/>
      <c r="H90" s="3"/>
      <c r="I90" s="3"/>
      <c r="J90" s="3"/>
      <c r="K90" s="3"/>
    </row>
    <row r="91" spans="1:11" x14ac:dyDescent="0.3">
      <c r="A91" s="3">
        <v>56</v>
      </c>
      <c r="B91" s="3">
        <v>-2.0823787906059685</v>
      </c>
      <c r="C91" s="3">
        <v>-1.6843342683697813</v>
      </c>
      <c r="D91" s="3"/>
      <c r="E91" s="3"/>
      <c r="F91" s="3"/>
      <c r="G91" s="3"/>
      <c r="H91" s="3"/>
      <c r="I91" s="3"/>
      <c r="J91" s="3"/>
      <c r="K91" s="3"/>
    </row>
    <row r="92" spans="1:11" x14ac:dyDescent="0.3">
      <c r="A92" s="3">
        <v>57</v>
      </c>
      <c r="B92" s="3">
        <v>-7.3183179051606277</v>
      </c>
      <c r="C92" s="3">
        <v>10.532432290387838</v>
      </c>
      <c r="D92" s="3"/>
      <c r="E92" s="3"/>
      <c r="F92" s="3"/>
      <c r="G92" s="3"/>
      <c r="H92" s="3"/>
      <c r="I92" s="3"/>
      <c r="J92" s="3"/>
      <c r="K92" s="3"/>
    </row>
    <row r="93" spans="1:11" x14ac:dyDescent="0.3">
      <c r="A93" s="3">
        <v>58</v>
      </c>
      <c r="B93" s="3">
        <v>-4.8525780151907689</v>
      </c>
      <c r="C93" s="3">
        <v>17.504868212181968</v>
      </c>
      <c r="D93" s="3"/>
      <c r="E93" s="3"/>
      <c r="F93" s="3"/>
      <c r="G93" s="3"/>
      <c r="H93" s="3"/>
      <c r="I93" s="3"/>
      <c r="J93" s="3"/>
      <c r="K93" s="3"/>
    </row>
    <row r="94" spans="1:11" x14ac:dyDescent="0.3">
      <c r="A94" s="3">
        <v>59</v>
      </c>
      <c r="B94" s="3">
        <v>4.0331249747815399</v>
      </c>
      <c r="C94" s="3">
        <v>8.4708925718784602</v>
      </c>
      <c r="D94" s="3"/>
      <c r="E94" s="3"/>
      <c r="F94" s="3"/>
      <c r="G94" s="3"/>
      <c r="H94" s="3"/>
      <c r="I94" s="3"/>
      <c r="J94" s="3"/>
      <c r="K94" s="3"/>
    </row>
    <row r="95" spans="1:11" x14ac:dyDescent="0.3">
      <c r="A95" s="3">
        <v>60</v>
      </c>
      <c r="B95" s="3">
        <v>-2.9605175247021904</v>
      </c>
      <c r="C95" s="3">
        <v>10.53063945112423</v>
      </c>
      <c r="D95" s="3"/>
      <c r="E95" s="3"/>
      <c r="F95" s="3"/>
      <c r="G95" s="3"/>
      <c r="H95" s="3"/>
      <c r="I95" s="3"/>
      <c r="J95" s="3"/>
      <c r="K95" s="3"/>
    </row>
    <row r="96" spans="1:11" x14ac:dyDescent="0.3">
      <c r="A96" s="3">
        <v>61</v>
      </c>
      <c r="B96" s="3">
        <v>-5.579069295331454</v>
      </c>
      <c r="C96" s="3">
        <v>4.2684677975652843</v>
      </c>
      <c r="D96" s="3"/>
      <c r="E96" s="3"/>
      <c r="F96" s="3"/>
      <c r="G96" s="3"/>
      <c r="H96" s="3"/>
      <c r="I96" s="3"/>
      <c r="J96" s="3"/>
      <c r="K96" s="3"/>
    </row>
    <row r="97" spans="1:11" x14ac:dyDescent="0.3">
      <c r="A97" s="3">
        <v>62</v>
      </c>
      <c r="B97" s="3">
        <v>-0.21904457196692251</v>
      </c>
      <c r="C97" s="3">
        <v>-10.466917284490478</v>
      </c>
      <c r="D97" s="3"/>
      <c r="E97" s="3"/>
      <c r="F97" s="3"/>
      <c r="G97" s="3"/>
      <c r="H97" s="3"/>
      <c r="I97" s="3"/>
      <c r="J97" s="3"/>
      <c r="K97" s="3"/>
    </row>
    <row r="98" spans="1:11" x14ac:dyDescent="0.3">
      <c r="A98" s="3">
        <v>63</v>
      </c>
      <c r="B98" s="3">
        <v>-9.9782818893118588</v>
      </c>
      <c r="C98" s="3">
        <v>1.3347629458659487</v>
      </c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>
        <v>64</v>
      </c>
      <c r="B99" s="3">
        <v>-9.5256472030470825</v>
      </c>
      <c r="C99" s="3">
        <v>-7.0909006631663161</v>
      </c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>
        <v>65</v>
      </c>
      <c r="B100" s="3">
        <v>-2.8511064765858158</v>
      </c>
      <c r="C100" s="3">
        <v>0.91743306403062586</v>
      </c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>
        <v>66</v>
      </c>
      <c r="B101" s="3">
        <v>-9.6625001097746264</v>
      </c>
      <c r="C101" s="3">
        <v>9.041263279668641</v>
      </c>
      <c r="D101" s="3"/>
      <c r="E101" s="3"/>
      <c r="F101" s="3"/>
      <c r="G101" s="3"/>
      <c r="H101" s="3"/>
      <c r="I101" s="3"/>
      <c r="J101" s="3"/>
      <c r="K101" s="3"/>
    </row>
    <row r="102" spans="1:11" ht="15" thickBot="1" x14ac:dyDescent="0.35">
      <c r="A102" s="12">
        <v>67</v>
      </c>
      <c r="B102" s="12">
        <v>-7.4479938896208395</v>
      </c>
      <c r="C102" s="12">
        <v>20.099320581441539</v>
      </c>
      <c r="D102" s="3"/>
      <c r="E102" s="3"/>
      <c r="F102" s="3"/>
      <c r="G102" s="3"/>
      <c r="H102" s="3"/>
      <c r="I102" s="3"/>
      <c r="J102" s="3"/>
      <c r="K1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Raw Data</vt:lpstr>
      <vt:lpstr>Series_actual20</vt:lpstr>
      <vt:lpstr>Master sheet</vt:lpstr>
      <vt:lpstr>Regression - Matrix</vt:lpstr>
      <vt:lpstr>Demand</vt:lpstr>
      <vt:lpstr>Month</vt:lpstr>
      <vt:lpstr>Months</vt:lpstr>
      <vt:lpstr>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UV_ 99</dc:creator>
  <cp:lastModifiedBy>UV_ 99</cp:lastModifiedBy>
  <dcterms:created xsi:type="dcterms:W3CDTF">2024-12-16T13:03:38Z</dcterms:created>
  <dcterms:modified xsi:type="dcterms:W3CDTF">2024-12-19T03:32:23Z</dcterms:modified>
</cp:coreProperties>
</file>