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Research" sheetId="1" r:id="rId4"/>
    <sheet state="visible" name="Tabella pivot" sheetId="2" r:id="rId5"/>
    <sheet state="visible" name="Analisi Regioni" sheetId="3" r:id="rId6"/>
    <sheet state="visible" name="Analisi Città" sheetId="4" r:id="rId7"/>
    <sheet state="visible" name="Topic Ricorrenti" sheetId="5" r:id="rId8"/>
    <sheet state="visible" name="Analisi risultati di ricerca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<sst xmlns="http://schemas.openxmlformats.org/spreadsheetml/2006/main" count="8734" uniqueCount="2590">
  <si>
    <t>Cluster semantico</t>
  </si>
  <si>
    <t>Sottocluster semantico</t>
  </si>
  <si>
    <t>Keyword</t>
  </si>
  <si>
    <t>Media ricerche mensili</t>
  </si>
  <si>
    <t>Competitività</t>
  </si>
  <si>
    <t>Funzionalità in SERP</t>
  </si>
  <si>
    <t>Risultato di ricerca in prima posizione</t>
  </si>
  <si>
    <t>Note Findomestic:</t>
  </si>
  <si>
    <t>Note MOCA:</t>
  </si>
  <si>
    <t>Piemonte</t>
  </si>
  <si>
    <t>Torino</t>
  </si>
  <si>
    <t>findomestic torino</t>
  </si>
  <si>
    <t>Local Pack, Sitelink, Recensioni, Video, Immagine, Le persone hanno chiesto anche</t>
  </si>
  <si>
    <t>https://www.findomestic.it/</t>
  </si>
  <si>
    <t>findomestic torino corso palermo</t>
  </si>
  <si>
    <t>Knowledge Panel, Recensioni, Immagine, Le persone hanno chiesto anche</t>
  </si>
  <si>
    <t>https://www.oraridiapertura24.it/filiale/Torino%2520%2528TO%2529-Findomestic-65294C.html</t>
  </si>
  <si>
    <t>findomestic centro clienti torino</t>
  </si>
  <si>
    <t>https://www.findomestic.it/dove-siamo/</t>
  </si>
  <si>
    <t>findomestic torino piazza rivoli</t>
  </si>
  <si>
    <t>Knowledge Panel</t>
  </si>
  <si>
    <t>https://www.doveconviene.it/negozi/findomestic/1083327/piazza-rivoli-7</t>
  </si>
  <si>
    <t>findomestic torino telefono</t>
  </si>
  <si>
    <t>Local Pack, Sitelink, Recensioni, Immagine, Le persone hanno chiesto anche</t>
  </si>
  <si>
    <t>https://www.findomestic.it/contatti.shtml</t>
  </si>
  <si>
    <t>filiali findomestic torino</t>
  </si>
  <si>
    <t>findomestic corso palermo</t>
  </si>
  <si>
    <t>findomestic corso regina torino</t>
  </si>
  <si>
    <t>Knowledge Panel, Recensioni, Immagine</t>
  </si>
  <si>
    <t>https://www.doveconviene.it/negozi/findomestic/1083326/corso-regina-margherita-191-e</t>
  </si>
  <si>
    <t>findomestic via onorato vigliani torino</t>
  </si>
  <si>
    <t>https://www.doveconviene.it/negozi/findomestic/1083328/via-vigliani-2-d</t>
  </si>
  <si>
    <t>agenzie findomestic torino</t>
  </si>
  <si>
    <t>Local Pack, Sitelink, Immagine, Le persone hanno chiesto anche</t>
  </si>
  <si>
    <t>banca findomestic torino</t>
  </si>
  <si>
    <t>https://www.prestiti.it/finanziarie/findomestic/filiali/piemonte/torino</t>
  </si>
  <si>
    <t>contatti findomestic torino</t>
  </si>
  <si>
    <t>Local Pack, Sitelink, Recensioni, Video, Le persone hanno chiesto anche</t>
  </si>
  <si>
    <t>filiali findomestic torino e provincia</t>
  </si>
  <si>
    <t>Knowledge Panel, Local Pack, Sitelink, Recensioni, Immagine, Le persone hanno chiesto anche</t>
  </si>
  <si>
    <t>findomestic corso palermo torino telefono</t>
  </si>
  <si>
    <t>Knowledge Panel, Immagine, Le persone hanno chiesto anche</t>
  </si>
  <si>
    <t>https://www.cylex-italia.it/torino/findomestic---centro-clienti-torino-10256432.html</t>
  </si>
  <si>
    <t>findomestic corso trapani 16 torino orari</t>
  </si>
  <si>
    <t>Recensioni, Immagine</t>
  </si>
  <si>
    <t>https://it.statex.info/findomestic-centro-clienti-torino-trapani-114131</t>
  </si>
  <si>
    <t>findomestic numero verde torino</t>
  </si>
  <si>
    <t>Sitelink, Recensioni, Snippet in primo piano, Immagine, Le persone hanno chiesto anche</t>
  </si>
  <si>
    <t>https://www.facile.it/banche-finanziarie/findomestic/numero-verde-assistenza-clienti.html#:~:text=Gli%20utenti%20che%20desiderano%20richiedere,266%206111%20da%20dispositivo%20mobile.</t>
  </si>
  <si>
    <t>findomestic prestiti torino</t>
  </si>
  <si>
    <t>orari findomestic corso palermo torino</t>
  </si>
  <si>
    <t>Sicilia</t>
  </si>
  <si>
    <t>Catania</t>
  </si>
  <si>
    <t>findomestic catania</t>
  </si>
  <si>
    <t>findomestic catania via torino</t>
  </si>
  <si>
    <t>https://www.doveconviene.it/negozi/findomestic/1083160/via-torino-37</t>
  </si>
  <si>
    <t>numero findomestic catania</t>
  </si>
  <si>
    <t>findomestic porte di catania</t>
  </si>
  <si>
    <t>https://negozi.portedicatania.it/Findomestic</t>
  </si>
  <si>
    <t>findomestic catania contatti</t>
  </si>
  <si>
    <t>findomestic catania area clienti</t>
  </si>
  <si>
    <t>Recensioni, Le persone hanno chiesto anche</t>
  </si>
  <si>
    <t>https://secure.findomestic.it/clienti/webapp/customer-area/</t>
  </si>
  <si>
    <t>filiale findomestic catania</t>
  </si>
  <si>
    <t>Local Pack, Recensioni, Immagine, Le persone hanno chiesto anche</t>
  </si>
  <si>
    <t>https://www.prestiti.it/finanziarie/findomestic/filiali/sicilia/catania</t>
  </si>
  <si>
    <t>findomestic banca catania</t>
  </si>
  <si>
    <t>https://www.paginebianche.it/catania/findomestic-banca.3434573</t>
  </si>
  <si>
    <t>findomestic catania corso martiri della libertà</t>
  </si>
  <si>
    <t>https://www.doveconviene.it/negozi/findomestic/1083159/corso-martiri-della-liberta-2</t>
  </si>
  <si>
    <t>findomestic catania lavora con noi</t>
  </si>
  <si>
    <t>Sitelink, Recensioni, Immagine, Le persone hanno chiesto anche</t>
  </si>
  <si>
    <t>https://www.infofindomestic.it/carriere/posizioni-aperte/index.html</t>
  </si>
  <si>
    <t>findomestic catania numero verde</t>
  </si>
  <si>
    <t>findomestic catania orari</t>
  </si>
  <si>
    <t>Local Pack, Recensioni, Immagine</t>
  </si>
  <si>
    <t>https://www.oraridiapertura24.it/filiale/Catania%2520%2528CT%2529-Findomestic-65398X.html</t>
  </si>
  <si>
    <t>Toscana</t>
  </si>
  <si>
    <t>Firenze</t>
  </si>
  <si>
    <t>findomestic firenze</t>
  </si>
  <si>
    <t>findomestic firenze telefono</t>
  </si>
  <si>
    <t>findomestic banca firenze</t>
  </si>
  <si>
    <t>https://www.infofindomestic.it/contatti.html</t>
  </si>
  <si>
    <t>findomestic firenze servizio clienti</t>
  </si>
  <si>
    <t>Local Pack, Sitelink, Recensioni, Snippet in primo piano, Immagine, Le persone hanno chiesto anche</t>
  </si>
  <si>
    <t>https://secure.findomestic.it/clienti/webapp/customer-area/#:~:text=Per%20informazioni%20chiama%20803%20888,o%20055%202666111%20dal%20cellulare.</t>
  </si>
  <si>
    <t>findomestic firenze sede centrale telefono</t>
  </si>
  <si>
    <t>Knowledge Panel, Sitelink, Recensioni, Immagine, Le persone hanno chiesto anche</t>
  </si>
  <si>
    <t>findomestic firenze area clienti</t>
  </si>
  <si>
    <t>sede findomestic firenze</t>
  </si>
  <si>
    <t>Local Pack, Recensioni, Video, Immagine, Le persone hanno chiesto anche</t>
  </si>
  <si>
    <t>https://www.findomestic.it/servizi/dati-societari.shtml</t>
  </si>
  <si>
    <t>findomestic banca spa firenze</t>
  </si>
  <si>
    <t>findomestic firenze sede centrale</t>
  </si>
  <si>
    <t>findomestic firenze contatti</t>
  </si>
  <si>
    <t>findomestic firenze email</t>
  </si>
  <si>
    <t>Recensioni, Snippet in primo piano, Le persone hanno chiesto anche</t>
  </si>
  <si>
    <t>https://tipresto.it/istituti-finanziari/findomestic-banca-spa#:~:text=A%20mezzo%20Email%3A%20relazioni.clienti%40findomestic.com</t>
  </si>
  <si>
    <t>fax findomestic firenze</t>
  </si>
  <si>
    <t>https://tipresto.it/istituti-finanziari/findomestic-banca-spa#:~:text=a%20mezzo%20Fax%3A%200552980147</t>
  </si>
  <si>
    <t>findomestic banca firenze via jacopo da diacceto</t>
  </si>
  <si>
    <t>Knowledge Panel, Recensioni</t>
  </si>
  <si>
    <t>findomestic firenze lavora con noi</t>
  </si>
  <si>
    <t>Sitelink, Recensioni, Immagine, Ricerca lavorativa, Le persone hanno chiesto anche</t>
  </si>
  <si>
    <t>findomestic firenze novoli</t>
  </si>
  <si>
    <t>https://www.immobiliare.it/news/nuova-sede-per-findomestic-dal-2023-trasferimento-nel-quartiere-novoli-a-firenze-55025/</t>
  </si>
  <si>
    <t>findomestic firenze numero verde</t>
  </si>
  <si>
    <t>Sitelink, Recensioni, Snippet in primo piano, Le persone hanno chiesto anche</t>
  </si>
  <si>
    <t>https://www.facile.it/banche-finanziarie/findomestic/numero-verde-assistenza-clienti.html#:~:text=Chi%20voglia%20chiedere%20un%20prestito,sabato%20fino%20alle%2013%3A00.</t>
  </si>
  <si>
    <t>findomestic firenze orari</t>
  </si>
  <si>
    <t>https://www.oraridiapertura24.it/filiale/Firenze%2520%2528FI%2529-Findomestic-65428H.html</t>
  </si>
  <si>
    <t>findomestic firenze recupero crediti</t>
  </si>
  <si>
    <t>https://www.debitobancario.it/recupero-crediti-findomestic-vuoi-contattarli-ma-sei-sicuro-che-sei-tu-a-dovere-soldi-a-loro/</t>
  </si>
  <si>
    <t>findomestic firenze via alamanni</t>
  </si>
  <si>
    <t>findomestic firenze via pratese</t>
  </si>
  <si>
    <t>Knowledge Panel, Recensioni, Video, Immagine</t>
  </si>
  <si>
    <t>https://www.paginegialle.it/firenze-fi/finanziamenti/findomestic-banca-s-p-a_20538281</t>
  </si>
  <si>
    <t>findomestic firenze viale belfiore</t>
  </si>
  <si>
    <t>https://www.coobiz.it/azienda/firenze-sede/sede/9154304</t>
  </si>
  <si>
    <t>findomestic leasing firenze</t>
  </si>
  <si>
    <t>https://www.prestiti.it/finanziarie/findomestic/filiali/toscana/firenze</t>
  </si>
  <si>
    <t>findomestic viale giannotti firenze</t>
  </si>
  <si>
    <t>Knowledge Panel, Immagine</t>
  </si>
  <si>
    <t>https://www.oraridiapertura24.it/filiale/Firenze%2520%2528FI%2529-Findomestic-65443J.html</t>
  </si>
  <si>
    <t>indirizzo findomestic firenze</t>
  </si>
  <si>
    <t>Knowledge Panel, Local Pack, Recensioni, Immagine, Le persone hanno chiesto anche</t>
  </si>
  <si>
    <t>nuova sede findomestic firenze</t>
  </si>
  <si>
    <t>https://www.ansa.it/ansa2030/notizie/lavoro_sviluppo/2021/10/11/findomestic-nuova-sede-a-firenze-per-1.600-dipendenti_e8fdd6b3-5e10-4c24-8e2b-269204cccd0d.html</t>
  </si>
  <si>
    <t>Palermo</t>
  </si>
  <si>
    <t>findomestic palermo</t>
  </si>
  <si>
    <t>findomestic palermo area clienti</t>
  </si>
  <si>
    <t>findomestic palermo viale lazio</t>
  </si>
  <si>
    <t>https://www.oraridiapertura24.it/filiale/Palermo%2520%2528PA%2529-Findomestic-65402V.html</t>
  </si>
  <si>
    <t>findomestic via marchese di villabianca palermo</t>
  </si>
  <si>
    <t>https://www.oraridiapertura24.it/filiale/Palermo%2520%2528PA%2529-Findomestic-65403H.html</t>
  </si>
  <si>
    <t>numero findomestic palermo</t>
  </si>
  <si>
    <t>findomestic palermo preventivo</t>
  </si>
  <si>
    <t>Sitelink, Recensioni, Le persone hanno chiesto anche</t>
  </si>
  <si>
    <t>https://www.findomestic.it/prestiti-personali/index.shtml</t>
  </si>
  <si>
    <t>findomestic palermo contatti</t>
  </si>
  <si>
    <t>Local Pack, Sitelink, Recensioni, Le persone hanno chiesto anche</t>
  </si>
  <si>
    <t>agenzie findomestic palermo</t>
  </si>
  <si>
    <t>Local Pack, Immagine, Le persone hanno chiesto anche</t>
  </si>
  <si>
    <t>https://www.prestiti.it/finanziarie/findomestic/filiali/sicilia/palermo</t>
  </si>
  <si>
    <t>contatti findomestic palermo</t>
  </si>
  <si>
    <t>filiali findomestic palermo</t>
  </si>
  <si>
    <t>Knowledge Panel, Local Pack, Immagine, Le persone hanno chiesto anche</t>
  </si>
  <si>
    <t>findomestic area clienti palermo</t>
  </si>
  <si>
    <t>findomestic banca palermo</t>
  </si>
  <si>
    <t>https://www.tuttitalia.it/sicilia/81-palermo/52-banche/51-findomestic-banca/</t>
  </si>
  <si>
    <t>findomestic conca d'oro palermo</t>
  </si>
  <si>
    <t>https://www.concadorocentrocommerciale.it/negozi/findomestic/</t>
  </si>
  <si>
    <t>findomestic corso calatafimi palermo</t>
  </si>
  <si>
    <t>https://tutti-sconti.it/punti-vendita/palermo/findomestic/corso-calatafimi-150</t>
  </si>
  <si>
    <t>findomestic corso palermo orari</t>
  </si>
  <si>
    <t>findomestic lavora con noi palermo</t>
  </si>
  <si>
    <t>findomestic numero verde palermo</t>
  </si>
  <si>
    <t>https://www.facile.it/banche-finanziarie/findomestic/numero-verde-assistenza-clienti.html#:~:text=Gli%20utenti%20che%20desiderano%20richiedere,%2D13%3A00%20il%20sabato.</t>
  </si>
  <si>
    <t>Lazio</t>
  </si>
  <si>
    <t>Roma</t>
  </si>
  <si>
    <t>findomestic roma</t>
  </si>
  <si>
    <t>findomestic roma est</t>
  </si>
  <si>
    <t>https://www.romaest.cc/negozi/findomestic/</t>
  </si>
  <si>
    <t>sedi findomestic roma</t>
  </si>
  <si>
    <t>filiali findomestic roma</t>
  </si>
  <si>
    <t>findomestic roma telefono</t>
  </si>
  <si>
    <t>numero verde findomestic roma</t>
  </si>
  <si>
    <t>uffici findomestic roma</t>
  </si>
  <si>
    <t>findomestic via collegentilesco roma</t>
  </si>
  <si>
    <t>https://www.doveconviene.it/negozi/findomestic/1083285/via-collegentilesco-11</t>
  </si>
  <si>
    <t>findomestic centro clienti roma tuscolano</t>
  </si>
  <si>
    <t>https://www.cylex-italia.it/roma/findomestic---centro-clienti-roma-tuscolano-8293337.html</t>
  </si>
  <si>
    <t>findomestic roma flaminio</t>
  </si>
  <si>
    <t>https://www.oraridiapertura24.it/filiale/Roma%2520%2528RM%2529-Findomestic-65018K.html</t>
  </si>
  <si>
    <t>findomestic roma tiburtina</t>
  </si>
  <si>
    <t>https://www.doveconviene.it/negozi/findomestic/1083291/via-tiburtina-390-a-b</t>
  </si>
  <si>
    <t>telefono findomestic roma</t>
  </si>
  <si>
    <t>banca findomestic roma</t>
  </si>
  <si>
    <t>contatti findomestic roma</t>
  </si>
  <si>
    <t>findomestic arco di travertino roma</t>
  </si>
  <si>
    <t>findomestic centocelle roma</t>
  </si>
  <si>
    <t>https://www.doveconviene.it/negozi/findomestic/1083286/via-dei-castani-69</t>
  </si>
  <si>
    <t>findomestic centro commerciale roma est</t>
  </si>
  <si>
    <t>findomestic conca d'oro roma</t>
  </si>
  <si>
    <t>findomestic lavora con noi roma</t>
  </si>
  <si>
    <t>findomestic numero verde roma</t>
  </si>
  <si>
    <t>Sitelink, Video, Snippet in primo piano, Le persone hanno chiesto anche</t>
  </si>
  <si>
    <t>https://selectra.net/conti/guida/prestiti/findomestic/area-clienti#:~:text=Area%20Clienti%20Findomestic-,Il%20Numero%20Verde%20di%20Findomestic%20per%20richiedere%20un%20prestito%20%C3%A8,puoi%20chiamare%20l'803%20888.</t>
  </si>
  <si>
    <t>findomestic roma marconi</t>
  </si>
  <si>
    <t>Knowledge Panel, Sitelink, Video, Immagine, Le persone hanno chiesto anche</t>
  </si>
  <si>
    <t>https://www.doveconviene.it/negozi/findomestic/1083289/via-guglielmo-marconi-33</t>
  </si>
  <si>
    <t>findomestic roma nord</t>
  </si>
  <si>
    <t>https://secure.findomestic.it/aemassist/content/assistenza/pages/contatta-findomestic/agenzie-findomestic-italia.html</t>
  </si>
  <si>
    <t>findomestic roma via boccea</t>
  </si>
  <si>
    <t>https://www.doveconviene.it/negozi/findomestic/1083287/via-di-boccea-28</t>
  </si>
  <si>
    <t>findomestic roma viale tirreno</t>
  </si>
  <si>
    <t>https://www.doveconviene.it/negozi/findomestic/1083292/viale-tirreno-210-a</t>
  </si>
  <si>
    <t>findomestic sede centrale roma</t>
  </si>
  <si>
    <t>https://www.prestiti.it/finanziarie/findomestic/filiali/lazio/roma</t>
  </si>
  <si>
    <t>findomestic via collegentilesco roma orari</t>
  </si>
  <si>
    <t>findomestic via martana roma</t>
  </si>
  <si>
    <t>Knowledge Panel, Local Pack, Immagine</t>
  </si>
  <si>
    <t>https://www.doveconviene.it/negozi/findomestic/1083290/via-martana-3-5</t>
  </si>
  <si>
    <t>findomestic viale marconi roma orari</t>
  </si>
  <si>
    <t>servizio clienti findomestic roma</t>
  </si>
  <si>
    <t>Puglia</t>
  </si>
  <si>
    <t>Bari</t>
  </si>
  <si>
    <t>findomestic bari</t>
  </si>
  <si>
    <t>findomestic bari via amendola</t>
  </si>
  <si>
    <t>https://www.doveconviene.it/negozi/findomestic/1083109/via-giovanni-amendola-170</t>
  </si>
  <si>
    <t>findomestic bari area clienti</t>
  </si>
  <si>
    <t>findomestic bari numero</t>
  </si>
  <si>
    <t>findomestic bariblu</t>
  </si>
  <si>
    <t>https://bariblu.com/negozio/319/findomestic</t>
  </si>
  <si>
    <t>findomestic via amendola bari</t>
  </si>
  <si>
    <t>findomestic banca bari</t>
  </si>
  <si>
    <t>https://www.mutuissimo.it/Investimenti-Finanziamenti-Agenzia-Banca.asp?abi=03115&amp;cab=04000</t>
  </si>
  <si>
    <t>findomestic bari centro</t>
  </si>
  <si>
    <t>https://www.paginebianche.it/bari/centro-clienti-bari.976779</t>
  </si>
  <si>
    <t>findomestic bari contatti</t>
  </si>
  <si>
    <t>findomestic bari e provincia</t>
  </si>
  <si>
    <t>findomestic bari orari</t>
  </si>
  <si>
    <t>findomestic bari via amendola telefono</t>
  </si>
  <si>
    <t>findomestic bari via dell'arca</t>
  </si>
  <si>
    <t>https://www.doveconviene.it/negozi/findomestic/1083110/via-nicolo-dall-arca-13</t>
  </si>
  <si>
    <t>numero verde findomestic bari</t>
  </si>
  <si>
    <t>Sitelink, Recensioni, Video, Immagine, Le persone hanno chiesto anche</t>
  </si>
  <si>
    <t>Emilia Romagna</t>
  </si>
  <si>
    <t>Bologna</t>
  </si>
  <si>
    <t>findomestic bologna</t>
  </si>
  <si>
    <t>Knowledge Panel, Sitelink, Recensioni, Video, Immagine, Le persone hanno chiesto anche</t>
  </si>
  <si>
    <t>findomestic bologna foto</t>
  </si>
  <si>
    <t>findomestic bologna telefono</t>
  </si>
  <si>
    <t>https://it.statex.info/findomestic-centro-clienti-bologna-140723</t>
  </si>
  <si>
    <t>findomestic bologna contatti</t>
  </si>
  <si>
    <t>findomestic banca bologna</t>
  </si>
  <si>
    <t>findomestic bologna casalecchio</t>
  </si>
  <si>
    <t>https://www.tiendeo.it/Negozi/casalecchio-di-reno/findomestic-rotonda-biagi-via-porrettana/231671</t>
  </si>
  <si>
    <t>findomestic bologna orari</t>
  </si>
  <si>
    <t>https://www.doveconviene.it/negozi/findomestic/1083122/viale-pietramellara-11</t>
  </si>
  <si>
    <t>findomestic bologna via finelli</t>
  </si>
  <si>
    <t>https://www.paginebianche.it/bologna/findomestic-banca-s-p-a_03786972</t>
  </si>
  <si>
    <t>findomestic bologna via pietramellara</t>
  </si>
  <si>
    <t>sedi findomestic bologna</t>
  </si>
  <si>
    <t>Knowledge Panel, Sitelink, Immagine, Le persone hanno chiesto anche</t>
  </si>
  <si>
    <t>findomestic area clienti bologna</t>
  </si>
  <si>
    <t>Recensioni, Immagine, Le persone hanno chiesto anche</t>
  </si>
  <si>
    <t>findomestic bologna e provincia</t>
  </si>
  <si>
    <t>https://www.findomestic.it/dove-siamo/emilia-romagna</t>
  </si>
  <si>
    <t>Lombardia</t>
  </si>
  <si>
    <t>Brescia</t>
  </si>
  <si>
    <t>findomestic brescia</t>
  </si>
  <si>
    <t>findomestic brescia contatti</t>
  </si>
  <si>
    <t>findomestic brescia foto</t>
  </si>
  <si>
    <t>findomestic brescia telefono</t>
  </si>
  <si>
    <t>https://www.banche.wiki/filiale-findomestic-di-via-pietro-bulloni-47-brescia/</t>
  </si>
  <si>
    <t>findomestic banca brescia</t>
  </si>
  <si>
    <t>findomestic brescia e provincia</t>
  </si>
  <si>
    <t>findomestic brescia via bulloni</t>
  </si>
  <si>
    <t>findomestic brescia via gramsci</t>
  </si>
  <si>
    <t>https://www.doveconviene.it/negozi/findomestic/1083128/via-gramsci-32</t>
  </si>
  <si>
    <t>orari findomestic brescia</t>
  </si>
  <si>
    <t>Knowledge Panel, Recensioni, Video, Immagine, Le persone hanno chiesto anche</t>
  </si>
  <si>
    <t>https://www.oraridiapertura24.it/filiale/Brescia%2520%2528BS%2529-Findomestic-65150B.html</t>
  </si>
  <si>
    <t>Sardegna</t>
  </si>
  <si>
    <t>Cagliari</t>
  </si>
  <si>
    <t>findomestic cagliari</t>
  </si>
  <si>
    <t>https://www.findomestic.it/dove-siamo/sardegna</t>
  </si>
  <si>
    <t>findomestic cagliari telefono</t>
  </si>
  <si>
    <t>https://www.prestiti.it/finanziarie/findomestic/filiali/sardegna/cagliari</t>
  </si>
  <si>
    <t>findomestic area clienti cagliari</t>
  </si>
  <si>
    <t>Le persone hanno chiesto anche</t>
  </si>
  <si>
    <t>https://www.findomestic.it/area-clienti.shtml</t>
  </si>
  <si>
    <t>findomestic cagliari orari</t>
  </si>
  <si>
    <t>https://www.doveconviene.it/negozi/findomestic/1083137/viale-diaz-57</t>
  </si>
  <si>
    <t>findomestic viale cimitero cagliari</t>
  </si>
  <si>
    <t>https://www.doveconviene.it/negozi/findomestic/1083136/viale-cimitero-21-27</t>
  </si>
  <si>
    <t>numero di telefono findomestic cagliari</t>
  </si>
  <si>
    <t>filiale findomestic cagliari</t>
  </si>
  <si>
    <t>findomestic cagliari contatti</t>
  </si>
  <si>
    <t>findomestic cagliari via bacaredda</t>
  </si>
  <si>
    <t>https://www.oraridiapertura24.it/filiale/Cagliari%2520%2528CA%2529-Findomestic-65395J.html</t>
  </si>
  <si>
    <t>findomestic cagliari via tuveri</t>
  </si>
  <si>
    <t>https://www.oraridiapertura24.it/filiale/Cagliari-Findomestic%2520%2528Gruppo%2520BNP%2520Paribas%2529-65386E.html</t>
  </si>
  <si>
    <t>findomestic cagliari viale bonaria</t>
  </si>
  <si>
    <t>https://www.oraridiapertura24.it/filiale/Cagliari-Findomestic-1656620H.html</t>
  </si>
  <si>
    <t>findomestic cagliari viale diaz</t>
  </si>
  <si>
    <t>findomestic contatti cagliari</t>
  </si>
  <si>
    <t>Campania</t>
  </si>
  <si>
    <t>Caserta</t>
  </si>
  <si>
    <t>findomestic caserta</t>
  </si>
  <si>
    <t>https://www.findomestic.it/dove-siamo/campania/caserta</t>
  </si>
  <si>
    <t>findomestic caserta telefono</t>
  </si>
  <si>
    <t>https://www.prestiti.it/finanziarie/findomestic/filiali/campania/caserta</t>
  </si>
  <si>
    <t>findomestic banca caserta</t>
  </si>
  <si>
    <t>findomestic caserta contatti</t>
  </si>
  <si>
    <t>Knowledge Panel, Sitelink</t>
  </si>
  <si>
    <t>findomestic caserta e provincia</t>
  </si>
  <si>
    <t>findomestic caserta orari</t>
  </si>
  <si>
    <t>https://www.doveconviene.it/negozi/findomestic/1083142/via-roma</t>
  </si>
  <si>
    <t>findomestic caserta via roma</t>
  </si>
  <si>
    <t>numero verde findomestic caserta</t>
  </si>
  <si>
    <t>findomestic area clienti caserta</t>
  </si>
  <si>
    <t>findomestic caserta foto</t>
  </si>
  <si>
    <t>Casoria</t>
  </si>
  <si>
    <t>findomestic casoria</t>
  </si>
  <si>
    <t>https://www.prestiti.it/finanziarie/findomestic/filiali/campania/casoria</t>
  </si>
  <si>
    <t>numero findomestic casoria</t>
  </si>
  <si>
    <t>findomestic casoria foto</t>
  </si>
  <si>
    <t>findomestic casoria telefono</t>
  </si>
  <si>
    <t>https://www.paginegialle.it/casoria-na/finanziamenti/findomestic-banca-centro-clienti</t>
  </si>
  <si>
    <t>contatti findomestic casoria</t>
  </si>
  <si>
    <t>filiale findomestic casoria</t>
  </si>
  <si>
    <t>findomestic banca casoria</t>
  </si>
  <si>
    <t>findomestic casoria contatti</t>
  </si>
  <si>
    <t>findomestic casoria napoli</t>
  </si>
  <si>
    <t>findomestic casoria orari</t>
  </si>
  <si>
    <t>https://www.doveconviene.it/negozi/findomestic/1083229/via-g-marconi-42</t>
  </si>
  <si>
    <t>findomestic filiale di casoria</t>
  </si>
  <si>
    <t>numero verde findomestic casoria</t>
  </si>
  <si>
    <t>Liguria</t>
  </si>
  <si>
    <t>Genova</t>
  </si>
  <si>
    <t>findomestic genova</t>
  </si>
  <si>
    <t>https://www.findomestic.it/dove-siamo/liguria/genova</t>
  </si>
  <si>
    <t>findomestic genova telefono</t>
  </si>
  <si>
    <t>findomestic genova area clienti</t>
  </si>
  <si>
    <t>Knowledge Panel, Le persone hanno chiesto anche</t>
  </si>
  <si>
    <t>findomestic genova foto</t>
  </si>
  <si>
    <t>findomestic genova contatti</t>
  </si>
  <si>
    <t>Knowledge Panel, Sitelink, Recensioni, Le persone hanno chiesto anche</t>
  </si>
  <si>
    <t>findomestic genova orari</t>
  </si>
  <si>
    <t>https://www.doveconviene.it/negozi/findomestic/1083185/via-pasquale-pastorino-55</t>
  </si>
  <si>
    <t>findomestic genova sampierdarena</t>
  </si>
  <si>
    <t>https://www.paginegialle.it/liguria/genova/findomestic/quartiere-sampierdarena.html</t>
  </si>
  <si>
    <t>findomestic genova via brigate partigiane</t>
  </si>
  <si>
    <t>findomestic genova bolzaneto</t>
  </si>
  <si>
    <t>https://www.paginegialle.it/liguria/genova/findomestic/quartiere-bolzaneto.html</t>
  </si>
  <si>
    <t>findomestic genova centro</t>
  </si>
  <si>
    <t>findomestic genova foce</t>
  </si>
  <si>
    <t>findomestic genova indirizzo</t>
  </si>
  <si>
    <t>findomestic genova sestri ponente</t>
  </si>
  <si>
    <t>Milano</t>
  </si>
  <si>
    <t>findomestic milano</t>
  </si>
  <si>
    <t>findomestic viale monza</t>
  </si>
  <si>
    <t>https://www.paginegialle.it/lombardia/milano/findomestic/quartiere-viale-monza.html</t>
  </si>
  <si>
    <t>findomestic milano area clienti</t>
  </si>
  <si>
    <t>findomestic milano telefono</t>
  </si>
  <si>
    <t>numero findomestic milano</t>
  </si>
  <si>
    <t>findomestic banca milano</t>
  </si>
  <si>
    <t>findomestic convenzione atm milano</t>
  </si>
  <si>
    <t>http://www.findomestic.it/landing_page/partneraziende/atm.html</t>
  </si>
  <si>
    <t>findomestic milano viale umbria</t>
  </si>
  <si>
    <t>https://www.doveconviene.it/negozi/findomestic/1083221/viale-umbria-83</t>
  </si>
  <si>
    <t>findomestic sedi milano</t>
  </si>
  <si>
    <t>Local Pack, Sitelink, Recensioni, Immagine</t>
  </si>
  <si>
    <t>agenzie findomestic milano</t>
  </si>
  <si>
    <t>banca findomestic milano</t>
  </si>
  <si>
    <t>centro clienti findomestic milano</t>
  </si>
  <si>
    <t>contatti findomestic milano</t>
  </si>
  <si>
    <t>filiali findomestic milano</t>
  </si>
  <si>
    <t>findomestic atm milano</t>
  </si>
  <si>
    <t>Recensioni, Video, Le persone hanno chiesto anche</t>
  </si>
  <si>
    <t>findomestic corso sempione milano</t>
  </si>
  <si>
    <t>https://www.oraridiapertura24.it/filiale/Milano%2520%2528MI%2529-Findomestic-65161H.html</t>
  </si>
  <si>
    <t>findomestic giambellino milano</t>
  </si>
  <si>
    <t>https://www.oraridiapertura24.it/filiale/Milano%2520%2528MI%2529-Findomestic-65156B.html</t>
  </si>
  <si>
    <t>findomestic lavora con noi milano</t>
  </si>
  <si>
    <t>findomestic milano contatti</t>
  </si>
  <si>
    <t>findomestic milano prestiti</t>
  </si>
  <si>
    <t>findomestic milano sede centrale</t>
  </si>
  <si>
    <t>findomestic milano servizio clienti</t>
  </si>
  <si>
    <t>Local Pack, Sitelink, Recensioni, Snippet in primo piano, Le persone hanno chiesto anche</t>
  </si>
  <si>
    <t>https://secure.findomestic.it/clienti/webapp/customer-area/#:~:text=Accedi%20all'Area%20Clienti,-Inserisci%20il%20tuo&amp;text=Per%20informazioni%20chiama%20803%20888,o%20055%202666111%20dal%20cellulare.</t>
  </si>
  <si>
    <t>findomestic milano via bolzano</t>
  </si>
  <si>
    <t>https://www.doveconviene.it/negozi/findomestic/1083219/via-bolzano-1</t>
  </si>
  <si>
    <t>findomestic milano via tolmezzo</t>
  </si>
  <si>
    <t>https://aziende.virgilio.it/finanziamenti/milano-mi/findomestic-banca-s-p-a_20459899</t>
  </si>
  <si>
    <t>findomestic milano via vittorio veneto</t>
  </si>
  <si>
    <t>Knowledge Panel, Recensioni, Le persone hanno chiesto anche</t>
  </si>
  <si>
    <t>https://www.oraridiapertura24.it/filiale/Milano%2520%2528MI%2529-Findomestic-65168Q.html</t>
  </si>
  <si>
    <t>findomestic numero verde milano</t>
  </si>
  <si>
    <t>findomestic via lagrange milano</t>
  </si>
  <si>
    <t>https://www.paginebianche.it/milano/findomestic.3389801</t>
  </si>
  <si>
    <t>findomestic via procaccini milano</t>
  </si>
  <si>
    <t>https://www.paginebianche.it/milano/centro-clienti-milano.1608744</t>
  </si>
  <si>
    <t>findomestic via tolstoi milano</t>
  </si>
  <si>
    <t>https://www.oraridiapertura24.it/filiale/Milano-Findomestic%2520Banca%2520Spa-2984046J.html</t>
  </si>
  <si>
    <t>findomestic via veneto milano</t>
  </si>
  <si>
    <t>indirizzo findomestic milano</t>
  </si>
  <si>
    <t>https://www.prestiti.it/finanziarie/findomestic/filiali/lombardia/milano</t>
  </si>
  <si>
    <t>servizio clienti findomestic milano</t>
  </si>
  <si>
    <t>https://secure.findomestic.it/clienti/pmcrs/assistenza-areaclienti/pages/contatta-findomestic/findomestic-contatti.html</t>
  </si>
  <si>
    <t>uffici findomestic milano</t>
  </si>
  <si>
    <t>agenzie findomestic a milano</t>
  </si>
  <si>
    <t>fax findomestic milano</t>
  </si>
  <si>
    <t>filiali findomestic milano e provincia</t>
  </si>
  <si>
    <t>Modena</t>
  </si>
  <si>
    <t>findomestic modena</t>
  </si>
  <si>
    <t>https://www.findomestic.it/dove-siamo/emilia-romagna/modena</t>
  </si>
  <si>
    <t>findomestic modena foto</t>
  </si>
  <si>
    <t>findomestic modena telefono</t>
  </si>
  <si>
    <t>findomestic banca modena</t>
  </si>
  <si>
    <t>findomestic modena contatti</t>
  </si>
  <si>
    <t>findomestic modena orari</t>
  </si>
  <si>
    <t>https://www.oraridiapertura24.it/filiale/Modena%2520%2528MO%2529-Findomestic-64950O.html</t>
  </si>
  <si>
    <t>findomestic modena via giardini</t>
  </si>
  <si>
    <t>https://www.paginebianche.it/modena/findomestic-banca-centro-clienti.6333112</t>
  </si>
  <si>
    <t>findomestic modena via tassoni</t>
  </si>
  <si>
    <t>https://www.banche.wiki/filiale-findomestic-di-viale-a-tassoni-120-modena/</t>
  </si>
  <si>
    <t>findomestic centro clienti modena</t>
  </si>
  <si>
    <t>findomestic centro clienti modena foto</t>
  </si>
  <si>
    <t>Veneto</t>
  </si>
  <si>
    <t>Padova</t>
  </si>
  <si>
    <t>findomestic padova</t>
  </si>
  <si>
    <t>findomestic padova telefono</t>
  </si>
  <si>
    <t>https://www.doveconviene.it/negozi/findomestic/1083252/via-n-tommaseo-78</t>
  </si>
  <si>
    <t>findomestic padova foto</t>
  </si>
  <si>
    <t>findomestic banca padova</t>
  </si>
  <si>
    <t>https://www.mutuissimo.it/Investimenti-Finanziamenti-Agenzia-Banca.asp?abi=03115&amp;cab=12100&amp;%2078</t>
  </si>
  <si>
    <t>findomestic padova contatti</t>
  </si>
  <si>
    <t>findomestic padova indirizzo</t>
  </si>
  <si>
    <t>findomestic padova orari</t>
  </si>
  <si>
    <t>findomestic padova via masini</t>
  </si>
  <si>
    <t>http://www.trovailprestito.org/padova/findomestic-banca-spa</t>
  </si>
  <si>
    <t>findomestic padova via tommaseo</t>
  </si>
  <si>
    <t>findomestic area clienti padova</t>
  </si>
  <si>
    <t>findomestic padova prestiti</t>
  </si>
  <si>
    <t>Bergamo</t>
  </si>
  <si>
    <t>findomestic bergamo</t>
  </si>
  <si>
    <t>https://www.findomestic.it/dove-siamo/sicilia</t>
  </si>
  <si>
    <t>findomestic bergamo contatti</t>
  </si>
  <si>
    <t>https://www.banche.wiki/filiale-findomestic-di-viale-papa-giovanni-xxiii-45-bergamo/</t>
  </si>
  <si>
    <t>findomestic bergamo foto</t>
  </si>
  <si>
    <t>Recensioni, Video, Immagine, Le persone hanno chiesto anche</t>
  </si>
  <si>
    <t>findomestic bergamo telefono</t>
  </si>
  <si>
    <t>https://www.paginebianche.it/bergamo/findomestic-centro-clienti-bergamo.2998616</t>
  </si>
  <si>
    <t>findomestic banca bergamo</t>
  </si>
  <si>
    <t>findomestic bergamo e provincia</t>
  </si>
  <si>
    <t>https://www.paginegialle.it/lombardia/bg/findomestic.html</t>
  </si>
  <si>
    <t>findomestic bergamo orari</t>
  </si>
  <si>
    <t>https://www.oraridiapertura24.it/filiale/Bergamo%2520%2528BG%2529-Findomestic-65147I.html</t>
  </si>
  <si>
    <t>findomestic bergamo via papa giovanni</t>
  </si>
  <si>
    <t>findomestic bergamo via carducci</t>
  </si>
  <si>
    <t>https://www.doveconviene.it/negozi/findomestic/1083115/via-giosue-carducci-55</t>
  </si>
  <si>
    <t>findomestic bergamo via locatelli</t>
  </si>
  <si>
    <t>https://aziende.virgilio.it/finanziamenti/bergamo-bg/findomestic-banca-s-p-a</t>
  </si>
  <si>
    <t>Lecce</t>
  </si>
  <si>
    <t>findomestic lecce</t>
  </si>
  <si>
    <t>Knowledge Panel, Local Pack, Recensioni, Video, Immagine, Le persone hanno chiesto anche</t>
  </si>
  <si>
    <t>https://www.findomestic.it/dove-siamo/puglia/lecce</t>
  </si>
  <si>
    <t>findomestic lecce contatti</t>
  </si>
  <si>
    <t>https://www.prestiti.it/finanziarie/findomestic/filiali/puglia/lecce</t>
  </si>
  <si>
    <t>findomestic lecce foto</t>
  </si>
  <si>
    <t>findomestic lecce orari</t>
  </si>
  <si>
    <t>https://www.oraridiapertura24.it/filiale/Lecce-Findomestic-2178193O.html</t>
  </si>
  <si>
    <t>findomestic banca lecce</t>
  </si>
  <si>
    <t>findomestic lecce e provincia</t>
  </si>
  <si>
    <t>findomestic lecce indirizzo</t>
  </si>
  <si>
    <t>findomestic lecce viale japigia</t>
  </si>
  <si>
    <t>https://www.doveconviene.it/negozi/findomestic/1083194/via-japigia</t>
  </si>
  <si>
    <t>findomestic provincia di lecce</t>
  </si>
  <si>
    <t>Napoli</t>
  </si>
  <si>
    <t>findomestic napoli</t>
  </si>
  <si>
    <t>numero findomestic napoli</t>
  </si>
  <si>
    <t>findomestic napoli foto</t>
  </si>
  <si>
    <t>findomestic napoli numero</t>
  </si>
  <si>
    <t>agenzie findomestic napoli</t>
  </si>
  <si>
    <t>https://www.prestiti.it/finanziarie/findomestic/filiali/campania/napoli</t>
  </si>
  <si>
    <t>findomestic napoli centro direzionale</t>
  </si>
  <si>
    <t>https://www.paginebianche.it/napoli/findomestic-banca.14203967</t>
  </si>
  <si>
    <t>findomestic napoli vomero</t>
  </si>
  <si>
    <t>https://www.paginebianche.it/napoli/findomestic-centro-clienti-napoli-vomero.10981637</t>
  </si>
  <si>
    <t>findomestic napoli centro</t>
  </si>
  <si>
    <t>Local Pack, Recensioni, Video, Immagine</t>
  </si>
  <si>
    <t>sede findomestic napoli</t>
  </si>
  <si>
    <t>banca findomestic napoli</t>
  </si>
  <si>
    <t>contatti findomestic napoli</t>
  </si>
  <si>
    <t>filiale findomestic napoli</t>
  </si>
  <si>
    <t>findomestic area clienti napoli</t>
  </si>
  <si>
    <t>findomestic centro direzionale napoli</t>
  </si>
  <si>
    <t>findomestic corso garibaldi napoli</t>
  </si>
  <si>
    <t>https://www.doveconviene.it/negozi/findomestic/1083232/corso-giuseppe-garibaldi-403</t>
  </si>
  <si>
    <t>findomestic lavora con noi napoli</t>
  </si>
  <si>
    <t>findomestic marano di napoli</t>
  </si>
  <si>
    <t>https://www.prestiti.it/finanziarie/findomestic/filiali/campania/marano-di-napoli</t>
  </si>
  <si>
    <t>findomestic mugnano di napoli</t>
  </si>
  <si>
    <t>https://www.centromugnano.it/negozi/findomestic/</t>
  </si>
  <si>
    <t>findomestic napoli e provincia</t>
  </si>
  <si>
    <t>findomestic napoli numero verde</t>
  </si>
  <si>
    <t>Sitelink, Recensioni, Video, Snippet in primo piano, Immagine, Le persone hanno chiesto anche</t>
  </si>
  <si>
    <t>findomestic napoli parco san paolo</t>
  </si>
  <si>
    <t>https://www.doveconviene.it/negozi/findomestic/1083236/via-cinthia-39</t>
  </si>
  <si>
    <t>findomestic napoli piazza borsa</t>
  </si>
  <si>
    <t>https://www.oraridiapertura24.it/filiale/Napoli%2520%2528NA%2529-Findomestic-64873I.html</t>
  </si>
  <si>
    <t>findomestic napoli piazza guglielmo pepe</t>
  </si>
  <si>
    <t>https://local.reteimprese.it/piazza-guglielmo-pepe-80142-napoli/finanziamenti-mutui</t>
  </si>
  <si>
    <t>findomestic napoli via bernini</t>
  </si>
  <si>
    <t>https://www.doveconviene.it/negozi/findomestic/1083234/via-bernini-3</t>
  </si>
  <si>
    <t>findomestic napoli via cintia</t>
  </si>
  <si>
    <t>findomestic napoli via del carretto</t>
  </si>
  <si>
    <t>https://www.paginebianche.it/napoli/findomestic-centro-clienti-napoli.1960480</t>
  </si>
  <si>
    <t>findomestic portici napoli</t>
  </si>
  <si>
    <t>https://www.doveconviene.it/negozi/findomestic/1083239/via-galileo-galilei-7</t>
  </si>
  <si>
    <t>Parma</t>
  </si>
  <si>
    <t>findomestic parma</t>
  </si>
  <si>
    <t>https://www.findomestic.it/dove-siamo/emilia-romagna/parma</t>
  </si>
  <si>
    <t>findomestic parma foto</t>
  </si>
  <si>
    <t>findomestic parma telefono</t>
  </si>
  <si>
    <t>https://www.paginebianche.it/parma/findomestic.576346</t>
  </si>
  <si>
    <t>findomestic parma contatti</t>
  </si>
  <si>
    <t>findomestic parma orari</t>
  </si>
  <si>
    <t>https://www.oraridiapertura24.it/filiale/Parma-Findomestic-64954A.html</t>
  </si>
  <si>
    <t>findomestic parma piazzale dalla chiesa</t>
  </si>
  <si>
    <t>https://www.doveconviene.it/negozi/findomestic/1083262/piazza-carlo-alberto-dalla-chiesa-17-a</t>
  </si>
  <si>
    <t>centro clienti findomestic parma</t>
  </si>
  <si>
    <t>centro clienti findomestic parma orari</t>
  </si>
  <si>
    <t>dove si trova a parma findomestic</t>
  </si>
  <si>
    <t>filiale findomestic parma</t>
  </si>
  <si>
    <t>Abruzzo</t>
  </si>
  <si>
    <t>Pescara</t>
  </si>
  <si>
    <t>findomestic pescara</t>
  </si>
  <si>
    <t>https://www.doveconviene.it/negozi/findomestic/1083253/corso-vittorio-emanuele-ii-65</t>
  </si>
  <si>
    <t>findomestic pescara foto</t>
  </si>
  <si>
    <t>findomestic pescara numero di telefono</t>
  </si>
  <si>
    <t>https://www.oraridiapertura24.it/filiale/Pescara%2520%2528PE%2529-Findomestic-64798E.html</t>
  </si>
  <si>
    <t>findomestic pescara orari</t>
  </si>
  <si>
    <t>findomestic banca pescara</t>
  </si>
  <si>
    <t>https://www.tuttitalia.it/abruzzo/70-pescara/56-banche/51-findomestic-banca/</t>
  </si>
  <si>
    <t>findomestic pescara contatti</t>
  </si>
  <si>
    <t>https://www.banche.wiki/filiale-findomestic-di-corso-vittorio-emanuele-ii-105-pescara/</t>
  </si>
  <si>
    <t>findomestic pescara corso vittorio emanuele</t>
  </si>
  <si>
    <t>findomestic pescara via carducci</t>
  </si>
  <si>
    <t>https://www.paginebianche.it/pescara/findomestic-banca-s-p-a_03787043</t>
  </si>
  <si>
    <t>ufficio findomestic pescara</t>
  </si>
  <si>
    <t>findomestic pescara area clienti</t>
  </si>
  <si>
    <t>findomestic pescara email</t>
  </si>
  <si>
    <t>Recensioni, Snippet in primo piano</t>
  </si>
  <si>
    <t>https://www.prestitionline.it/istituti-finanziari/findomestic/contatti-findomestic.asp#:~:text=Come%20contattare%20Findomestic&amp;text=Se%20vuoi%20contattare%20Findomestic%20Banca,%3A%20findomestic_banca_pec%40findomesticbanca.it.</t>
  </si>
  <si>
    <t>findomestic pescara numero verde</t>
  </si>
  <si>
    <t>findomestic pescara recensioni</t>
  </si>
  <si>
    <t>https://it.trustpilot.com/review/www.findomestic.it?page=2</t>
  </si>
  <si>
    <t>findomestic prestiti pescara</t>
  </si>
  <si>
    <t>Salerno</t>
  </si>
  <si>
    <t>findomestic salerno</t>
  </si>
  <si>
    <t>https://www.prestiti.it/finanziarie/findomestic/filiali/campania/salerno</t>
  </si>
  <si>
    <t>findomestic salerno telefono</t>
  </si>
  <si>
    <t>https://it.statex.info/findomestic-centro-clienti-salerno-concordia-273227</t>
  </si>
  <si>
    <t>findomestic salerno parco arbostella telefono</t>
  </si>
  <si>
    <t>https://www.trovasede.it/sede/7844</t>
  </si>
  <si>
    <t>findomestic salerno orari</t>
  </si>
  <si>
    <t>https://www.oraridiapertura24.it/filiale/Salerno-Findomestic-64894P.html</t>
  </si>
  <si>
    <t>findomestic area clienti salerno</t>
  </si>
  <si>
    <t>findomestic banca salerno</t>
  </si>
  <si>
    <t>findomestic contatti salerno</t>
  </si>
  <si>
    <t>findomestic parco arbostella salerno</t>
  </si>
  <si>
    <t>https://www.oraridiapertura24.it/filiale/Salerno-Findomestic-64896F.html</t>
  </si>
  <si>
    <t>findomestic salerno contatti</t>
  </si>
  <si>
    <t>findomestic salerno corso garibaldi</t>
  </si>
  <si>
    <t>https://www.doveconviene.it/negozi/findomestic/1083297/corso-garibaldi-120-124</t>
  </si>
  <si>
    <t>findomestic salerno piazza della concordia</t>
  </si>
  <si>
    <t>https://www.elenchitelefonici.it/SA/SALERNO/FINDOMESTIC_BANCA_SPA/AZIENDE/0892759111.html</t>
  </si>
  <si>
    <t>findomestic salerno via wagner</t>
  </si>
  <si>
    <t>https://www.doveconviene.it/negozi/findomestic/1083298/via-r-wagner-1-g</t>
  </si>
  <si>
    <t>findomestic salerno numero verde</t>
  </si>
  <si>
    <t>https://www.facile.it/banche-finanziarie/findomestic/numero-verde-assistenza-clienti.html#:~:text=In%20caso%20di%20smarrimento%20della,ufficiale%20o%20della%20App%20Findomestic.</t>
  </si>
  <si>
    <t>Siracusa</t>
  </si>
  <si>
    <t>findomestic siracusa</t>
  </si>
  <si>
    <t>https://www.prestiti.it/finanziarie/findomestic/filiali/sicilia/siracusa</t>
  </si>
  <si>
    <t>findomestic siracusa telefono</t>
  </si>
  <si>
    <t>findomestic siracusa foto</t>
  </si>
  <si>
    <t>findomestic siracusa area clienti</t>
  </si>
  <si>
    <t>findomestic siracusa contatti</t>
  </si>
  <si>
    <t>findomestic siracusa corso umberto</t>
  </si>
  <si>
    <t>https://www.doveconviene.it/negozi/findomestic/1083308/corso-umberto-i-118</t>
  </si>
  <si>
    <t>findomestic siracusa orari</t>
  </si>
  <si>
    <t>https://www.oraridiapertura24.it/filiale/Siracusa%2520%2528SR%2529-Findomestic-65405Z.html</t>
  </si>
  <si>
    <t>findomestic numero verde siracusa</t>
  </si>
  <si>
    <t>Recensioni, Snippet in primo piano, Immagine, Le persone hanno chiesto anche</t>
  </si>
  <si>
    <t>findomestic siracusa teracati</t>
  </si>
  <si>
    <t>https://www.paginegialle.it/sicilia/siracusa/findomestic/quartiere-ortigia.html</t>
  </si>
  <si>
    <t>Varese</t>
  </si>
  <si>
    <t>findomestic varese</t>
  </si>
  <si>
    <t>https://www.prestiti.it/finanziarie/findomestic/filiali/lombardia/varese</t>
  </si>
  <si>
    <t>findomestic varese telefono</t>
  </si>
  <si>
    <t>findomestic varese orari</t>
  </si>
  <si>
    <t>https://www.oraridiapertura24.it/filiale/Varese%2520%2528VA%2529-Findomestic-65174Z.html</t>
  </si>
  <si>
    <t>findomestic varese area clienti</t>
  </si>
  <si>
    <t>findomestic varese contatti</t>
  </si>
  <si>
    <t>findomestic varese foto</t>
  </si>
  <si>
    <t>https://www.findomestic.it/dove-siamo/liguria/la-spezia</t>
  </si>
  <si>
    <t>findomestic varese numero</t>
  </si>
  <si>
    <t>findomestic varese via robbioni</t>
  </si>
  <si>
    <t>https://www.doveconviene.it/negozi/findomestic/1083342/via-robbioni-39</t>
  </si>
  <si>
    <t>findomestic varese e provincia</t>
  </si>
  <si>
    <t>Knowledge Panel, Snippet in primo piano, Immagine, Le persone hanno chiesto anche</t>
  </si>
  <si>
    <t>findomestic varese via robbioni orari</t>
  </si>
  <si>
    <t>Verona</t>
  </si>
  <si>
    <t>findomestic verona</t>
  </si>
  <si>
    <t>https://www.findomestic.it/dove-siamo/veneto/verona</t>
  </si>
  <si>
    <t>findomestic verona telefono</t>
  </si>
  <si>
    <t>findomestic verona area clienti</t>
  </si>
  <si>
    <t>findomestic corso milano verona</t>
  </si>
  <si>
    <t>findomestic verona porta nuova</t>
  </si>
  <si>
    <t>findomestic banca verona</t>
  </si>
  <si>
    <t>Local Pack, Video, Immagine, Le persone hanno chiesto anche</t>
  </si>
  <si>
    <t>findomestic centro clienti verona</t>
  </si>
  <si>
    <t>findomestic verona contatti</t>
  </si>
  <si>
    <t>findomestic verona orari</t>
  </si>
  <si>
    <t>findomestic verona via raggio di sole</t>
  </si>
  <si>
    <t>https://www.doveconviene.it/negozi/findomestic/1083355/circonvallazione-raggio-di-sole-7</t>
  </si>
  <si>
    <t>Alessandria</t>
  </si>
  <si>
    <t>findomestic alessandria</t>
  </si>
  <si>
    <t>https://www.prestiti.it/finanziarie/findomestic/filiali/piemonte/alessandria</t>
  </si>
  <si>
    <t>findomestic alessandria foto</t>
  </si>
  <si>
    <t>https://nicelocal.it/piemonte/banks/findomestic_centro_clienti_alessandria/</t>
  </si>
  <si>
    <t>findomestic alessandria telefono</t>
  </si>
  <si>
    <t>Knowledge Panel, Video, Immagine, Le persone hanno chiesto anche</t>
  </si>
  <si>
    <t>findomestic alessandria contatti</t>
  </si>
  <si>
    <t>findomestic alessandria indirizzo</t>
  </si>
  <si>
    <t>sede findomestic alessandria</t>
  </si>
  <si>
    <t>Messina</t>
  </si>
  <si>
    <t>findomestic messina</t>
  </si>
  <si>
    <t>findomestic messina foto</t>
  </si>
  <si>
    <t>findomestic messina area clienti</t>
  </si>
  <si>
    <t>findomestic messina contatti</t>
  </si>
  <si>
    <t>https://www.doveconviene.it/negozi/findomestic/1083209/via-g-garibaldi-110</t>
  </si>
  <si>
    <t>findomestic messina numero</t>
  </si>
  <si>
    <t>https://www.paginebianche.it/messina/findomestic-banca.13842435</t>
  </si>
  <si>
    <t>findomestic messina orari</t>
  </si>
  <si>
    <t>findomestic messina via garibaldi</t>
  </si>
  <si>
    <t>orari findomestic messina</t>
  </si>
  <si>
    <t>findomestic centro clienti messina</t>
  </si>
  <si>
    <t>findomestic messina via cesare battisti</t>
  </si>
  <si>
    <t>https://www.paginebianche.it/messina/findomestic-banca-s-p-a_1</t>
  </si>
  <si>
    <t>Mestre</t>
  </si>
  <si>
    <t>findomestic mestre</t>
  </si>
  <si>
    <t>https://www.cylex-italia.it/venezia/findomestic---centro-clienti-mestre-10256718.html</t>
  </si>
  <si>
    <t>findomestic centro clienti mestre</t>
  </si>
  <si>
    <t>findomestic mestre auchan</t>
  </si>
  <si>
    <t>https://tutti-sconti.it/punti-vendita/venezia/findomestic/via-don-f-tosatto-22-c-o-centro-commerciale-porte-di-mestre</t>
  </si>
  <si>
    <t>findomestic mestre foto</t>
  </si>
  <si>
    <t>https://nicelocal.it/venezia/banks/findomestic_centro_clienti_mestre/</t>
  </si>
  <si>
    <t>findomestic mestre orari</t>
  </si>
  <si>
    <t>https://trova-aperto.it/venezia/findomestic-centro-clienti-mestre-68832</t>
  </si>
  <si>
    <t>findomestic mestre contatti</t>
  </si>
  <si>
    <t>findomestic mestre numero di telefono</t>
  </si>
  <si>
    <t>findomestic mestre via lazzari</t>
  </si>
  <si>
    <t>https://www.doveconviene.it/negozi/findomestic/1083348/via-lazzari-36</t>
  </si>
  <si>
    <t>findomestic mestre via colombo</t>
  </si>
  <si>
    <t>Knowledge Panel, Local Pack, Recensioni, Immagine</t>
  </si>
  <si>
    <t>https://it.statex.info/findomestic-centro-clienti-mestre-282442</t>
  </si>
  <si>
    <t>findomestic porte di mestre</t>
  </si>
  <si>
    <t>Knowledge Panel, Sitelink, Recensioni, Immagine</t>
  </si>
  <si>
    <t>Umbria</t>
  </si>
  <si>
    <t>Perugia</t>
  </si>
  <si>
    <t>findomestic perugia</t>
  </si>
  <si>
    <t>https://www.findomestic.it/dove-siamo/umbria</t>
  </si>
  <si>
    <t>findomestic perugia foto</t>
  </si>
  <si>
    <t>findomestic perugia telefono</t>
  </si>
  <si>
    <t>https://www.oraridiapertura24.it/filiale/Perugia%2520%2528PG%2529-Findomestic-65486F.html</t>
  </si>
  <si>
    <t>findomestic banca perugia</t>
  </si>
  <si>
    <t>findomestic perugia contatti</t>
  </si>
  <si>
    <t>https://www.prestiti.it/finanziarie/findomestic/filiali/umbria/perugia</t>
  </si>
  <si>
    <t>findomestic perugia orari</t>
  </si>
  <si>
    <t>https://www.doveconviene.it/negozi/findomestic/1083256/via-angeloni-78-d</t>
  </si>
  <si>
    <t>findomestic perugia via angeloni</t>
  </si>
  <si>
    <t>findomestic perugia area clienti</t>
  </si>
  <si>
    <t>Calabria</t>
  </si>
  <si>
    <t>Reggio Calabria</t>
  </si>
  <si>
    <t>findomestic reggio calabria</t>
  </si>
  <si>
    <t>https://www.findomestic.it/dove-siamo/calabria</t>
  </si>
  <si>
    <t>findomestic reggio calabria foto</t>
  </si>
  <si>
    <t>findomestic reggio calabria numero di telefono</t>
  </si>
  <si>
    <t>https://it.statex.info/findomestic-centro-clienti-reggio-calabria-422126</t>
  </si>
  <si>
    <t>findomestic contatti reggio calabria</t>
  </si>
  <si>
    <t>findomestic reggio calabria orari</t>
  </si>
  <si>
    <t>https://www.oraridiapertura24.it/filiale/Reggio%2520Calabria%2520%2528RC%2529-Findomestic-64835J.html</t>
  </si>
  <si>
    <t>Sassari</t>
  </si>
  <si>
    <t>findomestic sassari</t>
  </si>
  <si>
    <t>https://www.prestiti.it/finanziarie/findomestic/filiali/sardegna/sassari</t>
  </si>
  <si>
    <t>findomestic sassari foto</t>
  </si>
  <si>
    <t>findomestic sassari area clienti</t>
  </si>
  <si>
    <t>findomestic sassari telefono</t>
  </si>
  <si>
    <t>findomestic sassari contatti</t>
  </si>
  <si>
    <t>findomestic sassari lavora con noi</t>
  </si>
  <si>
    <t>findomestic sassari orari</t>
  </si>
  <si>
    <t>https://www.oraridiapertura24.it/filiale/Sassari-Findomestic-1667698J.html</t>
  </si>
  <si>
    <t>findomestic sassari via roma</t>
  </si>
  <si>
    <t>https://www.paginebianche.it/sassari/findomestic-banca-s-p-a_03787055</t>
  </si>
  <si>
    <t>findomestic centro clienti sassari</t>
  </si>
  <si>
    <t>Taranto</t>
  </si>
  <si>
    <t>findomestic taranto</t>
  </si>
  <si>
    <t>https://www.doveconviene.it/negozi/findomestic/1083317/via-campania-152</t>
  </si>
  <si>
    <t>findomestic taranto foto</t>
  </si>
  <si>
    <t>findomestic taranto telefono</t>
  </si>
  <si>
    <t>https://www.prestiti.it/finanziarie/findomestic/filiali/puglia/taranto</t>
  </si>
  <si>
    <t>findomestic taranto contatti</t>
  </si>
  <si>
    <t>findomestic taranto orari</t>
  </si>
  <si>
    <t>Knowledge Panel, Video, Immagine</t>
  </si>
  <si>
    <t>findomestic taranto via campania</t>
  </si>
  <si>
    <t>findomestic area clienti taranto</t>
  </si>
  <si>
    <t>findomestic taranto numero verde</t>
  </si>
  <si>
    <t>findomestic taranto via di palma</t>
  </si>
  <si>
    <t>https://www.paginegialle.it/taranto-ta/finanziamenti/findomestic-banca-s-p-a</t>
  </si>
  <si>
    <t>Friuli Venezia Giulia</t>
  </si>
  <si>
    <t>Udine</t>
  </si>
  <si>
    <t>findomestic udine</t>
  </si>
  <si>
    <t>findomestic udine foto</t>
  </si>
  <si>
    <t>findomestic udine contatti</t>
  </si>
  <si>
    <t>https://www.paginegialle.it/udine-ud/finanziamenti/findomestic-banca</t>
  </si>
  <si>
    <t>findomestic udine telefono</t>
  </si>
  <si>
    <t>https://www.oraridiapertura24.it/filiale/Udine-Findomestic-64985F.html</t>
  </si>
  <si>
    <t>filiale findomestic udine</t>
  </si>
  <si>
    <t>findomestic banca udine</t>
  </si>
  <si>
    <t>findomestic udine orari</t>
  </si>
  <si>
    <t>findomestic udine viale duodo</t>
  </si>
  <si>
    <t>findomestic centro clienti udine</t>
  </si>
  <si>
    <t>findomestic udine indirizzo</t>
  </si>
  <si>
    <t>Vicenza</t>
  </si>
  <si>
    <t>findomestic vicenza</t>
  </si>
  <si>
    <t>https://www.prestiti.it/finanziarie/findomestic/filiali/veneto/vicenza</t>
  </si>
  <si>
    <t>findomestic vicenza foto</t>
  </si>
  <si>
    <t>findomestic vicenza telefono</t>
  </si>
  <si>
    <t>findomestic banca vicenza</t>
  </si>
  <si>
    <t>findomestic vicenza contatti</t>
  </si>
  <si>
    <t>findomestic vicenza orari</t>
  </si>
  <si>
    <t>https://www.oraridiapertura24.it/filiale/Vicenza-Findomestic-280426S.html</t>
  </si>
  <si>
    <t>findomestic vicenza prestiti</t>
  </si>
  <si>
    <t>findomestic vicenza viale verona</t>
  </si>
  <si>
    <t>findomestic vicenza indirizzo</t>
  </si>
  <si>
    <t>Marche</t>
  </si>
  <si>
    <t>Ancona</t>
  </si>
  <si>
    <t>findomestic ancona</t>
  </si>
  <si>
    <t>https://www.findomestic.it/dove-siamo/marche/ancona</t>
  </si>
  <si>
    <t>findomestic ancona foto</t>
  </si>
  <si>
    <t>findomestic ancona telefono</t>
  </si>
  <si>
    <t>findomestic ancona contatti</t>
  </si>
  <si>
    <t>https://www.prestiti.it/finanziarie/findomestic/filiali/marche/ancona</t>
  </si>
  <si>
    <t>findomestic ancona orari</t>
  </si>
  <si>
    <t>findomestic ancona via martiri della resistenza</t>
  </si>
  <si>
    <t>sede findomestic ancona</t>
  </si>
  <si>
    <t>Brindisi</t>
  </si>
  <si>
    <t>findomestic brindisi</t>
  </si>
  <si>
    <t>https://www.findomestic.it/dove-siamo/puglia/brindisi</t>
  </si>
  <si>
    <t>numero findomestic brindisi</t>
  </si>
  <si>
    <t>https://www.prestiti.it/finanziarie/findomestic/filiali/puglia/brindisi</t>
  </si>
  <si>
    <t>findomestic brindisi indirizzo</t>
  </si>
  <si>
    <t>findomestic brindisi numero</t>
  </si>
  <si>
    <t>findomestic brindisi via numa pompilio</t>
  </si>
  <si>
    <t>https://www.doveconviene.it/negozi/findomestic/1083125/via-numa-pompilio-107</t>
  </si>
  <si>
    <t>Catanzaro</t>
  </si>
  <si>
    <t>findomestic catanzaro</t>
  </si>
  <si>
    <t>https://www.prestiti.it/finanziarie/findomestic/filiali/calabria/catanzaro</t>
  </si>
  <si>
    <t>findomestic catanzaro foto</t>
  </si>
  <si>
    <t>https://www.doveconviene.it/negozi/findomestic/1083165/viale-lucrezia-della-valle-19</t>
  </si>
  <si>
    <t>findomestic catanzaro telefono</t>
  </si>
  <si>
    <t>findomestic catanzaro orari</t>
  </si>
  <si>
    <t>findomestic catanzaro via lucrezia della valle</t>
  </si>
  <si>
    <t>Como</t>
  </si>
  <si>
    <t>findomestic como</t>
  </si>
  <si>
    <t>https://www.findomestic.it/dove-siamo/lombardia/como</t>
  </si>
  <si>
    <t>findomestic como foto</t>
  </si>
  <si>
    <t>findomestic como contatti</t>
  </si>
  <si>
    <t>https://www.prestiti.it/finanziarie/findomestic/filiali/lombardia/como</t>
  </si>
  <si>
    <t>findomestic como numero di telefono</t>
  </si>
  <si>
    <t>https://www.paginebianche.it/findomesticbancaspa-como-bac25ba4-a558-4602-a5ef-8904ca3e734d</t>
  </si>
  <si>
    <t>findomestic como orari</t>
  </si>
  <si>
    <t>https://www.oraridiapertura24.it/filiale/Como%2520%2528CO%2529-Findomestic-65154K.html</t>
  </si>
  <si>
    <t>findomestic como via milano</t>
  </si>
  <si>
    <t>findomestic centro clienti como</t>
  </si>
  <si>
    <t>findomestic como indirizzo</t>
  </si>
  <si>
    <t>Foggia</t>
  </si>
  <si>
    <t>findomestic foggia</t>
  </si>
  <si>
    <t>https://www.prestiti.it/finanziarie/findomestic/filiali/puglia/foggia</t>
  </si>
  <si>
    <t>findomestic foggia foto</t>
  </si>
  <si>
    <t>findomestic foggia numero di telefono</t>
  </si>
  <si>
    <t>findomestic foggia contatti</t>
  </si>
  <si>
    <t>findomestic foggia orari</t>
  </si>
  <si>
    <t>https://www.oraridiapertura24.it/filiale/Foggia%2520%2528FG%2529-Findomestic-65270S.html</t>
  </si>
  <si>
    <t>findomestic foggia via conte appiano</t>
  </si>
  <si>
    <t>numero verde findomestic foggia</t>
  </si>
  <si>
    <t>Sitelink, Le persone hanno chiesto anche</t>
  </si>
  <si>
    <t>findomestic foggia indirizzo</t>
  </si>
  <si>
    <t>findomestic foggia mongolfiera</t>
  </si>
  <si>
    <t>https://mongolfierafoggia.it/negozio/762/findomestic</t>
  </si>
  <si>
    <t>Frosinone</t>
  </si>
  <si>
    <t>findomestic frosinone</t>
  </si>
  <si>
    <t>https://www.prestiti.it/finanziarie/findomestic/filiali/lazio/frosinone</t>
  </si>
  <si>
    <t>findomestic frosinone foto</t>
  </si>
  <si>
    <t>https://nicelocal.it/lazio/banks/findomestic_centro_clienti_frosinone/</t>
  </si>
  <si>
    <t>findomestic frosinone telefono</t>
  </si>
  <si>
    <t>findomestic frosinone contatti</t>
  </si>
  <si>
    <t>findomestic frosinone orari</t>
  </si>
  <si>
    <t>https://www.oraridiapertura24.it/filiale/Frosinone-Findomestic-2178041U.html</t>
  </si>
  <si>
    <t>orari findomestic frosinone</t>
  </si>
  <si>
    <t>findomestic frosinone via kennedy</t>
  </si>
  <si>
    <t>https://www.doveconviene.it/negozi/findomestic/1083182/via-j-f-kennedy-4</t>
  </si>
  <si>
    <t>findomestic frosinone via marittima</t>
  </si>
  <si>
    <t>Novara</t>
  </si>
  <si>
    <t>findomestic novara</t>
  </si>
  <si>
    <t>https://www.findomestic.it/dove-siamo/piemonte/novara</t>
  </si>
  <si>
    <t>findomestic novara foto</t>
  </si>
  <si>
    <t>findomestic novara contatti</t>
  </si>
  <si>
    <t>findomestic novara orari</t>
  </si>
  <si>
    <t>https://www.oraridiapertura24.it/filiale/Novara%2520%2528NO%2529-Findomestic-65289J.html</t>
  </si>
  <si>
    <t>findomestic novara via costa</t>
  </si>
  <si>
    <t>Ostia</t>
  </si>
  <si>
    <t>findomestic ostia</t>
  </si>
  <si>
    <t>https://www.banche.wiki/filiale-findomestic-di-viale-capitan-consalvo-9-11-lido-di-ostia/</t>
  </si>
  <si>
    <t>findomestic ostia contatti</t>
  </si>
  <si>
    <t>findomestic ostia lido</t>
  </si>
  <si>
    <t>findomestic ostia email</t>
  </si>
  <si>
    <t>findomestic ostia foto</t>
  </si>
  <si>
    <t>https://nicelocal.it/rome/banks/findomestic_centro_clienti_roma_ostia/</t>
  </si>
  <si>
    <t>findomestic ostia numero</t>
  </si>
  <si>
    <t>findomestic ostia orari</t>
  </si>
  <si>
    <t>https://www.oraridiapertura24.it/filiale/Roma%2520%2528RM%2529-Findomestic-65006P.html</t>
  </si>
  <si>
    <t>findomestic ostia roma</t>
  </si>
  <si>
    <t>https://www.doveconviene.it/negozi/findomestic/1083283/via-capitan-consalvo-11</t>
  </si>
  <si>
    <t>findomestic ostia via capitan consalvo</t>
  </si>
  <si>
    <t>Treviso</t>
  </si>
  <si>
    <t>findomestic treviso</t>
  </si>
  <si>
    <t>https://www.findomestic.it/dove-siamo/veneto/treviso</t>
  </si>
  <si>
    <t>findomestic treviso telefono</t>
  </si>
  <si>
    <t>https://www.prestiti.it/finanziarie/findomestic/filiali/veneto/treviso</t>
  </si>
  <si>
    <t>findomestic treviso orari</t>
  </si>
  <si>
    <t>https://www.oraridiapertura24.it/filiale/Treviso%2520%2528TV%2529-Findomestic-65515K.html</t>
  </si>
  <si>
    <t>findomestic treviso viale 4 novembre</t>
  </si>
  <si>
    <t>https://www.doveconviene.it/negozi/findomestic/1083338/viale-iv-novembre-15</t>
  </si>
  <si>
    <t>findomestic contatti treviso</t>
  </si>
  <si>
    <t>findomestic filiale treviso</t>
  </si>
  <si>
    <t>Agrigente</t>
  </si>
  <si>
    <t>findomestic agrigento</t>
  </si>
  <si>
    <t>https://www.prestiti.it/finanziarie/findomestic/filiali/sicilia/agrigento</t>
  </si>
  <si>
    <t>findomestic agrigento numero di telefono</t>
  </si>
  <si>
    <t>findomestic agrigento centro commerciale</t>
  </si>
  <si>
    <t>https://www.cittadeitempli.it/findomestic/</t>
  </si>
  <si>
    <t>findomestic agrigento contatti</t>
  </si>
  <si>
    <t>findomestic agrigento foto</t>
  </si>
  <si>
    <t>findomestic agrigento orari</t>
  </si>
  <si>
    <t>https://www.oraridiapertura24.it/filiale/Agrigento%2520%2528AG%2529-Findomestic-65397T.html</t>
  </si>
  <si>
    <t>findomestic agrigento via crispi</t>
  </si>
  <si>
    <t>findomestic agrigento citta dei templi</t>
  </si>
  <si>
    <t>Aprilia</t>
  </si>
  <si>
    <t>findomestic aprilia</t>
  </si>
  <si>
    <t>https://www.findomestic.it/dove-siamo/lazio/latina</t>
  </si>
  <si>
    <t>findomestic aprilia foto</t>
  </si>
  <si>
    <t>findomestic aprilia contatti</t>
  </si>
  <si>
    <t>https://tutti-sconti.it/punti-vendita/aprilia/findomestic/via-de-gasperi-33b</t>
  </si>
  <si>
    <t>findomestic aprilia orari</t>
  </si>
  <si>
    <t>findomestic aprilia telefono</t>
  </si>
  <si>
    <t>findomestic aprilia via de gasperi</t>
  </si>
  <si>
    <t>Aversa</t>
  </si>
  <si>
    <t>findomestic aversa</t>
  </si>
  <si>
    <t>https://www.prestiti.it/finanziarie/findomestic/filiali/campania/aversa</t>
  </si>
  <si>
    <t>findomestic aversa foto</t>
  </si>
  <si>
    <t>findomestic aversa orari</t>
  </si>
  <si>
    <t>https://tutti-sconti.it/punti-vendita/aversa/findomestic/via-j-f-kennedy-26</t>
  </si>
  <si>
    <t>numero findomestic aversa</t>
  </si>
  <si>
    <t>https://www.paginebianche.it/aversa/findomestic-banca.13842364</t>
  </si>
  <si>
    <t>filiale findomestic aversa</t>
  </si>
  <si>
    <t>findomestic aversa contatti</t>
  </si>
  <si>
    <t>findomestic aversa indirizzo</t>
  </si>
  <si>
    <t>findomestic aversa viale kennedy</t>
  </si>
  <si>
    <t>findomestic aversa via diaz</t>
  </si>
  <si>
    <t>https://www.paginebianche.it/aversa/findomestic-banca-s-p-a_11622033</t>
  </si>
  <si>
    <t>Cremona</t>
  </si>
  <si>
    <t>findomestic cremona</t>
  </si>
  <si>
    <t>https://www.prestiti.it/finanziarie/findomestic/filiali/lombardia/cremona</t>
  </si>
  <si>
    <t>findomestic cremona contatti</t>
  </si>
  <si>
    <t>findomestic cremona foto</t>
  </si>
  <si>
    <t>findomestic cremona numero</t>
  </si>
  <si>
    <t>findomestic cremona orari</t>
  </si>
  <si>
    <t>https://www.doveconviene.it/negozi/findomestic/1083152/via-dante-59</t>
  </si>
  <si>
    <t>findomestic cremona via dante</t>
  </si>
  <si>
    <t>Livorno</t>
  </si>
  <si>
    <t>findomestic livorno</t>
  </si>
  <si>
    <t>https://www.findomestic.it/dove-siamo/toscana/livorno</t>
  </si>
  <si>
    <t>findomestic livorno telefono</t>
  </si>
  <si>
    <t>https://www.prestiti.it/finanziarie/findomestic/filiali/toscana/livorno</t>
  </si>
  <si>
    <t>findomestic livorno contatti</t>
  </si>
  <si>
    <t>findomestic livorno orari</t>
  </si>
  <si>
    <t>Local Pack, Recensioni, Le persone hanno chiesto anche</t>
  </si>
  <si>
    <t>https://www.oraridiapertura24.it/filiale/Livorno-Findomestic-2179696X.html</t>
  </si>
  <si>
    <t>findomestic livorno scali d'azeglio</t>
  </si>
  <si>
    <t>https://www.doveconviene.it/negozi/findomestic/1083197/via-scali-d-azeglio-18</t>
  </si>
  <si>
    <t>findomestic livorno foto</t>
  </si>
  <si>
    <t>Mantova</t>
  </si>
  <si>
    <t>findomestic mantova</t>
  </si>
  <si>
    <t>https://www.findomestic.it/dove-siamo/lombardia/mantova</t>
  </si>
  <si>
    <t>findomestic mantova foto</t>
  </si>
  <si>
    <t>findomestic mantova contatti</t>
  </si>
  <si>
    <t>findomestic mantova corso garibaldi</t>
  </si>
  <si>
    <t>findomestic mantova numero di telefono</t>
  </si>
  <si>
    <t>findomestic mantova orari</t>
  </si>
  <si>
    <t>https://www.oraridiapertura24.it/filiale/Mantova-Findomestic-2178133F.html</t>
  </si>
  <si>
    <t>findomestic mantova indirizzo</t>
  </si>
  <si>
    <t>Monza</t>
  </si>
  <si>
    <t>findomestic monza</t>
  </si>
  <si>
    <t>findomestic monza foto</t>
  </si>
  <si>
    <t>findomestic monza brianza</t>
  </si>
  <si>
    <t>https://www.paginegialle.it/lombardia/mb/findomestic.html</t>
  </si>
  <si>
    <t>findomestic monza contatti</t>
  </si>
  <si>
    <t>https://www.cylex-italia.it/monza/findomestic---centro-clienti-monza-13865374.html</t>
  </si>
  <si>
    <t>findomestic monza e brianza</t>
  </si>
  <si>
    <t>findomestic monza numero di telefono</t>
  </si>
  <si>
    <t>https://www.oraridiapertura24.it/filiale/Monza-Findomestic-2178126V.html</t>
  </si>
  <si>
    <t>findomestic monza orari</t>
  </si>
  <si>
    <t>Nola</t>
  </si>
  <si>
    <t>findomestic nola</t>
  </si>
  <si>
    <t>findomestic nola foto</t>
  </si>
  <si>
    <t>filiale findomestic nola</t>
  </si>
  <si>
    <t>findomestic nola contatti</t>
  </si>
  <si>
    <t>https://www.paginegialle.it/nola-na/banche/findomestic-banca</t>
  </si>
  <si>
    <t>findomestic nola numero</t>
  </si>
  <si>
    <t>findomestic nola orari</t>
  </si>
  <si>
    <t>https://www.oraridiapertura24.it/filiale/Nola%2520%2528NA%2529-Findomestic-2177961N.html</t>
  </si>
  <si>
    <t>findomestic nola piazza matteotti</t>
  </si>
  <si>
    <t>https://www.doveconviene.it/negozi/findomestic/1083237/piazza-matteotti</t>
  </si>
  <si>
    <t>findomestic nola indirizzo</t>
  </si>
  <si>
    <t>Pisa</t>
  </si>
  <si>
    <t>findomestic pisa</t>
  </si>
  <si>
    <t>https://www.findomestic.it/dove-siamo/toscana/pisa</t>
  </si>
  <si>
    <t>findomestic pisa telefono</t>
  </si>
  <si>
    <t>findomestic pisa contatti</t>
  </si>
  <si>
    <t>findomestic pisa foto</t>
  </si>
  <si>
    <t>findomestic pisa numero di telefono</t>
  </si>
  <si>
    <t>https://www.prestiti.it/finanziarie/findomestic/filiali/toscana/pisa</t>
  </si>
  <si>
    <t>findomestic pisa orari</t>
  </si>
  <si>
    <t>https://www.oraridiapertura24.it/filiale/Pisa%2520%2528PI%2529-Findomestic-65432Q.html</t>
  </si>
  <si>
    <t>findomestic pisa indirizzo</t>
  </si>
  <si>
    <t>findomestic pisa via battisti</t>
  </si>
  <si>
    <t>https://www.doveconviene.it/negozi/findomestic/1083257/via-c-battisti-9</t>
  </si>
  <si>
    <t>Prato</t>
  </si>
  <si>
    <t>findomestic prato</t>
  </si>
  <si>
    <t>https://www.prestiti.it/finanziarie/findomestic/filiali/toscana/prato</t>
  </si>
  <si>
    <t>findomestic prato viale della repubblica</t>
  </si>
  <si>
    <t>findomestic prato viale galilei</t>
  </si>
  <si>
    <t>https://www.doveconviene.it/negozi/findomestic/1083261/viale-galileo-galilei-255</t>
  </si>
  <si>
    <t>findomestic prato telefono</t>
  </si>
  <si>
    <t>findomestic prato orari</t>
  </si>
  <si>
    <t>https://www.oraridiapertura24.it/filiale/Prato%2520%2528PO%2529-Findomestic-65447E.html</t>
  </si>
  <si>
    <t>Ragusa</t>
  </si>
  <si>
    <t>findomestic ragusa</t>
  </si>
  <si>
    <t>https://www.paginebianche.it/ragusa/findomestic-banca.4103836</t>
  </si>
  <si>
    <t>findomestic ragusa foto</t>
  </si>
  <si>
    <t>findomestic ragusa telefono</t>
  </si>
  <si>
    <t>findomestic ragusa contatti</t>
  </si>
  <si>
    <t>findomestic ragusa orari</t>
  </si>
  <si>
    <t>https://www.oraridiapertura24.it/filiale/Ragusa-Findomestic-2178415A.html</t>
  </si>
  <si>
    <t>findomestic ragusa via virgilio</t>
  </si>
  <si>
    <t>https://www.doveconviene.it/negozi/findomestic/1083278/via-virgilio-18</t>
  </si>
  <si>
    <t>filiale findomestic ragusa</t>
  </si>
  <si>
    <t>Reggio emilia</t>
  </si>
  <si>
    <t>findomestic reggio emilia</t>
  </si>
  <si>
    <t>findomestic reggio emilia foto</t>
  </si>
  <si>
    <t>findomestic reggio emilia numero di telefono</t>
  </si>
  <si>
    <t>https://www.oraridiapertura24.it/filiale/Reggio%2520Emilia%2520%2528RE%2529-Findomestic-64970T.html</t>
  </si>
  <si>
    <t>findomestic reggio emilia orari</t>
  </si>
  <si>
    <t>findomestic reggio emilia contatti</t>
  </si>
  <si>
    <t>Trentino Alto Adige</t>
  </si>
  <si>
    <t>Bolzano</t>
  </si>
  <si>
    <t>findomestic bolzano</t>
  </si>
  <si>
    <t>https://www.findomestic.it/dove-siamo/trentino-alto-adige</t>
  </si>
  <si>
    <t>findomestic bolzano foto</t>
  </si>
  <si>
    <t>https://it-it.facebook.com/FindomesticBancaSpa/posts/abbiamo-aperto-una-nuova-agenzia-findomestic-a-bolzano-ti-aspettiamo-in-via-drus/10154679128018551/</t>
  </si>
  <si>
    <t>findomestic bolzano orari</t>
  </si>
  <si>
    <t>https://www.doveconviene.it/negozi/findomestic/1083135/viale-druso-47</t>
  </si>
  <si>
    <t>findomestic bolzano telefono</t>
  </si>
  <si>
    <t>findomestic bolzano via druso</t>
  </si>
  <si>
    <t>findomestic bolzano via roma</t>
  </si>
  <si>
    <t>Cosenza</t>
  </si>
  <si>
    <t>findomestic cosenza</t>
  </si>
  <si>
    <t>Knowledge Panel, Local Pack, Sitelink, Recensioni, Video, Immagine, Le persone hanno chiesto anche</t>
  </si>
  <si>
    <t>https://www.prestiti.it/finanziarie/findomestic/filiali/calabria/cosenza</t>
  </si>
  <si>
    <t>findomestic cosenza telefono</t>
  </si>
  <si>
    <t>Local Pack, Le persone hanno chiesto anche</t>
  </si>
  <si>
    <t>numero findomestic cosenza</t>
  </si>
  <si>
    <t>findomestic cosenza contatti</t>
  </si>
  <si>
    <t>findomestic cosenza rende</t>
  </si>
  <si>
    <t>https://www.prestiti.it/finanziarie/findomestic/filiali/calabria/rende</t>
  </si>
  <si>
    <t>findomestic cosenza orari</t>
  </si>
  <si>
    <t>https://www.doveconviene.it/negozi/findomestic/1083154/via-p-pompilio-rodota-15-c-d</t>
  </si>
  <si>
    <t>findomestic cosenza via alimena</t>
  </si>
  <si>
    <t>Ferrara</t>
  </si>
  <si>
    <t>findomestic ferrara</t>
  </si>
  <si>
    <t>https://www.paginegialle.it/emilia_romagna/ferrara/findomestic/corso-della-giovecca.html</t>
  </si>
  <si>
    <t>findomestic cento ferrara</t>
  </si>
  <si>
    <t>https://www.paginegialle.it/cento-fe/finanziamenti/findomestic-banca-s-p-a</t>
  </si>
  <si>
    <t>findomestic ferrara corso giovecca</t>
  </si>
  <si>
    <t>https://www.doveconviene.it/negozi/findomestic/1083170/corso-della-giovecca-29</t>
  </si>
  <si>
    <t>findomestic ferrara orari</t>
  </si>
  <si>
    <t>https://www.oraridiapertura24.it/filiale/Ferrara%2520%2528FE%2529-Findomestic-64959B.html</t>
  </si>
  <si>
    <t>findomestic ferrara telefono</t>
  </si>
  <si>
    <t>findomestic ferrara via bologna</t>
  </si>
  <si>
    <t>findomestic ferrara foto</t>
  </si>
  <si>
    <t>Forli</t>
  </si>
  <si>
    <t>findomestic forli</t>
  </si>
  <si>
    <t>findomestic forli contatti</t>
  </si>
  <si>
    <t>https://www.paginegialle.it/forli-fc/finanziamenti/findomestic-banca-centro-clienti_3</t>
  </si>
  <si>
    <t>findomestic forli orari</t>
  </si>
  <si>
    <t>https://www.oraridiapertura24.it/filiale/Forl%25EC-Findomestic-64947K.html</t>
  </si>
  <si>
    <t>findomestic forli telefono</t>
  </si>
  <si>
    <t>findomestic forli foto</t>
  </si>
  <si>
    <t>Gallarate</t>
  </si>
  <si>
    <t>findomestic gallarate</t>
  </si>
  <si>
    <t>https://www.prestiti.it/finanziarie/findomestic/filiali/lombardia/gallarate</t>
  </si>
  <si>
    <t>findomestic gallarate carrefour</t>
  </si>
  <si>
    <t>https://tutti-sconti.it/punti-vendita/gallarate/findomestic/via-milano-163-c-o-centro-commerciale-carrefour</t>
  </si>
  <si>
    <t>findomestic gallarate contatti</t>
  </si>
  <si>
    <t>findomestic gallarate orari</t>
  </si>
  <si>
    <t>https://www.oraridiapertura24.it/filiale/Gallarate%2520%2528VA%2529-Findomestic-65183L.html</t>
  </si>
  <si>
    <t>findomestic gallarate telefono</t>
  </si>
  <si>
    <t>https://www.paginegialle.it/gallarate-va/finanziamenti/findomestic-banca-s-p-a_20539357</t>
  </si>
  <si>
    <t>findomestic gallarate foto</t>
  </si>
  <si>
    <t>https://www.facebook.com/FindomesticBancaSpa/photos/a-gallarate-findomestic-%C3%A8-ancora-pi%C3%B9-vicinavenite-a-trovarci-nei-nostri-nuovi-lo/10154043256128551/?locale=it_IT</t>
  </si>
  <si>
    <t>findomestic gallarate via marsala</t>
  </si>
  <si>
    <t>Gugliano</t>
  </si>
  <si>
    <t>findomestic giugliano</t>
  </si>
  <si>
    <t>https://www.paginebianche.it/giugliano-in-campania/findomestic-banca.12792541</t>
  </si>
  <si>
    <t>findomestic giugliano foto</t>
  </si>
  <si>
    <t>filiale findomestic giugliano</t>
  </si>
  <si>
    <t>findomestic giugliano napoli</t>
  </si>
  <si>
    <t>https://www.paginegialle.it/campania/giugliano_in_campania/findomestic.html</t>
  </si>
  <si>
    <t>findomestic giugliano orari</t>
  </si>
  <si>
    <t>https://tutti-sconti.it/punti-vendita/giugliano/findomestic/via-delle-colonne-33-l</t>
  </si>
  <si>
    <t>findomestic giugliano via colonne</t>
  </si>
  <si>
    <t>numero findomestic giugliano</t>
  </si>
  <si>
    <t>Lecco</t>
  </si>
  <si>
    <t>findomestic lecco</t>
  </si>
  <si>
    <t>https://www.findomestic.it/dove-siamo/lombardia/lecco</t>
  </si>
  <si>
    <t>findomestic lecco corso martiri</t>
  </si>
  <si>
    <t>findomestic lecco foto</t>
  </si>
  <si>
    <t>findomestic lecco numero</t>
  </si>
  <si>
    <t>findomestic lecco orari</t>
  </si>
  <si>
    <t>https://www.doveconviene.it/negozi/findomestic/1083191/corso-martiri-della-liberazione-75</t>
  </si>
  <si>
    <t>findomestic lecco telefono</t>
  </si>
  <si>
    <t>filiali findomestic lecco</t>
  </si>
  <si>
    <t>findomestic lecco contatti</t>
  </si>
  <si>
    <t>Pavia</t>
  </si>
  <si>
    <t>findomestic pavia</t>
  </si>
  <si>
    <t>https://www.oraridiapertura24.it/filiale/Pavia%2520%2528PV%2529-Findomestic-65191H.html</t>
  </si>
  <si>
    <t>findomestic pavia foto</t>
  </si>
  <si>
    <t>findomestic pavia telefono</t>
  </si>
  <si>
    <t>filiale findomestic pavia</t>
  </si>
  <si>
    <t>findomestic carrefour pavia</t>
  </si>
  <si>
    <t>https://tutti-sconti.it/punti-vendita/pavia/findomestic/via-cassani-c-o-centro-commerciale-carrefour</t>
  </si>
  <si>
    <t>findomestic pavia contatti</t>
  </si>
  <si>
    <t>findomestic pavia corso manzoni</t>
  </si>
  <si>
    <t>https://www.doveconviene.it/negozi/findomestic/1083267/corso-alessandro-manzoni-8-10</t>
  </si>
  <si>
    <t>findomestic pavia orari</t>
  </si>
  <si>
    <t>Piacenza</t>
  </si>
  <si>
    <t>findomestic piacenza</t>
  </si>
  <si>
    <t>https://www.doveconviene.it/negozi/findomestic/1083251/via-farnesiana-38-c</t>
  </si>
  <si>
    <t>findomestic piacenza foto</t>
  </si>
  <si>
    <t>findomestic piacenza orari</t>
  </si>
  <si>
    <t>https://www.oraridiapertura24.it/filiale/Piacenza-Findomestic-64975N.html</t>
  </si>
  <si>
    <t>findomestic piacenza piazzale genova</t>
  </si>
  <si>
    <t>https://aziende.virgilio.it/finanziamenti/piacenza-pc/findomestic-banca-s-p-a</t>
  </si>
  <si>
    <t>findomestic piacenza telefono</t>
  </si>
  <si>
    <t>findomestic piacenza via farnesiana</t>
  </si>
  <si>
    <t>Immagine</t>
  </si>
  <si>
    <t>findomestic piacenza via genova</t>
  </si>
  <si>
    <t>Pistoia</t>
  </si>
  <si>
    <t>findomestic pistoia</t>
  </si>
  <si>
    <t>https://www.findomestic.it/dove-siamo/toscana/pistoia</t>
  </si>
  <si>
    <t>findomestic pistoia telefono</t>
  </si>
  <si>
    <t>https://www.paginegialle.it/pistoia-pt/agenzia-montecatini-terme</t>
  </si>
  <si>
    <t>findomestic banca pistoia</t>
  </si>
  <si>
    <t>findomestic pistoia orari</t>
  </si>
  <si>
    <t>https://www.doveconviene.it/negozi/findomestic/1083264/via-macalle-93</t>
  </si>
  <si>
    <t>findomestic pistoia via macallè</t>
  </si>
  <si>
    <t>Pontedera</t>
  </si>
  <si>
    <t>findomestic pontedera</t>
  </si>
  <si>
    <t>https://www.prestiti.it/finanziarie/findomestic/filiali/toscana/pontedera</t>
  </si>
  <si>
    <t>findomestic pontedera foto</t>
  </si>
  <si>
    <t>findomestic pontedera telefono</t>
  </si>
  <si>
    <t>findomestic banca pontedera</t>
  </si>
  <si>
    <t>findomestic contatti pontedera</t>
  </si>
  <si>
    <t>Pordenone</t>
  </si>
  <si>
    <t>findomestic pordenone</t>
  </si>
  <si>
    <t>https://www.doveconviene.it/negozi/findomestic/1083259/viale-della-liberta-2-d</t>
  </si>
  <si>
    <t>findomestic pordenone foto</t>
  </si>
  <si>
    <t>findomestic pordenone numero di telefono</t>
  </si>
  <si>
    <t>https://www.oraridiapertura24.it/filiale/Pordenone%2520%2528PN%2529-Findomestic-64995Q.html</t>
  </si>
  <si>
    <t>findomestic pordenone orari</t>
  </si>
  <si>
    <t>Portici</t>
  </si>
  <si>
    <t>findomestic portici</t>
  </si>
  <si>
    <t>filiale findomestic portici</t>
  </si>
  <si>
    <t>findomestic portici contatti</t>
  </si>
  <si>
    <t>findomestic portici foto</t>
  </si>
  <si>
    <t>findomestic portici orari</t>
  </si>
  <si>
    <t>findomestic portici via galileo galilei</t>
  </si>
  <si>
    <t>findomestic portici numero</t>
  </si>
  <si>
    <t>findomestic portici piazzale brunelleschi</t>
  </si>
  <si>
    <t>https://firmania.it/portici/findomestic-centro-clienti-napoli-portici-3326351</t>
  </si>
  <si>
    <t>Ravenna</t>
  </si>
  <si>
    <t>findomestic ravenna</t>
  </si>
  <si>
    <t>findomestic ravenna foto</t>
  </si>
  <si>
    <t>findomestic ravenna numero di telefono</t>
  </si>
  <si>
    <t>https://www.oraridiapertura24.it/filiale/Ravenna-Findomestic-1643326R.html</t>
  </si>
  <si>
    <t>findomestic ravenna orari</t>
  </si>
  <si>
    <t>findomestic ravenna via faentina</t>
  </si>
  <si>
    <t>https://www.doveconviene.it/negozi/findomestic/1083273/via-faentina-32-a</t>
  </si>
  <si>
    <t>Rimini</t>
  </si>
  <si>
    <t>findomestic rimini</t>
  </si>
  <si>
    <t>findomestic rimini foto</t>
  </si>
  <si>
    <t>https://www.doveconviene.it/negozi/findomestic/1083293/via-flaminia-175-a</t>
  </si>
  <si>
    <t>findomestic rimini orari</t>
  </si>
  <si>
    <t>https://www.oraridiapertura24.it/filiale/Rimini%2520%2528RN%2529-Findomestic-64967Z.html</t>
  </si>
  <si>
    <t>findomestic rimini telefono</t>
  </si>
  <si>
    <t>findomestic rimini via flaminia</t>
  </si>
  <si>
    <t>Trento</t>
  </si>
  <si>
    <t>findomestic trento</t>
  </si>
  <si>
    <t>https://www.findomestic.it/dove-siamo/trentino-alto-adige/trento</t>
  </si>
  <si>
    <t>findomestic trento foto</t>
  </si>
  <si>
    <t>findomestic trento orari</t>
  </si>
  <si>
    <t>findomestic trento telefono</t>
  </si>
  <si>
    <t>findomestic trento via torre verde</t>
  </si>
  <si>
    <t>https://www.doveconviene.it/negozi/findomestic/1083320/via-torre-verde-9</t>
  </si>
  <si>
    <t>findomestic trento contatti</t>
  </si>
  <si>
    <t>Trieste</t>
  </si>
  <si>
    <t>findomestic trieste</t>
  </si>
  <si>
    <t>https://www.doveconviene.it/negozi/findomestic/1083335/1b-via-del-coroneo</t>
  </si>
  <si>
    <t>findomestic trieste foto</t>
  </si>
  <si>
    <t>findomestic trieste orari</t>
  </si>
  <si>
    <t>https://www.oraridiapertura24.it/filiale/Trieste-Findomestic-2178009M.html</t>
  </si>
  <si>
    <t>findomestic trieste telefono</t>
  </si>
  <si>
    <t>findomestic trieste via coroneo</t>
  </si>
  <si>
    <t>findomestic trieste viale d annunzio</t>
  </si>
  <si>
    <t>http://www.prestagenzie.com/findomestic/226-findomestic-trieste-TS.html</t>
  </si>
  <si>
    <t>sede findomestic trieste</t>
  </si>
  <si>
    <t>Avellino</t>
  </si>
  <si>
    <t>findomestic avellino</t>
  </si>
  <si>
    <t>https://www.findomestic.it/dove-siamo/campania/avellino</t>
  </si>
  <si>
    <t>findomestic avellino foto</t>
  </si>
  <si>
    <t>findomestic avellino contatti</t>
  </si>
  <si>
    <t>https://www.prestiti.it/finanziarie/findomestic/filiali/campania/avellino</t>
  </si>
  <si>
    <t>findomestic avellino numero di telefono</t>
  </si>
  <si>
    <t>findomestic avellino orari</t>
  </si>
  <si>
    <t>https://www.doveconviene.it/negozi/findomestic/1083107/via-tagliamento-203</t>
  </si>
  <si>
    <t>findomestic avellino telefono</t>
  </si>
  <si>
    <t>findomestic avellino via tagliamento</t>
  </si>
  <si>
    <t>Bagheria</t>
  </si>
  <si>
    <t>findomestic bagheria</t>
  </si>
  <si>
    <t>https://www.doveconviene.it/negozi/findomestic/1083245/via-citta-di-palermo-169</t>
  </si>
  <si>
    <t>findomestic bagheria foto</t>
  </si>
  <si>
    <t>findomestic bagheria numero di telefono</t>
  </si>
  <si>
    <t>https://www.prestiti.it/finanziarie/findomestic/filiali/sicilia/bagheria</t>
  </si>
  <si>
    <t>findomestic bagheria orari</t>
  </si>
  <si>
    <t>findomestic bagheria via citta di palermo</t>
  </si>
  <si>
    <t>findomestic filiale bagheria</t>
  </si>
  <si>
    <t>Benevento</t>
  </si>
  <si>
    <t>findomestic benevento</t>
  </si>
  <si>
    <t>Knowledge Panel, Recensioni, Video, Le persone hanno chiesto anche</t>
  </si>
  <si>
    <t>https://www.findomestic.it/dove-siamo/campania/benevento</t>
  </si>
  <si>
    <t>findomestic benevento contatti</t>
  </si>
  <si>
    <t>https://www.prestiti.it/finanziarie/findomestic/filiali/campania/benevento</t>
  </si>
  <si>
    <t>findomestic benevento numero di telefono</t>
  </si>
  <si>
    <t>https://www.paginebianche.it/benevento/findomestic-banca.2441425</t>
  </si>
  <si>
    <t>findomestic benevento orari</t>
  </si>
  <si>
    <t>https://www.oraridiapertura24.it/filiale/Benevento-Findomestic-4759109G.html</t>
  </si>
  <si>
    <t>findomestic benevento viale mellusi</t>
  </si>
  <si>
    <t>Biella</t>
  </si>
  <si>
    <t>findomestic biella</t>
  </si>
  <si>
    <t>https://www.doveconviene.it/negozi/findomestic/1083119/piazza-martiri-della-liberta-2</t>
  </si>
  <si>
    <t>findomestic biella telefono</t>
  </si>
  <si>
    <t>Local Pack, Recensioni</t>
  </si>
  <si>
    <t>findomestic biella orari</t>
  </si>
  <si>
    <t>Chiari</t>
  </si>
  <si>
    <t>findomestic chiari</t>
  </si>
  <si>
    <t>https://www.doveconviene.it/negozi/findomestic/1083129/via-brescia-41-a-b</t>
  </si>
  <si>
    <t>findomestic chiari foto</t>
  </si>
  <si>
    <t>https://www.oraridiapertura24.it/filiale/Chiari%2520%2528BS%2529-Findomestic-2178137Y.html</t>
  </si>
  <si>
    <t>findomestic chiari orari</t>
  </si>
  <si>
    <t>findomestic chiari telefono</t>
  </si>
  <si>
    <t>Crema</t>
  </si>
  <si>
    <t>findomestic crema</t>
  </si>
  <si>
    <t>https://www.doveconviene.it/negozi/findomestic/1083151/via-carlo-urbino-7</t>
  </si>
  <si>
    <t>findomestic crema foto</t>
  </si>
  <si>
    <t>https://www.oraridiapertura24.it/filiale/Crema%2520%2528CR%2529-Findomestic-65208Z.html</t>
  </si>
  <si>
    <t>findomestic crema orari</t>
  </si>
  <si>
    <t>findomestic crema telefono</t>
  </si>
  <si>
    <t>Crotone</t>
  </si>
  <si>
    <t>findomestic crotone</t>
  </si>
  <si>
    <t>https://www.findomestic.it/dove-siamo/calabria/crotone</t>
  </si>
  <si>
    <t>findomestic crotone foto</t>
  </si>
  <si>
    <t>findomestic crotone contatti</t>
  </si>
  <si>
    <t>https://www.prestiti.it/finanziarie/findomestic/filiali/calabria/crotone</t>
  </si>
  <si>
    <t>findomestic crotone numero</t>
  </si>
  <si>
    <t>findomestic crotone orari</t>
  </si>
  <si>
    <t>https://www.doveconviene.it/negozi/findomestic/1083190/via-roma-116</t>
  </si>
  <si>
    <t>findomestic crotone telefono</t>
  </si>
  <si>
    <t>https://www.paginegialle.it/crotone-kr/consulenza/agente-findomestic-star-brixia</t>
  </si>
  <si>
    <t>findomestic crotone via roma</t>
  </si>
  <si>
    <t>Desenzano</t>
  </si>
  <si>
    <t>findomestic desenzano</t>
  </si>
  <si>
    <t>https://www.doveconviene.it/negozi/findomestic/1083131/viale-guglielmo-marconi-34</t>
  </si>
  <si>
    <t>findomestic desenzano del garda</t>
  </si>
  <si>
    <t>findomestic desenzano contatti</t>
  </si>
  <si>
    <t>https://www.oraridiapertura24.it/filiale/Desenzano%2520del%2520Garda-Findomestic-2178120M.html</t>
  </si>
  <si>
    <t>findomestic desenzano orari</t>
  </si>
  <si>
    <t>findomestic desenzano telefono</t>
  </si>
  <si>
    <t>https://www.paginebianche.it/desenzano-del-garda/findomestic-banca.9281879</t>
  </si>
  <si>
    <t>findomestic desenzano foto</t>
  </si>
  <si>
    <t>Recensioni, Video, Immagine</t>
  </si>
  <si>
    <t>https://nicelocal.it/lombardia/banks/findomestic_centro_clienti_desenzano/</t>
  </si>
  <si>
    <t>La spezia</t>
  </si>
  <si>
    <t>findomestic la spezia</t>
  </si>
  <si>
    <t>findomestic la spezia foto</t>
  </si>
  <si>
    <t>findomestic la spezia orari</t>
  </si>
  <si>
    <t>https://www.doveconviene.it/negozi/findomestic/1083305/via-l-agretti-6</t>
  </si>
  <si>
    <t>findomestic la spezia telefono</t>
  </si>
  <si>
    <t>sede findomestic la spezia</t>
  </si>
  <si>
    <t>Lodi</t>
  </si>
  <si>
    <t>findomestic lodi</t>
  </si>
  <si>
    <t>https://www.oraridiapertura24.it/filiale/Lodi%2520%2528LO%2529-Findomestic-65198Q.html</t>
  </si>
  <si>
    <t>findomestic lodi foto</t>
  </si>
  <si>
    <t>findomestic lodi numero di telefono</t>
  </si>
  <si>
    <t>findomestic lodi orari</t>
  </si>
  <si>
    <t>findomestic sede lodi</t>
  </si>
  <si>
    <t>https://www.paginegialle.it/lodi-lo/finanziamenti/findomestic-banca-s-p-a_20485138</t>
  </si>
  <si>
    <t>Lucca</t>
  </si>
  <si>
    <t>findomestic lucca</t>
  </si>
  <si>
    <t>https://www.findomestic.it/dove-siamo/toscana/lucca</t>
  </si>
  <si>
    <t>findomestic lucca porta elisa</t>
  </si>
  <si>
    <t>findomestic lucca porta elisa foto</t>
  </si>
  <si>
    <t>findomestic lucca telefono</t>
  </si>
  <si>
    <t>https://www.prestiti.it/finanziarie/findomestic/filiali/toscana/lucca</t>
  </si>
  <si>
    <t>findomestic lucca carrefour</t>
  </si>
  <si>
    <t>https://tutti-sconti.it/punti-vendita/lucca/findomestic/via-ss-annunziata-278-c-o-centro-commerciale-carrefour</t>
  </si>
  <si>
    <t>findomestic lucca orari</t>
  </si>
  <si>
    <t>findomestic filiale di lucca</t>
  </si>
  <si>
    <t>sede findomestic lucca</t>
  </si>
  <si>
    <t>Pesaro</t>
  </si>
  <si>
    <t>findomestic pesaro</t>
  </si>
  <si>
    <t>https://www.prestiti.it/finanziarie/findomestic/filiali/marche/pesaro</t>
  </si>
  <si>
    <t>findomestic pesaro telefono</t>
  </si>
  <si>
    <t>findomestic pesaro orari</t>
  </si>
  <si>
    <t>https://www.doveconviene.it/negozi/findomestic/1083266/piazzale-giuseppe-garibaldi-1-2-3</t>
  </si>
  <si>
    <t>findomestic pesaro foto</t>
  </si>
  <si>
    <t>https://www.findomestic.it/dove-siamo/marche</t>
  </si>
  <si>
    <t>Pozzuoli</t>
  </si>
  <si>
    <t>findomestic pozzuoli</t>
  </si>
  <si>
    <t>https://www.doveconviene.it/negozi/findomestic/1083240/via-santissima-annunziata-8</t>
  </si>
  <si>
    <t>findomestic filiale di pozzuoli</t>
  </si>
  <si>
    <t>findomestic pozzuoli contatti</t>
  </si>
  <si>
    <t>findomestic pozzuoli foto</t>
  </si>
  <si>
    <t>findomestic pozzuoli numero di telefono</t>
  </si>
  <si>
    <t>https://www.banche.wiki/filiale-findomestic-di-via-santissima-annunziata-8-pozzuoli-na-80078-pozzuoli/</t>
  </si>
  <si>
    <t>findomestic pozzuoli orari</t>
  </si>
  <si>
    <t>Terni</t>
  </si>
  <si>
    <t>findomestic terni</t>
  </si>
  <si>
    <t>findomestic terni foto</t>
  </si>
  <si>
    <t>findomestic terni orari</t>
  </si>
  <si>
    <t>https://www.oraridiapertura24.it/filiale/Terni-Findomestic-65487S.html</t>
  </si>
  <si>
    <t>findomestic terni telefono</t>
  </si>
  <si>
    <t>https://www.paginebianche.it/terni/m-b-financial-consulting.960096</t>
  </si>
  <si>
    <t>findomestic terni indirizzo</t>
  </si>
  <si>
    <t>findomestic terni via oberdan</t>
  </si>
  <si>
    <t>https://www.doveconviene.it/negozi/findomestic/1083334/viale-oberdan-guglielmo-15</t>
  </si>
  <si>
    <t>Trapani</t>
  </si>
  <si>
    <t>findomestic trapani</t>
  </si>
  <si>
    <t>https://www.findomestic.it/dove-siamo/sicilia/trapani</t>
  </si>
  <si>
    <t>findomestic trapani telefono</t>
  </si>
  <si>
    <t>https://www.prestiti.it/finanziarie/findomestic/filiali/sicilia/trapani</t>
  </si>
  <si>
    <t>findomestic trapani numero di telefono</t>
  </si>
  <si>
    <t>findomestic trapani foto</t>
  </si>
  <si>
    <t>findomestic trapani piazza martiri d ungheria</t>
  </si>
  <si>
    <t>https://www.paginebianche.it/trapani/findomestic-centro-clienti-trapani.4138407</t>
  </si>
  <si>
    <t>Treviglio</t>
  </si>
  <si>
    <t>findomestic treviglio</t>
  </si>
  <si>
    <t>https://www.doveconviene.it/negozi/findomestic/1083118/via-cesare-battisti-49</t>
  </si>
  <si>
    <t>findomestic treviglio foto</t>
  </si>
  <si>
    <t>findomestic treviglio numero di telefono</t>
  </si>
  <si>
    <t>findomestic treviglio orari</t>
  </si>
  <si>
    <t>Arezzo</t>
  </si>
  <si>
    <t>findomestic arezzo</t>
  </si>
  <si>
    <t>https://www.findomestic.it/dove-siamo/toscana/arezzo</t>
  </si>
  <si>
    <t>findomestic arezzo telefono</t>
  </si>
  <si>
    <t>findomestic arezzo contatti</t>
  </si>
  <si>
    <t>findomestic arezzo orari</t>
  </si>
  <si>
    <t>https://www.oraridiapertura24.it/filiale/Arezzo%2520%2528AR%2529-Findomestic-65435P.html</t>
  </si>
  <si>
    <t>findomestic arezzo via vittorio veneto</t>
  </si>
  <si>
    <t>Knowledge Panel, Local Pack, Recensioni</t>
  </si>
  <si>
    <t>https://www.doveconviene.it/negozi/findomestic/1083103/via-vittorio-veneto-110-a</t>
  </si>
  <si>
    <t>filiali findomestic arezzo</t>
  </si>
  <si>
    <t>findomestic banca arezzo</t>
  </si>
  <si>
    <t>Avezzano</t>
  </si>
  <si>
    <t>findomestic avezzano</t>
  </si>
  <si>
    <t>https://www.oraridiapertura24.it/filiale/Avezzano%2520%2528AQ%2529-Findomestic-64809Y.html</t>
  </si>
  <si>
    <t>findomestic avezzano orari</t>
  </si>
  <si>
    <t>findomestic avezzano telefono</t>
  </si>
  <si>
    <t>https://www.paginebianche.it/avezzano/fin-5-sa-michetti-carlo-c-findomestic-network.3154534</t>
  </si>
  <si>
    <t>findomestic avezzano via roma</t>
  </si>
  <si>
    <t>findomestic avezzano foto</t>
  </si>
  <si>
    <t>Battipaglia</t>
  </si>
  <si>
    <t>findomestic battipaglia</t>
  </si>
  <si>
    <t>https://www.prestiti.it/finanziarie/findomestic/filiali/campania/battipaglia</t>
  </si>
  <si>
    <t>findomestic battipaglia contatti</t>
  </si>
  <si>
    <t>findomestic battipaglia foto</t>
  </si>
  <si>
    <t>findomestic battipaglia numero di telefono</t>
  </si>
  <si>
    <t>https://www.paginebianche.it/battipaglia/family-profession-project-brunetti-francescopaolo.960085</t>
  </si>
  <si>
    <t>findomestic battipaglia orari</t>
  </si>
  <si>
    <t>https://www.oraridiapertura24.it/filiale/Battipaglia%2520%2528SA%2529-Findomestic-64914H.html</t>
  </si>
  <si>
    <t>findomestic sede battipaglia</t>
  </si>
  <si>
    <t>Carpi</t>
  </si>
  <si>
    <t>findomestic carpi</t>
  </si>
  <si>
    <t>findomestic carpi foto</t>
  </si>
  <si>
    <t>findomestic carpi orari</t>
  </si>
  <si>
    <t>https://www.oraridiapertura24.it/filiale/Carpi-Findomestic-2178004K.html</t>
  </si>
  <si>
    <t>filiale findomestic carpi</t>
  </si>
  <si>
    <t>Conegliano</t>
  </si>
  <si>
    <t>findomestic conegliano</t>
  </si>
  <si>
    <t>findomestic conegliano orari</t>
  </si>
  <si>
    <t>https://www.doveconviene.it/negozi/findomestic/1083337/piazzale-san-martino-11-a</t>
  </si>
  <si>
    <t>findomestic conegliano telefono</t>
  </si>
  <si>
    <t>https://www.oraridiapertura24.it/filiale/Conegliano%2520%2528TV%2529-Findomestic-65518H.html</t>
  </si>
  <si>
    <t>findomestic conegliano veneto</t>
  </si>
  <si>
    <t>Corsico</t>
  </si>
  <si>
    <t>findomestic corsico</t>
  </si>
  <si>
    <t>https://www.doveconviene.it/negozi/findomestic/1083214/viale-della-liberazione-12</t>
  </si>
  <si>
    <t>findomestic corsico orari</t>
  </si>
  <si>
    <t>findomestic corsico telefono</t>
  </si>
  <si>
    <t>https://www.banche.wiki/filiale-findomestic-di-viale-liberazione-12-corsico/</t>
  </si>
  <si>
    <t>findomestic corsico foto</t>
  </si>
  <si>
    <t>https://nicelocal.it/lombardia/banks/findomestic_centro_clienti_milano_corsico/</t>
  </si>
  <si>
    <t>findomestic filiale corsico</t>
  </si>
  <si>
    <t>https://www.oraridiapertura24.it/filiale/Corsico%2520%2528MI%2529-Findomestic-2178123U.html</t>
  </si>
  <si>
    <t>findomestic milano corsico</t>
  </si>
  <si>
    <t>Cuneo</t>
  </si>
  <si>
    <t>findomestic cuneo</t>
  </si>
  <si>
    <t>https://www.doveconviene.it/negozi/findomestic/1083149/corso-vittorio-emanuele-ii-6</t>
  </si>
  <si>
    <t>findomestic cuneo foto</t>
  </si>
  <si>
    <t>https://www.findomestic.it/dove-siamo/piemonte</t>
  </si>
  <si>
    <t>findomestic cuneo orari</t>
  </si>
  <si>
    <t>https://www.oraridiapertura24.it/filiale/Cuneo%2520%2528CN%2529-Findomestic-65306G.html</t>
  </si>
  <si>
    <t>findomestic cuneo telefono</t>
  </si>
  <si>
    <t>findomestic cuneo contatti</t>
  </si>
  <si>
    <t>Empoli</t>
  </si>
  <si>
    <t>findomestic empoli</t>
  </si>
  <si>
    <t>https://www.prestiti.it/finanziarie/findomestic/filiali/toscana/empoli</t>
  </si>
  <si>
    <t>findomestic empoli foto</t>
  </si>
  <si>
    <t>https://findomestic-banca-empoli.business.site/</t>
  </si>
  <si>
    <t>findomestic empoli orari</t>
  </si>
  <si>
    <t>https://www.doveconviene.it/negozi/findomestic/1083176/via-luigi-russo-70</t>
  </si>
  <si>
    <t>findomestic empoli telefono</t>
  </si>
  <si>
    <t>Giulianova</t>
  </si>
  <si>
    <t>findomestic giulianova</t>
  </si>
  <si>
    <t>https://www.doveconviene.it/negozi/findomestic/1083318/via-galileo-galilei-238</t>
  </si>
  <si>
    <t>findomestic giulianova orari</t>
  </si>
  <si>
    <t>https://www.oraridiapertura24.it/filiale/Giulianova%2520%2528TE%2529-Findomestic-64801P.html</t>
  </si>
  <si>
    <t>findomestic giulianova telefono</t>
  </si>
  <si>
    <t>Grosseto</t>
  </si>
  <si>
    <t>findomestic grosseto</t>
  </si>
  <si>
    <t>https://www.findomestic.it/dove-siamo/toscana/grosseto</t>
  </si>
  <si>
    <t>findomestic grosseto orari</t>
  </si>
  <si>
    <t>https://www.oraridiapertura24.it/filiale/Grosseto%2520%2528GR%2529-Findomestic-65452W.html</t>
  </si>
  <si>
    <t>findomestic grosseto telefono</t>
  </si>
  <si>
    <t>findomestic grosseto via della pace</t>
  </si>
  <si>
    <t>Imola</t>
  </si>
  <si>
    <t>findomestic imola</t>
  </si>
  <si>
    <t>findomestic imola foto</t>
  </si>
  <si>
    <t>findomestic imola orari</t>
  </si>
  <si>
    <t>https://www.oraridiapertura24.it/filiale/Imola-Findomestic-2096160U.html</t>
  </si>
  <si>
    <t>findomestic imola via pisacane</t>
  </si>
  <si>
    <t>https://www.doveconviene.it/negozi/findomestic/1083124/via-carlo-pisacane-17-19</t>
  </si>
  <si>
    <t>Lanciano</t>
  </si>
  <si>
    <t>findomestic lanciano</t>
  </si>
  <si>
    <t>https://www.doveconviene.it/negozi/findomestic/1083144/via-montegrappa-19-21</t>
  </si>
  <si>
    <t>findomestic lanciano foto</t>
  </si>
  <si>
    <t>https://www.oraridiapertura24.it/filiale/Lanciano-Findomestic-1867476R.html</t>
  </si>
  <si>
    <t>findomestic lanciano orari</t>
  </si>
  <si>
    <t>findomestic lanciano telefono</t>
  </si>
  <si>
    <t>Legnano</t>
  </si>
  <si>
    <t>findomestic legnano</t>
  </si>
  <si>
    <t>https://www.prestiti.it/finanziarie/findomestic/filiali/lombardia/legnano</t>
  </si>
  <si>
    <t>findomestic legnano corso sempione</t>
  </si>
  <si>
    <t>https://www.doveconviene.it/negozi/findomestic/1083215/corso-sempione-190</t>
  </si>
  <si>
    <t>findomestic legnano orari</t>
  </si>
  <si>
    <t>https://www.oraridiapertura24.it/filiale/Legnano%2520%2528MI%2529-Findomestic-65180Y.html</t>
  </si>
  <si>
    <t>findomestic legnano telefono</t>
  </si>
  <si>
    <t>findomestic legnano foto</t>
  </si>
  <si>
    <t>Milazzo</t>
  </si>
  <si>
    <t>findomestic milazzo</t>
  </si>
  <si>
    <t>https://www.doveconviene.it/negozi/findomestic/1083210/via-cavour-2</t>
  </si>
  <si>
    <t>findomestic milazzo contatti</t>
  </si>
  <si>
    <t>https://www.oraridiapertura24.it/filiale/Milazzo%2520%2528ME%2529-Findomestic-65401A.html</t>
  </si>
  <si>
    <t>findomestic milazzo orari</t>
  </si>
  <si>
    <t>findomestic milazzo telefono</t>
  </si>
  <si>
    <t>findomestic milazzo foto</t>
  </si>
  <si>
    <t>https://nicelocal.it/sicilia/banks/findomestic_centro_clienti_milazzo/</t>
  </si>
  <si>
    <t>findomestic milazzo via cavour</t>
  </si>
  <si>
    <t>findomestic sede milazzo</t>
  </si>
  <si>
    <t>https://www.prestiti.it/finanziarie/findomestic/filiali/sicilia/milazzo</t>
  </si>
  <si>
    <t>Rho</t>
  </si>
  <si>
    <t>findomestic rho</t>
  </si>
  <si>
    <t>Knowledge Panel, Sitelink, Video, Le persone hanno chiesto anche</t>
  </si>
  <si>
    <t>https://www.prestiti.it/finanziarie/findomestic/filiali/lombardia/rho</t>
  </si>
  <si>
    <t>findomestic rho foto</t>
  </si>
  <si>
    <t>https://www.misterimprese.it/lombardia/milano/rho/finanziamenti-e-mutui/2484462.html</t>
  </si>
  <si>
    <t>findomestic rho indirizzo</t>
  </si>
  <si>
    <t>findomestic rho orari</t>
  </si>
  <si>
    <t>https://www.doveconviene.it/negozi/findomestic/1083222/via-milano-19-a</t>
  </si>
  <si>
    <t>findomestic rho telefono</t>
  </si>
  <si>
    <t>Rovigo</t>
  </si>
  <si>
    <t>findomestic rovigo</t>
  </si>
  <si>
    <t>https://www.doveconviene.it/negozi/findomestic/1083294/viale-tre-martiri-12</t>
  </si>
  <si>
    <t>findomestic rovigo foto</t>
  </si>
  <si>
    <t>filiali findomestic rovigo</t>
  </si>
  <si>
    <t>https://www.prestiti.it/finanziarie/findomestic/filiali/veneto/rovigo</t>
  </si>
  <si>
    <t>findomestic rovigo orari</t>
  </si>
  <si>
    <t>findomestic rovigo telefono</t>
  </si>
  <si>
    <t>Saronno</t>
  </si>
  <si>
    <t>findomestic saronno</t>
  </si>
  <si>
    <t>https://www.tiendeo.it/Negozi/saronno/findomestic-via-padre-l-monti/231762</t>
  </si>
  <si>
    <t>findomestic saronno foto</t>
  </si>
  <si>
    <t>findomestic saronno orari</t>
  </si>
  <si>
    <t>findomestic saronno telefono</t>
  </si>
  <si>
    <t>filiale findomestic saronno</t>
  </si>
  <si>
    <t>Savona</t>
  </si>
  <si>
    <t>findomestic savona</t>
  </si>
  <si>
    <t>https://www.findomestic.it/dove-siamo/liguria/savona</t>
  </si>
  <si>
    <t>findomestic savona foto</t>
  </si>
  <si>
    <t>findomestic savona orari</t>
  </si>
  <si>
    <t>https://www.tiendeo.it/Negozi/savona/findomestic-piazza-saffi/231725</t>
  </si>
  <si>
    <t>findomestic savona telefono</t>
  </si>
  <si>
    <t>Scafati</t>
  </si>
  <si>
    <t>findomestic scafati</t>
  </si>
  <si>
    <t>https://www.prestiti.it/finanziarie/findomestic/filiali/campania/scafati</t>
  </si>
  <si>
    <t>filiale findomestic scafati</t>
  </si>
  <si>
    <t>findomestic scafati orari</t>
  </si>
  <si>
    <t>https://www.oraridiapertura24.it/filiale/Scafati-Findomestic-64902O.html</t>
  </si>
  <si>
    <t>findomestic scafati via martiri d'ungheria</t>
  </si>
  <si>
    <t>https://www.banche.wiki/filiale-findomestic-di-via-martiri-dungheria-157-159-scafati/</t>
  </si>
  <si>
    <t>findomestic scafati telefono</t>
  </si>
  <si>
    <t>Siderno</t>
  </si>
  <si>
    <t>findomestic siderno</t>
  </si>
  <si>
    <t>https://www.prestiti.it/finanziarie/findomestic/filiali/calabria/siderno</t>
  </si>
  <si>
    <t>findomestic siderno numero</t>
  </si>
  <si>
    <t>findomestic siderno orari</t>
  </si>
  <si>
    <t>https://www.doveconviene.it/negozi/findomestic/1083276/via-vittorio-emanuele-27</t>
  </si>
  <si>
    <t>findomestic filiale siderno</t>
  </si>
  <si>
    <t>findomestic siderno contatti</t>
  </si>
  <si>
    <t>Siena</t>
  </si>
  <si>
    <t>findomestic siena</t>
  </si>
  <si>
    <t>https://www.findomestic.it/dove-siamo/toscana/siena</t>
  </si>
  <si>
    <t>findomestic siena viale cavour</t>
  </si>
  <si>
    <t>filiale findomestic siena</t>
  </si>
  <si>
    <t>findomestic siena telefono</t>
  </si>
  <si>
    <t>https://www.prestiti.it/finanziarie/findomestic/filiali/toscana/siena</t>
  </si>
  <si>
    <t>findomestic siena viale sardegna</t>
  </si>
  <si>
    <t>https://www.doveconviene.it/negozi/findomestic/1083302/viale-sardegna-14</t>
  </si>
  <si>
    <t>findomestic siena orari</t>
  </si>
  <si>
    <t>Viareggio</t>
  </si>
  <si>
    <t>findomestic viareggio</t>
  </si>
  <si>
    <t>https://www.prestiti.it/finanziarie/findomestic/filiali/toscana/viareggio</t>
  </si>
  <si>
    <t>findomestic viareggio foto</t>
  </si>
  <si>
    <t>findomestic viareggio orari</t>
  </si>
  <si>
    <t>https://www.doveconviene.it/negozi/findomestic/1083204/viale-carducci-25</t>
  </si>
  <si>
    <t>findomestic viareggio telefono</t>
  </si>
  <si>
    <t>Vibo Valentia</t>
  </si>
  <si>
    <t>findomestic vibo valentia</t>
  </si>
  <si>
    <t>https://www.findomestic.it/dove-siamo/calabria/vibo-valentia</t>
  </si>
  <si>
    <t>findomestic vibo valentia telefono</t>
  </si>
  <si>
    <t>https://www.prestiti.it/finanziarie/findomestic/filiali/calabria/vibo-valentia</t>
  </si>
  <si>
    <t>findomestic vibo valentia foto</t>
  </si>
  <si>
    <t>findomestic vibo valentia orari</t>
  </si>
  <si>
    <t>https://www.doveconviene.it/negozi/findomestic/1083358/via-kennedy-22-24</t>
  </si>
  <si>
    <t>sede findomestic vibo valentia</t>
  </si>
  <si>
    <t>Viterbo</t>
  </si>
  <si>
    <t>findomestic viterbo</t>
  </si>
  <si>
    <t>https://www.prestiti.it/finanziarie/findomestic/filiali/lazio/viterbo</t>
  </si>
  <si>
    <t>findomestic viterbo contatti</t>
  </si>
  <si>
    <t>findomestic viterbo foto</t>
  </si>
  <si>
    <t>https://www.paginebianche.it/viterbo/findomestic-banca.13738521</t>
  </si>
  <si>
    <t>findomestic viterbo orari</t>
  </si>
  <si>
    <t>https://www.oraridiapertura24.it/filiale/Viterbo-Findomestic-1616546R.html</t>
  </si>
  <si>
    <t>findomestic viterbo telefono</t>
  </si>
  <si>
    <t>sedi findomestic viterbo</t>
  </si>
  <si>
    <t>Arcireale</t>
  </si>
  <si>
    <t>findomestic acireale</t>
  </si>
  <si>
    <t>https://www.prestiti.it/finanziarie/findomestic/filiali/sicilia/acireale</t>
  </si>
  <si>
    <t>findomestic acireale corso italia</t>
  </si>
  <si>
    <t>https://www.doveconviene.it/negozi/findomestic/1083157/corso-italia-58-d-f</t>
  </si>
  <si>
    <t>findomestic acireale orari</t>
  </si>
  <si>
    <t>https://www.oraridiapertura24.it/filiale/Acireale%2520%2528CT%2529-Findomestic-2178419Y.html</t>
  </si>
  <si>
    <t>findomestic acireale telefono</t>
  </si>
  <si>
    <t>findomestic acireale foto</t>
  </si>
  <si>
    <t>Ascoli Piceno</t>
  </si>
  <si>
    <t>findomestic ascoli piceno</t>
  </si>
  <si>
    <t>https://www.paginebianche.it/ascoli-piceno/findomestic.3441779</t>
  </si>
  <si>
    <t>findomestic ascoli piceno orari</t>
  </si>
  <si>
    <t>https://www.oraridiapertura24.it/filiale/Ascoli%2520Piceno%2520%2528AP%2529-Findomestic-65248G.html</t>
  </si>
  <si>
    <t>findomestic ascoli piceno telefono</t>
  </si>
  <si>
    <t>findomestic ascoli piceno via indipendenza 23</t>
  </si>
  <si>
    <t>https://www.doveconviene.it/negozi/findomestic/1083098/via-indipendenza-23</t>
  </si>
  <si>
    <t>Castellammare di Stabia</t>
  </si>
  <si>
    <t>findomestic castellammare</t>
  </si>
  <si>
    <t>https://www.prestiti.it/finanziarie/findomestic/filiali/campania/castellammare-di-stabia</t>
  </si>
  <si>
    <t>findomestic castellammare di stabia</t>
  </si>
  <si>
    <t>findomestic castellammare di stabia foto</t>
  </si>
  <si>
    <t>findomestic castellammare di stabia numero di telefono</t>
  </si>
  <si>
    <t>findomestic castellammare di stabia orari</t>
  </si>
  <si>
    <t>https://www.doveconviene.it/negozi/findomestic/1083230/corso-alcide-de-gasperi-57</t>
  </si>
  <si>
    <t>findomestic castellammare di stabia contatti</t>
  </si>
  <si>
    <t>Foligno</t>
  </si>
  <si>
    <t>findomestic foligno</t>
  </si>
  <si>
    <t>findomestic foligno orari</t>
  </si>
  <si>
    <t>https://www.doveconviene.it/negozi/findomestic/1083255/via-nazario-sauro-5</t>
  </si>
  <si>
    <t>findomestic foligno telefono</t>
  </si>
  <si>
    <t>Lamezia Terme</t>
  </si>
  <si>
    <t>findomestic lamezia terme</t>
  </si>
  <si>
    <t>https://www.prestiti.it/finanziarie/findomestic/filiali/calabria/lamezia-terme</t>
  </si>
  <si>
    <t>findomestic lamezia terme foto</t>
  </si>
  <si>
    <t>findomestic lamezia terme numero di telefono</t>
  </si>
  <si>
    <t>findomestic lamezia terme orari</t>
  </si>
  <si>
    <t>https://www.doveconviene.it/negozi/findomestic/1083166/via-c-colombo-34</t>
  </si>
  <si>
    <t>findomestic sede di lamezia terme</t>
  </si>
  <si>
    <t>Latina</t>
  </si>
  <si>
    <t>findomestic latina</t>
  </si>
  <si>
    <t>findomestic latina orari</t>
  </si>
  <si>
    <t>https://www.doveconviene.it/negozi/findomestic/1083201/via-carturan-37</t>
  </si>
  <si>
    <t>findomestic latina contatti</t>
  </si>
  <si>
    <t>https://www.prestiti.it/finanziarie/findomestic/filiali/lazio/latina</t>
  </si>
  <si>
    <t>findomestic latina telefono</t>
  </si>
  <si>
    <t>findomestic contatti latina</t>
  </si>
  <si>
    <t>findomestic latina via carturan</t>
  </si>
  <si>
    <t>findomestic sede latina</t>
  </si>
  <si>
    <t>findomestic area clienti latina</t>
  </si>
  <si>
    <t>findomestic latina foto</t>
  </si>
  <si>
    <t>findomestic latina indirizzo</t>
  </si>
  <si>
    <t>Magenta</t>
  </si>
  <si>
    <t>findomestic magenta</t>
  </si>
  <si>
    <t>https://www.oraridiapertura24.it/filiale/Magenta%2520%2528MI%2529-Findomestic-65222L.html</t>
  </si>
  <si>
    <t>findomestic magenta orari</t>
  </si>
  <si>
    <t>findomestic magenta telefono</t>
  </si>
  <si>
    <t>filiale findomestic magenta</t>
  </si>
  <si>
    <t>Maglie</t>
  </si>
  <si>
    <t>findomestic maglie</t>
  </si>
  <si>
    <t>https://www.doveconviene.it/negozi/findomestic/1083195/via-vittorio-emanuele-239</t>
  </si>
  <si>
    <t>findomestic maglie orari</t>
  </si>
  <si>
    <t>https://www.oraridiapertura24.it/filiale/Maglie%2520%2528LE%2529-Findomestic-65373B.html</t>
  </si>
  <si>
    <t>findomestic maglie telefono</t>
  </si>
  <si>
    <t>https://www.prestiti.it/finanziarie/findomestic/filiali/puglia/maglie</t>
  </si>
  <si>
    <t>Monterotondo</t>
  </si>
  <si>
    <t>findomestic monterotondo</t>
  </si>
  <si>
    <t>https://tutti-sconti.it/punti-vendita/monterotondo/findomestic/via-salaria-229</t>
  </si>
  <si>
    <t>findomestic monterotondo foto</t>
  </si>
  <si>
    <t>https://www.oraridiapertura24.it/filiale/Monterotondo-Findomestic-4759458K.html</t>
  </si>
  <si>
    <t>findomestic monterotondo scalo</t>
  </si>
  <si>
    <t>Olbia</t>
  </si>
  <si>
    <t>findomestic olbia</t>
  </si>
  <si>
    <t>https://www.prestiti.it/finanziarie/findomestic/filiali/sardegna/olbia</t>
  </si>
  <si>
    <t>findomestic olbia via vittorio veneto</t>
  </si>
  <si>
    <t>https://www.doveconviene.it/negozi/findomestic/1083310/via-vittorio-veneto-88-c</t>
  </si>
  <si>
    <t>findomestic olbia contatti</t>
  </si>
  <si>
    <t>findomestic olbia orari</t>
  </si>
  <si>
    <t>https://www.oraridiapertura24.it/filiale/Olbia%2520%2528OT%2529-Findomestic-65390H.html</t>
  </si>
  <si>
    <t>findomestic olbia telefono</t>
  </si>
  <si>
    <t>https://www.paginegialle.it/olbia-ot/finanziamenti/agenzia-findomestic-network_2</t>
  </si>
  <si>
    <t>filiale findomestic olbia</t>
  </si>
  <si>
    <t>findomestic olbia foto</t>
  </si>
  <si>
    <t>Oristano</t>
  </si>
  <si>
    <t>findomestic oristano</t>
  </si>
  <si>
    <t>https://www.doveconviene.it/negozi/findomestic/1083244/via-cagliari-85-a</t>
  </si>
  <si>
    <t>findomestic oristano foto</t>
  </si>
  <si>
    <t>findomestic oristano orari</t>
  </si>
  <si>
    <t>https://www.oraridiapertura24.it/filiale/Oristano%2520%2528OR%2529-Findomestic-65392N.html</t>
  </si>
  <si>
    <t>findomestic oristano telefono</t>
  </si>
  <si>
    <t>https://www.paginebianche.it/oristano/findomestic.4294830</t>
  </si>
  <si>
    <t>Paternò</t>
  </si>
  <si>
    <t>findomestic paternò</t>
  </si>
  <si>
    <t>https://www.prestiti.it/finanziarie/findomestic/filiali/sicilia/paterno-sicilia</t>
  </si>
  <si>
    <t>findomestic filiale di paternò</t>
  </si>
  <si>
    <t>findomestic paternò numero di telefono</t>
  </si>
  <si>
    <t>findomestic paternò foto</t>
  </si>
  <si>
    <t>Rieti</t>
  </si>
  <si>
    <t>findomestic rieti</t>
  </si>
  <si>
    <t>findomestic rieti foto</t>
  </si>
  <si>
    <t>findomestic rieti contatti</t>
  </si>
  <si>
    <t>https://www.paginebianche.it/rieti/findomestic.6967114</t>
  </si>
  <si>
    <t>findomestic rieti orari</t>
  </si>
  <si>
    <t>https://www.oraridiapertura24.it/filiale/Rieti%2520%2528RI%2529-Findomestic-65070W.html</t>
  </si>
  <si>
    <t>Teramo</t>
  </si>
  <si>
    <t>findomestic teramo</t>
  </si>
  <si>
    <t>https://www.oraridiapertura24.it/filiale/Teramo-Findomestic-348914F.html</t>
  </si>
  <si>
    <t>findomestic teramo telefono</t>
  </si>
  <si>
    <t>https://www.paginebianche.it/teramo/agente-findomestic-star-brixia.10844239</t>
  </si>
  <si>
    <t>findomestic teramo viale crispi</t>
  </si>
  <si>
    <t>findomestic teramo foto</t>
  </si>
  <si>
    <t>Video, Immagine, Le persone hanno chiesto anche</t>
  </si>
  <si>
    <t>Vercelli</t>
  </si>
  <si>
    <t>findomestic vercelli</t>
  </si>
  <si>
    <t>https://www.prestiti.it/finanziarie/findomestic/filiali/piemonte/vercelli</t>
  </si>
  <si>
    <t>findomestic vercelli orari</t>
  </si>
  <si>
    <t>https://www.oraridiapertura24.it/filiale/Vercelli-Findomestic-2178182X.html</t>
  </si>
  <si>
    <t>findomestic vercelli telefono</t>
  </si>
  <si>
    <t>findomestic vercelli via paggi</t>
  </si>
  <si>
    <t>https://www.doveconviene.it/negozi/findomestic/1083345/via-giuseppe-paggi-74</t>
  </si>
  <si>
    <t>findomestic vercelli foto</t>
  </si>
  <si>
    <t>findomestic viale lazio</t>
  </si>
  <si>
    <t>findomestic viale marconi</t>
  </si>
  <si>
    <t>Vigevano</t>
  </si>
  <si>
    <t>findomestic vigevano</t>
  </si>
  <si>
    <t>https://www.prestiti.it/finanziarie/findomestic/filiali/lombardia/vigevano</t>
  </si>
  <si>
    <t>findomestic - vigevano foto</t>
  </si>
  <si>
    <t>findomestic vigevano corso genova</t>
  </si>
  <si>
    <t>https://www.doveconviene.it/negozi/findomestic/1083268/corso-genova-2-b</t>
  </si>
  <si>
    <t>findomestic vigevano orari</t>
  </si>
  <si>
    <t>findomestic vigevano piazza</t>
  </si>
  <si>
    <t>findomestic vigevano telefono</t>
  </si>
  <si>
    <t>Barletta</t>
  </si>
  <si>
    <t>findomestic barletta</t>
  </si>
  <si>
    <t>https://www.findomestic.it/dove-siamo/puglia/barletta-andria-trani</t>
  </si>
  <si>
    <t>findomestic barletta foto</t>
  </si>
  <si>
    <t>filiale findomestic barletta</t>
  </si>
  <si>
    <t>findomestic barletta contatti</t>
  </si>
  <si>
    <t>https://www.prestiti.it/finanziarie/findomestic/filiali/puglia/barletta</t>
  </si>
  <si>
    <t>findomestic barletta orari</t>
  </si>
  <si>
    <t>https://www.doveconviene.it/negozi/findomestic/1083133/via-monfalcone-2-e</t>
  </si>
  <si>
    <t>Bra</t>
  </si>
  <si>
    <t>findomestic bra</t>
  </si>
  <si>
    <t>https://www.paginegialle.it/bra-cn/finanziamenti/findomestic</t>
  </si>
  <si>
    <t>findomestic bra foto</t>
  </si>
  <si>
    <t>https://www.oraridiapertura24.it/filiale/Bra%2520%2528CN%2529-Findomestic-2178181T.html</t>
  </si>
  <si>
    <t>findomestic bra orari</t>
  </si>
  <si>
    <t>Busto Arsizio</t>
  </si>
  <si>
    <t>findomestic busto arsizio</t>
  </si>
  <si>
    <t>https://www.prestiti.it/finanziarie/findomestic/filiali/lombardia/busto-arsizio</t>
  </si>
  <si>
    <t>findomestic busto arsizio foto</t>
  </si>
  <si>
    <t>sede findomestic busto arsizio</t>
  </si>
  <si>
    <t>telefono findomestic busto arsizio</t>
  </si>
  <si>
    <t>https://www.banche.wiki/filiale-findomestic-di-via-mazzini-3-busto-arsizio/</t>
  </si>
  <si>
    <t>Caltanissetta</t>
  </si>
  <si>
    <t>findomestic caltanissetta</t>
  </si>
  <si>
    <t>https://www.findomestic.it/dove-siamo/sicilia/caltanissetta</t>
  </si>
  <si>
    <t>findomestic caltanissetta telefono</t>
  </si>
  <si>
    <t>findomestic caltanissetta via malta</t>
  </si>
  <si>
    <t>https://www.doveconviene.it/negozi/findomestic/1083146/via-malta-17</t>
  </si>
  <si>
    <t>findomestic caltanissetta contatti</t>
  </si>
  <si>
    <t>https://www.prestiti.it/finanziarie/findomestic/filiali/sicilia/caltanissetta</t>
  </si>
  <si>
    <t>findomestic caltanissetta foto</t>
  </si>
  <si>
    <t>Molise</t>
  </si>
  <si>
    <t>Campobasso</t>
  </si>
  <si>
    <t>findomestic campobasso</t>
  </si>
  <si>
    <t>https://www.findomestic.it/dove-siamo/molise/campobasso</t>
  </si>
  <si>
    <t>findomestic campobasso numero di telefono</t>
  </si>
  <si>
    <t>https://www.prestiti.it/finanziarie/findomestic/filiali/molise/campobasso</t>
  </si>
  <si>
    <t>findomestic campobasso foto</t>
  </si>
  <si>
    <t>findomestic campobasso orari</t>
  </si>
  <si>
    <t>https://www.doveconviene.it/negozi/findomestic/1083140/via-iv-novembre-34-b</t>
  </si>
  <si>
    <t>Casarano</t>
  </si>
  <si>
    <t>findomestic casarano</t>
  </si>
  <si>
    <t>https://www.doveconviene.it/negozi/findomestic/1083192/via-matino-76-78</t>
  </si>
  <si>
    <t>findomestic casarano orari</t>
  </si>
  <si>
    <t>filiale findomestic casarano</t>
  </si>
  <si>
    <t>https://www.banche.wiki/filiale-findomestic-di-via-matino-7678-casarano/</t>
  </si>
  <si>
    <t>findomestic casarano telefono</t>
  </si>
  <si>
    <t>Cassino</t>
  </si>
  <si>
    <t>findomestic cassino</t>
  </si>
  <si>
    <t>https://www.prestiti.it/finanziarie/findomestic/filiali/lazio/cassino</t>
  </si>
  <si>
    <t>findomestic cassino foto</t>
  </si>
  <si>
    <t>findomestic cassino orari</t>
  </si>
  <si>
    <t>https://www.oraridiapertura24.it/filiale/Cassino%2520%2528FR%2529-Findomestic-65065I.html</t>
  </si>
  <si>
    <t>findomestic cassino telefono</t>
  </si>
  <si>
    <t>Castelfranco Veneto</t>
  </si>
  <si>
    <t>findomestic castelfranco veneto</t>
  </si>
  <si>
    <t>https://www.doveconviene.it/negozi/findomestic/1083336/via-s-pio-x-95</t>
  </si>
  <si>
    <t>findomestic castelfranco veneto foto</t>
  </si>
  <si>
    <t>findomestic castelfranco veneto orari</t>
  </si>
  <si>
    <t>numero findomestic castelfranco veneto</t>
  </si>
  <si>
    <t>Cesano Maderno</t>
  </si>
  <si>
    <t>findomestic cesano maderno</t>
  </si>
  <si>
    <t>https://www.prestiti.it/finanziarie/findomestic/filiali/lombardia/cesano-maderno</t>
  </si>
  <si>
    <t>findomestic cesano maderno orari</t>
  </si>
  <si>
    <t>https://www.doveconviene.it/negozi/findomestic/1083213/corso-roma-9</t>
  </si>
  <si>
    <t>findomestic cesano maderno tel</t>
  </si>
  <si>
    <t>Cesena</t>
  </si>
  <si>
    <t>findomestic cesena</t>
  </si>
  <si>
    <t>findomestic cesena foto</t>
  </si>
  <si>
    <t>findomestic cesena telefono</t>
  </si>
  <si>
    <t>https://www.oraridiapertura24.it/filiale/Cesena-Findomestic-4759450T.html</t>
  </si>
  <si>
    <t>Chieti</t>
  </si>
  <si>
    <t>findomestic chieti scalo</t>
  </si>
  <si>
    <t>https://www.findomestic.it/dove-siamo/abruzzo/chieti</t>
  </si>
  <si>
    <t>findomestic chieti</t>
  </si>
  <si>
    <t>findomestic chieti scalo telefono</t>
  </si>
  <si>
    <t>https://www.doveconviene.it/negozi/findomestic/1083143/via-benedetto-croce-195</t>
  </si>
  <si>
    <t>orari findomestic chieti scalo</t>
  </si>
  <si>
    <t>findomestic chieti lavoro</t>
  </si>
  <si>
    <t>Civitavecchia</t>
  </si>
  <si>
    <t>findomestic civitavecchia</t>
  </si>
  <si>
    <t>https://www.doveconviene.it/negozi/findomestic/1083281/via-g-matteotti-61</t>
  </si>
  <si>
    <t>findomestic civitavecchia orari</t>
  </si>
  <si>
    <t>https://www.oraridiapertura24.it/filiale/Civitavecchia-Findomestic-1501236T.html</t>
  </si>
  <si>
    <t>findomestic civitavecchia via matteotti</t>
  </si>
  <si>
    <t>findomestic civitavecchia foto</t>
  </si>
  <si>
    <t>Darfo</t>
  </si>
  <si>
    <t>findomestic darfo</t>
  </si>
  <si>
    <t>https://www.prestiti.it/finanziarie/findomestic/filiali/lombardia/darfo-boario-terme</t>
  </si>
  <si>
    <t>findomestic darfo boario terme</t>
  </si>
  <si>
    <t>findomestic darfo foto</t>
  </si>
  <si>
    <t>https://www.oraridiapertura24.it/filiale/Darfo%2520Boario%2520Terme%2520%2528BS%2529-Findomestic-65201I.html</t>
  </si>
  <si>
    <t>findomestic darfo orari</t>
  </si>
  <si>
    <t>findomestic darfo telefono</t>
  </si>
  <si>
    <t>Fano</t>
  </si>
  <si>
    <t>findomestic fano</t>
  </si>
  <si>
    <t>https://www.doveconviene.it/negozi/findomestic/1083265/via-roma-187-a</t>
  </si>
  <si>
    <t>findomestic fano telefono</t>
  </si>
  <si>
    <t>https://www.oraridiapertura24.it/filiale/Fano%2520%2528PU%2529-Findomestic-65258W.html</t>
  </si>
  <si>
    <t>findomestic fano foto</t>
  </si>
  <si>
    <t>findomestic banca fano</t>
  </si>
  <si>
    <t>findomestic fano orari</t>
  </si>
  <si>
    <t>Fuorigrotta</t>
  </si>
  <si>
    <t>findomestic fuorigrotta</t>
  </si>
  <si>
    <t>findomestic fuorigrotta contatti</t>
  </si>
  <si>
    <t>https://www.trovasede.it/sede/7820</t>
  </si>
  <si>
    <t>findomestic fuorigrotta napoli</t>
  </si>
  <si>
    <t>findomestic fuorigrotta numero di telefono</t>
  </si>
  <si>
    <t>findomestic fuorigrotta orari</t>
  </si>
  <si>
    <t>findomestic centro clienti napoli fuorigrotta</t>
  </si>
  <si>
    <t>Guidonia</t>
  </si>
  <si>
    <t>findomestic guidonia</t>
  </si>
  <si>
    <t>https://www.doveconviene.it/negozi/findomestic/1083282/via-roma-123-a</t>
  </si>
  <si>
    <t>filiale findomestic guidonia</t>
  </si>
  <si>
    <t>findomestic guidonia montecelio</t>
  </si>
  <si>
    <t>findomestic guidonia orari</t>
  </si>
  <si>
    <t>findomestic guidonia via roma</t>
  </si>
  <si>
    <t>findomestic guidonia contatti</t>
  </si>
  <si>
    <t>findomestic guidonia foto</t>
  </si>
  <si>
    <t>findomestic guidonia telefono</t>
  </si>
  <si>
    <t>Aquila</t>
  </si>
  <si>
    <t>findomestic l'aquila</t>
  </si>
  <si>
    <t>https://www.findomestic.it/dove-siamo/abruzzo/laquila</t>
  </si>
  <si>
    <t>findomestic l'aquila telefono</t>
  </si>
  <si>
    <t>findomestic l aquila orari</t>
  </si>
  <si>
    <t>https://www.oraridiapertura24.it/filiale/L%2527Aquila%2520%2528AQ%2529-Findomestic-64811G.html</t>
  </si>
  <si>
    <t>findomestic l'aquila contatti</t>
  </si>
  <si>
    <t>findomestic l'aquila email</t>
  </si>
  <si>
    <t>Legnago</t>
  </si>
  <si>
    <t>findomestic legnago</t>
  </si>
  <si>
    <t>https://www.doveconviene.it/negozi/findomestic/1083354/via-marco-minghetti-50</t>
  </si>
  <si>
    <t>findomestic legnago foto</t>
  </si>
  <si>
    <t>https://it-it.facebook.com/104257068550/photos/dal-3-giugno-siamo-anche-a-legnago/10152304135348551/</t>
  </si>
  <si>
    <t>findomestic legnago orari</t>
  </si>
  <si>
    <t>findomestic legnago telefono</t>
  </si>
  <si>
    <t>https://www.paginegialle.it/legnago-vr/finanziamenti/findomestic-banca-s-p-a</t>
  </si>
  <si>
    <t>Macerata</t>
  </si>
  <si>
    <t>findomestic macerata</t>
  </si>
  <si>
    <t>https://www.findomestic.it/dove-siamo/marche/macerata</t>
  </si>
  <si>
    <t>findomestic macerata orari</t>
  </si>
  <si>
    <t>https://www.oraridiapertura24.it/filiale/Macerata%2520%2528MC%2529-Findomestic-65261N.html</t>
  </si>
  <si>
    <t>findomestic macerata telefono</t>
  </si>
  <si>
    <t>https://www.prestiti.it/finanziarie/findomestic/filiali/marche/macerata</t>
  </si>
  <si>
    <t>findomestic macerata foto</t>
  </si>
  <si>
    <t>Basilicata</t>
  </si>
  <si>
    <t>Matera</t>
  </si>
  <si>
    <t>findomestic matera</t>
  </si>
  <si>
    <t>https://www.findomestic.it/dove-siamo/basilicata/matera</t>
  </si>
  <si>
    <t>findomestic matera contatti</t>
  </si>
  <si>
    <t>findomestic matera orari</t>
  </si>
  <si>
    <t>findomestic matera foto</t>
  </si>
  <si>
    <t>Molfetta</t>
  </si>
  <si>
    <t>findomestic molfetta</t>
  </si>
  <si>
    <t>https://www.prestiti.it/finanziarie/findomestic/filiali/puglia/molfetta</t>
  </si>
  <si>
    <t>findomestic molfetta orari</t>
  </si>
  <si>
    <t>https://www.oraridiapertura24.it/filiale/Molfetta%2520%2528BA%2529-Findomestic-2178218N.html</t>
  </si>
  <si>
    <t>findomestic molfetta foto</t>
  </si>
  <si>
    <t>https://www.paginebianche.it/molfetta/findomestic-banca.13843056</t>
  </si>
  <si>
    <t>findomestic contatti molfetta</t>
  </si>
  <si>
    <t>Montecatini</t>
  </si>
  <si>
    <t>findomestic montecatini</t>
  </si>
  <si>
    <t>findomestic montecatini terme</t>
  </si>
  <si>
    <t>findomestic montecatini telefono</t>
  </si>
  <si>
    <t>findomestic montecatini foto</t>
  </si>
  <si>
    <t>Montevarchi</t>
  </si>
  <si>
    <t>findomestic montevarchi</t>
  </si>
  <si>
    <t>https://www.prestiti.it/finanziarie/findomestic/filiali/toscana/montevarchi</t>
  </si>
  <si>
    <t>findomestic montevarchi orari</t>
  </si>
  <si>
    <t>https://www.oraridiapertura24.it/filiale/Montevarchi%2520%2528AR%2529-Findomestic-65437C.html</t>
  </si>
  <si>
    <t>findomestic montevarchi telefono</t>
  </si>
  <si>
    <t>findomestic montevarchi foto</t>
  </si>
  <si>
    <t>https://nicelocal.it/toscana/business/findomestic_banca_-_montevarchi/</t>
  </si>
  <si>
    <t>Nuoro</t>
  </si>
  <si>
    <t>findomestic nuoro</t>
  </si>
  <si>
    <t>https://www.findomestic.it/dove-siamo/sardegna/nuoro</t>
  </si>
  <si>
    <t>findomestic nuoro contatti</t>
  </si>
  <si>
    <t>findomestic nuoro orari</t>
  </si>
  <si>
    <t>findomestic nuoro telefono</t>
  </si>
  <si>
    <t>https://www.oraridiapertura24.it/filiale/Nuoro%2520%2528NU%2529-Findomestic-65389M.html</t>
  </si>
  <si>
    <t>findomestic nuoro foto</t>
  </si>
  <si>
    <t>Potenza</t>
  </si>
  <si>
    <t>findomestic potenza</t>
  </si>
  <si>
    <t>https://www.paginebianche.it/potenza/findomestic-banca.13843161</t>
  </si>
  <si>
    <t>findomestic potenza contatti</t>
  </si>
  <si>
    <t>findomestic potenza foto</t>
  </si>
  <si>
    <t>findomestic potenza orari</t>
  </si>
  <si>
    <t>https://www.doveconviene.it/negozi/findomestic/1083272/via-del-gallitello-palazzo-ungaro</t>
  </si>
  <si>
    <t>findomestic potenza telefono</t>
  </si>
  <si>
    <t>findomestic potenza via del gallitello</t>
  </si>
  <si>
    <t>filiale findomestic potenza</t>
  </si>
  <si>
    <t>https://www.prestiti.it/finanziarie/findomestic/filiali/basilicata/potenza</t>
  </si>
  <si>
    <t>Schio</t>
  </si>
  <si>
    <t>findomestic schio</t>
  </si>
  <si>
    <t>https://www.doveconviene.it/negozi/findomestic/1083351/via-baccarini-17</t>
  </si>
  <si>
    <t>findomestic schio orari</t>
  </si>
  <si>
    <t>https://www.oraridiapertura24.it/filiale/Schio%2520%2528VI%2529-Findomestic-65507V.html</t>
  </si>
  <si>
    <t>findomestic schio telefono</t>
  </si>
  <si>
    <t>Termoli</t>
  </si>
  <si>
    <t>findomestic termoli</t>
  </si>
  <si>
    <t>https://www.findomestic.it/dove-siamo/molise</t>
  </si>
  <si>
    <t>findomestic termoli telefono</t>
  </si>
  <si>
    <t>findomestic termoli foto</t>
  </si>
  <si>
    <t>findomestic termoli orari</t>
  </si>
  <si>
    <t>https://www.oraridiapertura24.it/filiale/Termoli%2520%2528CB%2529-Findomestic-65278C.html</t>
  </si>
  <si>
    <t>vasto</t>
  </si>
  <si>
    <t>findomestic vasto</t>
  </si>
  <si>
    <t>https://www.doveconviene.it/negozi/findomestic/1083145/corso-mazzini-274</t>
  </si>
  <si>
    <t>findomestic vasto orari</t>
  </si>
  <si>
    <t>numero findomestic vasto</t>
  </si>
  <si>
    <t>findomestic via dei castani</t>
  </si>
  <si>
    <t>findomestic via tiburtina</t>
  </si>
  <si>
    <t>findomestic viale umbria</t>
  </si>
  <si>
    <t>Voghera</t>
  </si>
  <si>
    <t>findomestic voghera</t>
  </si>
  <si>
    <t>https://www.oraridiapertura24.it/filiale/Voghera%2520%2528PV%2529-Findomestic-2178130H.html</t>
  </si>
  <si>
    <t>findomestic voghera numero di telefono</t>
  </si>
  <si>
    <t>findomestic voghera orari</t>
  </si>
  <si>
    <t>Altamura</t>
  </si>
  <si>
    <t>findomestic altamura</t>
  </si>
  <si>
    <t>https://www.paginebianche.it/altamura/findomestic-banca.13842406</t>
  </si>
  <si>
    <t>findomestic altamura numero di telefono</t>
  </si>
  <si>
    <t>findomestic altamura foto</t>
  </si>
  <si>
    <t>https://nicelocal.it/puglia/business/agente_per_findomestic_banca_-_finmb_altamura/</t>
  </si>
  <si>
    <t>findomestic altamura via gravina</t>
  </si>
  <si>
    <t>https://www.doveconviene.it/negozi/findomestic/1083108/via-gravina-53-55</t>
  </si>
  <si>
    <t>Val d'Aosta</t>
  </si>
  <si>
    <t>Aosta</t>
  </si>
  <si>
    <t>findomestic aosta</t>
  </si>
  <si>
    <t>https://www.findomestic.it/dove-siamo/valle-daosta</t>
  </si>
  <si>
    <t>findomestic aosta orari</t>
  </si>
  <si>
    <t>findomestic aosta telefono</t>
  </si>
  <si>
    <t>prestiti personali aosta findomestic</t>
  </si>
  <si>
    <t>Belluno</t>
  </si>
  <si>
    <t>findomestic belluno</t>
  </si>
  <si>
    <t>https://www.findomestic.it/dove-siamo/veneto/belluno</t>
  </si>
  <si>
    <t>findomestic belluno foto</t>
  </si>
  <si>
    <t>findomestic belluno orari</t>
  </si>
  <si>
    <t>findomestic belluno telefono</t>
  </si>
  <si>
    <t>Boccea</t>
  </si>
  <si>
    <t>findomestic boccea</t>
  </si>
  <si>
    <t>findomestic boccea orari</t>
  </si>
  <si>
    <t>findomestic boccea roma</t>
  </si>
  <si>
    <t>findomestic boccea foto</t>
  </si>
  <si>
    <t>https://www.oraridiapertura24.it/filiale/Roma%2520%2528RM%2529-Findomestic-65012X.html</t>
  </si>
  <si>
    <t>findomestic via boccea</t>
  </si>
  <si>
    <t>Bracciano</t>
  </si>
  <si>
    <t>findomestic bracciano</t>
  </si>
  <si>
    <t>https://www.paginegialle.it/bracciano-rm/findomestic-banca</t>
  </si>
  <si>
    <t>findomestic bracciano orari</t>
  </si>
  <si>
    <t>https://www.oraridiapertura24.it/filiale/Bracciano-Findomestic-4759456P.html</t>
  </si>
  <si>
    <t>Cecina</t>
  </si>
  <si>
    <t>findomestic cecina</t>
  </si>
  <si>
    <t>https://www.prestiti.it/finanziarie/findomestic/filiali/toscana/cecina</t>
  </si>
  <si>
    <t>findomestic cecina orari</t>
  </si>
  <si>
    <t>https://www.oraridiapertura24.it/filiale/Cecina%2520%2528LI%2529-Findomestic-65455Y.html</t>
  </si>
  <si>
    <t>findomestic cecina lavora con noi</t>
  </si>
  <si>
    <t>Sitelink, Immagine, Le persone hanno chiesto anche</t>
  </si>
  <si>
    <t>findomestic cecina telefono</t>
  </si>
  <si>
    <t>Ciampino</t>
  </si>
  <si>
    <t>findomestic ciampino</t>
  </si>
  <si>
    <t>https://www.doveconviene.it/negozi/findomestic/1083280/via-di-morena-72</t>
  </si>
  <si>
    <t>findomestic ciampino orari</t>
  </si>
  <si>
    <t>findomestic ciampino telefono</t>
  </si>
  <si>
    <t>https://www.paginebianche.it/ciampino/agente-findomestic-star-brixia.10844141</t>
  </si>
  <si>
    <t>findomestic ciampino via di morena</t>
  </si>
  <si>
    <t>filiale findomestic ciampino</t>
  </si>
  <si>
    <t>Francavilla Fontana</t>
  </si>
  <si>
    <t>findomestic francavilla fontana</t>
  </si>
  <si>
    <t>https://www.prestiti.it/finanziarie/findomestic/filiali/puglia/francavilla-fontana</t>
  </si>
  <si>
    <t>findomestic francavilla fontana telefono</t>
  </si>
  <si>
    <t>Galatina</t>
  </si>
  <si>
    <t>findomestic galatina</t>
  </si>
  <si>
    <t>https://www.doveconviene.it/negozi/findomestic/1083193/viale-s-caterina-novella-113</t>
  </si>
  <si>
    <t>findomestic galatina orari</t>
  </si>
  <si>
    <t>https://www.oraridiapertura24.it/filiale/Galatina%2520%2528LE%2529-Findomestic-2178224E.html</t>
  </si>
  <si>
    <t>findomestic galatina telefono</t>
  </si>
  <si>
    <t>Giarre</t>
  </si>
  <si>
    <t>findomestic giarre</t>
  </si>
  <si>
    <t>https://www.tiendeo.it/Negozi/giarre/findomestic-corso-italia/231829</t>
  </si>
  <si>
    <t>findomestic giarre corso italia</t>
  </si>
  <si>
    <t>findomestic giarre foto</t>
  </si>
  <si>
    <t>https://www.oraridiapertura24.it/filiale/Giarre-Findomestic-2178418Q.html</t>
  </si>
  <si>
    <t>findomestic giarre orari</t>
  </si>
  <si>
    <t>Ivrea</t>
  </si>
  <si>
    <t>findomestic ivrea</t>
  </si>
  <si>
    <t>https://www.doveconviene.it/negozi/findomestic/1083322/11-via-circonvallazione</t>
  </si>
  <si>
    <t>findomestic ivrea orari</t>
  </si>
  <si>
    <t>filiale findomestic ivrea</t>
  </si>
  <si>
    <t>findomestic ivrea prestito</t>
  </si>
  <si>
    <t>https://www.prestiti.it/finanziarie/findomestic/filiali/piemonte/ivrea</t>
  </si>
  <si>
    <t>findomestic ivrea telefono</t>
  </si>
  <si>
    <t>https://www.tiendeo.it/Negozi/ivrea/findomestic-via-circonvallazione/231785</t>
  </si>
  <si>
    <t>Manduria</t>
  </si>
  <si>
    <t>findomestic manduria</t>
  </si>
  <si>
    <t>https://www.oraridiapertura24.it/filiale/Manduria%2520%2528TA%2529-Findomestic-2178201V.html</t>
  </si>
  <si>
    <t>findomestic manduria orari apertura</t>
  </si>
  <si>
    <t>Massa</t>
  </si>
  <si>
    <t>findomestic massa</t>
  </si>
  <si>
    <t>https://www.findomestic.it/dove-siamo/toscana/massa-carrara</t>
  </si>
  <si>
    <t>findomestic carrefour massa</t>
  </si>
  <si>
    <t>https://www.centromaremonti.com/negozio/findomestic/</t>
  </si>
  <si>
    <t>findomestic massa telefono</t>
  </si>
  <si>
    <t>findomestic massa viale stazione</t>
  </si>
  <si>
    <t>https://www.doveconviene.it/negozi/findomestic/1083227/viale-stazione-207</t>
  </si>
  <si>
    <t>Monopoli</t>
  </si>
  <si>
    <t>findomestic monopoli</t>
  </si>
  <si>
    <t>https://www.prestiti.it/finanziarie/findomestic/filiali/puglia/monopoli</t>
  </si>
  <si>
    <t>findomestic monopoli orari</t>
  </si>
  <si>
    <t>https://www.oraridiapertura24.it/filiale/Monopoli%2520%2528BA%2529-Findomestic-65364Z.html</t>
  </si>
  <si>
    <t>findomestic monopoli telefono</t>
  </si>
  <si>
    <t>findomestic monopoli foto</t>
  </si>
  <si>
    <t>Rovereto</t>
  </si>
  <si>
    <t>findomestic rovereto</t>
  </si>
  <si>
    <t>findomestic rovereto foto</t>
  </si>
  <si>
    <t>findomestic filiale di rovereto</t>
  </si>
  <si>
    <t>findomestic filiali di rovereto milano</t>
  </si>
  <si>
    <t>http://www.prestagenzie.com/findomestic/119-findomestic-milano-MI.html</t>
  </si>
  <si>
    <t xml:space="preserve"> Liguria</t>
  </si>
  <si>
    <t>Sanremo</t>
  </si>
  <si>
    <t>findomestic sanremo</t>
  </si>
  <si>
    <t>https://www.findomestic.it/dove-siamo/liguria/imperia</t>
  </si>
  <si>
    <t>findomestic sanremo foto</t>
  </si>
  <si>
    <t>https://tutti-sconti.it/punti-vendita/sanremo/findomestic/via-di-francia-54-56</t>
  </si>
  <si>
    <t>findomestic sanremo orari</t>
  </si>
  <si>
    <t>https://www.doveconviene.it/negozi/findomestic/1083188/via-di-francia-54-56</t>
  </si>
  <si>
    <t>findomestic sanremo telefono</t>
  </si>
  <si>
    <t>Sondrio</t>
  </si>
  <si>
    <t>findomestic sondrio</t>
  </si>
  <si>
    <t>https://www.findomestic.it/dove-siamo/lombardia/sondrio</t>
  </si>
  <si>
    <t>findomestic sondrio orari</t>
  </si>
  <si>
    <t>https://www.oraridiapertura24.it/filiale/Sondrio%2520%2528SO%2529-Findomestic-65239M.html</t>
  </si>
  <si>
    <t>findomestic sondrio telefono</t>
  </si>
  <si>
    <t>Terracina</t>
  </si>
  <si>
    <t>findomestic terracina</t>
  </si>
  <si>
    <t>https://www.oraridiapertura24.it/filiale/Terracina%2520%2528LT%2529-Findomestic-2178051F.html</t>
  </si>
  <si>
    <t>findomestic terracina foto</t>
  </si>
  <si>
    <t>findomestic contatti terracina</t>
  </si>
  <si>
    <t>findomestic terracina orari</t>
  </si>
  <si>
    <t>findomestic terracina telefono</t>
  </si>
  <si>
    <t>Trani</t>
  </si>
  <si>
    <t>findomestic trani</t>
  </si>
  <si>
    <t>findomestic trani foto</t>
  </si>
  <si>
    <t>findomestic trani numero di telefono</t>
  </si>
  <si>
    <t>https://www.oraridiapertura24.it/filiale/Trani%2520%2528BT%2529-Findomestic-2178202H.html</t>
  </si>
  <si>
    <t>Andria</t>
  </si>
  <si>
    <t>findomestic andria</t>
  </si>
  <si>
    <t>findomestic andria foto</t>
  </si>
  <si>
    <t>findomestic andria via montegrappa</t>
  </si>
  <si>
    <t>https://www.doveconviene.it/negozi/findomestic/1083132/via-montegrappa-18-a</t>
  </si>
  <si>
    <t>findomestic banca andria lavora con noi</t>
  </si>
  <si>
    <t>Immagine, Le persone hanno chiesto anche</t>
  </si>
  <si>
    <t>Arona</t>
  </si>
  <si>
    <t>findomestic arona</t>
  </si>
  <si>
    <t>https://www.doveconviene.it/negozi/findomestic/1083241/via-torino-15</t>
  </si>
  <si>
    <t>findomestic arona foto</t>
  </si>
  <si>
    <t>findomestic arona telefono</t>
  </si>
  <si>
    <t>findomestic arona orari</t>
  </si>
  <si>
    <t>Bassano</t>
  </si>
  <si>
    <t>findomestic bassano</t>
  </si>
  <si>
    <t>https://www.prestiti.it/finanziarie/findomestic/filiali/veneto/bassano-del-grappa</t>
  </si>
  <si>
    <t>findomestic bassano del grappa</t>
  </si>
  <si>
    <t>findomestic bassano del grappa orari</t>
  </si>
  <si>
    <t>https://www.doveconviene.it/negozi/findomestic/1083349/viale-venezia-34-a</t>
  </si>
  <si>
    <t>findomestic - bassano del grappa foto</t>
  </si>
  <si>
    <t>findomestic bassano del grappa telefono</t>
  </si>
  <si>
    <t>findomestic borgo san lorenzo</t>
  </si>
  <si>
    <t>https://www.oraridiapertura24.it/filiale/Borgo%2520San%2520Lorenzo%2520%2528FI%2529-Findomestic-65446Z.html</t>
  </si>
  <si>
    <t>Borgosesia</t>
  </si>
  <si>
    <t>findomestic borgosesia</t>
  </si>
  <si>
    <t>https://tutti-sconti.it/punti-vendita/borgosesia/findomestic/via-xx-settembre-39</t>
  </si>
  <si>
    <t>findomestic borgosesia orari</t>
  </si>
  <si>
    <t>Caltagirone</t>
  </si>
  <si>
    <t>findomestic caltagirone</t>
  </si>
  <si>
    <t>https://www.prestiti.it/finanziarie/findomestic/filiali/sicilia/caltagirone</t>
  </si>
  <si>
    <t>findomestic caltagirone numero di telefono</t>
  </si>
  <si>
    <t>findomestic caltagirone foto</t>
  </si>
  <si>
    <t>findomestic caltagirone offerte lavoro</t>
  </si>
  <si>
    <t>Recensioni, Immagine, Annuncio Google Ads in fondo, Le persone hanno chiesto anche</t>
  </si>
  <si>
    <t>Carbonia</t>
  </si>
  <si>
    <t>findomestic carbonia</t>
  </si>
  <si>
    <t>https://www.doveconviene.it/negozi/findomestic/1083312/via-antonio-gramsci-257</t>
  </si>
  <si>
    <t>findomestic carbonia telefono</t>
  </si>
  <si>
    <t>findomestic carbonia orari</t>
  </si>
  <si>
    <t>Local Pack, Immagine</t>
  </si>
  <si>
    <t>agenzie findomestic a carbonia indirizzo</t>
  </si>
  <si>
    <t>dove si trova la findomestic a carbonia</t>
  </si>
  <si>
    <t>Carugate</t>
  </si>
  <si>
    <t>findomestic carugate</t>
  </si>
  <si>
    <t>https://www.oraridiapertura24.it/filiale/Carugate-Findomestic-4277078K.html</t>
  </si>
  <si>
    <t>findomestic carugate foto</t>
  </si>
  <si>
    <t>findomestic carosello carugate</t>
  </si>
  <si>
    <t>https://tutti-sconti.it/punti-vendita/carugate/findomestic/sp208-km-2-c-o-centro-commerciale-carrefour</t>
  </si>
  <si>
    <t>findomestic carugate telefono</t>
  </si>
  <si>
    <t>Città di castello</t>
  </si>
  <si>
    <t>findomestic città di castello</t>
  </si>
  <si>
    <t>https://www.doveconviene.it/negozi/findomestic/1083254/via-piero-della-francesca-9</t>
  </si>
  <si>
    <t>findomestic citta di castello foto</t>
  </si>
  <si>
    <t>Colleferro</t>
  </si>
  <si>
    <t>findomestic colleferro</t>
  </si>
  <si>
    <t>https://www.paginegialle.it/agente-findomestic-mirko-quattrino</t>
  </si>
  <si>
    <t>findomestic colleferro orari</t>
  </si>
  <si>
    <t>findomestic colleferro telefono</t>
  </si>
  <si>
    <t>Formia</t>
  </si>
  <si>
    <t>findomestic formia</t>
  </si>
  <si>
    <t>findomestic sede formia</t>
  </si>
  <si>
    <t>findomestic contatti formia</t>
  </si>
  <si>
    <t>findomestic formia numero</t>
  </si>
  <si>
    <t>https://www.paginebianche.it/formia/agente-findomestic-star-brixia.10844222</t>
  </si>
  <si>
    <t>Martina Franca</t>
  </si>
  <si>
    <t>findomestic martina franca</t>
  </si>
  <si>
    <t>https://www.paginebianche.it/martina-franca/agente-findomestic-star-brixia.10844229</t>
  </si>
  <si>
    <t>findomestic martina franca telefono</t>
  </si>
  <si>
    <t>email findomestic martina franca</t>
  </si>
  <si>
    <t>https://www.banche.wiki/filiale-findomestic-di-via-alessandro-fighera-17-martina-franca/</t>
  </si>
  <si>
    <t>lavora con findomestic a martina franca</t>
  </si>
  <si>
    <t>Recensioni, Immagine, Annuncio Google Ads in fondo</t>
  </si>
  <si>
    <t>Massafra</t>
  </si>
  <si>
    <t>findomestic massafra</t>
  </si>
  <si>
    <t>https://www.oraridiapertura24.it/filiale/Massafra%2520%2528TA%2529-Findomestic-65356G.html</t>
  </si>
  <si>
    <t>findomestic banca telefono massafra</t>
  </si>
  <si>
    <t>findomestic massafra foto</t>
  </si>
  <si>
    <t>Modugno</t>
  </si>
  <si>
    <t>findomestic modugno</t>
  </si>
  <si>
    <t>https://www.paginegialle.it/modugno-ba/findomestic-banca</t>
  </si>
  <si>
    <t>findomestic auchan modugno</t>
  </si>
  <si>
    <t>https://tutti-sconti.it/punti-vendita/modugno/findomestic/via-mater-gratiae-38-c-o-auchan</t>
  </si>
  <si>
    <t>findomestic modugno foto</t>
  </si>
  <si>
    <t>numero findomestic modugno</t>
  </si>
  <si>
    <t>Moncalieri</t>
  </si>
  <si>
    <t>findomestic moncalieri</t>
  </si>
  <si>
    <t>https://www.paginegialle.it/piemonte/moncalieri/findomestic.html</t>
  </si>
  <si>
    <t>findomestic moncalieri foto</t>
  </si>
  <si>
    <t>findomestic sedi moncalieri</t>
  </si>
  <si>
    <t>Monfalcone</t>
  </si>
  <si>
    <t>findomestic monfalcone</t>
  </si>
  <si>
    <t>https://www.findomestic.it/dove-siamo/friuli-venezia-giulia/gorizia</t>
  </si>
  <si>
    <t>findomestic monfalcone foto</t>
  </si>
  <si>
    <t>findomestic monfalcone orari</t>
  </si>
  <si>
    <t>https://www.oraridiapertura24.it/filiale/Monfalcone-Findomestic-4759452Y.html</t>
  </si>
  <si>
    <t>findomestic monfalcone telefono</t>
  </si>
  <si>
    <t>Orio al Serio</t>
  </si>
  <si>
    <t>findomestic orio</t>
  </si>
  <si>
    <t>https://www.oriocenter.it/it/servizi/findomestic</t>
  </si>
  <si>
    <t>findomestic orio al serio</t>
  </si>
  <si>
    <t>findomestic orio foto</t>
  </si>
  <si>
    <t>Pinerolo</t>
  </si>
  <si>
    <t>findomestic pinerolo</t>
  </si>
  <si>
    <t>https://www.doveconviene.it/negozi/findomestic/1083324/piazza-s-donato</t>
  </si>
  <si>
    <t>filiale findomestic pinerolo</t>
  </si>
  <si>
    <t>https://www.oraridiapertura24.it/filiale/Pinerolo%2520%2528TO%2529-Findomestic-2178185G.html</t>
  </si>
  <si>
    <t>findomestic pinerolo orari</t>
  </si>
  <si>
    <t>findomestic pinerolo telefono</t>
  </si>
  <si>
    <t>Poggibonsi</t>
  </si>
  <si>
    <t>findomestic poggibonsi</t>
  </si>
  <si>
    <t>findomestic poggibonsi contatti</t>
  </si>
  <si>
    <t>findomestic banca poggibonsi</t>
  </si>
  <si>
    <t>indirizzi email findomestic poggibonsi</t>
  </si>
  <si>
    <t>Snippet in primo piano, Immagine, Le persone hanno chiesto anche</t>
  </si>
  <si>
    <t>orari findomestic poggibonsi</t>
  </si>
  <si>
    <t>https://www.doveconviene.it/negozi/findomestic/1083301/viale-marconi-70-a</t>
  </si>
  <si>
    <t>Portogruaro</t>
  </si>
  <si>
    <t>findomestic portogruaro</t>
  </si>
  <si>
    <t>https://www.doveconviene.it/negozi/findomestic/1083346/viale-trieste-58-a</t>
  </si>
  <si>
    <t>findomestic portogruaro orari</t>
  </si>
  <si>
    <t>findomestic banca portogruaro</t>
  </si>
  <si>
    <t>findomestic portogruaro telefono</t>
  </si>
  <si>
    <t>sedi findomestic portogruaro</t>
  </si>
  <si>
    <t>Quartu Sant'Elena</t>
  </si>
  <si>
    <t>findomestic quartu</t>
  </si>
  <si>
    <t>https://www.doveconviene.it/negozi/findomestic/1083138/via-colombo-74</t>
  </si>
  <si>
    <t>findomestic quartu sant'elena</t>
  </si>
  <si>
    <t>findomestic quartu orari</t>
  </si>
  <si>
    <t>findomestic quartu viale colombo</t>
  </si>
  <si>
    <t>San Donà di Piave</t>
  </si>
  <si>
    <t>findomestic san donà di piave</t>
  </si>
  <si>
    <t>https://www.doveconviene.it/negozi/findomestic/1083347/via-campanile-63-2</t>
  </si>
  <si>
    <t>findomestic san dona di piave foto</t>
  </si>
  <si>
    <t>findomestic banca a san donà di piave</t>
  </si>
  <si>
    <t>https://www.paginegialle.it/veneto/san_dona_di_piave/findomestic.html</t>
  </si>
  <si>
    <t>findomestic san dona orario</t>
  </si>
  <si>
    <t>https://www.oraridiapertura24.it/filiale/San%2520Don%25E0%2520di%2520Piave-Findomestic-280412I.html</t>
  </si>
  <si>
    <t>findomestic san donà di piave lavora con noi</t>
  </si>
  <si>
    <t>Serzana</t>
  </si>
  <si>
    <t>findomestic sarzana</t>
  </si>
  <si>
    <t>filiale findomestic sarzana</t>
  </si>
  <si>
    <t>findomestic sarzana orario</t>
  </si>
  <si>
    <t>https://www.oraridiapertura24.it/filiale/Sarzana%2520%2528SP%2529-Findomestic-2178118Q.html</t>
  </si>
  <si>
    <t>Stezzano</t>
  </si>
  <si>
    <t>findomestic stezzano</t>
  </si>
  <si>
    <t>https://www.leduetorri.net/negozi/servizi-per-la-persona/findomestic.html</t>
  </si>
  <si>
    <t>findomestic stezzano le due torri</t>
  </si>
  <si>
    <t>Termini Imerese</t>
  </si>
  <si>
    <t>findomestic termini imerese</t>
  </si>
  <si>
    <t>https://www.doveconviene.it/negozi/findomestic/1083250/piazza-umberto-i-33</t>
  </si>
  <si>
    <t>findomestic termini imerese telefono</t>
  </si>
  <si>
    <t>https://www.paginebianche.it/termini-imerese/findomestic-banca.13842409</t>
  </si>
  <si>
    <t>contatti findomestic termini imerese</t>
  </si>
  <si>
    <t>orari di apertura findomestic termini imerese</t>
  </si>
  <si>
    <t>https://www.oraridiapertura24.it/filiale/Termini%2520Imerese%2520%2528PA%2529-Findomestic-2178417I.html</t>
  </si>
  <si>
    <t>findomestic via torino</t>
  </si>
  <si>
    <t>findomestic viale tirreno</t>
  </si>
  <si>
    <t>findomestic vomero</t>
  </si>
  <si>
    <t>findomestic vomero foto</t>
  </si>
  <si>
    <t>https://it.statex.info/findomestic-centro-clienti-napoli-vomero-74842</t>
  </si>
  <si>
    <t>Carrara</t>
  </si>
  <si>
    <t>findomestic carrara</t>
  </si>
  <si>
    <t>findomestic carrara foto</t>
  </si>
  <si>
    <t>findomestic marina di carrara</t>
  </si>
  <si>
    <t>findomestic massa carrara</t>
  </si>
  <si>
    <t>findomestic carrara avenza</t>
  </si>
  <si>
    <t>numero findomestic carrara</t>
  </si>
  <si>
    <t>Casalecchio</t>
  </si>
  <si>
    <t>findomestic casalecchio</t>
  </si>
  <si>
    <t>findomestic casalecchio di reno</t>
  </si>
  <si>
    <t>findomestic casalecchio di reno orari</t>
  </si>
  <si>
    <t>https://www.oraridiapertura24.it/filiale/Casalecchio%2520di%2520Reno%2520%2528BO%2529-Findomestic-2178001V.html</t>
  </si>
  <si>
    <t>findomestic carrefour casalecchio di reno</t>
  </si>
  <si>
    <t>https://tutti-sconti.it/punti-vendita/casalecchio-di-reno/findomestic/rotonda-biagi-via-porrettana-279</t>
  </si>
  <si>
    <t>Casamassima</t>
  </si>
  <si>
    <t>findomestic casamassima</t>
  </si>
  <si>
    <t>https://negozi.centrocasamassima.it/FINDOMESTIC</t>
  </si>
  <si>
    <t>findomestic auchan casamassima</t>
  </si>
  <si>
    <t>findomestic banca casamassima foto</t>
  </si>
  <si>
    <t>findomestic a casamassima numero verde</t>
  </si>
  <si>
    <t>Snippet in primo piano, Immagine</t>
  </si>
  <si>
    <t>Cerignola</t>
  </si>
  <si>
    <t>findomestic cerignola</t>
  </si>
  <si>
    <t>https://www.paginebianche.it/cerignola/findomestic-banca.13842415</t>
  </si>
  <si>
    <t>findomestic cerignola nuova apertura</t>
  </si>
  <si>
    <t>https://tutti-sconti.it/punti-vendita/cerignola/findomestic/corso-garibaldi-23</t>
  </si>
  <si>
    <t>uffici findomestic cerignola</t>
  </si>
  <si>
    <t>Chiavari</t>
  </si>
  <si>
    <t>findomestic chiavari</t>
  </si>
  <si>
    <t>https://www.oraridiapertura24.it/filiale/Chiavari%2520%2528GE%2529-Findomestic-2178103U.html</t>
  </si>
  <si>
    <t>findomestic area clienti chiavari</t>
  </si>
  <si>
    <t>findomestic chiavari telefono</t>
  </si>
  <si>
    <t>https://www.paginegialle.it/chiavari-ge/finanziamenti/findomestic-banca-s-p-a</t>
  </si>
  <si>
    <t>orari findomestic chiavari</t>
  </si>
  <si>
    <t>Corato</t>
  </si>
  <si>
    <t>findomestic corato</t>
  </si>
  <si>
    <t>https://www.doveconviene.it/negozi/findomestic/1083111/viale-vittorio-veneto-7-9</t>
  </si>
  <si>
    <t>findomestic corato cellulare</t>
  </si>
  <si>
    <t>findomestic corato orari</t>
  </si>
  <si>
    <t>Enna</t>
  </si>
  <si>
    <t>findomestic enna</t>
  </si>
  <si>
    <t>https://www.findomestic.it/dove-siamo/sicilia/enna</t>
  </si>
  <si>
    <t>findomestic enna foto</t>
  </si>
  <si>
    <t>findomestic banca enna</t>
  </si>
  <si>
    <t>offerte di lavoro a enna findomestic</t>
  </si>
  <si>
    <t>Fabriano</t>
  </si>
  <si>
    <t>findomestic fabriano</t>
  </si>
  <si>
    <t>https://www.paginebianche.it/fabriano/findomestic-banca.13737923</t>
  </si>
  <si>
    <t>findomestic fabriano orari</t>
  </si>
  <si>
    <t>https://www.oraridiapertura24.it/filiale/Fabriano-Findomestic-4759489Z.html</t>
  </si>
  <si>
    <t>findomestic fabriano telefono</t>
  </si>
  <si>
    <t>numero findomestic fabriano</t>
  </si>
  <si>
    <t>Gela</t>
  </si>
  <si>
    <t>findomestic gela</t>
  </si>
  <si>
    <t>https://www.doveconviene.it/negozi/findomestic/1083147/via-venezia-423</t>
  </si>
  <si>
    <t>findomestic gela via venezia</t>
  </si>
  <si>
    <t>findomestic gela telefono</t>
  </si>
  <si>
    <t>findomestic giambellino</t>
  </si>
  <si>
    <t>https://www.doveconviene.it/negozi/findomestic/1083220/via-giambellino-20</t>
  </si>
  <si>
    <t>Gioia del colle</t>
  </si>
  <si>
    <t>findomestic gioia del colle</t>
  </si>
  <si>
    <t>https://www.doveconviene.it/negozi/findomestic/1083112/via-giulio-pastore-44</t>
  </si>
  <si>
    <t>Giussano</t>
  </si>
  <si>
    <t>findomestic giussano</t>
  </si>
  <si>
    <t>https://www.centrograngiussano.it/negozio/findomestic/</t>
  </si>
  <si>
    <t>findomestic carrefour giussano</t>
  </si>
  <si>
    <t>filiale findomestic giussano</t>
  </si>
  <si>
    <t>Imperia</t>
  </si>
  <si>
    <t>findomestic imperia</t>
  </si>
  <si>
    <t>findomestic imperia telefono</t>
  </si>
  <si>
    <t>findomestic imperia orari</t>
  </si>
  <si>
    <t>https://www.doveconviene.it/negozi/findomestic/1083187/viale-giacomo-matteotti-128</t>
  </si>
  <si>
    <t>findomestic area clienti imperia</t>
  </si>
  <si>
    <t>Isernia</t>
  </si>
  <si>
    <t>findomestic isernia</t>
  </si>
  <si>
    <t>https://www.findomestic.it/dove-siamo/molise/isernia</t>
  </si>
  <si>
    <t>numero findomestic isernia</t>
  </si>
  <si>
    <t>https://www.prestiti.it/finanziarie/findomestic/filiali/molise/isernia</t>
  </si>
  <si>
    <t>Manfredonia</t>
  </si>
  <si>
    <t>findomestic manfredonia</t>
  </si>
  <si>
    <t>https://www.prestiti.it/finanziarie/findomestic/filiali/puglia/manfredonia</t>
  </si>
  <si>
    <t>findomestic manfredonia contatto</t>
  </si>
  <si>
    <t>findomestic manfredonia foto</t>
  </si>
  <si>
    <t>findomestic manfredonia orari</t>
  </si>
  <si>
    <t>https://www.tiendeo.it/Negozi/manfredonia/findomestic-corso-manfredi/231805</t>
  </si>
  <si>
    <t>findomestic manfredonia telefono</t>
  </si>
  <si>
    <t>Marsala</t>
  </si>
  <si>
    <t>findomestic marsala</t>
  </si>
  <si>
    <t>https://www.prestiti.it/finanziarie/findomestic/filiali/sicilia/marsala</t>
  </si>
  <si>
    <t>findomestic marsala numero di telefono</t>
  </si>
  <si>
    <t>findomestic marsala telefono</t>
  </si>
  <si>
    <t>findomestic marsala contatti</t>
  </si>
  <si>
    <t>findomestic marsala orari</t>
  </si>
  <si>
    <t>https://www.oraridiapertura24.it/filiale/Marsala%2520%2528TP%2529-Findomestic-65411J.html</t>
  </si>
  <si>
    <t>Melfi</t>
  </si>
  <si>
    <t>findomestic melfi</t>
  </si>
  <si>
    <t>https://www.paginegialle.it/basilicata/melfi/findomestic.html</t>
  </si>
  <si>
    <t>findomestic in provincia di melfi</t>
  </si>
  <si>
    <t>https://www.paginebianche.it/basilicata/melfi/findomestic.html</t>
  </si>
  <si>
    <t>Mugnano</t>
  </si>
  <si>
    <t>findomestic mugnano</t>
  </si>
  <si>
    <t>findomestic mugnano foto</t>
  </si>
  <si>
    <t>findomestic auchan mugnano</t>
  </si>
  <si>
    <t>Ostuni</t>
  </si>
  <si>
    <t>findomestic ostuni</t>
  </si>
  <si>
    <t>findomestic ostuni numero telefonico</t>
  </si>
  <si>
    <t>https://www.oraridiapertura24.it/filiale/Ostuni%2520%2528BR%2529-Findomestic-2178219O.html</t>
  </si>
  <si>
    <t>findomestic ostuni orari</t>
  </si>
  <si>
    <t>Partinico</t>
  </si>
  <si>
    <t>findomestic partinico</t>
  </si>
  <si>
    <t>https://www.doveconviene.it/negozi/findomestic/1083249/via-della-regione-12</t>
  </si>
  <si>
    <t>findomestic partinico telefono</t>
  </si>
  <si>
    <t>findomestic partinico fax</t>
  </si>
  <si>
    <t>http://www.prestagenzie.com/findomestic/142-findomestic-partinico-PA.html</t>
  </si>
  <si>
    <t>Piombino</t>
  </si>
  <si>
    <t>findomestic piombino</t>
  </si>
  <si>
    <t>findomestic piombino telefono</t>
  </si>
  <si>
    <t>https://www.oraridiapertura24.it/filiale/Piombino%2520%2528LI%2529-Findomestic-65460W.html</t>
  </si>
  <si>
    <t>findomestic banca piombino</t>
  </si>
  <si>
    <t>Policoro</t>
  </si>
  <si>
    <t>findomestic policoro</t>
  </si>
  <si>
    <t>https://www.paginegialle.it/policoro-mt/findomestic-banca</t>
  </si>
  <si>
    <t>findomestic policoro foto</t>
  </si>
  <si>
    <t>findomestic policoro orari</t>
  </si>
  <si>
    <t>https://www.oraridiapertura24.it/filiale/Policoro-Findomestic-4759088R.html</t>
  </si>
  <si>
    <t>Pompei</t>
  </si>
  <si>
    <t>findomestic pompei</t>
  </si>
  <si>
    <t>https://www.portedipompei.it/negozi/findomestic/</t>
  </si>
  <si>
    <t>findomestic auchan pompei</t>
  </si>
  <si>
    <t>https://tutti-sconti.it/punti-vendita/pompei/findomestic/ss145-c-o-c-comm-auchan-loc-pontenuovo</t>
  </si>
  <si>
    <t>findomestic pompei foto</t>
  </si>
  <si>
    <t>sede findomestic pompei</t>
  </si>
  <si>
    <t>San Benedetto del Tronto</t>
  </si>
  <si>
    <t>findomestic san benedetto del tronto</t>
  </si>
  <si>
    <t>https://www.doveconviene.it/negozi/findomestic/1083099/corso-g-mazzini-84</t>
  </si>
  <si>
    <t>findomestic san benedetto del tronto telefono</t>
  </si>
  <si>
    <t>https://www.prestiti.it/finanziarie/findomestic/filiali/marche/san-benedetto-del-tronto</t>
  </si>
  <si>
    <t>findomestic san benedetto del tronto orari</t>
  </si>
  <si>
    <t>Scandicci</t>
  </si>
  <si>
    <t>findomestic scandicci</t>
  </si>
  <si>
    <t>https://www.doveconviene.it/negozi/findomestic/1083179/via-pisana-48-1-2</t>
  </si>
  <si>
    <t>findomestic filiale scandicci</t>
  </si>
  <si>
    <t>findomestic scandicci orario</t>
  </si>
  <si>
    <t>findomestic scandicci telefono</t>
  </si>
  <si>
    <t>findomestic scandicci via pisana</t>
  </si>
  <si>
    <t>Sciacca</t>
  </si>
  <si>
    <t>findomestic sciacca</t>
  </si>
  <si>
    <t>https://www.paginebianche.it/sciacca/agente-findomestic-banca-albus.2115969</t>
  </si>
  <si>
    <t>findomestic filiale di sciacca</t>
  </si>
  <si>
    <t>https://www.prestiti.it/finanziarie/findomestic/filiali/sicilia/sciacca</t>
  </si>
  <si>
    <t>findomestic sciacca numero telefonico</t>
  </si>
  <si>
    <t>orario di apertura findomestic sciacca</t>
  </si>
  <si>
    <t>https://www.oraridiapertura24.it/filiale/Sciacca%2520%2528AG%2529-Findomestic-65407G.html</t>
  </si>
  <si>
    <t>Sinalunga</t>
  </si>
  <si>
    <t>findomestic sinalunga</t>
  </si>
  <si>
    <t>https://www.paginebianche.it/sinalunga/agente-findomestic-star-brixia.10844142</t>
  </si>
  <si>
    <t>Sulmona</t>
  </si>
  <si>
    <t>findomestic sulmona</t>
  </si>
  <si>
    <t>https://www.paginegialle.it/sulmona-aq/findomestic-banca</t>
  </si>
  <si>
    <t>findomestic sulmona telefono</t>
  </si>
  <si>
    <t>numero findomestic sulmona</t>
  </si>
  <si>
    <t>orari findomestic sulmona</t>
  </si>
  <si>
    <t>https://www.oraridiapertura24.it/filiale/Sulmona-Findomestic-2177949A.html</t>
  </si>
  <si>
    <t>findomestic via argine</t>
  </si>
  <si>
    <t>https://www.doveconviene.it/negozi/findomestic/1083233/via-argine-380</t>
  </si>
  <si>
    <t>findomestic via onorato vigliani</t>
  </si>
  <si>
    <t>Totale Sanremo</t>
  </si>
  <si>
    <t>Totale  Liguria</t>
  </si>
  <si>
    <t>Totale Aquila</t>
  </si>
  <si>
    <t>Totale Avezzano</t>
  </si>
  <si>
    <t>Totale Chieti</t>
  </si>
  <si>
    <t>Totale Giulianova</t>
  </si>
  <si>
    <t>Totale Lanciano</t>
  </si>
  <si>
    <t>Totale Pescara</t>
  </si>
  <si>
    <t>Totale Sulmona</t>
  </si>
  <si>
    <t>Totale Teramo</t>
  </si>
  <si>
    <t>Totale vasto</t>
  </si>
  <si>
    <t>Totale Abruzzo</t>
  </si>
  <si>
    <t>Totale Matera</t>
  </si>
  <si>
    <t>Totale Melfi</t>
  </si>
  <si>
    <t>Totale Policoro</t>
  </si>
  <si>
    <t>Totale Potenza</t>
  </si>
  <si>
    <t>Totale Basilicata</t>
  </si>
  <si>
    <t>Totale Catanzaro</t>
  </si>
  <si>
    <t>Totale Cosenza</t>
  </si>
  <si>
    <t>Totale Crotone</t>
  </si>
  <si>
    <t>Totale Lamezia Terme</t>
  </si>
  <si>
    <t>Totale Reggio Calabria</t>
  </si>
  <si>
    <t>Totale Siderno</t>
  </si>
  <si>
    <t>Totale Vibo Valentia</t>
  </si>
  <si>
    <t>Totale Calabria</t>
  </si>
  <si>
    <t>Totale Avellino</t>
  </si>
  <si>
    <t>Totale Aversa</t>
  </si>
  <si>
    <t>Totale Battipaglia</t>
  </si>
  <si>
    <t>Totale Benevento</t>
  </si>
  <si>
    <t>Totale Caserta</t>
  </si>
  <si>
    <t>Totale Casoria</t>
  </si>
  <si>
    <t>Totale Castellammare di Stabia</t>
  </si>
  <si>
    <t>Totale Fuorigrotta</t>
  </si>
  <si>
    <t>Totale Gugliano</t>
  </si>
  <si>
    <t>Totale Mugnano</t>
  </si>
  <si>
    <t>Totale Napoli</t>
  </si>
  <si>
    <t>Totale Nola</t>
  </si>
  <si>
    <t>Totale Pompei</t>
  </si>
  <si>
    <t>Totale Portici</t>
  </si>
  <si>
    <t>Totale Pozzuoli</t>
  </si>
  <si>
    <t>Totale Salerno</t>
  </si>
  <si>
    <t>Totale Scafati</t>
  </si>
  <si>
    <t>Totale Campania</t>
  </si>
  <si>
    <t>Totale Bologna</t>
  </si>
  <si>
    <t>Totale Carpi</t>
  </si>
  <si>
    <t>Totale Casalecchio</t>
  </si>
  <si>
    <t>Totale Cesena</t>
  </si>
  <si>
    <t>Totale Ferrara</t>
  </si>
  <si>
    <t>Totale Forli</t>
  </si>
  <si>
    <t>Totale Imola</t>
  </si>
  <si>
    <t>Totale Modena</t>
  </si>
  <si>
    <t>Totale Parma</t>
  </si>
  <si>
    <t>Totale Piacenza</t>
  </si>
  <si>
    <t>Totale Ravenna</t>
  </si>
  <si>
    <t>Totale Reggio emilia</t>
  </si>
  <si>
    <t>Totale Rimini</t>
  </si>
  <si>
    <t>Totale Emilia Romagna</t>
  </si>
  <si>
    <t>Totale Monfalcone</t>
  </si>
  <si>
    <t>Totale Pordenone</t>
  </si>
  <si>
    <t>Totale Trieste</t>
  </si>
  <si>
    <t>Totale Udine</t>
  </si>
  <si>
    <t>Totale Friuli Venezia Giulia</t>
  </si>
  <si>
    <t>Totale Aprilia</t>
  </si>
  <si>
    <t>Totale Boccea</t>
  </si>
  <si>
    <t>Totale Bracciano</t>
  </si>
  <si>
    <t>Totale Cassino</t>
  </si>
  <si>
    <t>Totale Ciampino</t>
  </si>
  <si>
    <t>Totale Civitavecchia</t>
  </si>
  <si>
    <t>Totale Colleferro</t>
  </si>
  <si>
    <t>Totale Formia</t>
  </si>
  <si>
    <t>Totale Frosinone</t>
  </si>
  <si>
    <t>Totale Guidonia</t>
  </si>
  <si>
    <t>Totale Latina</t>
  </si>
  <si>
    <t>Totale Monterotondo</t>
  </si>
  <si>
    <t>Totale Ostia</t>
  </si>
  <si>
    <t>Totale Rieti</t>
  </si>
  <si>
    <t>Totale Roma</t>
  </si>
  <si>
    <t>Totale Terracina</t>
  </si>
  <si>
    <t>Totale Viterbo</t>
  </si>
  <si>
    <t>Totale Lazio</t>
  </si>
  <si>
    <t>Totale Chiavari</t>
  </si>
  <si>
    <t>Totale Genova</t>
  </si>
  <si>
    <t>Totale Imperia</t>
  </si>
  <si>
    <t>Totale La spezia</t>
  </si>
  <si>
    <t>Totale Savona</t>
  </si>
  <si>
    <t>Totale Serzana</t>
  </si>
  <si>
    <t>Totale Liguria</t>
  </si>
  <si>
    <t>Totale Bergamo</t>
  </si>
  <si>
    <t>Totale Brescia</t>
  </si>
  <si>
    <t>Totale Busto Arsizio</t>
  </si>
  <si>
    <t>Totale Carugate</t>
  </si>
  <si>
    <t>Totale Cesano Maderno</t>
  </si>
  <si>
    <t>Totale Chiari</t>
  </si>
  <si>
    <t>Totale Como</t>
  </si>
  <si>
    <t>Totale Corsico</t>
  </si>
  <si>
    <t>Totale Crema</t>
  </si>
  <si>
    <t>Totale Cremona</t>
  </si>
  <si>
    <t>Totale Darfo</t>
  </si>
  <si>
    <t>Totale Desenzano</t>
  </si>
  <si>
    <t>Totale Gallarate</t>
  </si>
  <si>
    <t>Totale Giussano</t>
  </si>
  <si>
    <t>Totale Lecco</t>
  </si>
  <si>
    <t>Totale Legnano</t>
  </si>
  <si>
    <t>Totale Lodi</t>
  </si>
  <si>
    <t>Totale Magenta</t>
  </si>
  <si>
    <t>Totale Mantova</t>
  </si>
  <si>
    <t>Totale Milano</t>
  </si>
  <si>
    <t>Totale Monza</t>
  </si>
  <si>
    <t>Totale Orio al Serio</t>
  </si>
  <si>
    <t>Totale Pavia</t>
  </si>
  <si>
    <t>Totale Rho</t>
  </si>
  <si>
    <t>Totale Saronno</t>
  </si>
  <si>
    <t>Totale Sondrio</t>
  </si>
  <si>
    <t>Totale Stezzano</t>
  </si>
  <si>
    <t>Totale Treviglio</t>
  </si>
  <si>
    <t>Totale Varese</t>
  </si>
  <si>
    <t>Totale Vigevano</t>
  </si>
  <si>
    <t>Totale Voghera</t>
  </si>
  <si>
    <t>Totale Lombardia</t>
  </si>
  <si>
    <t>Totale Ancona</t>
  </si>
  <si>
    <t>Totale Ascoli Piceno</t>
  </si>
  <si>
    <t>Totale Fabriano</t>
  </si>
  <si>
    <t>Totale Fano</t>
  </si>
  <si>
    <t>Totale Macerata</t>
  </si>
  <si>
    <t>Totale Pesaro</t>
  </si>
  <si>
    <t>Totale San Benedetto del Tronto</t>
  </si>
  <si>
    <t>Totale Marche</t>
  </si>
  <si>
    <t>Totale Campobasso</t>
  </si>
  <si>
    <t>Totale Isernia</t>
  </si>
  <si>
    <t>Totale Termoli</t>
  </si>
  <si>
    <t>Totale Molise</t>
  </si>
  <si>
    <t>Totale Alessandria</t>
  </si>
  <si>
    <t>Totale Arona</t>
  </si>
  <si>
    <t>Totale Biella</t>
  </si>
  <si>
    <t>Totale Borgosesia</t>
  </si>
  <si>
    <t>Totale Bra</t>
  </si>
  <si>
    <t>Totale Cuneo</t>
  </si>
  <si>
    <t>Totale Ivrea</t>
  </si>
  <si>
    <t>Totale Moncalieri</t>
  </si>
  <si>
    <t>Totale Novara</t>
  </si>
  <si>
    <t>Totale Pinerolo</t>
  </si>
  <si>
    <t>Totale Torino</t>
  </si>
  <si>
    <t>Totale Vercelli</t>
  </si>
  <si>
    <t>Totale Piemonte</t>
  </si>
  <si>
    <t>Totale Altamura</t>
  </si>
  <si>
    <t>Totale Andria</t>
  </si>
  <si>
    <t>Totale Bari</t>
  </si>
  <si>
    <t>Totale Barletta</t>
  </si>
  <si>
    <t>Totale Brindisi</t>
  </si>
  <si>
    <t>Totale Casamassima</t>
  </si>
  <si>
    <t>Totale Casarano</t>
  </si>
  <si>
    <t>Totale Cerignola</t>
  </si>
  <si>
    <t>Totale Corato</t>
  </si>
  <si>
    <t>Totale Foggia</t>
  </si>
  <si>
    <t>Totale Francavilla Fontana</t>
  </si>
  <si>
    <t>Totale Galatina</t>
  </si>
  <si>
    <t>Totale Gioia del colle</t>
  </si>
  <si>
    <t>Totale Lecce</t>
  </si>
  <si>
    <t>Totale Maglie</t>
  </si>
  <si>
    <t>Totale Manduria</t>
  </si>
  <si>
    <t>Totale Manfredonia</t>
  </si>
  <si>
    <t>Totale Martina Franca</t>
  </si>
  <si>
    <t>Totale Massafra</t>
  </si>
  <si>
    <t>Totale Modugno</t>
  </si>
  <si>
    <t>Totale Molfetta</t>
  </si>
  <si>
    <t>Totale Monopoli</t>
  </si>
  <si>
    <t>Totale Ostuni</t>
  </si>
  <si>
    <t>Totale Taranto</t>
  </si>
  <si>
    <t>Totale Trani</t>
  </si>
  <si>
    <t>Totale Puglia</t>
  </si>
  <si>
    <t>Totale Cagliari</t>
  </si>
  <si>
    <t>Totale Carbonia</t>
  </si>
  <si>
    <t>Totale Nuoro</t>
  </si>
  <si>
    <t>Totale Olbia</t>
  </si>
  <si>
    <t>Totale Oristano</t>
  </si>
  <si>
    <t>Totale Quartu Sant'Elena</t>
  </si>
  <si>
    <t>Totale Sassari</t>
  </si>
  <si>
    <t>Totale Sardegna</t>
  </si>
  <si>
    <t>Totale Agrigente</t>
  </si>
  <si>
    <t>Totale Arcireale</t>
  </si>
  <si>
    <t>Totale Bagheria</t>
  </si>
  <si>
    <t>Totale Caltagirone</t>
  </si>
  <si>
    <t>Totale Caltanissetta</t>
  </si>
  <si>
    <t>Totale Catania</t>
  </si>
  <si>
    <t>Totale Enna</t>
  </si>
  <si>
    <t>Totale Gela</t>
  </si>
  <si>
    <t>Totale Giarre</t>
  </si>
  <si>
    <t>Totale Marsala</t>
  </si>
  <si>
    <t>Totale Messina</t>
  </si>
  <si>
    <t>Totale Milazzo</t>
  </si>
  <si>
    <t>Totale Palermo</t>
  </si>
  <si>
    <t>Totale Partinico</t>
  </si>
  <si>
    <t>Totale Paternò</t>
  </si>
  <si>
    <t>Totale Ragusa</t>
  </si>
  <si>
    <t>Totale Sciacca</t>
  </si>
  <si>
    <t>Totale Siracusa</t>
  </si>
  <si>
    <t>Totale Termini Imerese</t>
  </si>
  <si>
    <t>Totale Trapani</t>
  </si>
  <si>
    <t>Totale Sicilia</t>
  </si>
  <si>
    <t>Totale Arezzo</t>
  </si>
  <si>
    <t>Totale Carrara</t>
  </si>
  <si>
    <t>Totale Cecina</t>
  </si>
  <si>
    <t>Totale Empoli</t>
  </si>
  <si>
    <t>Totale Firenze</t>
  </si>
  <si>
    <t>Totale Grosseto</t>
  </si>
  <si>
    <t>Totale Livorno</t>
  </si>
  <si>
    <t>Totale Lucca</t>
  </si>
  <si>
    <t>Totale Massa</t>
  </si>
  <si>
    <t>Totale Montecatini</t>
  </si>
  <si>
    <t>Totale Montevarchi</t>
  </si>
  <si>
    <t>Totale Piombino</t>
  </si>
  <si>
    <t>Totale Pisa</t>
  </si>
  <si>
    <t>Totale Pistoia</t>
  </si>
  <si>
    <t>Totale Poggibonsi</t>
  </si>
  <si>
    <t>Totale Pontedera</t>
  </si>
  <si>
    <t>Totale Prato</t>
  </si>
  <si>
    <t>Totale Scandicci</t>
  </si>
  <si>
    <t>Totale Siena</t>
  </si>
  <si>
    <t>Totale Sinalunga</t>
  </si>
  <si>
    <t>Totale Viareggio</t>
  </si>
  <si>
    <t>Totale Toscana</t>
  </si>
  <si>
    <t>Totale Bolzano</t>
  </si>
  <si>
    <t>Totale Rovereto</t>
  </si>
  <si>
    <t>Totale Trento</t>
  </si>
  <si>
    <t>Totale Trentino Alto Adige</t>
  </si>
  <si>
    <t>Totale Città di castello</t>
  </si>
  <si>
    <t>Totale Foligno</t>
  </si>
  <si>
    <t>Totale Perugia</t>
  </si>
  <si>
    <t>Totale Terni</t>
  </si>
  <si>
    <t>Totale Umbria</t>
  </si>
  <si>
    <t>Totale Aosta</t>
  </si>
  <si>
    <t>Totale Val d'Aosta</t>
  </si>
  <si>
    <t>Totale Bassano</t>
  </si>
  <si>
    <t>Totale Belluno</t>
  </si>
  <si>
    <t>Totale Castelfranco Veneto</t>
  </si>
  <si>
    <t>Totale Conegliano</t>
  </si>
  <si>
    <t>Totale Legnago</t>
  </si>
  <si>
    <t>Totale Mestre</t>
  </si>
  <si>
    <t>Totale Padova</t>
  </si>
  <si>
    <t>Totale Portogruaro</t>
  </si>
  <si>
    <t>Totale Rovigo</t>
  </si>
  <si>
    <t>Totale San Donà di Piave</t>
  </si>
  <si>
    <t>Totale Schio</t>
  </si>
  <si>
    <t>Totale Treviso</t>
  </si>
  <si>
    <t>Totale Verona</t>
  </si>
  <si>
    <t>Totale Vicenza</t>
  </si>
  <si>
    <t>Totale Veneto</t>
  </si>
  <si>
    <t>Totale generale</t>
  </si>
  <si>
    <t>Regione</t>
  </si>
  <si>
    <t>Numero Cluster</t>
  </si>
  <si>
    <t>Numero di Keyword</t>
  </si>
  <si>
    <t>Volume di ricerca</t>
  </si>
  <si>
    <t/>
  </si>
  <si>
    <t>Topic ricorrenti individuati nelle keyword</t>
  </si>
  <si>
    <t>Keyword di Esempio</t>
  </si>
  <si>
    <t>Numero di frequenza</t>
  </si>
  <si>
    <t>Percentuale</t>
  </si>
  <si>
    <t>orari</t>
  </si>
  <si>
    <t>findomestic latina orari (110), findomestic aversa orari (40), findomestic cagliari orari (30), findomestic genova orari (30)</t>
  </si>
  <si>
    <t>185</t>
  </si>
  <si>
    <t>telefono</t>
  </si>
  <si>
    <t>findomestic cagliari telefono (90), findomestic latina telefono (90), findomestic verona telefono (90)</t>
  </si>
  <si>
    <t>176</t>
  </si>
  <si>
    <t>foto</t>
  </si>
  <si>
    <t>findomestic savona foto (110), findomestic crotone foto (90), findomestic giugliano foto (90), findomestic mantova foto (90)</t>
  </si>
  <si>
    <t>150</t>
  </si>
  <si>
    <t>contatti</t>
  </si>
  <si>
    <t>findomestic latina contatti (90), findomestic catania contatti (70), findomestic lecce contatti (50), findomestic viterbo contatti (50)</t>
  </si>
  <si>
    <t>94</t>
  </si>
  <si>
    <t>area clienti</t>
  </si>
  <si>
    <t>findomestic milano area clienti (70), findomestic torino area clienti (70), findomestic genova area clienti (50), findomestic verona area clienti (50)</t>
  </si>
  <si>
    <t>24</t>
  </si>
  <si>
    <t>numero verde</t>
  </si>
  <si>
    <t>numero verde findomestic torino (30), findomestic bari numero verde (20), findomestic firenze numero verde (20)</t>
  </si>
  <si>
    <t>17</t>
  </si>
  <si>
    <t>Domini che presidiano le keyword Local Findomestic</t>
  </si>
  <si>
    <t>Numero risultati nella Top 3</t>
  </si>
  <si>
    <t>Percentuale
Top 3</t>
  </si>
  <si>
    <t>Numero Risultati nella Top 10</t>
  </si>
  <si>
    <t>Percentuale
Top 10</t>
  </si>
  <si>
    <t>findomestic.it</t>
  </si>
  <si>
    <t>doveconviene.it</t>
  </si>
  <si>
    <t>oraridiapertura24.it</t>
  </si>
  <si>
    <t>prestiti.it</t>
  </si>
  <si>
    <t>paginegialle.it</t>
  </si>
  <si>
    <t>paginebianche.it</t>
  </si>
  <si>
    <t>tiendeo.it</t>
  </si>
  <si>
    <t>tutti-sconti.it</t>
  </si>
  <si>
    <t>banche.wiki</t>
  </si>
  <si>
    <t>secure.findomestic.it</t>
  </si>
  <si>
    <t>cylex-italia.it</t>
  </si>
  <si>
    <t>nicelocal.it</t>
  </si>
  <si>
    <t>infofindomestic.it</t>
  </si>
  <si>
    <t>it.statex.info</t>
  </si>
  <si>
    <t>facile.it</t>
  </si>
  <si>
    <t>aziende.virgilio.it</t>
  </si>
  <si>
    <t>trova-aperto.it</t>
  </si>
  <si>
    <t>facebook.com</t>
  </si>
  <si>
    <t>prestagenzie.com</t>
  </si>
  <si>
    <t>scovaziende.com</t>
  </si>
  <si>
    <t>tuttitalia.it</t>
  </si>
  <si>
    <t>trovasede.it</t>
  </si>
  <si>
    <t>findomestic-banca-it.open-closed.net</t>
  </si>
  <si>
    <t>mongolfierafoggia.it</t>
  </si>
  <si>
    <t>mutuissimo.it</t>
  </si>
  <si>
    <t>locale.infobel.it</t>
  </si>
  <si>
    <t>it.linkedin.com</t>
  </si>
  <si>
    <t>centromaremonti.com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</si>
</sst>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b/>
      <sz val="12.0"/>
      <color rgb="FFFFFFFF"/>
      <name val="Work Sans"/>
    </font>
    <font>
      <sz val="10.0"/>
      <color theme="1"/>
      <name val="Work Sans"/>
    </font>
    <font>
      <u/>
      <sz val="10.0"/>
      <color rgb="FF0000FF"/>
      <name val="Work Sans"/>
    </font>
    <font>
      <color theme="1"/>
      <name val="Calibri"/>
      <scheme val="minor"/>
    </font>
    <font>
      <b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40E1D"/>
        <bgColor rgb="FFD40E1D"/>
      </patternFill>
    </fill>
    <fill>
      <patternFill patternType="solid">
        <fgColor rgb="FFF4E6E8"/>
        <bgColor rgb="FFF4E6E8"/>
      </patternFill>
    </fill>
    <fill>
      <patternFill patternType="solid">
        <fgColor rgb="FFD30F20"/>
        <bgColor rgb="FFD30F20"/>
      </patternFill>
    </fill>
    <fill>
      <patternFill patternType="solid">
        <fgColor rgb="FFD40D1C"/>
        <bgColor rgb="FFD40D1C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1" xfId="0" applyAlignment="1" applyFont="1" applyNumberFormat="1">
      <alignment shrinkToFit="0" vertical="center" wrapText="1"/>
    </xf>
    <xf borderId="0" fillId="0" fontId="4" numFmtId="0" xfId="0" applyFont="1"/>
    <xf borderId="0" fillId="0" fontId="4" numFmtId="1" xfId="0" applyFont="1" applyNumberFormat="1"/>
    <xf borderId="1" fillId="2" fontId="1" numFmtId="0" xfId="0" applyAlignment="1" applyBorder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49" xfId="0" applyAlignment="1" applyBorder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2" numFmtId="10" xfId="0" applyAlignment="1" applyBorder="1" applyFont="1" applyNumberForma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0" fontId="4" numFmtId="10" xfId="0" applyAlignment="1" applyBorder="1" applyFont="1" applyNumberForma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10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5">
    <tableStyle count="3" pivot="0" name="Keyword Research-style">
      <tableStyleElement dxfId="1" type="headerRow"/>
      <tableStyleElement dxfId="2" type="firstRowStripe"/>
      <tableStyleElement dxfId="1" type="secondRowStripe"/>
    </tableStyle>
    <tableStyle count="3" pivot="0" name="Analisi Regioni-style">
      <tableStyleElement dxfId="1" type="headerRow"/>
      <tableStyleElement dxfId="2" type="firstRowStripe"/>
      <tableStyleElement dxfId="1" type="secondRowStripe"/>
    </tableStyle>
    <tableStyle count="3" pivot="0" name="Analisi Città-style">
      <tableStyleElement dxfId="1" type="headerRow"/>
      <tableStyleElement dxfId="2" type="firstRowStripe"/>
      <tableStyleElement dxfId="1" type="secondRowStripe"/>
    </tableStyle>
    <tableStyle count="3" pivot="0" name="Topic Ricorrenti-style">
      <tableStyleElement dxfId="1" type="headerRow"/>
      <tableStyleElement dxfId="2" type="firstRowStripe"/>
      <tableStyleElement dxfId="1" type="secondRowStripe"/>
    </tableStyle>
    <tableStyle count="3" pivot="0" name="Analisi risultati di ricerca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F1354" sheet="Keyword Research"/>
  </cacheSource>
  <cacheFields>
    <cacheField name="Cluster semantico" numFmtId="0">
      <sharedItems>
        <s v="Piemonte"/>
        <s v="Sicilia"/>
        <s v="Toscana"/>
        <s v="Lazio"/>
        <s v="Puglia"/>
        <s v="Emilia Romagna"/>
        <s v="Lombardia"/>
        <s v="Sardegna"/>
        <s v="Campania"/>
        <s v="Liguria"/>
        <s v="Veneto"/>
        <s v="Abruzzo"/>
        <s v="Umbria"/>
        <s v="Calabria"/>
        <s v="Friuli Venezia Giulia"/>
        <s v="Marche"/>
        <s v="Trentino Alto Adige"/>
        <s v="Molise"/>
        <s v="Basilicata"/>
        <s v="Val d'Aosta"/>
        <s v=" Liguria"/>
      </sharedItems>
    </cacheField>
    <cacheField name="Sottocluster semantico" numFmtId="0">
      <sharedItems>
        <s v="Torino"/>
        <s v="Catania"/>
        <s v="Firenze"/>
        <s v="Palermo"/>
        <s v="Roma"/>
        <s v="Bari"/>
        <s v="Bologna"/>
        <s v="Brescia"/>
        <s v="Cagliari"/>
        <s v="Caserta"/>
        <s v="Casoria"/>
        <s v="Genova"/>
        <s v="Milano"/>
        <s v="Modena"/>
        <s v="Padova"/>
        <s v="Bergamo"/>
        <s v="Lecce"/>
        <s v="Napoli"/>
        <s v="Parma"/>
        <s v="Pescara"/>
        <s v="Salerno"/>
        <s v="Siracusa"/>
        <s v="Varese"/>
        <s v="Verona"/>
        <s v="Alessandria"/>
        <s v="Messina"/>
        <s v="Mestre"/>
        <s v="Perugia"/>
        <s v="Reggio Calabria"/>
        <s v="Sassari"/>
        <s v="Taranto"/>
        <s v="Udine"/>
        <s v="Vicenza"/>
        <s v="Ancona"/>
        <s v="Brindisi"/>
        <s v="Catanzaro"/>
        <s v="Como"/>
        <s v="Foggia"/>
        <s v="Frosinone"/>
        <s v="Novara"/>
        <s v="Ostia"/>
        <s v="Treviso"/>
        <s v="Agrigente"/>
        <s v="Aprilia"/>
        <s v="Aversa"/>
        <s v="Cremona"/>
        <s v="Livorno"/>
        <s v="Mantova"/>
        <s v="Monza"/>
        <s v="Nola"/>
        <s v="Pisa"/>
        <s v="Prato"/>
        <s v="Ragusa"/>
        <s v="Reggio emilia"/>
        <s v="Bolzano"/>
        <s v="Cosenza"/>
        <s v="Ferrara"/>
        <s v="Forli"/>
        <s v="Gallarate"/>
        <s v="Gugliano"/>
        <s v="Lecco"/>
        <s v="Pavia"/>
        <s v="Piacenza"/>
        <s v="Pistoia"/>
        <s v="Pontedera"/>
        <s v="Pordenone"/>
        <s v="Portici"/>
        <s v="Ravenna"/>
        <s v="Rimini"/>
        <s v="Trento"/>
        <s v="Trieste"/>
        <s v="Avellino"/>
        <s v="Bagheria"/>
        <s v="Benevento"/>
        <s v="Biella"/>
        <s v="Chiari"/>
        <s v="Crema"/>
        <s v="Crotone"/>
        <s v="Desenzano"/>
        <s v="La spezia"/>
        <s v="Lodi"/>
        <s v="Lucca"/>
        <s v="Pesaro"/>
        <s v="Pozzuoli"/>
        <s v="Terni"/>
        <s v="Trapani"/>
        <s v="Treviglio"/>
        <s v="Arezzo"/>
        <s v="Avezzano"/>
        <s v="Battipaglia"/>
        <s v="Carpi"/>
        <s v="Conegliano"/>
        <s v="Corsico"/>
        <s v="Cuneo"/>
        <s v="Empoli"/>
        <s v="Giulianova"/>
        <s v="Grosseto"/>
        <s v="Imola"/>
        <s v="Lanciano"/>
        <s v="Legnano"/>
        <s v="Milazzo"/>
        <s v="Rho"/>
        <s v="Rovigo"/>
        <s v="Saronno"/>
        <s v="Savona"/>
        <s v="Scafati"/>
        <s v="Siderno"/>
        <s v="Siena"/>
        <s v="Viareggio"/>
        <s v="Vibo Valentia"/>
        <s v="Viterbo"/>
        <s v="Arcireale"/>
        <s v="Ascoli Piceno"/>
        <s v="Castellammare di Stabia"/>
        <s v="Foligno"/>
        <s v="Lamezia Terme"/>
        <s v="Latina"/>
        <s v="Magenta"/>
        <s v="Maglie"/>
        <s v="Monterotondo"/>
        <s v="Olbia"/>
        <s v="Oristano"/>
        <s v="Paternò"/>
        <s v="Rieti"/>
        <s v="Teramo"/>
        <s v="Vercelli"/>
        <s v="Vigevano"/>
        <s v="Barletta"/>
        <s v="Bra"/>
        <s v="Busto Arsizio"/>
        <s v="Caltanissetta"/>
        <s v="Campobasso"/>
        <s v="Casarano"/>
        <s v="Cassino"/>
        <s v="Castelfranco Veneto"/>
        <s v="Cesano Maderno"/>
        <s v="Cesena"/>
        <s v="Chieti"/>
        <s v="Civitavecchia"/>
        <s v="Darfo"/>
        <s v="Fano"/>
        <s v="Fuorigrotta"/>
        <s v="Guidonia"/>
        <s v="Aquila"/>
        <s v="Legnago"/>
        <s v="Macerata"/>
        <s v="Matera"/>
        <s v="Molfetta"/>
        <s v="Montecatini"/>
        <s v="Montevarchi"/>
        <s v="Nuoro"/>
        <s v="Potenza"/>
        <s v="Schio"/>
        <s v="Termoli"/>
        <s v="vasto"/>
        <s v="Voghera"/>
        <s v="Altamura"/>
        <s v="Aosta"/>
        <s v="Belluno"/>
        <s v="Boccea"/>
        <s v="Bracciano"/>
        <s v="Cecina"/>
        <s v="Ciampino"/>
        <s v="Francavilla Fontana"/>
        <s v="Galatina"/>
        <s v="Giarre"/>
        <s v="Ivrea"/>
        <s v="Manduria"/>
        <s v="Massa"/>
        <s v="Monopoli"/>
        <s v="Rovereto"/>
        <s v="Sanremo"/>
        <s v="Sondrio"/>
        <s v="Terracina"/>
        <s v="Trani"/>
        <s v="Andria"/>
        <s v="Arona"/>
        <s v="Bassano"/>
        <s v="Borgosesia"/>
        <s v="Caltagirone"/>
        <s v="Carbonia"/>
        <s v="Carugate"/>
        <s v="Città di castello"/>
        <s v="Colleferro"/>
        <s v="Formia"/>
        <s v="Martina Franca"/>
        <s v="Massafra"/>
        <s v="Modugno"/>
        <s v="Moncalieri"/>
        <s v="Monfalcone"/>
        <s v="Orio al Serio"/>
        <s v="Pinerolo"/>
        <s v="Poggibonsi"/>
        <s v="Portogruaro"/>
        <s v="Quartu Sant'Elena"/>
        <s v="San Donà di Piave"/>
        <s v="Serzana"/>
        <s v="Stezzano"/>
        <s v="Termini Imerese"/>
        <s v="Carrara"/>
        <s v="Casalecchio"/>
        <s v="Casamassima"/>
        <s v="Cerignola"/>
        <s v="Chiavari"/>
        <s v="Corato"/>
        <s v="Enna"/>
        <s v="Fabriano"/>
        <s v="Gela"/>
        <s v="Gioia del colle"/>
        <s v="Giussano"/>
        <s v="Imperia"/>
        <s v="Isernia"/>
        <s v="Manfredonia"/>
        <s v="Marsala"/>
        <s v="Melfi"/>
        <s v="Mugnano"/>
        <s v="Ostuni"/>
        <s v="Partinico"/>
        <s v="Piombino"/>
        <s v="Policoro"/>
        <s v="Pompei"/>
        <s v="San Benedetto del Tronto"/>
        <s v="Scandicci"/>
        <s v="Sciacca"/>
        <s v="Sinalunga"/>
        <s v="Sulmona"/>
      </sharedItems>
    </cacheField>
    <cacheField name="Keyword" numFmtId="0">
      <sharedItems>
        <s v="findomestic torino"/>
        <s v="findomestic torino corso palermo"/>
        <s v="findomestic centro clienti torino"/>
        <s v="findomestic torino piazza rivoli"/>
        <s v="findomestic torino telefono"/>
        <s v="filiali findomestic torino"/>
        <s v="findomestic corso palermo"/>
        <s v="findomestic corso regina torino"/>
        <s v="findomestic via onorato vigliani torino"/>
        <s v="agenzie findomestic torino"/>
        <s v="banca findomestic torino"/>
        <s v="contatti findomestic torino"/>
        <s v="filiali findomestic torino e provincia"/>
        <s v="findomestic corso palermo torino telefono"/>
        <s v="findomestic corso trapani 16 torino orari"/>
        <s v="findomestic numero verde torino"/>
        <s v="findomestic prestiti torino"/>
        <s v="orari findomestic corso palermo torino"/>
        <s v="findomestic catania"/>
        <s v="findomestic catania via torino"/>
        <s v="numero findomestic catania"/>
        <s v="findomestic porte di catania"/>
        <s v="findomestic catania contatti"/>
        <s v="findomestic catania area clienti"/>
        <s v="filiale findomestic catania"/>
        <s v="findomestic banca catania"/>
        <s v="findomestic catania corso martiri della libertà"/>
        <s v="findomestic catania lavora con noi"/>
        <s v="findomestic catania numero verde"/>
        <s v="findomestic catania orari"/>
        <s v="findomestic firenze"/>
        <s v="findomestic firenze telefono"/>
        <s v="findomestic banca firenze"/>
        <s v="findomestic firenze servizio clienti"/>
        <s v="findomestic firenze sede centrale telefono"/>
        <s v="findomestic firenze area clienti"/>
        <s v="sede findomestic firenze"/>
        <s v="findomestic banca spa firenze"/>
        <s v="findomestic firenze sede centrale"/>
        <s v="findomestic firenze contatti"/>
        <s v="findomestic firenze email"/>
        <s v="fax findomestic firenze"/>
        <s v="findomestic banca firenze via jacopo da diacceto"/>
        <s v="findomestic firenze lavora con noi"/>
        <s v="findomestic firenze novoli"/>
        <s v="findomestic firenze numero verde"/>
        <s v="findomestic firenze orari"/>
        <s v="findomestic firenze recupero crediti"/>
        <s v="findomestic firenze via alamanni"/>
        <s v="findomestic firenze via pratese"/>
        <s v="findomestic firenze viale belfiore"/>
        <s v="findomestic leasing firenze"/>
        <s v="findomestic viale giannotti firenze"/>
        <s v="indirizzo findomestic firenze"/>
        <s v="nuova sede findomestic firenze"/>
        <s v="findomestic palermo"/>
        <s v="findomestic palermo area clienti"/>
        <s v="findomestic palermo viale lazio"/>
        <s v="findomestic via marchese di villabianca palermo"/>
        <s v="numero findomestic palermo"/>
        <s v="findomestic palermo preventivo"/>
        <s v="findomestic palermo contatti"/>
        <s v="agenzie findomestic palermo"/>
        <s v="contatti findomestic palermo"/>
        <s v="filiali findomestic palermo"/>
        <s v="findomestic area clienti palermo"/>
        <s v="findomestic banca palermo"/>
        <s v="findomestic conca d'oro palermo"/>
        <s v="findomestic corso calatafimi palermo"/>
        <s v="findomestic corso palermo orari"/>
        <s v="findomestic lavora con noi palermo"/>
        <s v="findomestic numero verde palermo"/>
        <s v="findomestic roma"/>
        <s v="findomestic roma est"/>
        <s v="sedi findomestic roma"/>
        <s v="filiali findomestic roma"/>
        <s v="findomestic roma telefono"/>
        <s v="numero verde findomestic roma"/>
        <s v="uffici findomestic roma"/>
        <s v="findomestic via collegentilesco roma"/>
        <s v="findomestic centro clienti roma tuscolano"/>
        <s v="findomestic roma flaminio"/>
        <s v="findomestic roma tiburtina"/>
        <s v="telefono findomestic roma"/>
        <s v="banca findomestic roma"/>
        <s v="contatti findomestic roma"/>
        <s v="findomestic arco di travertino roma"/>
        <s v="findomestic centocelle roma"/>
        <s v="findomestic centro commerciale roma est"/>
        <s v="findomestic conca d'oro roma"/>
        <s v="findomestic lavora con noi roma"/>
        <s v="findomestic numero verde roma"/>
        <s v="findomestic roma marconi"/>
        <s v="findomestic roma nord"/>
        <s v="findomestic roma via boccea"/>
        <s v="findomestic roma viale tirreno"/>
        <s v="findomestic sede centrale roma"/>
        <s v="findomestic via collegentilesco roma orari"/>
        <s v="findomestic via martana roma"/>
        <s v="findomestic viale marconi roma orari"/>
        <s v="servizio clienti findomestic roma"/>
        <s v="findomestic bari"/>
        <s v="findomestic bari via amendola"/>
        <s v="findomestic bari area clienti"/>
        <s v="findomestic bari numero"/>
        <s v="findomestic bariblu"/>
        <s v="findomestic via amendola bari"/>
        <s v="findomestic banca bari"/>
        <s v="findomestic bari centro"/>
        <s v="findomestic bari contatti"/>
        <s v="findomestic bari e provincia"/>
        <s v="findomestic bari orari"/>
        <s v="findomestic bari via amendola telefono"/>
        <s v="findomestic bari via dell'arca"/>
        <s v="numero verde findomestic bari"/>
        <s v="findomestic bologna"/>
        <s v="findomestic bologna foto"/>
        <s v="findomestic bologna telefono"/>
        <s v="findomestic bologna contatti"/>
        <s v="findomestic banca bologna"/>
        <s v="findomestic bologna casalecchio"/>
        <s v="findomestic bologna orari"/>
        <s v="findomestic bologna via finelli"/>
        <s v="findomestic bologna via pietramellara"/>
        <s v="sedi findomestic bologna"/>
        <s v="findomestic area clienti bologna"/>
        <s v="findomestic bologna e provincia"/>
        <s v="findomestic brescia"/>
        <s v="findomestic brescia contatti"/>
        <s v="findomestic brescia foto"/>
        <s v="findomestic brescia telefono"/>
        <s v="findomestic banca brescia"/>
        <s v="findomestic brescia e provincia"/>
        <s v="findomestic brescia via bulloni"/>
        <s v="findomestic brescia via gramsci"/>
        <s v="orari findomestic brescia"/>
        <s v="findomestic cagliari"/>
        <s v="findomestic cagliari telefono"/>
        <s v="findomestic area clienti cagliari"/>
        <s v="findomestic cagliari orari"/>
        <s v="findomestic viale cimitero cagliari"/>
        <s v="numero di telefono findomestic cagliari"/>
        <s v="filiale findomestic cagliari"/>
        <s v="findomestic cagliari contatti"/>
        <s v="findomestic cagliari via bacaredda"/>
        <s v="findomestic cagliari via tuveri"/>
        <s v="findomestic cagliari viale bonaria"/>
        <s v="findomestic cagliari viale diaz"/>
        <s v="findomestic contatti cagliari"/>
        <s v="findomestic caserta"/>
        <s v="findomestic caserta telefono"/>
        <s v="findomestic banca caserta"/>
        <s v="findomestic caserta contatti"/>
        <s v="findomestic caserta e provincia"/>
        <s v="findomestic caserta orari"/>
        <s v="findomestic caserta via roma"/>
        <s v="numero verde findomestic caserta"/>
        <s v="findomestic area clienti caserta"/>
        <s v="findomestic caserta foto"/>
        <s v="findomestic casoria"/>
        <s v="numero findomestic casoria"/>
        <s v="findomestic casoria foto"/>
        <s v="findomestic casoria telefono"/>
        <s v="contatti findomestic casoria"/>
        <s v="filiale findomestic casoria"/>
        <s v="findomestic banca casoria"/>
        <s v="findomestic casoria contatti"/>
        <s v="findomestic casoria napoli"/>
        <s v="findomestic casoria orari"/>
        <s v="findomestic filiale di casoria"/>
        <s v="numero verde findomestic casoria"/>
        <s v="findomestic genova"/>
        <s v="findomestic genova telefono"/>
        <s v="findomestic genova area clienti"/>
        <s v="findomestic genova foto"/>
        <s v="findomestic genova contatti"/>
        <s v="findomestic genova orari"/>
        <s v="findomestic genova sampierdarena"/>
        <s v="findomestic genova via brigate partigiane"/>
        <s v="findomestic genova bolzaneto"/>
        <s v="findomestic genova centro"/>
        <s v="findomestic genova foce"/>
        <s v="findomestic genova indirizzo"/>
        <s v="findomestic genova sestri ponente"/>
        <s v="findomestic milano"/>
        <s v="findomestic viale monza"/>
        <s v="findomestic milano area clienti"/>
        <s v="findomestic milano telefono"/>
        <s v="numero findomestic milano"/>
        <s v="findomestic banca milano"/>
        <s v="findomestic convenzione atm milano"/>
        <s v="findomestic milano viale umbria"/>
        <s v="findomestic sedi milano"/>
        <s v="agenzie findomestic milano"/>
        <s v="banca findomestic milano"/>
        <s v="centro clienti findomestic milano"/>
        <s v="contatti findomestic milano"/>
        <s v="filiali findomestic milano"/>
        <s v="findomestic atm milano"/>
        <s v="findomestic corso sempione milano"/>
        <s v="findomestic giambellino milano"/>
        <s v="findomestic lavora con noi milano"/>
        <s v="findomestic milano contatti"/>
        <s v="findomestic milano prestiti"/>
        <s v="findomestic milano sede centrale"/>
        <s v="findomestic milano servizio clienti"/>
        <s v="findomestic milano via bolzano"/>
        <s v="findomestic milano via tolmezzo"/>
        <s v="findomestic milano via vittorio veneto"/>
        <s v="findomestic numero verde milano"/>
        <s v="findomestic via lagrange milano"/>
        <s v="findomestic via procaccini milano"/>
        <s v="findomestic via tolstoi milano"/>
        <s v="findomestic via veneto milano"/>
        <s v="indirizzo findomestic milano"/>
        <s v="servizio clienti findomestic milano"/>
        <s v="uffici findomestic milano"/>
        <s v="agenzie findomestic a milano"/>
        <s v="fax findomestic milano"/>
        <s v="filiali findomestic milano e provincia"/>
        <s v="findomestic modena"/>
        <s v="findomestic modena foto"/>
        <s v="findomestic modena telefono"/>
        <s v="findomestic banca modena"/>
        <s v="findomestic modena contatti"/>
        <s v="findomestic modena orari"/>
        <s v="findomestic modena via giardini"/>
        <s v="findomestic modena via tassoni"/>
        <s v="findomestic centro clienti modena"/>
        <s v="findomestic centro clienti modena foto"/>
        <s v="findomestic padova"/>
        <s v="findomestic padova telefono"/>
        <s v="findomestic padova foto"/>
        <s v="findomestic banca padova"/>
        <s v="findomestic padova contatti"/>
        <s v="findomestic padova indirizzo"/>
        <s v="findomestic padova orari"/>
        <s v="findomestic padova via masini"/>
        <s v="findomestic padova via tommaseo"/>
        <s v="findomestic area clienti padova"/>
        <s v="findomestic padova prestiti"/>
        <s v="findomestic bergamo"/>
        <s v="findomestic bergamo contatti"/>
        <s v="findomestic bergamo foto"/>
        <s v="findomestic bergamo telefono"/>
        <s v="findomestic banca bergamo"/>
        <s v="findomestic bergamo e provincia"/>
        <s v="findomestic bergamo orari"/>
        <s v="findomestic bergamo via papa giovanni"/>
        <s v="findomestic bergamo via carducci"/>
        <s v="findomestic bergamo via locatelli"/>
        <s v="findomestic lecce"/>
        <s v="findomestic lecce contatti"/>
        <s v="findomestic lecce foto"/>
        <s v="findomestic lecce orari"/>
        <s v="findomestic banca lecce"/>
        <s v="findomestic lecce e provincia"/>
        <s v="findomestic lecce indirizzo"/>
        <s v="findomestic lecce viale japigia"/>
        <s v="findomestic provincia di lecce"/>
        <s v="findomestic napoli"/>
        <s v="numero findomestic napoli"/>
        <s v="findomestic napoli foto"/>
        <s v="findomestic napoli numero"/>
        <s v="agenzie findomestic napoli"/>
        <s v="findomestic napoli centro direzionale"/>
        <s v="findomestic napoli vomero"/>
        <s v="findomestic napoli centro"/>
        <s v="sede findomestic napoli"/>
        <s v="banca findomestic napoli"/>
        <s v="contatti findomestic napoli"/>
        <s v="filiale findomestic napoli"/>
        <s v="findomestic area clienti napoli"/>
        <s v="findomestic centro direzionale napoli"/>
        <s v="findomestic corso garibaldi napoli"/>
        <s v="findomestic lavora con noi napoli"/>
        <s v="findomestic marano di napoli"/>
        <s v="findomestic mugnano di napoli"/>
        <s v="findomestic napoli e provincia"/>
        <s v="findomestic napoli numero verde"/>
        <s v="findomestic napoli parco san paolo"/>
        <s v="findomestic napoli piazza borsa"/>
        <s v="findomestic napoli piazza guglielmo pepe"/>
        <s v="findomestic napoli via bernini"/>
        <s v="findomestic napoli via cintia"/>
        <s v="findomestic napoli via del carretto"/>
        <s v="findomestic portici napoli"/>
        <s v="findomestic parma"/>
        <s v="findomestic parma foto"/>
        <s v="findomestic parma telefono"/>
        <s v="findomestic parma contatti"/>
        <s v="findomestic parma orari"/>
        <s v="findomestic parma piazzale dalla chiesa"/>
        <s v="centro clienti findomestic parma"/>
        <s v="centro clienti findomestic parma orari"/>
        <s v="dove si trova a parma findomestic"/>
        <s v="filiale findomestic parma"/>
        <s v="findomestic pescara"/>
        <s v="findomestic pescara foto"/>
        <s v="findomestic pescara numero di telefono"/>
        <s v="findomestic pescara orari"/>
        <s v="findomestic banca pescara"/>
        <s v="findomestic pescara contatti"/>
        <s v="findomestic pescara corso vittorio emanuele"/>
        <s v="findomestic pescara via carducci"/>
        <s v="ufficio findomestic pescara"/>
        <s v="findomestic pescara area clienti"/>
        <s v="findomestic pescara email"/>
        <s v="findomestic pescara numero verde"/>
        <s v="findomestic pescara recensioni"/>
        <s v="findomestic prestiti pescara"/>
        <s v="findomestic salerno"/>
        <s v="findomestic salerno telefono"/>
        <s v="findomestic salerno parco arbostella telefono"/>
        <s v="findomestic salerno orari"/>
        <s v="findomestic area clienti salerno"/>
        <s v="findomestic banca salerno"/>
        <s v="findomestic contatti salerno"/>
        <s v="findomestic parco arbostella salerno"/>
        <s v="findomestic salerno contatti"/>
        <s v="findomestic salerno corso garibaldi"/>
        <s v="findomestic salerno piazza della concordia"/>
        <s v="findomestic salerno via wagner"/>
        <s v="findomestic salerno numero verde"/>
        <s v="findomestic siracusa"/>
        <s v="findomestic siracusa telefono"/>
        <s v="findomestic siracusa foto"/>
        <s v="findomestic siracusa area clienti"/>
        <s v="findomestic siracusa contatti"/>
        <s v="findomestic siracusa corso umberto"/>
        <s v="findomestic siracusa orari"/>
        <s v="findomestic numero verde siracusa"/>
        <s v="findomestic siracusa teracati"/>
        <s v="findomestic varese"/>
        <s v="findomestic varese telefono"/>
        <s v="findomestic varese orari"/>
        <s v="findomestic varese area clienti"/>
        <s v="findomestic varese contatti"/>
        <s v="findomestic varese foto"/>
        <s v="findomestic varese numero"/>
        <s v="findomestic varese via robbioni"/>
        <s v="findomestic varese e provincia"/>
        <s v="findomestic varese via robbioni orari"/>
        <s v="findomestic verona"/>
        <s v="findomestic verona telefono"/>
        <s v="findomestic verona area clienti"/>
        <s v="findomestic corso milano verona"/>
        <s v="findomestic verona porta nuova"/>
        <s v="findomestic banca verona"/>
        <s v="findomestic centro clienti verona"/>
        <s v="findomestic verona contatti"/>
        <s v="findomestic verona orari"/>
        <s v="findomestic verona via raggio di sole"/>
        <s v="findomestic alessandria"/>
        <s v="findomestic alessandria foto"/>
        <s v="findomestic alessandria telefono"/>
        <s v="findomestic alessandria contatti"/>
        <s v="findomestic alessandria indirizzo"/>
        <s v="sede findomestic alessandria"/>
        <s v="findomestic messina"/>
        <s v="findomestic messina foto"/>
        <s v="findomestic messina area clienti"/>
        <s v="findomestic messina contatti"/>
        <s v="findomestic messina numero"/>
        <s v="findomestic messina orari"/>
        <s v="findomestic messina via garibaldi"/>
        <s v="orari findomestic messina"/>
        <s v="findomestic centro clienti messina"/>
        <s v="findomestic messina via cesare battisti"/>
        <s v="findomestic mestre"/>
        <s v="findomestic centro clienti mestre"/>
        <s v="findomestic mestre auchan"/>
        <s v="findomestic mestre foto"/>
        <s v="findomestic mestre orari"/>
        <s v="findomestic mestre contatti"/>
        <s v="findomestic mestre numero di telefono"/>
        <s v="findomestic mestre via lazzari"/>
        <s v="findomestic mestre via colombo"/>
        <s v="findomestic porte di mestre"/>
        <s v="findomestic perugia"/>
        <s v="findomestic perugia foto"/>
        <s v="findomestic perugia telefono"/>
        <s v="findomestic banca perugia"/>
        <s v="findomestic perugia contatti"/>
        <s v="findomestic perugia orari"/>
        <s v="findomestic perugia via angeloni"/>
        <s v="findomestic perugia area clienti"/>
        <s v="findomestic reggio calabria"/>
        <s v="findomestic reggio calabria foto"/>
        <s v="findomestic reggio calabria numero di telefono"/>
        <s v="findomestic contatti reggio calabria"/>
        <s v="findomestic reggio calabria orari"/>
        <s v="findomestic sassari"/>
        <s v="findomestic sassari foto"/>
        <s v="findomestic sassari area clienti"/>
        <s v="findomestic sassari telefono"/>
        <s v="findomestic sassari contatti"/>
        <s v="findomestic sassari lavora con noi"/>
        <s v="findomestic sassari orari"/>
        <s v="findomestic sassari via roma"/>
        <s v="findomestic centro clienti sassari"/>
        <s v="findomestic taranto"/>
        <s v="findomestic taranto foto"/>
        <s v="findomestic taranto telefono"/>
        <s v="findomestic taranto contatti"/>
        <s v="findomestic taranto orari"/>
        <s v="findomestic taranto via campania"/>
        <s v="findomestic area clienti taranto"/>
        <s v="findomestic taranto numero verde"/>
        <s v="findomestic taranto via di palma"/>
        <s v="findomestic udine"/>
        <s v="findomestic udine foto"/>
        <s v="findomestic udine contatti"/>
        <s v="findomestic udine telefono"/>
        <s v="filiale findomestic udine"/>
        <s v="findomestic banca udine"/>
        <s v="findomestic udine orari"/>
        <s v="findomestic udine viale duodo"/>
        <s v="findomestic centro clienti udine"/>
        <s v="findomestic udine indirizzo"/>
        <s v="findomestic vicenza"/>
        <s v="findomestic vicenza foto"/>
        <s v="findomestic vicenza telefono"/>
        <s v="findomestic banca vicenza"/>
        <s v="findomestic vicenza contatti"/>
        <s v="findomestic vicenza orari"/>
        <s v="findomestic vicenza prestiti"/>
        <s v="findomestic vicenza viale verona"/>
        <s v="findomestic vicenza indirizzo"/>
        <s v="findomestic ancona"/>
        <s v="findomestic ancona foto"/>
        <s v="findomestic ancona telefono"/>
        <s v="findomestic ancona contatti"/>
        <s v="findomestic ancona orari"/>
        <s v="findomestic ancona via martiri della resistenza"/>
        <s v="sede findomestic ancona"/>
        <s v="findomestic brindisi"/>
        <s v="numero findomestic brindisi"/>
        <s v="findomestic brindisi indirizzo"/>
        <s v="findomestic brindisi numero"/>
        <s v="findomestic brindisi via numa pompilio"/>
        <s v="findomestic catanzaro"/>
        <s v="findomestic catanzaro foto"/>
        <s v="findomestic catanzaro telefono"/>
        <s v="findomestic catanzaro orari"/>
        <s v="findomestic catanzaro via lucrezia della valle"/>
        <s v="findomestic como"/>
        <s v="findomestic como foto"/>
        <s v="findomestic como contatti"/>
        <s v="findomestic como numero di telefono"/>
        <s v="findomestic como orari"/>
        <s v="findomestic como via milano"/>
        <s v="findomestic centro clienti como"/>
        <s v="findomestic como indirizzo"/>
        <s v="findomestic foggia"/>
        <s v="findomestic foggia foto"/>
        <s v="findomestic foggia numero di telefono"/>
        <s v="findomestic foggia contatti"/>
        <s v="findomestic foggia orari"/>
        <s v="findomestic foggia via conte appiano"/>
        <s v="numero verde findomestic foggia"/>
        <s v="findomestic foggia indirizzo"/>
        <s v="findomestic foggia mongolfiera"/>
        <s v="findomestic frosinone"/>
        <s v="findomestic frosinone foto"/>
        <s v="findomestic frosinone telefono"/>
        <s v="findomestic frosinone contatti"/>
        <s v="findomestic frosinone orari"/>
        <s v="orari findomestic frosinone"/>
        <s v="findomestic frosinone via kennedy"/>
        <s v="findomestic frosinone via marittima"/>
        <s v="findomestic novara"/>
        <s v="findomestic novara foto"/>
        <s v="findomestic novara contatti"/>
        <s v="findomestic novara orari"/>
        <s v="findomestic novara via costa"/>
        <s v="findomestic ostia"/>
        <s v="findomestic ostia contatti"/>
        <s v="findomestic ostia lido"/>
        <s v="findomestic ostia email"/>
        <s v="findomestic ostia foto"/>
        <s v="findomestic ostia numero"/>
        <s v="findomestic ostia orari"/>
        <s v="findomestic ostia roma"/>
        <s v="findomestic ostia via capitan consalvo"/>
        <s v="findomestic treviso"/>
        <s v="findomestic treviso telefono"/>
        <s v="findomestic treviso orari"/>
        <s v="findomestic treviso viale 4 novembre"/>
        <s v="findomestic contatti treviso"/>
        <s v="findomestic filiale treviso"/>
        <s v="findomestic agrigento"/>
        <s v="findomestic agrigento numero di telefono"/>
        <s v="findomestic agrigento centro commerciale"/>
        <s v="findomestic agrigento contatti"/>
        <s v="findomestic agrigento foto"/>
        <s v="findomestic agrigento orari"/>
        <s v="findomestic agrigento via crispi"/>
        <s v="findomestic agrigento citta dei templi"/>
        <s v="findomestic aprilia"/>
        <s v="findomestic aprilia foto"/>
        <s v="findomestic aprilia contatti"/>
        <s v="findomestic aprilia orari"/>
        <s v="findomestic aprilia telefono"/>
        <s v="findomestic aprilia via de gasperi"/>
        <s v="findomestic aversa"/>
        <s v="findomestic aversa foto"/>
        <s v="findomestic aversa orari"/>
        <s v="numero findomestic aversa"/>
        <s v="filiale findomestic aversa"/>
        <s v="findomestic aversa contatti"/>
        <s v="findomestic aversa indirizzo"/>
        <s v="findomestic aversa viale kennedy"/>
        <s v="findomestic aversa via diaz"/>
        <s v="findomestic cremona"/>
        <s v="findomestic cremona contatti"/>
        <s v="findomestic cremona foto"/>
        <s v="findomestic cremona numero"/>
        <s v="findomestic cremona orari"/>
        <s v="findomestic cremona via dante"/>
        <s v="findomestic livorno"/>
        <s v="findomestic livorno telefono"/>
        <s v="findomestic livorno contatti"/>
        <s v="findomestic livorno orari"/>
        <s v="findomestic livorno scali d'azeglio"/>
        <s v="findomestic livorno foto"/>
        <s v="findomestic mantova"/>
        <s v="findomestic mantova foto"/>
        <s v="findomestic mantova contatti"/>
        <s v="findomestic mantova corso garibaldi"/>
        <s v="findomestic mantova numero di telefono"/>
        <s v="findomestic mantova orari"/>
        <s v="findomestic mantova indirizzo"/>
        <s v="findomestic monza"/>
        <s v="findomestic monza foto"/>
        <s v="findomestic monza brianza"/>
        <s v="findomestic monza contatti"/>
        <s v="findomestic monza e brianza"/>
        <s v="findomestic monza numero di telefono"/>
        <s v="findomestic monza orari"/>
        <s v="findomestic nola"/>
        <s v="findomestic nola foto"/>
        <s v="filiale findomestic nola"/>
        <s v="findomestic nola contatti"/>
        <s v="findomestic nola numero"/>
        <s v="findomestic nola orari"/>
        <s v="findomestic nola piazza matteotti"/>
        <s v="findomestic nola indirizzo"/>
        <s v="findomestic pisa"/>
        <s v="findomestic pisa telefono"/>
        <s v="findomestic pisa contatti"/>
        <s v="findomestic pisa foto"/>
        <s v="findomestic pisa numero di telefono"/>
        <s v="findomestic pisa orari"/>
        <s v="findomestic pisa indirizzo"/>
        <s v="findomestic pisa via battisti"/>
        <s v="findomestic prato"/>
        <s v="findomestic prato viale della repubblica"/>
        <s v="findomestic prato viale galilei"/>
        <s v="findomestic prato telefono"/>
        <s v="findomestic prato orari"/>
        <s v="findomestic ragusa"/>
        <s v="findomestic ragusa foto"/>
        <s v="findomestic ragusa telefono"/>
        <s v="findomestic ragusa contatti"/>
        <s v="findomestic ragusa orari"/>
        <s v="findomestic ragusa via virgilio"/>
        <s v="filiale findomestic ragusa"/>
        <s v="findomestic reggio emilia"/>
        <s v="findomestic reggio emilia foto"/>
        <s v="findomestic reggio emilia numero di telefono"/>
        <s v="findomestic reggio emilia orari"/>
        <s v="findomestic reggio emilia contatti"/>
        <s v="findomestic bolzano"/>
        <s v="findomestic bolzano foto"/>
        <s v="findomestic bolzano orari"/>
        <s v="findomestic bolzano telefono"/>
        <s v="findomestic bolzano via druso"/>
        <s v="findomestic bolzano via roma"/>
        <s v="findomestic cosenza"/>
        <s v="findomestic cosenza telefono"/>
        <s v="numero findomestic cosenza"/>
        <s v="findomestic cosenza contatti"/>
        <s v="findomestic cosenza rende"/>
        <s v="findomestic cosenza orari"/>
        <s v="findomestic cosenza via alimena"/>
        <s v="findomestic ferrara"/>
        <s v="findomestic cento ferrara"/>
        <s v="findomestic ferrara corso giovecca"/>
        <s v="findomestic ferrara orari"/>
        <s v="findomestic ferrara telefono"/>
        <s v="findomestic ferrara via bologna"/>
        <s v="findomestic ferrara foto"/>
        <s v="findomestic forli"/>
        <s v="findomestic forli contatti"/>
        <s v="findomestic forli orari"/>
        <s v="findomestic forli telefono"/>
        <s v="findomestic forli foto"/>
        <s v="findomestic gallarate"/>
        <s v="findomestic gallarate carrefour"/>
        <s v="findomestic gallarate contatti"/>
        <s v="findomestic gallarate orari"/>
        <s v="findomestic gallarate telefono"/>
        <s v="findomestic gallarate foto"/>
        <s v="findomestic gallarate via marsala"/>
        <s v="findomestic giugliano"/>
        <s v="findomestic giugliano foto"/>
        <s v="filiale findomestic giugliano"/>
        <s v="findomestic giugliano napoli"/>
        <s v="findomestic giugliano orari"/>
        <s v="findomestic giugliano via colonne"/>
        <s v="numero findomestic giugliano"/>
        <s v="findomestic lecco"/>
        <s v="findomestic lecco corso martiri"/>
        <s v="findomestic lecco foto"/>
        <s v="findomestic lecco numero"/>
        <s v="findomestic lecco orari"/>
        <s v="findomestic lecco telefono"/>
        <s v="filiali findomestic lecco"/>
        <s v="findomestic lecco contatti"/>
        <s v="findomestic pavia"/>
        <s v="findomestic pavia foto"/>
        <s v="findomestic pavia telefono"/>
        <s v="filiale findomestic pavia"/>
        <s v="findomestic carrefour pavia"/>
        <s v="findomestic pavia contatti"/>
        <s v="findomestic pavia corso manzoni"/>
        <s v="findomestic pavia orari"/>
        <s v="findomestic piacenza"/>
        <s v="findomestic piacenza foto"/>
        <s v="findomestic piacenza orari"/>
        <s v="findomestic piacenza piazzale genova"/>
        <s v="findomestic piacenza telefono"/>
        <s v="findomestic piacenza via farnesiana"/>
        <s v="findomestic piacenza via genova"/>
        <s v="findomestic pistoia"/>
        <s v="findomestic pistoia telefono"/>
        <s v="findomestic banca pistoia"/>
        <s v="findomestic pistoia orari"/>
        <s v="findomestic pistoia via macallè"/>
        <s v="findomestic pontedera"/>
        <s v="findomestic pontedera foto"/>
        <s v="findomestic pontedera telefono"/>
        <s v="findomestic banca pontedera"/>
        <s v="findomestic contatti pontedera"/>
        <s v="findomestic pordenone"/>
        <s v="findomestic pordenone foto"/>
        <s v="findomestic pordenone numero di telefono"/>
        <s v="findomestic pordenone orari"/>
        <s v="findomestic portici"/>
        <s v="filiale findomestic portici"/>
        <s v="findomestic portici contatti"/>
        <s v="findomestic portici foto"/>
        <s v="findomestic portici orari"/>
        <s v="findomestic portici via galileo galilei"/>
        <s v="findomestic portici numero"/>
        <s v="findomestic portici piazzale brunelleschi"/>
        <s v="findomestic ravenna"/>
        <s v="findomestic ravenna foto"/>
        <s v="findomestic ravenna numero di telefono"/>
        <s v="findomestic ravenna orari"/>
        <s v="findomestic ravenna via faentina"/>
        <s v="findomestic rimini"/>
        <s v="findomestic rimini foto"/>
        <s v="findomestic rimini orari"/>
        <s v="findomestic rimini telefono"/>
        <s v="findomestic rimini via flaminia"/>
        <s v="findomestic trento"/>
        <s v="findomestic trento foto"/>
        <s v="findomestic trento orari"/>
        <s v="findomestic trento telefono"/>
        <s v="findomestic trento via torre verde"/>
        <s v="findomestic trento contatti"/>
        <s v="findomestic trieste"/>
        <s v="findomestic trieste foto"/>
        <s v="findomestic trieste orari"/>
        <s v="findomestic trieste telefono"/>
        <s v="findomestic trieste via coroneo"/>
        <s v="findomestic trieste viale d annunzio"/>
        <s v="sede findomestic trieste"/>
        <s v="findomestic avellino"/>
        <s v="findomestic avellino foto"/>
        <s v="findomestic avellino contatti"/>
        <s v="findomestic avellino numero di telefono"/>
        <s v="findomestic avellino orari"/>
        <s v="findomestic avellino telefono"/>
        <s v="findomestic avellino via tagliamento"/>
        <s v="findomestic bagheria"/>
        <s v="findomestic bagheria foto"/>
        <s v="findomestic bagheria numero di telefono"/>
        <s v="findomestic bagheria orari"/>
        <s v="findomestic bagheria via citta di palermo"/>
        <s v="findomestic filiale bagheria"/>
        <s v="findomestic benevento"/>
        <s v="findomestic benevento contatti"/>
        <s v="findomestic benevento numero di telefono"/>
        <s v="findomestic benevento orari"/>
        <s v="findomestic benevento viale mellusi"/>
        <s v="findomestic biella"/>
        <s v="findomestic biella telefono"/>
        <s v="findomestic biella orari"/>
        <s v="findomestic chiari"/>
        <s v="findomestic chiari foto"/>
        <s v="findomestic chiari orari"/>
        <s v="findomestic chiari telefono"/>
        <s v="findomestic crema"/>
        <s v="findomestic crema foto"/>
        <s v="findomestic crema orari"/>
        <s v="findomestic crema telefono"/>
        <s v="findomestic crotone"/>
        <s v="findomestic crotone foto"/>
        <s v="findomestic crotone contatti"/>
        <s v="findomestic crotone numero"/>
        <s v="findomestic crotone orari"/>
        <s v="findomestic crotone telefono"/>
        <s v="findomestic crotone via roma"/>
        <s v="findomestic desenzano"/>
        <s v="findomestic desenzano del garda"/>
        <s v="findomestic desenzano contatti"/>
        <s v="findomestic desenzano orari"/>
        <s v="findomestic desenzano telefono"/>
        <s v="findomestic desenzano foto"/>
        <s v="findomestic la spezia"/>
        <s v="findomestic la spezia foto"/>
        <s v="findomestic la spezia orari"/>
        <s v="findomestic la spezia telefono"/>
        <s v="sede findomestic la spezia"/>
        <s v="findomestic lodi"/>
        <s v="findomestic lodi foto"/>
        <s v="findomestic lodi numero di telefono"/>
        <s v="findomestic lodi orari"/>
        <s v="findomestic sede lodi"/>
        <s v="findomestic lucca"/>
        <s v="findomestic lucca porta elisa"/>
        <s v="findomestic lucca porta elisa foto"/>
        <s v="findomestic lucca telefono"/>
        <s v="findomestic lucca carrefour"/>
        <s v="findomestic lucca orari"/>
        <s v="findomestic filiale di lucca"/>
        <s v="sede findomestic lucca"/>
        <s v="findomestic pesaro"/>
        <s v="findomestic pesaro telefono"/>
        <s v="findomestic pesaro orari"/>
        <s v="findomestic pesaro foto"/>
        <s v="findomestic pozzuoli"/>
        <s v="findomestic filiale di pozzuoli"/>
        <s v="findomestic pozzuoli contatti"/>
        <s v="findomestic pozzuoli foto"/>
        <s v="findomestic pozzuoli numero di telefono"/>
        <s v="findomestic pozzuoli orari"/>
        <s v="findomestic terni"/>
        <s v="findomestic terni foto"/>
        <s v="findomestic terni orari"/>
        <s v="findomestic terni telefono"/>
        <s v="findomestic terni indirizzo"/>
        <s v="findomestic terni via oberdan"/>
        <s v="findomestic trapani"/>
        <s v="findomestic trapani telefono"/>
        <s v="findomestic trapani numero di telefono"/>
        <s v="findomestic trapani foto"/>
        <s v="findomestic trapani piazza martiri d ungheria"/>
        <s v="findomestic treviglio"/>
        <s v="findomestic treviglio foto"/>
        <s v="findomestic treviglio numero di telefono"/>
        <s v="findomestic treviglio orari"/>
        <s v="findomestic arezzo"/>
        <s v="findomestic arezzo telefono"/>
        <s v="findomestic arezzo contatti"/>
        <s v="findomestic arezzo orari"/>
        <s v="findomestic arezzo via vittorio veneto"/>
        <s v="filiali findomestic arezzo"/>
        <s v="findomestic banca arezzo"/>
        <s v="findomestic avezzano"/>
        <s v="findomestic avezzano orari"/>
        <s v="findomestic avezzano telefono"/>
        <s v="findomestic avezzano via roma"/>
        <s v="findomestic avezzano foto"/>
        <s v="findomestic battipaglia"/>
        <s v="findomestic battipaglia contatti"/>
        <s v="findomestic battipaglia foto"/>
        <s v="findomestic battipaglia numero di telefono"/>
        <s v="findomestic battipaglia orari"/>
        <s v="findomestic sede battipaglia"/>
        <s v="findomestic carpi"/>
        <s v="findomestic carpi foto"/>
        <s v="findomestic carpi orari"/>
        <s v="filiale findomestic carpi"/>
        <s v="findomestic conegliano"/>
        <s v="findomestic conegliano orari"/>
        <s v="findomestic conegliano telefono"/>
        <s v="findomestic conegliano veneto"/>
        <s v="findomestic corsico"/>
        <s v="findomestic corsico orari"/>
        <s v="findomestic corsico telefono"/>
        <s v="findomestic corsico foto"/>
        <s v="findomestic filiale corsico"/>
        <s v="findomestic milano corsico"/>
        <s v="findomestic cuneo"/>
        <s v="findomestic cuneo foto"/>
        <s v="findomestic cuneo orari"/>
        <s v="findomestic cuneo telefono"/>
        <s v="findomestic cuneo contatti"/>
        <s v="findomestic empoli"/>
        <s v="findomestic empoli foto"/>
        <s v="findomestic empoli orari"/>
        <s v="findomestic empoli telefono"/>
        <s v="findomestic giulianova"/>
        <s v="findomestic giulianova orari"/>
        <s v="findomestic giulianova telefono"/>
        <s v="findomestic grosseto"/>
        <s v="findomestic grosseto orari"/>
        <s v="findomestic grosseto telefono"/>
        <s v="findomestic grosseto via della pace"/>
        <s v="findomestic imola"/>
        <s v="findomestic imola foto"/>
        <s v="findomestic imola orari"/>
        <s v="findomestic imola via pisacane"/>
        <s v="findomestic lanciano"/>
        <s v="findomestic lanciano foto"/>
        <s v="findomestic lanciano orari"/>
        <s v="findomestic lanciano telefono"/>
        <s v="findomestic legnano"/>
        <s v="findomestic legnano corso sempione"/>
        <s v="findomestic legnano orari"/>
        <s v="findomestic legnano telefono"/>
        <s v="findomestic legnano foto"/>
        <s v="findomestic milazzo"/>
        <s v="findomestic milazzo contatti"/>
        <s v="findomestic milazzo orari"/>
        <s v="findomestic milazzo telefono"/>
        <s v="findomestic milazzo foto"/>
        <s v="findomestic milazzo via cavour"/>
        <s v="findomestic sede milazzo"/>
        <s v="findomestic rho"/>
        <s v="findomestic rho foto"/>
        <s v="findomestic rho indirizzo"/>
        <s v="findomestic rho orari"/>
        <s v="findomestic rho telefono"/>
        <s v="findomestic rovigo"/>
        <s v="findomestic rovigo foto"/>
        <s v="filiali findomestic rovigo"/>
        <s v="findomestic rovigo orari"/>
        <s v="findomestic rovigo telefono"/>
        <s v="findomestic saronno"/>
        <s v="findomestic saronno foto"/>
        <s v="findomestic saronno orari"/>
        <s v="findomestic saronno telefono"/>
        <s v="filiale findomestic saronno"/>
        <s v="findomestic savona"/>
        <s v="findomestic savona foto"/>
        <s v="findomestic savona orari"/>
        <s v="findomestic savona telefono"/>
        <s v="findomestic scafati"/>
        <s v="filiale findomestic scafati"/>
        <s v="findomestic scafati orari"/>
        <s v="findomestic scafati via martiri d'ungheria"/>
        <s v="findomestic scafati telefono"/>
        <s v="findomestic siderno"/>
        <s v="findomestic siderno numero"/>
        <s v="findomestic siderno orari"/>
        <s v="findomestic filiale siderno"/>
        <s v="findomestic siderno contatti"/>
        <s v="findomestic siena"/>
        <s v="findomestic siena viale cavour"/>
        <s v="filiale findomestic siena"/>
        <s v="findomestic siena telefono"/>
        <s v="findomestic siena viale sardegna"/>
        <s v="findomestic siena orari"/>
        <s v="findomestic viareggio"/>
        <s v="findomestic viareggio foto"/>
        <s v="findomestic viareggio orari"/>
        <s v="findomestic viareggio telefono"/>
        <s v="findomestic vibo valentia"/>
        <s v="findomestic vibo valentia telefono"/>
        <s v="findomestic vibo valentia foto"/>
        <s v="findomestic vibo valentia orari"/>
        <s v="sede findomestic vibo valentia"/>
        <s v="findomestic viterbo"/>
        <s v="findomestic viterbo contatti"/>
        <s v="findomestic viterbo foto"/>
        <s v="findomestic viterbo orari"/>
        <s v="findomestic viterbo telefono"/>
        <s v="sedi findomestic viterbo"/>
        <s v="findomestic acireale"/>
        <s v="findomestic acireale corso italia"/>
        <s v="findomestic acireale orari"/>
        <s v="findomestic acireale telefono"/>
        <s v="findomestic acireale foto"/>
        <s v="findomestic ascoli piceno"/>
        <s v="findomestic ascoli piceno orari"/>
        <s v="findomestic ascoli piceno telefono"/>
        <s v="findomestic ascoli piceno via indipendenza 23"/>
        <s v="findomestic castellammare"/>
        <s v="findomestic castellammare di stabia"/>
        <s v="findomestic castellammare di stabia foto"/>
        <s v="findomestic castellammare di stabia numero di telefono"/>
        <s v="findomestic castellammare di stabia orari"/>
        <s v="findomestic castellammare di stabia contatti"/>
        <s v="findomestic foligno"/>
        <s v="findomestic foligno orari"/>
        <s v="findomestic foligno telefono"/>
        <s v="findomestic lamezia terme"/>
        <s v="findomestic lamezia terme foto"/>
        <s v="findomestic lamezia terme numero di telefono"/>
        <s v="findomestic lamezia terme orari"/>
        <s v="findomestic sede di lamezia terme"/>
        <s v="findomestic latina"/>
        <s v="findomestic latina orari"/>
        <s v="findomestic latina contatti"/>
        <s v="findomestic latina telefono"/>
        <s v="findomestic contatti latina"/>
        <s v="findomestic latina via carturan"/>
        <s v="findomestic sede latina"/>
        <s v="findomestic area clienti latina"/>
        <s v="findomestic latina foto"/>
        <s v="findomestic latina indirizzo"/>
        <s v="findomestic magenta"/>
        <s v="findomestic magenta orari"/>
        <s v="findomestic magenta telefono"/>
        <s v="filiale findomestic magenta"/>
        <s v="findomestic maglie"/>
        <s v="findomestic maglie orari"/>
        <s v="findomestic maglie telefono"/>
        <s v="findomestic monterotondo"/>
        <s v="findomestic monterotondo foto"/>
        <s v="findomestic monterotondo scalo"/>
        <s v="findomestic olbia"/>
        <s v="findomestic olbia via vittorio veneto"/>
        <s v="findomestic olbia contatti"/>
        <s v="findomestic olbia orari"/>
        <s v="findomestic olbia telefono"/>
        <s v="filiale findomestic olbia"/>
        <s v="findomestic olbia foto"/>
        <s v="findomestic oristano"/>
        <s v="findomestic oristano foto"/>
        <s v="findomestic oristano orari"/>
        <s v="findomestic oristano telefono"/>
        <s v="findomestic paternò"/>
        <s v="findomestic filiale di paternò"/>
        <s v="findomestic paternò numero di telefono"/>
        <s v="findomestic paternò foto"/>
        <s v="findomestic rieti"/>
        <s v="findomestic rieti foto"/>
        <s v="findomestic rieti contatti"/>
        <s v="findomestic rieti orari"/>
        <s v="findomestic teramo"/>
        <s v="findomestic teramo telefono"/>
        <s v="findomestic teramo viale crispi"/>
        <s v="findomestic teramo foto"/>
        <s v="findomestic vercelli"/>
        <s v="findomestic vercelli orari"/>
        <s v="findomestic vercelli telefono"/>
        <s v="findomestic vercelli via paggi"/>
        <s v="findomestic vercelli foto"/>
        <s v="findomestic viale lazio"/>
        <s v="findomestic viale marconi"/>
        <s v="findomestic vigevano"/>
        <s v="findomestic - vigevano foto"/>
        <s v="findomestic vigevano corso genova"/>
        <s v="findomestic vigevano orari"/>
        <s v="findomestic vigevano piazza"/>
        <s v="findomestic vigevano telefono"/>
        <s v="findomestic barletta"/>
        <s v="findomestic barletta foto"/>
        <s v="filiale findomestic barletta"/>
        <s v="findomestic barletta contatti"/>
        <s v="findomestic barletta orari"/>
        <s v="findomestic bra"/>
        <s v="findomestic bra foto"/>
        <s v="findomestic bra orari"/>
        <s v="findomestic busto arsizio"/>
        <s v="findomestic busto arsizio foto"/>
        <s v="sede findomestic busto arsizio"/>
        <s v="telefono findomestic busto arsizio"/>
        <s v="findomestic caltanissetta"/>
        <s v="findomestic caltanissetta telefono"/>
        <s v="findomestic caltanissetta via malta"/>
        <s v="findomestic caltanissetta contatti"/>
        <s v="findomestic caltanissetta foto"/>
        <s v="findomestic campobasso"/>
        <s v="findomestic campobasso numero di telefono"/>
        <s v="findomestic campobasso foto"/>
        <s v="findomestic campobasso orari"/>
        <s v="findomestic casarano"/>
        <s v="findomestic casarano orari"/>
        <s v="filiale findomestic casarano"/>
        <s v="findomestic casarano telefono"/>
        <s v="findomestic cassino"/>
        <s v="findomestic cassino foto"/>
        <s v="findomestic cassino orari"/>
        <s v="findomestic cassino telefono"/>
        <s v="findomestic castelfranco veneto"/>
        <s v="findomestic castelfranco veneto foto"/>
        <s v="findomestic castelfranco veneto orari"/>
        <s v="numero findomestic castelfranco veneto"/>
        <s v="findomestic cesano maderno"/>
        <s v="findomestic cesano maderno orari"/>
        <s v="findomestic cesano maderno tel"/>
        <s v="findomestic cesena"/>
        <s v="findomestic cesena foto"/>
        <s v="findomestic cesena telefono"/>
        <s v="findomestic chieti scalo"/>
        <s v="findomestic chieti"/>
        <s v="findomestic chieti scalo telefono"/>
        <s v="orari findomestic chieti scalo"/>
        <s v="findomestic chieti lavoro"/>
        <s v="findomestic civitavecchia"/>
        <s v="findomestic civitavecchia orari"/>
        <s v="findomestic civitavecchia via matteotti"/>
        <s v="findomestic civitavecchia foto"/>
        <s v="findomestic darfo"/>
        <s v="findomestic darfo boario terme"/>
        <s v="findomestic darfo foto"/>
        <s v="findomestic darfo orari"/>
        <s v="findomestic darfo telefono"/>
        <s v="findomestic fano"/>
        <s v="findomestic fano telefono"/>
        <s v="findomestic fano foto"/>
        <s v="findomestic banca fano"/>
        <s v="findomestic fano orari"/>
        <s v="findomestic fuorigrotta"/>
        <s v="findomestic fuorigrotta contatti"/>
        <s v="findomestic fuorigrotta napoli"/>
        <s v="findomestic fuorigrotta numero di telefono"/>
        <s v="findomestic fuorigrotta orari"/>
        <s v="findomestic centro clienti napoli fuorigrotta"/>
        <s v="findomestic guidonia"/>
        <s v="filiale findomestic guidonia"/>
        <s v="findomestic guidonia montecelio"/>
        <s v="findomestic guidonia orari"/>
        <s v="findomestic guidonia via roma"/>
        <s v="findomestic guidonia contatti"/>
        <s v="findomestic guidonia foto"/>
        <s v="findomestic guidonia telefono"/>
        <s v="findomestic l'aquila"/>
        <s v="findomestic l'aquila telefono"/>
        <s v="findomestic l aquila orari"/>
        <s v="findomestic l'aquila contatti"/>
        <s v="findomestic l'aquila email"/>
        <s v="findomestic legnago"/>
        <s v="findomestic legnago foto"/>
        <s v="findomestic legnago orari"/>
        <s v="findomestic legnago telefono"/>
        <s v="findomestic macerata"/>
        <s v="findomestic macerata orari"/>
        <s v="findomestic macerata telefono"/>
        <s v="findomestic macerata foto"/>
        <s v="findomestic matera"/>
        <s v="findomestic matera contatti"/>
        <s v="findomestic matera orari"/>
        <s v="findomestic matera foto"/>
        <s v="findomestic molfetta"/>
        <s v="findomestic molfetta orari"/>
        <s v="findomestic molfetta foto"/>
        <s v="findomestic contatti molfetta"/>
        <s v="findomestic montecatini"/>
        <s v="findomestic montecatini terme"/>
        <s v="findomestic montecatini telefono"/>
        <s v="findomestic montecatini foto"/>
        <s v="findomestic montevarchi"/>
        <s v="findomestic montevarchi orari"/>
        <s v="findomestic montevarchi telefono"/>
        <s v="findomestic montevarchi foto"/>
        <s v="findomestic nuoro"/>
        <s v="findomestic nuoro contatti"/>
        <s v="findomestic nuoro orari"/>
        <s v="findomestic nuoro telefono"/>
        <s v="findomestic nuoro foto"/>
        <s v="findomestic potenza"/>
        <s v="findomestic potenza contatti"/>
        <s v="findomestic potenza foto"/>
        <s v="findomestic potenza orari"/>
        <s v="findomestic potenza telefono"/>
        <s v="findomestic potenza via del gallitello"/>
        <s v="filiale findomestic potenza"/>
        <s v="findomestic schio"/>
        <s v="findomestic schio orari"/>
        <s v="findomestic schio telefono"/>
        <s v="findomestic termoli"/>
        <s v="findomestic termoli telefono"/>
        <s v="findomestic termoli foto"/>
        <s v="findomestic termoli orari"/>
        <s v="findomestic vasto"/>
        <s v="findomestic vasto orari"/>
        <s v="numero findomestic vasto"/>
        <s v="findomestic via dei castani"/>
        <s v="findomestic via tiburtina"/>
        <s v="findomestic viale umbria"/>
        <s v="findomestic voghera"/>
        <s v="findomestic voghera numero di telefono"/>
        <s v="findomestic voghera orari"/>
        <s v="findomestic altamura"/>
        <s v="findomestic altamura numero di telefono"/>
        <s v="findomestic altamura foto"/>
        <s v="findomestic altamura via gravina"/>
        <s v="findomestic aosta"/>
        <s v="findomestic aosta orari"/>
        <s v="findomestic aosta telefono"/>
        <s v="prestiti personali aosta findomestic"/>
        <s v="findomestic belluno"/>
        <s v="findomestic belluno foto"/>
        <s v="findomestic belluno orari"/>
        <s v="findomestic belluno telefono"/>
        <s v="findomestic boccea"/>
        <s v="findomestic boccea orari"/>
        <s v="findomestic boccea roma"/>
        <s v="findomestic boccea foto"/>
        <s v="findomestic via boccea"/>
        <s v="findomestic bracciano"/>
        <s v="findomestic bracciano orari"/>
        <s v="findomestic cecina"/>
        <s v="findomestic cecina orari"/>
        <s v="findomestic cecina lavora con noi"/>
        <s v="findomestic cecina telefono"/>
        <s v="findomestic ciampino"/>
        <s v="findomestic ciampino orari"/>
        <s v="findomestic ciampino telefono"/>
        <s v="findomestic ciampino via di morena"/>
        <s v="filiale findomestic ciampino"/>
        <s v="findomestic francavilla fontana"/>
        <s v="findomestic francavilla fontana telefono"/>
        <s v="findomestic galatina"/>
        <s v="findomestic galatina orari"/>
        <s v="findomestic galatina telefono"/>
        <s v="findomestic giarre"/>
        <s v="findomestic giarre corso italia"/>
        <s v="findomestic giarre foto"/>
        <s v="findomestic giarre orari"/>
        <s v="findomestic ivrea"/>
        <s v="findomestic ivrea orari"/>
        <s v="filiale findomestic ivrea"/>
        <s v="findomestic ivrea prestito"/>
        <s v="findomestic ivrea telefono"/>
        <s v="findomestic manduria"/>
        <s v="findomestic manduria orari apertura"/>
        <s v="findomestic massa"/>
        <s v="findomestic carrefour massa"/>
        <s v="findomestic massa telefono"/>
        <s v="findomestic massa viale stazione"/>
        <s v="findomestic monopoli"/>
        <s v="findomestic monopoli orari"/>
        <s v="findomestic monopoli telefono"/>
        <s v="findomestic monopoli foto"/>
        <s v="findomestic rovereto"/>
        <s v="findomestic rovereto foto"/>
        <s v="findomestic filiale di rovereto"/>
        <s v="findomestic filiali di rovereto milano"/>
        <s v="findomestic sanremo"/>
        <s v="findomestic sanremo foto"/>
        <s v="findomestic sanremo orari"/>
        <s v="findomestic sanremo telefono"/>
        <s v="findomestic sondrio"/>
        <s v="findomestic sondrio orari"/>
        <s v="findomestic sondrio telefono"/>
        <s v="findomestic terracina"/>
        <s v="findomestic terracina foto"/>
        <s v="findomestic contatti terracina"/>
        <s v="findomestic terracina orari"/>
        <s v="findomestic terracina telefono"/>
        <s v="findomestic trani"/>
        <s v="findomestic trani foto"/>
        <s v="findomestic trani numero di telefono"/>
        <s v="findomestic andria"/>
        <s v="findomestic andria foto"/>
        <s v="findomestic andria via montegrappa"/>
        <s v="findomestic banca andria lavora con noi"/>
        <s v="findomestic arona"/>
        <s v="findomestic arona foto"/>
        <s v="findomestic arona telefono"/>
        <s v="findomestic arona orari"/>
        <s v="findomestic bassano"/>
        <s v="findomestic bassano del grappa"/>
        <s v="findomestic bassano del grappa orari"/>
        <s v="findomestic - bassano del grappa foto"/>
        <s v="findomestic bassano del grappa telefono"/>
        <s v="findomestic borgo san lorenzo"/>
        <s v="findomestic borgosesia"/>
        <s v="findomestic borgosesia orari"/>
        <s v="findomestic caltagirone"/>
        <s v="findomestic caltagirone numero di telefono"/>
        <s v="findomestic caltagirone foto"/>
        <s v="findomestic caltagirone offerte lavoro"/>
        <s v="findomestic carbonia"/>
        <s v="findomestic carbonia telefono"/>
        <s v="findomestic carbonia orari"/>
        <s v="agenzie findomestic a carbonia indirizzo"/>
        <s v="dove si trova la findomestic a carbonia"/>
        <s v="findomestic carugate"/>
        <s v="findomestic carugate foto"/>
        <s v="findomestic carosello carugate"/>
        <s v="findomestic carugate telefono"/>
        <s v="findomestic città di castello"/>
        <s v="findomestic citta di castello foto"/>
        <s v="findomestic colleferro"/>
        <s v="findomestic colleferro orari"/>
        <s v="findomestic colleferro telefono"/>
        <s v="findomestic formia"/>
        <s v="findomestic sede formia"/>
        <s v="findomestic contatti formia"/>
        <s v="findomestic formia numero"/>
        <s v="findomestic martina franca"/>
        <s v="findomestic martina franca telefono"/>
        <s v="email findomestic martina franca"/>
        <s v="lavora con findomestic a martina franca"/>
        <s v="findomestic massafra"/>
        <s v="findomestic banca telefono massafra"/>
        <s v="findomestic massafra foto"/>
        <s v="findomestic modugno"/>
        <s v="findomestic auchan modugno"/>
        <s v="findomestic modugno foto"/>
        <s v="numero findomestic modugno"/>
        <s v="findomestic moncalieri"/>
        <s v="findomestic moncalieri foto"/>
        <s v="findomestic sedi moncalieri"/>
        <s v="findomestic monfalcone"/>
        <s v="findomestic monfalcone foto"/>
        <s v="findomestic monfalcone orari"/>
        <s v="findomestic monfalcone telefono"/>
        <s v="findomestic orio"/>
        <s v="findomestic orio al serio"/>
        <s v="findomestic orio foto"/>
        <s v="findomestic pinerolo"/>
        <s v="filiale findomestic pinerolo"/>
        <s v="findomestic pinerolo orari"/>
        <s v="findomestic pinerolo telefono"/>
        <s v="findomestic poggibonsi"/>
        <s v="findomestic poggibonsi contatti"/>
        <s v="findomestic banca poggibonsi"/>
        <s v="indirizzi email findomestic poggibonsi"/>
        <s v="orari findomestic poggibonsi"/>
        <s v="findomestic portogruaro"/>
        <s v="findomestic portogruaro orari"/>
        <s v="findomestic banca portogruaro"/>
        <s v="findomestic portogruaro telefono"/>
        <s v="sedi findomestic portogruaro"/>
        <s v="findomestic quartu"/>
        <s v="findomestic quartu sant'elena"/>
        <s v="findomestic quartu orari"/>
        <s v="findomestic quartu viale colombo"/>
        <s v="findomestic san donà di piave"/>
        <s v="findomestic san dona di piave foto"/>
        <s v="findomestic banca a san donà di piave"/>
        <s v="findomestic san dona orario"/>
        <s v="findomestic san donà di piave lavora con noi"/>
        <s v="findomestic sarzana"/>
        <s v="filiale findomestic sarzana"/>
        <s v="findomestic sarzana orario"/>
        <s v="findomestic stezzano"/>
        <s v="findomestic stezzano le due torri"/>
        <s v="findomestic termini imerese"/>
        <s v="findomestic termini imerese telefono"/>
        <s v="contatti findomestic termini imerese"/>
        <s v="orari di apertura findomestic termini imerese"/>
        <s v="findomestic via torino"/>
        <s v="findomestic viale tirreno"/>
        <s v="findomestic vomero"/>
        <s v="findomestic vomero foto"/>
        <s v="findomestic carrara"/>
        <s v="findomestic carrara foto"/>
        <s v="findomestic marina di carrara"/>
        <s v="findomestic massa carrara"/>
        <s v="findomestic carrara avenza"/>
        <s v="numero findomestic carrara"/>
        <s v="findomestic casalecchio"/>
        <s v="findomestic casalecchio di reno"/>
        <s v="findomestic casalecchio di reno orari"/>
        <s v="findomestic carrefour casalecchio di reno"/>
        <s v="findomestic casamassima"/>
        <s v="findomestic auchan casamassima"/>
        <s v="findomestic banca casamassima foto"/>
        <s v="findomestic a casamassima numero verde"/>
        <s v="findomestic cerignola"/>
        <s v="findomestic cerignola nuova apertura"/>
        <s v="uffici findomestic cerignola"/>
        <s v="findomestic chiavari"/>
        <s v="findomestic area clienti chiavari"/>
        <s v="findomestic chiavari telefono"/>
        <s v="orari findomestic chiavari"/>
        <s v="findomestic corato"/>
        <s v="findomestic corato cellulare"/>
        <s v="findomestic corato orari"/>
        <s v="findomestic enna"/>
        <s v="findomestic enna foto"/>
        <s v="findomestic banca enna"/>
        <s v="offerte di lavoro a enna findomestic"/>
        <s v="findomestic fabriano"/>
        <s v="findomestic fabriano orari"/>
        <s v="findomestic fabriano telefono"/>
        <s v="numero findomestic fabriano"/>
        <s v="findomestic gela"/>
        <s v="findomestic gela via venezia"/>
        <s v="findomestic gela telefono"/>
        <s v="findomestic giambellino"/>
        <s v="findomestic gioia del colle"/>
        <s v="findomestic giussano"/>
        <s v="findomestic carrefour giussano"/>
        <s v="filiale findomestic giussano"/>
        <s v="findomestic imperia"/>
        <s v="findomestic imperia telefono"/>
        <s v="findomestic imperia orari"/>
        <s v="findomestic area clienti imperia"/>
        <s v="findomestic isernia"/>
        <s v="numero findomestic isernia"/>
        <s v="findomestic manfredonia"/>
        <s v="findomestic manfredonia contatto"/>
        <s v="findomestic manfredonia foto"/>
        <s v="findomestic manfredonia orari"/>
        <s v="findomestic manfredonia telefono"/>
        <s v="findomestic marsala"/>
        <s v="findomestic marsala numero di telefono"/>
        <s v="findomestic marsala telefono"/>
        <s v="findomestic marsala contatti"/>
        <s v="findomestic marsala orari"/>
        <s v="findomestic melfi"/>
        <s v="findomestic in provincia di melfi"/>
        <s v="findomestic mugnano"/>
        <s v="findomestic mugnano foto"/>
        <s v="findomestic auchan mugnano"/>
        <s v="findomestic ostuni"/>
        <s v="findomestic ostuni numero telefonico"/>
        <s v="findomestic ostuni orari"/>
        <s v="findomestic partinico"/>
        <s v="findomestic partinico telefono"/>
        <s v="findomestic partinico fax"/>
        <s v="findomestic piombino"/>
        <s v="findomestic piombino telefono"/>
        <s v="findomestic banca piombino"/>
        <s v="findomestic policoro"/>
        <s v="findomestic policoro foto"/>
        <s v="findomestic policoro orari"/>
        <s v="findomestic pompei"/>
        <s v="findomestic auchan pompei"/>
        <s v="findomestic pompei foto"/>
        <s v="sede findomestic pompei"/>
        <s v="findomestic san benedetto del tronto"/>
        <s v="findomestic san benedetto del tronto telefono"/>
        <s v="findomestic san benedetto del tronto orari"/>
        <s v="findomestic scandicci"/>
        <s v="findomestic filiale scandicci"/>
        <s v="findomestic scandicci orario"/>
        <s v="findomestic scandicci telefono"/>
        <s v="findomestic scandicci via pisana"/>
        <s v="findomestic sciacca"/>
        <s v="findomestic filiale di sciacca"/>
        <s v="findomestic sciacca numero telefonico"/>
        <s v="orario di apertura findomestic sciacca"/>
        <s v="findomestic sinalunga"/>
        <s v="findomestic sulmona"/>
        <s v="findomestic sulmona telefono"/>
        <s v="numero findomestic sulmona"/>
        <s v="orari findomestic sulmona"/>
        <s v="findomestic via argine"/>
        <s v="findomestic via onorato vigliani"/>
      </sharedItems>
    </cacheField>
    <cacheField name="Media ricerche mensili" numFmtId="0">
      <sharedItems containsSemiMixedTypes="0" containsString="0" containsNumber="1" containsInteger="1">
        <n v="2400.0"/>
        <n v="70.0"/>
        <n v="50.0"/>
        <n v="30.0"/>
        <n v="260.0"/>
        <n v="20.0"/>
        <n v="1900.0"/>
        <n v="110.0"/>
        <n v="90.0"/>
        <n v="40.0"/>
        <n v="320.0"/>
        <n v="1600.0"/>
        <n v="210.0"/>
        <n v="1300.0"/>
        <n v="140.0"/>
        <n v="10.0"/>
        <n v="1000.0"/>
        <n v="0.0"/>
        <n v="880.0"/>
        <n v="720.0"/>
        <n v="590.0"/>
        <n v="480.0"/>
        <n v="390.0"/>
        <n v="170.0"/>
      </sharedItems>
    </cacheField>
    <cacheField name="Competitività" numFmtId="0">
      <sharedItems containsSemiMixedTypes="0" containsString="0" containsNumber="1" containsInteger="1">
        <n v="25.0"/>
        <n v="16.0"/>
        <n v="19.0"/>
        <n v="18.0"/>
        <n v="21.0"/>
        <n v="13.0"/>
        <n v="12.0"/>
        <n v="26.0"/>
        <n v="15.0"/>
        <n v="4.0"/>
        <n v="27.0"/>
        <n v="11.0"/>
        <n v="24.0"/>
        <n v="42.0"/>
        <n v="34.0"/>
        <n v="23.0"/>
        <n v="10.0"/>
        <n v="22.0"/>
        <n v="36.0"/>
        <n v="17.0"/>
        <n v="39.0"/>
        <n v="7.0"/>
        <n v="14.0"/>
        <n v="43.0"/>
        <n v="20.0"/>
        <n v="9.0"/>
        <n v="35.0"/>
        <n v="32.0"/>
        <n v="28.0"/>
        <n v="6.0"/>
        <n v="31.0"/>
        <n v="29.0"/>
        <n v="41.0"/>
        <n v="44.0"/>
        <n v="30.0"/>
        <n v="8.0"/>
        <n v="33.0"/>
        <n v="5.0"/>
        <n v="40.0"/>
        <n v="37.0"/>
        <n v="38.0"/>
        <n v="3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" cacheId="0" dataCaption="" compact="0" compactData="0">
  <location ref="A1:E1602" firstHeaderRow="0" firstDataRow="4" firstDataCol="0"/>
  <pivotFields>
    <pivotField name="Cluster semantico" axis="axisRow" compact="0" outline="0" multipleItemSelectionAllowed="1" showAll="0" sortType="ascending">
      <items>
        <item x="20"/>
        <item x="11"/>
        <item x="18"/>
        <item x="13"/>
        <item x="8"/>
        <item x="5"/>
        <item x="14"/>
        <item x="3"/>
        <item x="9"/>
        <item x="6"/>
        <item x="15"/>
        <item x="17"/>
        <item x="0"/>
        <item x="4"/>
        <item x="7"/>
        <item x="1"/>
        <item x="2"/>
        <item x="16"/>
        <item x="12"/>
        <item x="19"/>
        <item x="10"/>
        <item t="default"/>
      </items>
    </pivotField>
    <pivotField name="Sottocluster semantico" axis="axisRow" compact="0" outline="0" multipleItemSelectionAllowed="1" showAll="0" sortType="ascending">
      <items>
        <item x="42"/>
        <item x="24"/>
        <item x="156"/>
        <item x="33"/>
        <item x="175"/>
        <item x="157"/>
        <item x="43"/>
        <item x="143"/>
        <item x="111"/>
        <item x="87"/>
        <item x="176"/>
        <item x="112"/>
        <item x="71"/>
        <item x="44"/>
        <item x="88"/>
        <item x="72"/>
        <item x="5"/>
        <item x="127"/>
        <item x="177"/>
        <item x="89"/>
        <item x="158"/>
        <item x="73"/>
        <item x="15"/>
        <item x="74"/>
        <item x="159"/>
        <item x="6"/>
        <item x="54"/>
        <item x="178"/>
        <item x="128"/>
        <item x="160"/>
        <item x="7"/>
        <item x="34"/>
        <item x="129"/>
        <item x="8"/>
        <item x="179"/>
        <item x="130"/>
        <item x="131"/>
        <item x="180"/>
        <item x="90"/>
        <item x="199"/>
        <item x="181"/>
        <item x="200"/>
        <item x="201"/>
        <item x="132"/>
        <item x="9"/>
        <item x="10"/>
        <item x="133"/>
        <item x="134"/>
        <item x="113"/>
        <item x="1"/>
        <item x="35"/>
        <item x="161"/>
        <item x="202"/>
        <item x="135"/>
        <item x="136"/>
        <item x="75"/>
        <item x="203"/>
        <item x="137"/>
        <item x="162"/>
        <item x="182"/>
        <item x="138"/>
        <item x="183"/>
        <item x="36"/>
        <item x="91"/>
        <item x="204"/>
        <item x="92"/>
        <item x="55"/>
        <item x="76"/>
        <item x="45"/>
        <item x="77"/>
        <item x="93"/>
        <item x="139"/>
        <item x="78"/>
        <item x="94"/>
        <item x="205"/>
        <item x="206"/>
        <item x="140"/>
        <item x="56"/>
        <item x="2"/>
        <item x="37"/>
        <item x="114"/>
        <item x="57"/>
        <item x="184"/>
        <item x="163"/>
        <item x="38"/>
        <item x="141"/>
        <item x="164"/>
        <item x="58"/>
        <item x="207"/>
        <item x="11"/>
        <item x="165"/>
        <item x="208"/>
        <item x="95"/>
        <item x="209"/>
        <item x="96"/>
        <item x="59"/>
        <item x="142"/>
        <item x="97"/>
        <item x="210"/>
        <item x="211"/>
        <item x="166"/>
        <item x="79"/>
        <item x="115"/>
        <item x="98"/>
        <item x="116"/>
        <item x="16"/>
        <item x="60"/>
        <item x="144"/>
        <item x="99"/>
        <item x="46"/>
        <item x="80"/>
        <item x="81"/>
        <item x="145"/>
        <item x="117"/>
        <item x="118"/>
        <item x="167"/>
        <item x="212"/>
        <item x="47"/>
        <item x="213"/>
        <item x="185"/>
        <item x="168"/>
        <item x="186"/>
        <item x="146"/>
        <item x="214"/>
        <item x="25"/>
        <item x="26"/>
        <item x="12"/>
        <item x="100"/>
        <item x="13"/>
        <item x="187"/>
        <item x="147"/>
        <item x="188"/>
        <item x="189"/>
        <item x="169"/>
        <item x="148"/>
        <item x="119"/>
        <item x="149"/>
        <item x="48"/>
        <item x="215"/>
        <item x="17"/>
        <item x="49"/>
        <item x="39"/>
        <item x="150"/>
        <item x="120"/>
        <item x="190"/>
        <item x="121"/>
        <item x="40"/>
        <item x="216"/>
        <item x="14"/>
        <item x="3"/>
        <item x="18"/>
        <item x="217"/>
        <item x="122"/>
        <item x="61"/>
        <item x="27"/>
        <item x="82"/>
        <item x="19"/>
        <item x="62"/>
        <item x="191"/>
        <item x="218"/>
        <item x="50"/>
        <item x="63"/>
        <item x="192"/>
        <item x="219"/>
        <item x="220"/>
        <item x="64"/>
        <item x="65"/>
        <item x="66"/>
        <item x="193"/>
        <item x="151"/>
        <item x="83"/>
        <item x="51"/>
        <item x="194"/>
        <item x="52"/>
        <item x="67"/>
        <item x="28"/>
        <item x="53"/>
        <item x="101"/>
        <item x="123"/>
        <item x="68"/>
        <item x="4"/>
        <item x="170"/>
        <item x="102"/>
        <item x="20"/>
        <item x="221"/>
        <item x="195"/>
        <item x="171"/>
        <item x="103"/>
        <item x="29"/>
        <item x="104"/>
        <item x="105"/>
        <item x="222"/>
        <item x="152"/>
        <item x="223"/>
        <item x="196"/>
        <item x="106"/>
        <item x="107"/>
        <item x="224"/>
        <item x="21"/>
        <item x="172"/>
        <item x="197"/>
        <item x="225"/>
        <item x="30"/>
        <item x="124"/>
        <item x="198"/>
        <item x="153"/>
        <item x="84"/>
        <item x="173"/>
        <item x="0"/>
        <item x="174"/>
        <item x="85"/>
        <item x="69"/>
        <item x="86"/>
        <item x="41"/>
        <item x="70"/>
        <item x="31"/>
        <item x="22"/>
        <item x="154"/>
        <item x="125"/>
        <item x="23"/>
        <item x="108"/>
        <item x="109"/>
        <item x="32"/>
        <item x="126"/>
        <item x="110"/>
        <item x="155"/>
        <item t="default"/>
      </items>
    </pivotField>
    <pivotField name="Keyword" axis="axisRow" compact="0" outline="0" multipleItemSelectionAllowed="1" showAll="0" sortType="ascending">
      <items>
        <item x="1185"/>
        <item x="217"/>
        <item x="193"/>
        <item x="264"/>
        <item x="62"/>
        <item x="9"/>
        <item x="194"/>
        <item x="269"/>
        <item x="84"/>
        <item x="10"/>
        <item x="195"/>
        <item x="293"/>
        <item x="294"/>
        <item x="163"/>
        <item x="196"/>
        <item x="270"/>
        <item x="63"/>
        <item x="85"/>
        <item x="1251"/>
        <item x="11"/>
        <item x="295"/>
        <item x="1186"/>
        <item x="1202"/>
        <item x="41"/>
        <item x="218"/>
        <item x="509"/>
        <item x="964"/>
        <item x="142"/>
        <item x="786"/>
        <item x="985"/>
        <item x="164"/>
        <item x="24"/>
        <item x="1118"/>
        <item x="607"/>
        <item x="1296"/>
        <item x="1027"/>
        <item x="1130"/>
        <item x="919"/>
        <item x="271"/>
        <item x="542"/>
        <item x="931"/>
        <item x="296"/>
        <item x="623"/>
        <item x="1222"/>
        <item x="650"/>
        <item x="1074"/>
        <item x="567"/>
        <item x="847"/>
        <item x="1245"/>
        <item x="853"/>
        <item x="864"/>
        <item x="414"/>
        <item x="770"/>
        <item x="618"/>
        <item x="197"/>
        <item x="219"/>
        <item x="64"/>
        <item x="75"/>
        <item x="840"/>
        <item x="5"/>
        <item x="12"/>
        <item x="1173"/>
        <item x="957"/>
        <item x="1270"/>
        <item x="883"/>
        <item x="884"/>
        <item x="887"/>
        <item x="885"/>
        <item x="886"/>
        <item x="491"/>
        <item x="493"/>
        <item x="498"/>
        <item x="494"/>
        <item x="495"/>
        <item x="492"/>
        <item x="496"/>
        <item x="497"/>
        <item x="353"/>
        <item x="356"/>
        <item x="354"/>
        <item x="357"/>
        <item x="355"/>
        <item x="1091"/>
        <item x="1093"/>
        <item x="1092"/>
        <item x="1094"/>
        <item x="429"/>
        <item x="432"/>
        <item x="430"/>
        <item x="433"/>
        <item x="431"/>
        <item x="434"/>
        <item x="1162"/>
        <item x="1163"/>
        <item x="1164"/>
        <item x="1095"/>
        <item x="1096"/>
        <item x="1097"/>
        <item x="499"/>
        <item x="501"/>
        <item x="500"/>
        <item x="502"/>
        <item x="503"/>
        <item x="504"/>
        <item x="86"/>
        <item x="125"/>
        <item x="138"/>
        <item x="157"/>
        <item x="1275"/>
        <item x="1300"/>
        <item x="913"/>
        <item x="272"/>
        <item x="239"/>
        <item x="65"/>
        <item x="315"/>
        <item x="407"/>
        <item x="765"/>
        <item x="767"/>
        <item x="768"/>
        <item x="766"/>
        <item x="769"/>
        <item x="1166"/>
        <item x="1167"/>
        <item x="1169"/>
        <item x="1168"/>
        <item x="888"/>
        <item x="889"/>
        <item x="890"/>
        <item x="891"/>
        <item x="198"/>
        <item x="1268"/>
        <item x="1208"/>
        <item x="1317"/>
        <item x="1331"/>
        <item x="680"/>
        <item x="682"/>
        <item x="681"/>
        <item x="683"/>
        <item x="684"/>
        <item x="685"/>
        <item x="686"/>
        <item x="505"/>
        <item x="510"/>
        <item x="506"/>
        <item x="511"/>
        <item x="507"/>
        <item x="513"/>
        <item x="512"/>
        <item x="772"/>
        <item x="776"/>
        <item x="773"/>
        <item x="774"/>
        <item x="775"/>
        <item x="687"/>
        <item x="688"/>
        <item x="689"/>
        <item x="690"/>
        <item x="691"/>
        <item x="1241"/>
        <item x="1165"/>
        <item x="771"/>
        <item x="107"/>
        <item x="245"/>
        <item x="119"/>
        <item x="131"/>
        <item x="1269"/>
        <item x="151"/>
        <item x="165"/>
        <item x="25"/>
        <item x="1283"/>
        <item x="1018"/>
        <item x="32"/>
        <item x="42"/>
        <item x="255"/>
        <item x="189"/>
        <item x="223"/>
        <item x="233"/>
        <item x="66"/>
        <item x="382"/>
        <item x="301"/>
        <item x="1326"/>
        <item x="637"/>
        <item x="1227"/>
        <item x="643"/>
        <item x="1232"/>
        <item x="316"/>
        <item x="37"/>
        <item x="1205"/>
        <item x="415"/>
        <item x="348"/>
        <item x="423"/>
        <item x="101"/>
        <item x="103"/>
        <item x="108"/>
        <item x="109"/>
        <item x="110"/>
        <item x="104"/>
        <item x="111"/>
        <item x="102"/>
        <item x="112"/>
        <item x="113"/>
        <item x="105"/>
        <item x="962"/>
        <item x="965"/>
        <item x="963"/>
        <item x="966"/>
        <item x="1170"/>
        <item x="1171"/>
        <item x="1172"/>
        <item x="1174"/>
        <item x="777"/>
        <item x="778"/>
        <item x="779"/>
        <item x="780"/>
        <item x="781"/>
        <item x="1099"/>
        <item x="1100"/>
        <item x="1101"/>
        <item x="1102"/>
        <item x="693"/>
        <item x="694"/>
        <item x="695"/>
        <item x="696"/>
        <item x="697"/>
        <item x="241"/>
        <item x="242"/>
        <item x="246"/>
        <item x="243"/>
        <item x="247"/>
        <item x="244"/>
        <item x="249"/>
        <item x="250"/>
        <item x="248"/>
        <item x="698"/>
        <item x="700"/>
        <item x="699"/>
        <item x="1103"/>
        <item x="1106"/>
        <item x="1104"/>
        <item x="1105"/>
        <item x="115"/>
        <item x="120"/>
        <item x="118"/>
        <item x="126"/>
        <item x="116"/>
        <item x="121"/>
        <item x="117"/>
        <item x="122"/>
        <item x="123"/>
        <item x="573"/>
        <item x="574"/>
        <item x="575"/>
        <item x="576"/>
        <item x="577"/>
        <item x="578"/>
        <item x="1175"/>
        <item x="1176"/>
        <item x="1177"/>
        <item x="967"/>
        <item x="968"/>
        <item x="969"/>
        <item x="1108"/>
        <item x="1109"/>
        <item x="127"/>
        <item x="128"/>
        <item x="132"/>
        <item x="129"/>
        <item x="130"/>
        <item x="133"/>
        <item x="134"/>
        <item x="436"/>
        <item x="438"/>
        <item x="439"/>
        <item x="440"/>
        <item x="970"/>
        <item x="971"/>
        <item x="136"/>
        <item x="143"/>
        <item x="139"/>
        <item x="137"/>
        <item x="144"/>
        <item x="145"/>
        <item x="146"/>
        <item x="147"/>
        <item x="1178"/>
        <item x="1180"/>
        <item x="1179"/>
        <item x="1181"/>
        <item x="974"/>
        <item x="977"/>
        <item x="978"/>
        <item x="975"/>
        <item x="976"/>
        <item x="979"/>
        <item x="981"/>
        <item x="980"/>
        <item x="982"/>
        <item x="1182"/>
        <item x="1184"/>
        <item x="1183"/>
        <item x="1189"/>
        <item x="783"/>
        <item x="784"/>
        <item x="785"/>
        <item x="1257"/>
        <item x="1261"/>
        <item x="1258"/>
        <item x="1266"/>
        <item x="1295"/>
        <item x="1136"/>
        <item x="624"/>
        <item x="1187"/>
        <item x="1188"/>
        <item x="1190"/>
        <item x="1263"/>
        <item x="1264"/>
        <item x="1265"/>
        <item x="1267"/>
        <item x="983"/>
        <item x="984"/>
        <item x="986"/>
        <item x="149"/>
        <item x="152"/>
        <item x="153"/>
        <item x="158"/>
        <item x="154"/>
        <item x="150"/>
        <item x="155"/>
        <item x="159"/>
        <item x="166"/>
        <item x="161"/>
        <item x="167"/>
        <item x="168"/>
        <item x="162"/>
        <item x="987"/>
        <item x="988"/>
        <item x="989"/>
        <item x="990"/>
        <item x="991"/>
        <item x="992"/>
        <item x="993"/>
        <item x="892"/>
        <item x="893"/>
        <item x="897"/>
        <item x="894"/>
        <item x="895"/>
        <item x="896"/>
        <item x="18"/>
        <item x="23"/>
        <item x="22"/>
        <item x="26"/>
        <item x="27"/>
        <item x="28"/>
        <item x="29"/>
        <item x="19"/>
        <item x="441"/>
        <item x="442"/>
        <item x="444"/>
        <item x="443"/>
        <item x="445"/>
        <item x="1110"/>
        <item x="1112"/>
        <item x="1111"/>
        <item x="1113"/>
        <item x="587"/>
        <item x="87"/>
        <item x="452"/>
        <item x="367"/>
        <item x="370"/>
        <item x="228"/>
        <item x="229"/>
        <item x="1025"/>
        <item x="80"/>
        <item x="400"/>
        <item x="2"/>
        <item x="418"/>
        <item x="349"/>
        <item x="88"/>
        <item x="273"/>
        <item x="1271"/>
        <item x="1272"/>
        <item x="995"/>
        <item x="996"/>
        <item x="997"/>
        <item x="998"/>
        <item x="999"/>
        <item x="1000"/>
        <item x="701"/>
        <item x="702"/>
        <item x="703"/>
        <item x="704"/>
        <item x="1274"/>
        <item x="1276"/>
        <item x="1002"/>
        <item x="1005"/>
        <item x="1001"/>
        <item x="1003"/>
        <item x="1114"/>
        <item x="1115"/>
        <item x="1116"/>
        <item x="1117"/>
        <item x="1191"/>
        <item x="1192"/>
        <item x="1006"/>
        <item x="1009"/>
        <item x="1007"/>
        <item x="1008"/>
        <item x="1193"/>
        <item x="1194"/>
        <item x="1195"/>
        <item x="446"/>
        <item x="448"/>
        <item x="447"/>
        <item x="453"/>
        <item x="449"/>
        <item x="450"/>
        <item x="451"/>
        <item x="67"/>
        <item x="89"/>
        <item x="787"/>
        <item x="788"/>
        <item x="789"/>
        <item x="790"/>
        <item x="148"/>
        <item x="1198"/>
        <item x="910"/>
        <item x="1054"/>
        <item x="644"/>
        <item x="390"/>
        <item x="317"/>
        <item x="1156"/>
        <item x="489"/>
        <item x="190"/>
        <item x="1278"/>
        <item x="1279"/>
        <item x="1280"/>
        <item x="791"/>
        <item x="794"/>
        <item x="792"/>
        <item x="793"/>
        <item x="68"/>
        <item x="274"/>
        <item x="346"/>
        <item x="6"/>
        <item x="69"/>
        <item x="13"/>
        <item x="7"/>
        <item x="199"/>
        <item x="14"/>
        <item x="579"/>
        <item x="582"/>
        <item x="584"/>
        <item x="583"/>
        <item x="580"/>
        <item x="585"/>
        <item x="705"/>
        <item x="706"/>
        <item x="707"/>
        <item x="708"/>
        <item x="514"/>
        <item x="515"/>
        <item x="516"/>
        <item x="517"/>
        <item x="518"/>
        <item x="519"/>
        <item x="709"/>
        <item x="711"/>
        <item x="710"/>
        <item x="712"/>
        <item x="713"/>
        <item x="714"/>
        <item x="715"/>
        <item x="797"/>
        <item x="801"/>
        <item x="798"/>
        <item x="799"/>
        <item x="800"/>
        <item x="1010"/>
        <item x="1011"/>
        <item x="1012"/>
        <item x="1013"/>
        <item x="1014"/>
        <item x="716"/>
        <item x="718"/>
        <item x="717"/>
        <item x="721"/>
        <item x="719"/>
        <item x="720"/>
        <item x="802"/>
        <item x="803"/>
        <item x="804"/>
        <item x="805"/>
        <item x="1281"/>
        <item x="1282"/>
        <item x="1285"/>
        <item x="1286"/>
        <item x="1287"/>
        <item x="1015"/>
        <item x="1017"/>
        <item x="1019"/>
        <item x="1016"/>
        <item x="586"/>
        <item x="588"/>
        <item x="592"/>
        <item x="589"/>
        <item x="590"/>
        <item x="591"/>
        <item x="692"/>
        <item x="795"/>
        <item x="169"/>
        <item x="738"/>
        <item x="938"/>
        <item x="745"/>
        <item x="1145"/>
        <item x="1343"/>
        <item x="1338"/>
        <item x="860"/>
        <item x="490"/>
        <item x="1146"/>
        <item x="30"/>
        <item x="35"/>
        <item x="39"/>
        <item x="40"/>
        <item x="43"/>
        <item x="44"/>
        <item x="45"/>
        <item x="46"/>
        <item x="47"/>
        <item x="38"/>
        <item x="34"/>
        <item x="33"/>
        <item x="31"/>
        <item x="48"/>
        <item x="49"/>
        <item x="50"/>
        <item x="454"/>
        <item x="457"/>
        <item x="455"/>
        <item x="461"/>
        <item x="462"/>
        <item x="456"/>
        <item x="458"/>
        <item x="459"/>
        <item x="898"/>
        <item x="899"/>
        <item x="900"/>
        <item x="593"/>
        <item x="594"/>
        <item x="597"/>
        <item x="595"/>
        <item x="596"/>
        <item x="1196"/>
        <item x="1199"/>
        <item x="1119"/>
        <item x="1120"/>
        <item x="463"/>
        <item x="466"/>
        <item x="464"/>
        <item x="467"/>
        <item x="465"/>
        <item x="469"/>
        <item x="470"/>
        <item x="1020"/>
        <item x="1021"/>
        <item x="1022"/>
        <item x="1023"/>
        <item x="1024"/>
        <item x="1121"/>
        <item x="1122"/>
        <item x="1123"/>
        <item x="598"/>
        <item x="599"/>
        <item x="600"/>
        <item x="603"/>
        <item x="601"/>
        <item x="602"/>
        <item x="604"/>
        <item x="1289"/>
        <item x="1291"/>
        <item x="1290"/>
        <item x="171"/>
        <item x="173"/>
        <item x="179"/>
        <item x="180"/>
        <item x="175"/>
        <item x="181"/>
        <item x="174"/>
        <item x="182"/>
        <item x="176"/>
        <item x="177"/>
        <item x="183"/>
        <item x="172"/>
        <item x="178"/>
        <item x="1292"/>
        <item x="200"/>
        <item x="1124"/>
        <item x="1125"/>
        <item x="1126"/>
        <item x="1127"/>
        <item x="1293"/>
        <item x="605"/>
        <item x="606"/>
        <item x="608"/>
        <item x="609"/>
        <item x="610"/>
        <item x="806"/>
        <item x="807"/>
        <item x="808"/>
        <item x="1294"/>
        <item x="809"/>
        <item x="810"/>
        <item x="811"/>
        <item x="812"/>
        <item x="1026"/>
        <item x="1031"/>
        <item x="1032"/>
        <item x="1028"/>
        <item x="1029"/>
        <item x="1033"/>
        <item x="1030"/>
        <item x="813"/>
        <item x="814"/>
        <item x="815"/>
        <item x="816"/>
        <item x="1297"/>
        <item x="1299"/>
        <item x="1298"/>
        <item x="1314"/>
        <item x="1301"/>
        <item x="1128"/>
        <item x="1129"/>
        <item x="1131"/>
        <item x="1132"/>
        <item x="1036"/>
        <item x="1034"/>
        <item x="1037"/>
        <item x="1038"/>
        <item x="1035"/>
        <item x="722"/>
        <item x="723"/>
        <item x="724"/>
        <item x="725"/>
        <item x="901"/>
        <item x="902"/>
        <item x="903"/>
        <item x="904"/>
        <item x="817"/>
        <item x="818"/>
        <item x="819"/>
        <item x="820"/>
        <item x="906"/>
        <item x="908"/>
        <item x="914"/>
        <item x="915"/>
        <item x="907"/>
        <item x="909"/>
        <item x="911"/>
        <item x="201"/>
        <item x="275"/>
        <item x="70"/>
        <item x="90"/>
        <item x="51"/>
        <item x="251"/>
        <item x="252"/>
        <item x="256"/>
        <item x="253"/>
        <item x="257"/>
        <item x="254"/>
        <item x="258"/>
        <item x="612"/>
        <item x="619"/>
        <item x="613"/>
        <item x="614"/>
        <item x="615"/>
        <item x="616"/>
        <item x="617"/>
        <item x="1039"/>
        <item x="1040"/>
        <item x="1041"/>
        <item x="1042"/>
        <item x="821"/>
        <item x="822"/>
        <item x="825"/>
        <item x="823"/>
        <item x="824"/>
        <item x="520"/>
        <item x="522"/>
        <item x="525"/>
        <item x="523"/>
        <item x="524"/>
        <item x="521"/>
        <item x="727"/>
        <item x="728"/>
        <item x="729"/>
        <item x="730"/>
        <item x="732"/>
        <item x="736"/>
        <item x="737"/>
        <item x="733"/>
        <item x="734"/>
        <item x="735"/>
        <item x="1043"/>
        <item x="1046"/>
        <item x="1044"/>
        <item x="1045"/>
        <item x="916"/>
        <item x="917"/>
        <item x="918"/>
        <item x="920"/>
        <item x="921"/>
        <item x="922"/>
        <item x="1133"/>
        <item x="1134"/>
        <item x="1303"/>
        <item x="1304"/>
        <item x="1305"/>
        <item x="1306"/>
        <item x="1307"/>
        <item x="526"/>
        <item x="528"/>
        <item x="529"/>
        <item x="527"/>
        <item x="532"/>
        <item x="530"/>
        <item x="531"/>
        <item x="276"/>
        <item x="1259"/>
        <item x="1308"/>
        <item x="1311"/>
        <item x="1309"/>
        <item x="1312"/>
        <item x="1310"/>
        <item x="1200"/>
        <item x="1201"/>
        <item x="1135"/>
        <item x="1260"/>
        <item x="1137"/>
        <item x="1138"/>
        <item x="1204"/>
        <item x="1206"/>
        <item x="1047"/>
        <item x="1048"/>
        <item x="1050"/>
        <item x="1049"/>
        <item x="1313"/>
        <item x="359"/>
        <item x="361"/>
        <item x="362"/>
        <item x="360"/>
        <item x="363"/>
        <item x="364"/>
        <item x="368"/>
        <item x="365"/>
        <item x="369"/>
        <item x="371"/>
        <item x="374"/>
        <item x="372"/>
        <item x="375"/>
        <item x="373"/>
        <item x="377"/>
        <item x="376"/>
        <item x="184"/>
        <item x="186"/>
        <item x="202"/>
        <item x="796"/>
        <item x="203"/>
        <item x="204"/>
        <item x="205"/>
        <item x="187"/>
        <item x="206"/>
        <item x="207"/>
        <item x="208"/>
        <item x="191"/>
        <item x="826"/>
        <item x="827"/>
        <item x="830"/>
        <item x="828"/>
        <item x="829"/>
        <item x="831"/>
        <item x="220"/>
        <item x="224"/>
        <item x="221"/>
        <item x="225"/>
        <item x="222"/>
        <item x="226"/>
        <item x="227"/>
        <item x="1207"/>
        <item x="1209"/>
        <item x="1051"/>
        <item x="1053"/>
        <item x="1052"/>
        <item x="1211"/>
        <item x="1212"/>
        <item x="1214"/>
        <item x="1215"/>
        <item x="1216"/>
        <item x="1217"/>
        <item x="1139"/>
        <item x="1142"/>
        <item x="1140"/>
        <item x="1141"/>
        <item x="1055"/>
        <item x="1058"/>
        <item x="1057"/>
        <item x="1056"/>
        <item x="923"/>
        <item x="924"/>
        <item x="925"/>
        <item x="1059"/>
        <item x="1062"/>
        <item x="1060"/>
        <item x="1061"/>
        <item x="533"/>
        <item x="535"/>
        <item x="536"/>
        <item x="537"/>
        <item x="534"/>
        <item x="538"/>
        <item x="539"/>
        <item x="1315"/>
        <item x="277"/>
        <item x="1316"/>
        <item x="260"/>
        <item x="267"/>
        <item x="265"/>
        <item x="278"/>
        <item x="262"/>
        <item x="263"/>
        <item x="279"/>
        <item x="280"/>
        <item x="281"/>
        <item x="282"/>
        <item x="283"/>
        <item x="284"/>
        <item x="285"/>
        <item x="266"/>
        <item x="540"/>
        <item x="543"/>
        <item x="541"/>
        <item x="547"/>
        <item x="544"/>
        <item x="545"/>
        <item x="546"/>
        <item x="471"/>
        <item x="473"/>
        <item x="472"/>
        <item x="474"/>
        <item x="475"/>
        <item x="209"/>
        <item x="71"/>
        <item x="91"/>
        <item x="331"/>
        <item x="15"/>
        <item x="1063"/>
        <item x="1064"/>
        <item x="1067"/>
        <item x="1065"/>
        <item x="1066"/>
        <item x="926"/>
        <item x="928"/>
        <item x="932"/>
        <item x="929"/>
        <item x="930"/>
        <item x="927"/>
        <item x="1218"/>
        <item x="1219"/>
        <item x="1220"/>
        <item x="933"/>
        <item x="934"/>
        <item x="935"/>
        <item x="936"/>
        <item x="476"/>
        <item x="477"/>
        <item x="479"/>
        <item x="480"/>
        <item x="478"/>
        <item x="481"/>
        <item x="482"/>
        <item x="483"/>
        <item x="484"/>
        <item x="1318"/>
        <item x="1319"/>
        <item x="1320"/>
        <item x="230"/>
        <item x="234"/>
        <item x="232"/>
        <item x="235"/>
        <item x="236"/>
        <item x="240"/>
        <item x="231"/>
        <item x="237"/>
        <item x="238"/>
        <item x="55"/>
        <item x="56"/>
        <item x="61"/>
        <item x="60"/>
        <item x="57"/>
        <item x="318"/>
        <item x="287"/>
        <item x="290"/>
        <item x="288"/>
        <item x="291"/>
        <item x="292"/>
        <item x="289"/>
        <item x="1321"/>
        <item x="1323"/>
        <item x="1322"/>
        <item x="937"/>
        <item x="940"/>
        <item x="939"/>
        <item x="620"/>
        <item x="625"/>
        <item x="626"/>
        <item x="621"/>
        <item x="627"/>
        <item x="622"/>
        <item x="379"/>
        <item x="386"/>
        <item x="383"/>
        <item x="380"/>
        <item x="384"/>
        <item x="381"/>
        <item x="385"/>
        <item x="740"/>
        <item x="743"/>
        <item x="742"/>
        <item x="741"/>
        <item x="297"/>
        <item x="306"/>
        <item x="302"/>
        <item x="303"/>
        <item x="307"/>
        <item x="298"/>
        <item x="299"/>
        <item x="308"/>
        <item x="300"/>
        <item x="309"/>
        <item x="304"/>
        <item x="628"/>
        <item x="629"/>
        <item x="630"/>
        <item x="631"/>
        <item x="632"/>
        <item x="633"/>
        <item x="634"/>
        <item x="1221"/>
        <item x="1223"/>
        <item x="1224"/>
        <item x="1324"/>
        <item x="1325"/>
        <item x="548"/>
        <item x="550"/>
        <item x="551"/>
        <item x="554"/>
        <item x="552"/>
        <item x="553"/>
        <item x="549"/>
        <item x="555"/>
        <item x="635"/>
        <item x="638"/>
        <item x="636"/>
        <item x="639"/>
        <item x="1225"/>
        <item x="1226"/>
        <item x="1327"/>
        <item x="1328"/>
        <item x="1329"/>
        <item x="1330"/>
        <item x="1332"/>
        <item x="640"/>
        <item x="641"/>
        <item x="642"/>
        <item x="645"/>
        <item x="646"/>
        <item x="647"/>
        <item x="648"/>
        <item x="21"/>
        <item x="378"/>
        <item x="649"/>
        <item x="651"/>
        <item x="652"/>
        <item x="286"/>
        <item x="655"/>
        <item x="653"/>
        <item x="656"/>
        <item x="654"/>
        <item x="1230"/>
        <item x="1231"/>
        <item x="1233"/>
        <item x="1068"/>
        <item x="1069"/>
        <item x="1070"/>
        <item x="1071"/>
        <item x="1072"/>
        <item x="1073"/>
        <item x="744"/>
        <item x="746"/>
        <item x="747"/>
        <item x="748"/>
        <item x="749"/>
        <item x="556"/>
        <item x="560"/>
        <item x="559"/>
        <item x="557"/>
        <item x="558"/>
        <item x="310"/>
        <item x="16"/>
        <item x="259"/>
        <item x="1235"/>
        <item x="1237"/>
        <item x="1236"/>
        <item x="1238"/>
        <item x="561"/>
        <item x="564"/>
        <item x="562"/>
        <item x="565"/>
        <item x="563"/>
        <item x="566"/>
        <item x="657"/>
        <item x="658"/>
        <item x="659"/>
        <item x="660"/>
        <item x="661"/>
        <item x="387"/>
        <item x="388"/>
        <item x="389"/>
        <item x="391"/>
        <item x="568"/>
        <item x="572"/>
        <item x="569"/>
        <item x="570"/>
        <item x="571"/>
        <item x="833"/>
        <item x="834"/>
        <item x="835"/>
        <item x="836"/>
        <item x="837"/>
        <item x="941"/>
        <item x="943"/>
        <item x="942"/>
        <item x="944"/>
        <item x="662"/>
        <item x="663"/>
        <item x="664"/>
        <item x="665"/>
        <item x="666"/>
        <item x="72"/>
        <item x="73"/>
        <item x="81"/>
        <item x="92"/>
        <item x="93"/>
        <item x="76"/>
        <item x="82"/>
        <item x="94"/>
        <item x="95"/>
        <item x="1143"/>
        <item x="1144"/>
        <item x="838"/>
        <item x="839"/>
        <item x="841"/>
        <item x="842"/>
        <item x="311"/>
        <item x="319"/>
        <item x="320"/>
        <item x="323"/>
        <item x="314"/>
        <item x="313"/>
        <item x="321"/>
        <item x="312"/>
        <item x="322"/>
        <item x="1334"/>
        <item x="1336"/>
        <item x="1335"/>
        <item x="1239"/>
        <item x="1240"/>
        <item x="1243"/>
        <item x="1242"/>
        <item x="1147"/>
        <item x="1148"/>
        <item x="1149"/>
        <item x="1150"/>
        <item x="843"/>
        <item x="844"/>
        <item x="845"/>
        <item x="846"/>
        <item x="1244"/>
        <item x="1246"/>
        <item x="392"/>
        <item x="394"/>
        <item x="396"/>
        <item x="393"/>
        <item x="397"/>
        <item x="398"/>
        <item x="395"/>
        <item x="399"/>
        <item x="848"/>
        <item x="849"/>
        <item x="850"/>
        <item x="851"/>
        <item x="852"/>
        <item x="854"/>
        <item x="856"/>
        <item x="855"/>
        <item x="1337"/>
        <item x="1339"/>
        <item x="1340"/>
        <item x="1341"/>
        <item x="1075"/>
        <item x="1076"/>
        <item x="1077"/>
        <item x="1342"/>
        <item x="1344"/>
        <item x="782"/>
        <item x="96"/>
        <item x="905"/>
        <item x="1197"/>
        <item x="912"/>
        <item x="731"/>
        <item x="832"/>
        <item x="192"/>
        <item x="1213"/>
        <item x="857"/>
        <item x="861"/>
        <item x="858"/>
        <item x="859"/>
        <item x="862"/>
        <item x="867"/>
        <item x="865"/>
        <item x="863"/>
        <item x="866"/>
        <item x="1346"/>
        <item x="324"/>
        <item x="327"/>
        <item x="328"/>
        <item x="329"/>
        <item x="326"/>
        <item x="330"/>
        <item x="325"/>
        <item x="332"/>
        <item x="1151"/>
        <item x="1152"/>
        <item x="1153"/>
        <item x="1247"/>
        <item x="1248"/>
        <item x="1347"/>
        <item x="1348"/>
        <item x="401"/>
        <item x="404"/>
        <item x="402"/>
        <item x="408"/>
        <item x="405"/>
        <item x="403"/>
        <item x="406"/>
        <item x="409"/>
        <item x="945"/>
        <item x="948"/>
        <item x="946"/>
        <item x="947"/>
        <item x="1249"/>
        <item x="1250"/>
        <item x="1078"/>
        <item x="1080"/>
        <item x="1081"/>
        <item x="1079"/>
        <item x="750"/>
        <item x="751"/>
        <item x="754"/>
        <item x="752"/>
        <item x="753"/>
        <item x="755"/>
        <item x="1154"/>
        <item x="1155"/>
        <item x="1157"/>
        <item x="1158"/>
        <item x="0"/>
        <item x="1"/>
        <item x="3"/>
        <item x="4"/>
        <item x="1159"/>
        <item x="1160"/>
        <item x="1161"/>
        <item x="756"/>
        <item x="759"/>
        <item x="758"/>
        <item x="760"/>
        <item x="757"/>
        <item x="667"/>
        <item x="672"/>
        <item x="668"/>
        <item x="669"/>
        <item x="670"/>
        <item x="671"/>
        <item x="761"/>
        <item x="762"/>
        <item x="763"/>
        <item x="764"/>
        <item x="485"/>
        <item x="487"/>
        <item x="486"/>
        <item x="488"/>
        <item x="673"/>
        <item x="674"/>
        <item x="675"/>
        <item x="676"/>
        <item x="677"/>
        <item x="678"/>
        <item x="410"/>
        <item x="412"/>
        <item x="411"/>
        <item x="419"/>
        <item x="416"/>
        <item x="413"/>
        <item x="417"/>
        <item x="333"/>
        <item x="336"/>
        <item x="337"/>
        <item x="341"/>
        <item x="338"/>
        <item x="339"/>
        <item x="335"/>
        <item x="334"/>
        <item x="340"/>
        <item x="342"/>
        <item x="1082"/>
        <item x="1083"/>
        <item x="949"/>
        <item x="953"/>
        <item x="950"/>
        <item x="951"/>
        <item x="952"/>
        <item x="343"/>
        <item x="345"/>
        <item x="350"/>
        <item x="351"/>
        <item x="347"/>
        <item x="344"/>
        <item x="352"/>
        <item x="106"/>
        <item x="1351"/>
        <item x="1107"/>
        <item x="79"/>
        <item x="97"/>
        <item x="1085"/>
        <item x="210"/>
        <item x="58"/>
        <item x="98"/>
        <item x="1352"/>
        <item x="8"/>
        <item x="211"/>
        <item x="1086"/>
        <item x="212"/>
        <item x="1253"/>
        <item x="213"/>
        <item x="140"/>
        <item x="52"/>
        <item x="954"/>
        <item x="955"/>
        <item x="99"/>
        <item x="185"/>
        <item x="1254"/>
        <item x="1087"/>
        <item x="868"/>
        <item x="869"/>
        <item x="870"/>
        <item x="871"/>
        <item x="872"/>
        <item x="874"/>
        <item x="875"/>
        <item x="873"/>
        <item x="420"/>
        <item x="424"/>
        <item x="421"/>
        <item x="428"/>
        <item x="425"/>
        <item x="426"/>
        <item x="422"/>
        <item x="427"/>
        <item x="956"/>
        <item x="958"/>
        <item x="959"/>
        <item x="960"/>
        <item x="961"/>
        <item x="877"/>
        <item x="878"/>
        <item x="879"/>
        <item x="880"/>
        <item x="881"/>
        <item x="1088"/>
        <item x="1089"/>
        <item x="1090"/>
        <item x="1255"/>
        <item x="1256"/>
        <item x="1228"/>
        <item x="53"/>
        <item x="214"/>
        <item x="1203"/>
        <item x="141"/>
        <item x="508"/>
        <item x="437"/>
        <item x="1262"/>
        <item x="160"/>
        <item x="994"/>
        <item x="20"/>
        <item x="581"/>
        <item x="1288"/>
        <item x="611"/>
        <item x="1302"/>
        <item x="188"/>
        <item x="1210"/>
        <item x="261"/>
        <item x="59"/>
        <item x="1349"/>
        <item x="1084"/>
        <item x="114"/>
        <item x="156"/>
        <item x="170"/>
        <item x="460"/>
        <item x="77"/>
        <item x="54"/>
        <item x="1284"/>
        <item x="1252"/>
        <item x="135"/>
        <item x="1277"/>
        <item x="1004"/>
        <item x="17"/>
        <item x="468"/>
        <item x="366"/>
        <item x="1229"/>
        <item x="1350"/>
        <item x="1345"/>
        <item x="1098"/>
        <item x="358"/>
        <item x="435"/>
        <item x="972"/>
        <item x="36"/>
        <item x="726"/>
        <item x="739"/>
        <item x="268"/>
        <item x="1333"/>
        <item x="679"/>
        <item x="876"/>
        <item x="124"/>
        <item x="1234"/>
        <item x="74"/>
        <item x="882"/>
        <item x="215"/>
        <item x="100"/>
        <item x="973"/>
        <item x="83"/>
        <item x="1273"/>
        <item x="216"/>
        <item x="78"/>
        <item x="305"/>
        <item t="default"/>
      </items>
    </pivotField>
    <pivotField name="Media ricerche mensili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ompetitività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>
    <field x="0"/>
    <field x="1"/>
    <field x="2"/>
  </rowFields>
  <colFields>
    <field x="-2"/>
  </colFields>
  <dataFields>
    <dataField name="Media ricerche mensili" fld="3" baseField="0"/>
    <dataField name="Competitività" fld="4" subtotal="average" baseField="0"/>
  </dataFields>
</pivotTableDefinition>
</file>

<file path=xl/tables/table1.xml><?xml version="1.0" encoding="utf-8"?>
<table xmlns="http://schemas.openxmlformats.org/spreadsheetml/2006/main" headerRowCount="0" ref="A2:L1354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Keyword Researc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H25" display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Analisi Regioni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:H230" display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Analisi Città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2:H20" displayName="Table_4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Topic Ricorrenti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I29" displayName="Table_5" id="5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Analisi risultati di ricerc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oraridiapertura24.it/filiale/Milano%2520%2528MI%2529-Findomestic-65161H.html" TargetMode="External"/><Relationship Id="rId194" Type="http://schemas.openxmlformats.org/officeDocument/2006/relationships/hyperlink" Target="https://www.findomestic.it/" TargetMode="External"/><Relationship Id="rId193" Type="http://schemas.openxmlformats.org/officeDocument/2006/relationships/hyperlink" Target="https://www.findomestic.it/contatti.shtml" TargetMode="External"/><Relationship Id="rId192" Type="http://schemas.openxmlformats.org/officeDocument/2006/relationships/hyperlink" Target="https://www.infofindomestic.it/carriere/posizioni-aperte/index.html" TargetMode="External"/><Relationship Id="rId191" Type="http://schemas.openxmlformats.org/officeDocument/2006/relationships/hyperlink" Target="https://www.oraridiapertura24.it/filiale/Milano%2520%2528MI%2529-Findomestic-65156B.html" TargetMode="External"/><Relationship Id="rId187" Type="http://schemas.openxmlformats.org/officeDocument/2006/relationships/hyperlink" Target="https://www.findomestic.it/contatti.shtml" TargetMode="External"/><Relationship Id="rId186" Type="http://schemas.openxmlformats.org/officeDocument/2006/relationships/hyperlink" Target="https://www.findomestic.it/dove-siamo/" TargetMode="External"/><Relationship Id="rId185" Type="http://schemas.openxmlformats.org/officeDocument/2006/relationships/hyperlink" Target="https://www.findomestic.it/dove-siamo/" TargetMode="External"/><Relationship Id="rId184" Type="http://schemas.openxmlformats.org/officeDocument/2006/relationships/hyperlink" Target="https://www.findomestic.it/dove-siamo/" TargetMode="External"/><Relationship Id="rId189" Type="http://schemas.openxmlformats.org/officeDocument/2006/relationships/hyperlink" Target="http://www.findomestic.it/landing_page/partneraziende/atm.html" TargetMode="External"/><Relationship Id="rId188" Type="http://schemas.openxmlformats.org/officeDocument/2006/relationships/hyperlink" Target="https://www.findomestic.it/dove-siamo/" TargetMode="External"/><Relationship Id="rId183" Type="http://schemas.openxmlformats.org/officeDocument/2006/relationships/hyperlink" Target="https://www.findomestic.it/dove-siamo/" TargetMode="External"/><Relationship Id="rId182" Type="http://schemas.openxmlformats.org/officeDocument/2006/relationships/hyperlink" Target="https://www.doveconviene.it/negozi/findomestic/1083221/viale-umbria-83" TargetMode="External"/><Relationship Id="rId181" Type="http://schemas.openxmlformats.org/officeDocument/2006/relationships/hyperlink" Target="http://www.findomestic.it/landing_page/partneraziende/atm.html" TargetMode="External"/><Relationship Id="rId180" Type="http://schemas.openxmlformats.org/officeDocument/2006/relationships/hyperlink" Target="https://www.findomestic.it/" TargetMode="External"/><Relationship Id="rId176" Type="http://schemas.openxmlformats.org/officeDocument/2006/relationships/hyperlink" Target="https://www.paginegialle.it/lombardia/milano/findomestic/quartiere-viale-monza.html" TargetMode="External"/><Relationship Id="rId175" Type="http://schemas.openxmlformats.org/officeDocument/2006/relationships/hyperlink" Target="https://www.findomestic.it/dove-siamo/" TargetMode="External"/><Relationship Id="rId174" Type="http://schemas.openxmlformats.org/officeDocument/2006/relationships/hyperlink" Target="https://www.findomestic.it/dove-siamo/liguria/genova" TargetMode="External"/><Relationship Id="rId173" Type="http://schemas.openxmlformats.org/officeDocument/2006/relationships/hyperlink" Target="https://www.findomestic.it/dove-siamo/liguria/genova" TargetMode="External"/><Relationship Id="rId179" Type="http://schemas.openxmlformats.org/officeDocument/2006/relationships/hyperlink" Target="https://www.findomestic.it/contatti.shtml" TargetMode="External"/><Relationship Id="rId178" Type="http://schemas.openxmlformats.org/officeDocument/2006/relationships/hyperlink" Target="https://www.findomestic.it/contatti.shtml" TargetMode="External"/><Relationship Id="rId177" Type="http://schemas.openxmlformats.org/officeDocument/2006/relationships/hyperlink" Target="https://secure.findomestic.it/clienti/webapp/customer-area/" TargetMode="External"/><Relationship Id="rId198" Type="http://schemas.openxmlformats.org/officeDocument/2006/relationships/hyperlink" Target="https://www.oraridiapertura24.it/filiale/Milano%2520%2528MI%2529-Findomestic-65168Q.html" TargetMode="External"/><Relationship Id="rId197" Type="http://schemas.openxmlformats.org/officeDocument/2006/relationships/hyperlink" Target="https://aziende.virgilio.it/finanziamenti/milano-mi/findomestic-banca-s-p-a_20459899" TargetMode="External"/><Relationship Id="rId196" Type="http://schemas.openxmlformats.org/officeDocument/2006/relationships/hyperlink" Target="https://www.doveconviene.it/negozi/findomestic/1083219/via-bolzano-1" TargetMode="External"/><Relationship Id="rId195" Type="http://schemas.openxmlformats.org/officeDocument/2006/relationships/hyperlink" Target="https://www.findomestic.it/dove-siamo/" TargetMode="External"/><Relationship Id="rId199" Type="http://schemas.openxmlformats.org/officeDocument/2006/relationships/hyperlink" Target="https://www.paginebianche.it/milano/findomestic.3389801" TargetMode="External"/><Relationship Id="rId150" Type="http://schemas.openxmlformats.org/officeDocument/2006/relationships/hyperlink" Target="https://www.prestiti.it/finanziarie/findomestic/filiali/campania/casoria" TargetMode="External"/><Relationship Id="rId392" Type="http://schemas.openxmlformats.org/officeDocument/2006/relationships/hyperlink" Target="https://www.paginegialle.it/taranto-ta/finanziamenti/findomestic-banca-s-p-a" TargetMode="External"/><Relationship Id="rId391" Type="http://schemas.openxmlformats.org/officeDocument/2006/relationships/hyperlink" Target="https://secure.findomestic.it/clienti/webapp/customer-area/" TargetMode="External"/><Relationship Id="rId390" Type="http://schemas.openxmlformats.org/officeDocument/2006/relationships/hyperlink" Target="https://www.doveconviene.it/negozi/findomestic/1083317/via-campania-152" TargetMode="External"/><Relationship Id="rId1" Type="http://schemas.openxmlformats.org/officeDocument/2006/relationships/hyperlink" Target="https://www.oraridiapertura24.it/filiale/Torino%2520%2528TO%2529-Findomestic-65294C.html" TargetMode="External"/><Relationship Id="rId2" Type="http://schemas.openxmlformats.org/officeDocument/2006/relationships/hyperlink" Target="https://www.findomestic.it/dove-siamo/" TargetMode="External"/><Relationship Id="rId3" Type="http://schemas.openxmlformats.org/officeDocument/2006/relationships/hyperlink" Target="https://www.doveconviene.it/negozi/findomestic/1083327/piazza-rivoli-7" TargetMode="External"/><Relationship Id="rId149" Type="http://schemas.openxmlformats.org/officeDocument/2006/relationships/hyperlink" Target="https://www.findomestic.it/dove-siamo/" TargetMode="External"/><Relationship Id="rId4" Type="http://schemas.openxmlformats.org/officeDocument/2006/relationships/hyperlink" Target="https://www.findomestic.it/contatti.shtml" TargetMode="External"/><Relationship Id="rId148" Type="http://schemas.openxmlformats.org/officeDocument/2006/relationships/hyperlink" Target="https://www.findomestic.it/dove-siamo/campania/caserta" TargetMode="External"/><Relationship Id="rId1090" Type="http://schemas.openxmlformats.org/officeDocument/2006/relationships/hyperlink" Target="https://www.paginegialle.it/bracciano-rm/findomestic-banca" TargetMode="External"/><Relationship Id="rId1091" Type="http://schemas.openxmlformats.org/officeDocument/2006/relationships/hyperlink" Target="https://www.oraridiapertura24.it/filiale/Bracciano-Findomestic-4759456P.html" TargetMode="External"/><Relationship Id="rId1092" Type="http://schemas.openxmlformats.org/officeDocument/2006/relationships/hyperlink" Target="https://www.prestiti.it/finanziarie/findomestic/filiali/toscana/cecina" TargetMode="External"/><Relationship Id="rId1093" Type="http://schemas.openxmlformats.org/officeDocument/2006/relationships/hyperlink" Target="https://www.oraridiapertura24.it/filiale/Cecina%2520%2528LI%2529-Findomestic-65455Y.html" TargetMode="External"/><Relationship Id="rId1094" Type="http://schemas.openxmlformats.org/officeDocument/2006/relationships/hyperlink" Target="https://www.infofindomestic.it/carriere/posizioni-aperte/index.html" TargetMode="External"/><Relationship Id="rId9" Type="http://schemas.openxmlformats.org/officeDocument/2006/relationships/hyperlink" Target="https://www.findomestic.it/dove-siamo/" TargetMode="External"/><Relationship Id="rId143" Type="http://schemas.openxmlformats.org/officeDocument/2006/relationships/hyperlink" Target="https://www.prestiti.it/finanziarie/findomestic/filiali/campania/caserta" TargetMode="External"/><Relationship Id="rId385" Type="http://schemas.openxmlformats.org/officeDocument/2006/relationships/hyperlink" Target="https://www.doveconviene.it/negozi/findomestic/1083317/via-campania-152" TargetMode="External"/><Relationship Id="rId1095" Type="http://schemas.openxmlformats.org/officeDocument/2006/relationships/hyperlink" Target="https://www.prestiti.it/finanziarie/findomestic/filiali/toscana/cecina" TargetMode="External"/><Relationship Id="rId142" Type="http://schemas.openxmlformats.org/officeDocument/2006/relationships/hyperlink" Target="https://www.findomestic.it/dove-siamo/campania/caserta" TargetMode="External"/><Relationship Id="rId384" Type="http://schemas.openxmlformats.org/officeDocument/2006/relationships/hyperlink" Target="https://www.prestiti.it/finanziarie/findomestic/filiali/sardegna/sassari" TargetMode="External"/><Relationship Id="rId1096" Type="http://schemas.openxmlformats.org/officeDocument/2006/relationships/hyperlink" Target="https://www.doveconviene.it/negozi/findomestic/1083280/via-di-morena-72" TargetMode="External"/><Relationship Id="rId141" Type="http://schemas.openxmlformats.org/officeDocument/2006/relationships/hyperlink" Target="https://www.prestiti.it/finanziarie/findomestic/filiali/campania/caserta" TargetMode="External"/><Relationship Id="rId383" Type="http://schemas.openxmlformats.org/officeDocument/2006/relationships/hyperlink" Target="https://www.paginebianche.it/sassari/findomestic-banca-s-p-a_03787055" TargetMode="External"/><Relationship Id="rId1097" Type="http://schemas.openxmlformats.org/officeDocument/2006/relationships/hyperlink" Target="https://www.doveconviene.it/negozi/findomestic/1083280/via-di-morena-72" TargetMode="External"/><Relationship Id="rId140" Type="http://schemas.openxmlformats.org/officeDocument/2006/relationships/hyperlink" Target="https://www.findomestic.it/dove-siamo/campania/caserta" TargetMode="External"/><Relationship Id="rId382" Type="http://schemas.openxmlformats.org/officeDocument/2006/relationships/hyperlink" Target="https://www.oraridiapertura24.it/filiale/Sassari-Findomestic-1667698J.html" TargetMode="External"/><Relationship Id="rId1098" Type="http://schemas.openxmlformats.org/officeDocument/2006/relationships/hyperlink" Target="https://www.paginebianche.it/ciampino/agente-findomestic-star-brixia.10844141" TargetMode="External"/><Relationship Id="rId5" Type="http://schemas.openxmlformats.org/officeDocument/2006/relationships/hyperlink" Target="https://www.findomestic.it/dove-siamo/" TargetMode="External"/><Relationship Id="rId147" Type="http://schemas.openxmlformats.org/officeDocument/2006/relationships/hyperlink" Target="https://www.findomestic.it/contatti.shtml" TargetMode="External"/><Relationship Id="rId389" Type="http://schemas.openxmlformats.org/officeDocument/2006/relationships/hyperlink" Target="https://www.doveconviene.it/negozi/findomestic/1083317/via-campania-152" TargetMode="External"/><Relationship Id="rId1099" Type="http://schemas.openxmlformats.org/officeDocument/2006/relationships/hyperlink" Target="https://www.doveconviene.it/negozi/findomestic/1083280/via-di-morena-72" TargetMode="External"/><Relationship Id="rId6" Type="http://schemas.openxmlformats.org/officeDocument/2006/relationships/hyperlink" Target="https://www.oraridiapertura24.it/filiale/Torino%2520%2528TO%2529-Findomestic-65294C.html" TargetMode="External"/><Relationship Id="rId146" Type="http://schemas.openxmlformats.org/officeDocument/2006/relationships/hyperlink" Target="https://www.findomestic.it/dove-siamo/campania/caserta" TargetMode="External"/><Relationship Id="rId388" Type="http://schemas.openxmlformats.org/officeDocument/2006/relationships/hyperlink" Target="https://www.prestiti.it/finanziarie/findomestic/filiali/puglia/taranto" TargetMode="External"/><Relationship Id="rId7" Type="http://schemas.openxmlformats.org/officeDocument/2006/relationships/hyperlink" Target="https://www.doveconviene.it/negozi/findomestic/1083326/corso-regina-margherita-191-e" TargetMode="External"/><Relationship Id="rId145" Type="http://schemas.openxmlformats.org/officeDocument/2006/relationships/hyperlink" Target="https://www.doveconviene.it/negozi/findomestic/1083142/via-roma" TargetMode="External"/><Relationship Id="rId387" Type="http://schemas.openxmlformats.org/officeDocument/2006/relationships/hyperlink" Target="https://www.prestiti.it/finanziarie/findomestic/filiali/puglia/taranto" TargetMode="External"/><Relationship Id="rId8" Type="http://schemas.openxmlformats.org/officeDocument/2006/relationships/hyperlink" Target="https://www.doveconviene.it/negozi/findomestic/1083328/via-vigliani-2-d" TargetMode="External"/><Relationship Id="rId144" Type="http://schemas.openxmlformats.org/officeDocument/2006/relationships/hyperlink" Target="https://www.findomestic.it/dove-siamo/campania/caserta" TargetMode="External"/><Relationship Id="rId386" Type="http://schemas.openxmlformats.org/officeDocument/2006/relationships/hyperlink" Target="https://www.findomestic.it/" TargetMode="External"/><Relationship Id="rId381" Type="http://schemas.openxmlformats.org/officeDocument/2006/relationships/hyperlink" Target="https://www.infofindomestic.it/carriere/posizioni-aperte/index.html" TargetMode="External"/><Relationship Id="rId380" Type="http://schemas.openxmlformats.org/officeDocument/2006/relationships/hyperlink" Target="https://www.prestiti.it/finanziarie/findomestic/filiali/sardegna/sassari" TargetMode="External"/><Relationship Id="rId139" Type="http://schemas.openxmlformats.org/officeDocument/2006/relationships/hyperlink" Target="https://www.prestiti.it/finanziarie/findomestic/filiali/sardegna/cagliari" TargetMode="External"/><Relationship Id="rId138" Type="http://schemas.openxmlformats.org/officeDocument/2006/relationships/hyperlink" Target="https://www.doveconviene.it/negozi/findomestic/1083137/viale-diaz-57" TargetMode="External"/><Relationship Id="rId137" Type="http://schemas.openxmlformats.org/officeDocument/2006/relationships/hyperlink" Target="https://www.oraridiapertura24.it/filiale/Cagliari-Findomestic-1656620H.html" TargetMode="External"/><Relationship Id="rId379" Type="http://schemas.openxmlformats.org/officeDocument/2006/relationships/hyperlink" Target="https://www.prestiti.it/finanziarie/findomestic/filiali/sardegna/sassari" TargetMode="External"/><Relationship Id="rId1080" Type="http://schemas.openxmlformats.org/officeDocument/2006/relationships/hyperlink" Target="https://www.findomestic.it/dove-siamo/valle-daosta" TargetMode="External"/><Relationship Id="rId1081" Type="http://schemas.openxmlformats.org/officeDocument/2006/relationships/hyperlink" Target="https://www.findomestic.it/dove-siamo/veneto/belluno" TargetMode="External"/><Relationship Id="rId1082" Type="http://schemas.openxmlformats.org/officeDocument/2006/relationships/hyperlink" Target="https://www.findomestic.it/dove-siamo/veneto/belluno" TargetMode="External"/><Relationship Id="rId1083" Type="http://schemas.openxmlformats.org/officeDocument/2006/relationships/hyperlink" Target="https://www.findomestic.it/dove-siamo/veneto/belluno" TargetMode="External"/><Relationship Id="rId132" Type="http://schemas.openxmlformats.org/officeDocument/2006/relationships/hyperlink" Target="https://www.prestiti.it/finanziarie/findomestic/filiali/sardegna/cagliari" TargetMode="External"/><Relationship Id="rId374" Type="http://schemas.openxmlformats.org/officeDocument/2006/relationships/hyperlink" Target="https://www.findomestic.it/dove-siamo/calabria" TargetMode="External"/><Relationship Id="rId1084" Type="http://schemas.openxmlformats.org/officeDocument/2006/relationships/hyperlink" Target="https://www.findomestic.it/dove-siamo/veneto/belluno" TargetMode="External"/><Relationship Id="rId131" Type="http://schemas.openxmlformats.org/officeDocument/2006/relationships/hyperlink" Target="https://www.doveconviene.it/negozi/findomestic/1083136/viale-cimitero-21-27" TargetMode="External"/><Relationship Id="rId373" Type="http://schemas.openxmlformats.org/officeDocument/2006/relationships/hyperlink" Target="https://it.statex.info/findomestic-centro-clienti-reggio-calabria-422126" TargetMode="External"/><Relationship Id="rId1085" Type="http://schemas.openxmlformats.org/officeDocument/2006/relationships/hyperlink" Target="https://www.doveconviene.it/negozi/findomestic/1083287/via-di-boccea-28" TargetMode="External"/><Relationship Id="rId130" Type="http://schemas.openxmlformats.org/officeDocument/2006/relationships/hyperlink" Target="https://www.doveconviene.it/negozi/findomestic/1083137/viale-diaz-57" TargetMode="External"/><Relationship Id="rId372" Type="http://schemas.openxmlformats.org/officeDocument/2006/relationships/hyperlink" Target="https://www.findomestic.it/dove-siamo/calabria" TargetMode="External"/><Relationship Id="rId1086" Type="http://schemas.openxmlformats.org/officeDocument/2006/relationships/hyperlink" Target="https://www.doveconviene.it/negozi/findomestic/1083287/via-di-boccea-28" TargetMode="External"/><Relationship Id="rId371" Type="http://schemas.openxmlformats.org/officeDocument/2006/relationships/hyperlink" Target="https://www.findomestic.it/dove-siamo/calabria" TargetMode="External"/><Relationship Id="rId1087" Type="http://schemas.openxmlformats.org/officeDocument/2006/relationships/hyperlink" Target="https://www.doveconviene.it/negozi/findomestic/1083287/via-di-boccea-28" TargetMode="External"/><Relationship Id="rId136" Type="http://schemas.openxmlformats.org/officeDocument/2006/relationships/hyperlink" Target="https://www.oraridiapertura24.it/filiale/Cagliari-Findomestic%2520%2528Gruppo%2520BNP%2520Paribas%2529-65386E.html" TargetMode="External"/><Relationship Id="rId378" Type="http://schemas.openxmlformats.org/officeDocument/2006/relationships/hyperlink" Target="https://secure.findomestic.it/clienti/webapp/customer-area/" TargetMode="External"/><Relationship Id="rId1088" Type="http://schemas.openxmlformats.org/officeDocument/2006/relationships/hyperlink" Target="https://www.oraridiapertura24.it/filiale/Roma%2520%2528RM%2529-Findomestic-65012X.html" TargetMode="External"/><Relationship Id="rId135" Type="http://schemas.openxmlformats.org/officeDocument/2006/relationships/hyperlink" Target="https://www.oraridiapertura24.it/filiale/Cagliari%2520%2528CA%2529-Findomestic-65395J.html" TargetMode="External"/><Relationship Id="rId377" Type="http://schemas.openxmlformats.org/officeDocument/2006/relationships/hyperlink" Target="https://www.findomestic.it/dove-siamo/sardegna" TargetMode="External"/><Relationship Id="rId1089" Type="http://schemas.openxmlformats.org/officeDocument/2006/relationships/hyperlink" Target="https://www.doveconviene.it/negozi/findomestic/1083287/via-di-boccea-28" TargetMode="External"/><Relationship Id="rId134" Type="http://schemas.openxmlformats.org/officeDocument/2006/relationships/hyperlink" Target="https://www.prestiti.it/finanziarie/findomestic/filiali/sardegna/cagliari" TargetMode="External"/><Relationship Id="rId376" Type="http://schemas.openxmlformats.org/officeDocument/2006/relationships/hyperlink" Target="https://www.prestiti.it/finanziarie/findomestic/filiali/sardegna/sassari" TargetMode="External"/><Relationship Id="rId133" Type="http://schemas.openxmlformats.org/officeDocument/2006/relationships/hyperlink" Target="https://www.prestiti.it/finanziarie/findomestic/filiali/sardegna/cagliari" TargetMode="External"/><Relationship Id="rId375" Type="http://schemas.openxmlformats.org/officeDocument/2006/relationships/hyperlink" Target="https://www.oraridiapertura24.it/filiale/Reggio%2520Calabria%2520%2528RC%2529-Findomestic-64835J.html" TargetMode="External"/><Relationship Id="rId172" Type="http://schemas.openxmlformats.org/officeDocument/2006/relationships/hyperlink" Target="https://www.findomestic.it/dove-siamo/liguria/genova" TargetMode="External"/><Relationship Id="rId171" Type="http://schemas.openxmlformats.org/officeDocument/2006/relationships/hyperlink" Target="https://www.findomestic.it/dove-siamo/liguria/genova" TargetMode="External"/><Relationship Id="rId170" Type="http://schemas.openxmlformats.org/officeDocument/2006/relationships/hyperlink" Target="https://www.paginegialle.it/liguria/genova/findomestic/quartiere-bolzaneto.html" TargetMode="External"/><Relationship Id="rId165" Type="http://schemas.openxmlformats.org/officeDocument/2006/relationships/hyperlink" Target="https://www.findomestic.it/dove-siamo/liguria/genova" TargetMode="External"/><Relationship Id="rId164" Type="http://schemas.openxmlformats.org/officeDocument/2006/relationships/hyperlink" Target="https://secure.findomestic.it/clienti/webapp/customer-area/" TargetMode="External"/><Relationship Id="rId163" Type="http://schemas.openxmlformats.org/officeDocument/2006/relationships/hyperlink" Target="https://www.findomestic.it/dove-siamo/liguria/genova" TargetMode="External"/><Relationship Id="rId162" Type="http://schemas.openxmlformats.org/officeDocument/2006/relationships/hyperlink" Target="https://www.findomestic.it/dove-siamo/liguria/genova" TargetMode="External"/><Relationship Id="rId169" Type="http://schemas.openxmlformats.org/officeDocument/2006/relationships/hyperlink" Target="https://www.findomestic.it/dove-siamo/liguria/genova" TargetMode="External"/><Relationship Id="rId168" Type="http://schemas.openxmlformats.org/officeDocument/2006/relationships/hyperlink" Target="https://www.paginegialle.it/liguria/genova/findomestic/quartiere-sampierdarena.html" TargetMode="External"/><Relationship Id="rId167" Type="http://schemas.openxmlformats.org/officeDocument/2006/relationships/hyperlink" Target="https://www.doveconviene.it/negozi/findomestic/1083185/via-pasquale-pastorino-55" TargetMode="External"/><Relationship Id="rId166" Type="http://schemas.openxmlformats.org/officeDocument/2006/relationships/hyperlink" Target="https://www.findomestic.it/contatti.shtml" TargetMode="External"/><Relationship Id="rId161" Type="http://schemas.openxmlformats.org/officeDocument/2006/relationships/hyperlink" Target="https://www.findomestic.it/contatti.shtml" TargetMode="External"/><Relationship Id="rId160" Type="http://schemas.openxmlformats.org/officeDocument/2006/relationships/hyperlink" Target="https://www.prestiti.it/finanziarie/findomestic/filiali/campania/casoria" TargetMode="External"/><Relationship Id="rId159" Type="http://schemas.openxmlformats.org/officeDocument/2006/relationships/hyperlink" Target="https://www.doveconviene.it/negozi/findomestic/1083229/via-g-marconi-42" TargetMode="External"/><Relationship Id="rId154" Type="http://schemas.openxmlformats.org/officeDocument/2006/relationships/hyperlink" Target="https://www.prestiti.it/finanziarie/findomestic/filiali/campania/casoria" TargetMode="External"/><Relationship Id="rId396" Type="http://schemas.openxmlformats.org/officeDocument/2006/relationships/hyperlink" Target="https://www.oraridiapertura24.it/filiale/Udine-Findomestic-64985F.html" TargetMode="External"/><Relationship Id="rId153" Type="http://schemas.openxmlformats.org/officeDocument/2006/relationships/hyperlink" Target="https://www.paginegialle.it/casoria-na/finanziamenti/findomestic-banca-centro-clienti" TargetMode="External"/><Relationship Id="rId395" Type="http://schemas.openxmlformats.org/officeDocument/2006/relationships/hyperlink" Target="https://www.paginegialle.it/udine-ud/finanziamenti/findomestic-banca" TargetMode="External"/><Relationship Id="rId152" Type="http://schemas.openxmlformats.org/officeDocument/2006/relationships/hyperlink" Target="https://www.prestiti.it/finanziarie/findomestic/filiali/campania/casoria" TargetMode="External"/><Relationship Id="rId394" Type="http://schemas.openxmlformats.org/officeDocument/2006/relationships/hyperlink" Target="https://www.findomestic.it/dove-siamo/sicilia" TargetMode="External"/><Relationship Id="rId151" Type="http://schemas.openxmlformats.org/officeDocument/2006/relationships/hyperlink" Target="https://www.prestiti.it/finanziarie/findomestic/filiali/campania/casoria" TargetMode="External"/><Relationship Id="rId393" Type="http://schemas.openxmlformats.org/officeDocument/2006/relationships/hyperlink" Target="https://www.findomestic.it/dove-siamo/" TargetMode="External"/><Relationship Id="rId158" Type="http://schemas.openxmlformats.org/officeDocument/2006/relationships/hyperlink" Target="https://www.prestiti.it/finanziarie/findomestic/filiali/campania/casoria" TargetMode="External"/><Relationship Id="rId157" Type="http://schemas.openxmlformats.org/officeDocument/2006/relationships/hyperlink" Target="https://www.prestiti.it/finanziarie/findomestic/filiali/campania/casoria" TargetMode="External"/><Relationship Id="rId399" Type="http://schemas.openxmlformats.org/officeDocument/2006/relationships/hyperlink" Target="https://www.oraridiapertura24.it/filiale/Udine-Findomestic-64985F.html" TargetMode="External"/><Relationship Id="rId156" Type="http://schemas.openxmlformats.org/officeDocument/2006/relationships/hyperlink" Target="https://www.prestiti.it/finanziarie/findomestic/filiali/campania/casoria" TargetMode="External"/><Relationship Id="rId398" Type="http://schemas.openxmlformats.org/officeDocument/2006/relationships/hyperlink" Target="https://www.paginegialle.it/udine-ud/finanziamenti/findomestic-banca" TargetMode="External"/><Relationship Id="rId155" Type="http://schemas.openxmlformats.org/officeDocument/2006/relationships/hyperlink" Target="https://www.prestiti.it/finanziarie/findomestic/filiali/campania/casoria" TargetMode="External"/><Relationship Id="rId397" Type="http://schemas.openxmlformats.org/officeDocument/2006/relationships/hyperlink" Target="https://www.findomestic.it/dove-siamo/" TargetMode="External"/><Relationship Id="rId808" Type="http://schemas.openxmlformats.org/officeDocument/2006/relationships/hyperlink" Target="https://www.doveconviene.it/negozi/findomestic/1083210/via-cavour-2" TargetMode="External"/><Relationship Id="rId807" Type="http://schemas.openxmlformats.org/officeDocument/2006/relationships/hyperlink" Target="https://www.doveconviene.it/negozi/findomestic/1083215/corso-sempione-190" TargetMode="External"/><Relationship Id="rId806" Type="http://schemas.openxmlformats.org/officeDocument/2006/relationships/hyperlink" Target="https://www.prestiti.it/finanziarie/findomestic/filiali/lombardia/legnano" TargetMode="External"/><Relationship Id="rId805" Type="http://schemas.openxmlformats.org/officeDocument/2006/relationships/hyperlink" Target="https://www.oraridiapertura24.it/filiale/Legnano%2520%2528MI%2529-Findomestic-65180Y.html" TargetMode="External"/><Relationship Id="rId809" Type="http://schemas.openxmlformats.org/officeDocument/2006/relationships/hyperlink" Target="https://www.oraridiapertura24.it/filiale/Milazzo%2520%2528ME%2529-Findomestic-65401A.html" TargetMode="External"/><Relationship Id="rId800" Type="http://schemas.openxmlformats.org/officeDocument/2006/relationships/hyperlink" Target="https://www.oraridiapertura24.it/filiale/Lanciano-Findomestic-1867476R.html" TargetMode="External"/><Relationship Id="rId804" Type="http://schemas.openxmlformats.org/officeDocument/2006/relationships/hyperlink" Target="https://www.doveconviene.it/negozi/findomestic/1083215/corso-sempione-190" TargetMode="External"/><Relationship Id="rId803" Type="http://schemas.openxmlformats.org/officeDocument/2006/relationships/hyperlink" Target="https://www.prestiti.it/finanziarie/findomestic/filiali/lombardia/legnano" TargetMode="External"/><Relationship Id="rId802" Type="http://schemas.openxmlformats.org/officeDocument/2006/relationships/hyperlink" Target="https://www.oraridiapertura24.it/filiale/Lanciano-Findomestic-1867476R.html" TargetMode="External"/><Relationship Id="rId801" Type="http://schemas.openxmlformats.org/officeDocument/2006/relationships/hyperlink" Target="https://www.doveconviene.it/negozi/findomestic/1083144/via-montegrappa-19-21" TargetMode="External"/><Relationship Id="rId40" Type="http://schemas.openxmlformats.org/officeDocument/2006/relationships/hyperlink" Target="https://www.oraridiapertura24.it/filiale/Firenze%2520%2528FI%2529-Findomestic-65428H.html" TargetMode="External"/><Relationship Id="rId1335" Type="http://schemas.openxmlformats.org/officeDocument/2006/relationships/table" Target="../tables/table1.xml"/><Relationship Id="rId42" Type="http://schemas.openxmlformats.org/officeDocument/2006/relationships/hyperlink" Target="https://www.oraridiapertura24.it/filiale/Firenze%2520%2528FI%2529-Findomestic-65428H.html" TargetMode="External"/><Relationship Id="rId41" Type="http://schemas.openxmlformats.org/officeDocument/2006/relationships/hyperlink" Target="https://www.debitobancario.it/recupero-crediti-findomestic-vuoi-contattarli-ma-sei-sicuro-che-sei-tu-a-dovere-soldi-a-loro/" TargetMode="External"/><Relationship Id="rId44" Type="http://schemas.openxmlformats.org/officeDocument/2006/relationships/hyperlink" Target="https://www.coobiz.it/azienda/firenze-sede/sede/9154304" TargetMode="External"/><Relationship Id="rId43" Type="http://schemas.openxmlformats.org/officeDocument/2006/relationships/hyperlink" Target="https://www.paginegialle.it/firenze-fi/finanziamenti/findomestic-banca-s-p-a_20538281" TargetMode="External"/><Relationship Id="rId46" Type="http://schemas.openxmlformats.org/officeDocument/2006/relationships/hyperlink" Target="https://www.oraridiapertura24.it/filiale/Firenze%2520%2528FI%2529-Findomestic-65443J.html" TargetMode="External"/><Relationship Id="rId45" Type="http://schemas.openxmlformats.org/officeDocument/2006/relationships/hyperlink" Target="https://www.prestiti.it/finanziarie/findomestic/filiali/toscana/firenze" TargetMode="External"/><Relationship Id="rId509" Type="http://schemas.openxmlformats.org/officeDocument/2006/relationships/hyperlink" Target="https://www.findomestic.it/dove-siamo/lombardia/mantova" TargetMode="External"/><Relationship Id="rId508" Type="http://schemas.openxmlformats.org/officeDocument/2006/relationships/hyperlink" Target="https://www.findomestic.it/dove-siamo/lombardia/mantova" TargetMode="External"/><Relationship Id="rId503" Type="http://schemas.openxmlformats.org/officeDocument/2006/relationships/hyperlink" Target="https://www.prestiti.it/finanziarie/findomestic/filiali/toscana/livorno" TargetMode="External"/><Relationship Id="rId745" Type="http://schemas.openxmlformats.org/officeDocument/2006/relationships/hyperlink" Target="https://www.doveconviene.it/negozi/findomestic/1083118/via-cesare-battisti-49" TargetMode="External"/><Relationship Id="rId987" Type="http://schemas.openxmlformats.org/officeDocument/2006/relationships/hyperlink" Target="https://www.infofindomestic.it/carriere/posizioni-aperte/index.html" TargetMode="External"/><Relationship Id="rId502" Type="http://schemas.openxmlformats.org/officeDocument/2006/relationships/hyperlink" Target="https://www.findomestic.it/dove-siamo/toscana/livorno" TargetMode="External"/><Relationship Id="rId744" Type="http://schemas.openxmlformats.org/officeDocument/2006/relationships/hyperlink" Target="https://www.findomestic.it/" TargetMode="External"/><Relationship Id="rId986" Type="http://schemas.openxmlformats.org/officeDocument/2006/relationships/hyperlink" Target="https://www.doveconviene.it/negozi/findomestic/1083143/via-benedetto-croce-195" TargetMode="External"/><Relationship Id="rId501" Type="http://schemas.openxmlformats.org/officeDocument/2006/relationships/hyperlink" Target="https://www.doveconviene.it/negozi/findomestic/1083152/via-dante-59" TargetMode="External"/><Relationship Id="rId743" Type="http://schemas.openxmlformats.org/officeDocument/2006/relationships/hyperlink" Target="https://www.doveconviene.it/negozi/findomestic/1083118/via-cesare-battisti-49" TargetMode="External"/><Relationship Id="rId985" Type="http://schemas.openxmlformats.org/officeDocument/2006/relationships/hyperlink" Target="https://www.doveconviene.it/negozi/findomestic/1083143/via-benedetto-croce-195" TargetMode="External"/><Relationship Id="rId500" Type="http://schemas.openxmlformats.org/officeDocument/2006/relationships/hyperlink" Target="https://www.doveconviene.it/negozi/findomestic/1083152/via-dante-59" TargetMode="External"/><Relationship Id="rId742" Type="http://schemas.openxmlformats.org/officeDocument/2006/relationships/hyperlink" Target="https://www.paginebianche.it/trapani/findomestic-centro-clienti-trapani.4138407" TargetMode="External"/><Relationship Id="rId984" Type="http://schemas.openxmlformats.org/officeDocument/2006/relationships/hyperlink" Target="https://www.findomestic.it/dove-siamo/abruzzo/chieti" TargetMode="External"/><Relationship Id="rId507" Type="http://schemas.openxmlformats.org/officeDocument/2006/relationships/hyperlink" Target="https://www.findomestic.it/dove-siamo/toscana/livorno" TargetMode="External"/><Relationship Id="rId749" Type="http://schemas.openxmlformats.org/officeDocument/2006/relationships/hyperlink" Target="https://www.findomestic.it/dove-siamo/toscana/arezzo" TargetMode="External"/><Relationship Id="rId506" Type="http://schemas.openxmlformats.org/officeDocument/2006/relationships/hyperlink" Target="https://www.doveconviene.it/negozi/findomestic/1083197/via-scali-d-azeglio-18" TargetMode="External"/><Relationship Id="rId748" Type="http://schemas.openxmlformats.org/officeDocument/2006/relationships/hyperlink" Target="https://www.findomestic.it/dove-siamo/toscana/arezzo" TargetMode="External"/><Relationship Id="rId505" Type="http://schemas.openxmlformats.org/officeDocument/2006/relationships/hyperlink" Target="https://www.oraridiapertura24.it/filiale/Livorno-Findomestic-2179696X.html" TargetMode="External"/><Relationship Id="rId747" Type="http://schemas.openxmlformats.org/officeDocument/2006/relationships/hyperlink" Target="https://www.findomestic.it/dove-siamo/toscana/arezzo" TargetMode="External"/><Relationship Id="rId989" Type="http://schemas.openxmlformats.org/officeDocument/2006/relationships/hyperlink" Target="https://www.oraridiapertura24.it/filiale/Civitavecchia-Findomestic-1501236T.html" TargetMode="External"/><Relationship Id="rId504" Type="http://schemas.openxmlformats.org/officeDocument/2006/relationships/hyperlink" Target="https://www.prestiti.it/finanziarie/findomestic/filiali/toscana/livorno" TargetMode="External"/><Relationship Id="rId746" Type="http://schemas.openxmlformats.org/officeDocument/2006/relationships/hyperlink" Target="https://www.doveconviene.it/negozi/findomestic/1083118/via-cesare-battisti-49" TargetMode="External"/><Relationship Id="rId988" Type="http://schemas.openxmlformats.org/officeDocument/2006/relationships/hyperlink" Target="https://www.doveconviene.it/negozi/findomestic/1083281/via-g-matteotti-61" TargetMode="External"/><Relationship Id="rId48" Type="http://schemas.openxmlformats.org/officeDocument/2006/relationships/hyperlink" Target="https://www.ansa.it/ansa2030/notizie/lavoro_sviluppo/2021/10/11/findomestic-nuova-sede-a-firenze-per-1.600-dipendenti_e8fdd6b3-5e10-4c24-8e2b-269204cccd0d.html" TargetMode="External"/><Relationship Id="rId47" Type="http://schemas.openxmlformats.org/officeDocument/2006/relationships/hyperlink" Target="https://www.prestiti.it/finanziarie/findomestic/filiali/toscana/firenze" TargetMode="External"/><Relationship Id="rId49" Type="http://schemas.openxmlformats.org/officeDocument/2006/relationships/hyperlink" Target="https://www.findomestic.it/" TargetMode="External"/><Relationship Id="rId741" Type="http://schemas.openxmlformats.org/officeDocument/2006/relationships/hyperlink" Target="https://www.findomestic.it/dove-siamo/sicilia/trapani" TargetMode="External"/><Relationship Id="rId983" Type="http://schemas.openxmlformats.org/officeDocument/2006/relationships/hyperlink" Target="https://www.findomestic.it/dove-siamo/abruzzo/chieti" TargetMode="External"/><Relationship Id="rId1330" Type="http://schemas.openxmlformats.org/officeDocument/2006/relationships/hyperlink" Target="https://www.oraridiapertura24.it/filiale/Sulmona-Findomestic-2177949A.html" TargetMode="External"/><Relationship Id="rId740" Type="http://schemas.openxmlformats.org/officeDocument/2006/relationships/hyperlink" Target="https://www.prestiti.it/finanziarie/findomestic/filiali/sicilia/trapani" TargetMode="External"/><Relationship Id="rId982" Type="http://schemas.openxmlformats.org/officeDocument/2006/relationships/hyperlink" Target="https://www.oraridiapertura24.it/filiale/Cesena-Findomestic-4759450T.html" TargetMode="External"/><Relationship Id="rId1331" Type="http://schemas.openxmlformats.org/officeDocument/2006/relationships/hyperlink" Target="https://www.doveconviene.it/negozi/findomestic/1083233/via-argine-380" TargetMode="External"/><Relationship Id="rId981" Type="http://schemas.openxmlformats.org/officeDocument/2006/relationships/hyperlink" Target="https://www.findomestic.it/dove-siamo/emilia-romagna/modena" TargetMode="External"/><Relationship Id="rId1332" Type="http://schemas.openxmlformats.org/officeDocument/2006/relationships/hyperlink" Target="https://www.doveconviene.it/negozi/findomestic/1083328/via-vigliani-2-d" TargetMode="External"/><Relationship Id="rId980" Type="http://schemas.openxmlformats.org/officeDocument/2006/relationships/hyperlink" Target="https://www.findomestic.it/dove-siamo/emilia-romagna" TargetMode="External"/><Relationship Id="rId1333" Type="http://schemas.openxmlformats.org/officeDocument/2006/relationships/drawing" Target="../drawings/drawing1.xml"/><Relationship Id="rId1323" Type="http://schemas.openxmlformats.org/officeDocument/2006/relationships/hyperlink" Target="https://www.prestiti.it/finanziarie/findomestic/filiali/sicilia/sciacca" TargetMode="External"/><Relationship Id="rId1324" Type="http://schemas.openxmlformats.org/officeDocument/2006/relationships/hyperlink" Target="https://www.paginebianche.it/sciacca/agente-findomestic-banca-albus.2115969" TargetMode="External"/><Relationship Id="rId31" Type="http://schemas.openxmlformats.org/officeDocument/2006/relationships/hyperlink" Target="https://www.infofindomestic.it/contatti.html" TargetMode="External"/><Relationship Id="rId1325" Type="http://schemas.openxmlformats.org/officeDocument/2006/relationships/hyperlink" Target="https://www.oraridiapertura24.it/filiale/Sciacca%2520%2528AG%2529-Findomestic-65407G.html" TargetMode="External"/><Relationship Id="rId30" Type="http://schemas.openxmlformats.org/officeDocument/2006/relationships/hyperlink" Target="https://www.infofindomestic.it/contatti.html" TargetMode="External"/><Relationship Id="rId1326" Type="http://schemas.openxmlformats.org/officeDocument/2006/relationships/hyperlink" Target="https://www.paginebianche.it/sinalunga/agente-findomestic-star-brixia.10844142" TargetMode="External"/><Relationship Id="rId33" Type="http://schemas.openxmlformats.org/officeDocument/2006/relationships/hyperlink" Target="https://www.findomestic.it/servizi/dati-societari.shtml" TargetMode="External"/><Relationship Id="rId1327" Type="http://schemas.openxmlformats.org/officeDocument/2006/relationships/hyperlink" Target="https://www.paginegialle.it/sulmona-aq/findomestic-banca" TargetMode="External"/><Relationship Id="rId32" Type="http://schemas.openxmlformats.org/officeDocument/2006/relationships/hyperlink" Target="https://secure.findomestic.it/clienti/webapp/customer-area/" TargetMode="External"/><Relationship Id="rId1328" Type="http://schemas.openxmlformats.org/officeDocument/2006/relationships/hyperlink" Target="https://www.paginegialle.it/sulmona-aq/findomestic-banca" TargetMode="External"/><Relationship Id="rId35" Type="http://schemas.openxmlformats.org/officeDocument/2006/relationships/hyperlink" Target="https://www.findomestic.it/servizi/dati-societari.shtml" TargetMode="External"/><Relationship Id="rId1329" Type="http://schemas.openxmlformats.org/officeDocument/2006/relationships/hyperlink" Target="https://www.paginegialle.it/sulmona-aq/findomestic-banca" TargetMode="External"/><Relationship Id="rId34" Type="http://schemas.openxmlformats.org/officeDocument/2006/relationships/hyperlink" Target="https://www.findomestic.it/servizi/dati-societari.shtml" TargetMode="External"/><Relationship Id="rId739" Type="http://schemas.openxmlformats.org/officeDocument/2006/relationships/hyperlink" Target="https://www.prestiti.it/finanziarie/findomestic/filiali/sicilia/trapani" TargetMode="External"/><Relationship Id="rId734" Type="http://schemas.openxmlformats.org/officeDocument/2006/relationships/hyperlink" Target="https://www.oraridiapertura24.it/filiale/Terni-Findomestic-65487S.html" TargetMode="External"/><Relationship Id="rId976" Type="http://schemas.openxmlformats.org/officeDocument/2006/relationships/hyperlink" Target="https://www.doveconviene.it/negozi/findomestic/1083336/via-s-pio-x-95" TargetMode="External"/><Relationship Id="rId733" Type="http://schemas.openxmlformats.org/officeDocument/2006/relationships/hyperlink" Target="https://www.findomestic.it/" TargetMode="External"/><Relationship Id="rId975" Type="http://schemas.openxmlformats.org/officeDocument/2006/relationships/hyperlink" Target="https://www.doveconviene.it/negozi/findomestic/1083336/via-s-pio-x-95" TargetMode="External"/><Relationship Id="rId732" Type="http://schemas.openxmlformats.org/officeDocument/2006/relationships/hyperlink" Target="https://www.findomestic.it/dove-siamo/umbria" TargetMode="External"/><Relationship Id="rId974" Type="http://schemas.openxmlformats.org/officeDocument/2006/relationships/hyperlink" Target="https://www.findomestic.it/dove-siamo/veneto/treviso" TargetMode="External"/><Relationship Id="rId731" Type="http://schemas.openxmlformats.org/officeDocument/2006/relationships/hyperlink" Target="https://www.doveconviene.it/negozi/findomestic/1083240/via-santissima-annunziata-8" TargetMode="External"/><Relationship Id="rId973" Type="http://schemas.openxmlformats.org/officeDocument/2006/relationships/hyperlink" Target="https://www.doveconviene.it/negozi/findomestic/1083336/via-s-pio-x-95" TargetMode="External"/><Relationship Id="rId738" Type="http://schemas.openxmlformats.org/officeDocument/2006/relationships/hyperlink" Target="https://www.findomestic.it/dove-siamo/sicilia/trapani" TargetMode="External"/><Relationship Id="rId737" Type="http://schemas.openxmlformats.org/officeDocument/2006/relationships/hyperlink" Target="https://www.doveconviene.it/negozi/findomestic/1083334/viale-oberdan-guglielmo-15" TargetMode="External"/><Relationship Id="rId979" Type="http://schemas.openxmlformats.org/officeDocument/2006/relationships/hyperlink" Target="https://www.doveconviene.it/negozi/findomestic/1083213/corso-roma-9" TargetMode="External"/><Relationship Id="rId736" Type="http://schemas.openxmlformats.org/officeDocument/2006/relationships/hyperlink" Target="https://www.findomestic.it/dove-siamo/umbria" TargetMode="External"/><Relationship Id="rId978" Type="http://schemas.openxmlformats.org/officeDocument/2006/relationships/hyperlink" Target="https://www.doveconviene.it/negozi/findomestic/1083213/corso-roma-9" TargetMode="External"/><Relationship Id="rId735" Type="http://schemas.openxmlformats.org/officeDocument/2006/relationships/hyperlink" Target="https://www.paginebianche.it/terni/m-b-financial-consulting.960096" TargetMode="External"/><Relationship Id="rId977" Type="http://schemas.openxmlformats.org/officeDocument/2006/relationships/hyperlink" Target="https://www.prestiti.it/finanziarie/findomestic/filiali/lombardia/cesano-maderno" TargetMode="External"/><Relationship Id="rId37" Type="http://schemas.openxmlformats.org/officeDocument/2006/relationships/hyperlink" Target="https://www.infofindomestic.it/contatti.html" TargetMode="External"/><Relationship Id="rId36" Type="http://schemas.openxmlformats.org/officeDocument/2006/relationships/hyperlink" Target="https://www.findomestic.it/contatti.shtml" TargetMode="External"/><Relationship Id="rId39" Type="http://schemas.openxmlformats.org/officeDocument/2006/relationships/hyperlink" Target="https://www.immobiliare.it/news/nuova-sede-per-findomestic-dal-2023-trasferimento-nel-quartiere-novoli-a-firenze-55025/" TargetMode="External"/><Relationship Id="rId38" Type="http://schemas.openxmlformats.org/officeDocument/2006/relationships/hyperlink" Target="https://www.infofindomestic.it/carriere/posizioni-aperte/index.html" TargetMode="External"/><Relationship Id="rId730" Type="http://schemas.openxmlformats.org/officeDocument/2006/relationships/hyperlink" Target="https://www.banche.wiki/filiale-findomestic-di-via-santissima-annunziata-8-pozzuoli-na-80078-pozzuoli/" TargetMode="External"/><Relationship Id="rId972" Type="http://schemas.openxmlformats.org/officeDocument/2006/relationships/hyperlink" Target="https://www.prestiti.it/finanziarie/findomestic/filiali/lazio/cassino" TargetMode="External"/><Relationship Id="rId971" Type="http://schemas.openxmlformats.org/officeDocument/2006/relationships/hyperlink" Target="https://www.oraridiapertura24.it/filiale/Cassino%2520%2528FR%2529-Findomestic-65065I.html" TargetMode="External"/><Relationship Id="rId1320" Type="http://schemas.openxmlformats.org/officeDocument/2006/relationships/hyperlink" Target="https://www.doveconviene.it/negozi/findomestic/1083179/via-pisana-48-1-2" TargetMode="External"/><Relationship Id="rId970" Type="http://schemas.openxmlformats.org/officeDocument/2006/relationships/hyperlink" Target="https://www.prestiti.it/finanziarie/findomestic/filiali/lazio/cassino" TargetMode="External"/><Relationship Id="rId1321" Type="http://schemas.openxmlformats.org/officeDocument/2006/relationships/hyperlink" Target="https://www.doveconviene.it/negozi/findomestic/1083179/via-pisana-48-1-2" TargetMode="External"/><Relationship Id="rId1322" Type="http://schemas.openxmlformats.org/officeDocument/2006/relationships/hyperlink" Target="https://www.paginebianche.it/sciacca/agente-findomestic-banca-albus.2115969" TargetMode="External"/><Relationship Id="rId1114" Type="http://schemas.openxmlformats.org/officeDocument/2006/relationships/hyperlink" Target="https://www.tiendeo.it/Negozi/ivrea/findomestic-via-circonvallazione/231785" TargetMode="External"/><Relationship Id="rId1115" Type="http://schemas.openxmlformats.org/officeDocument/2006/relationships/hyperlink" Target="https://www.oraridiapertura24.it/filiale/Manduria%2520%2528TA%2529-Findomestic-2178201V.html" TargetMode="External"/><Relationship Id="rId20" Type="http://schemas.openxmlformats.org/officeDocument/2006/relationships/hyperlink" Target="https://negozi.portedicatania.it/Findomestic" TargetMode="External"/><Relationship Id="rId1116" Type="http://schemas.openxmlformats.org/officeDocument/2006/relationships/hyperlink" Target="https://www.oraridiapertura24.it/filiale/Manduria%2520%2528TA%2529-Findomestic-2178201V.html" TargetMode="External"/><Relationship Id="rId1117" Type="http://schemas.openxmlformats.org/officeDocument/2006/relationships/hyperlink" Target="https://www.findomestic.it/dove-siamo/toscana/massa-carrara" TargetMode="External"/><Relationship Id="rId22" Type="http://schemas.openxmlformats.org/officeDocument/2006/relationships/hyperlink" Target="https://secure.findomestic.it/clienti/webapp/customer-area/" TargetMode="External"/><Relationship Id="rId1118" Type="http://schemas.openxmlformats.org/officeDocument/2006/relationships/hyperlink" Target="https://www.centromaremonti.com/negozio/findomestic/" TargetMode="External"/><Relationship Id="rId21" Type="http://schemas.openxmlformats.org/officeDocument/2006/relationships/hyperlink" Target="https://www.findomestic.it/contatti.shtml" TargetMode="External"/><Relationship Id="rId1119" Type="http://schemas.openxmlformats.org/officeDocument/2006/relationships/hyperlink" Target="https://www.centromaremonti.com/negozio/findomestic/" TargetMode="External"/><Relationship Id="rId24" Type="http://schemas.openxmlformats.org/officeDocument/2006/relationships/hyperlink" Target="https://www.paginebianche.it/catania/findomestic-banca.3434573" TargetMode="External"/><Relationship Id="rId23" Type="http://schemas.openxmlformats.org/officeDocument/2006/relationships/hyperlink" Target="https://www.prestiti.it/finanziarie/findomestic/filiali/sicilia/catania" TargetMode="External"/><Relationship Id="rId525" Type="http://schemas.openxmlformats.org/officeDocument/2006/relationships/hyperlink" Target="https://www.paginegialle.it/nola-na/banche/findomestic-banca" TargetMode="External"/><Relationship Id="rId767" Type="http://schemas.openxmlformats.org/officeDocument/2006/relationships/hyperlink" Target="https://www.oraridiapertura24.it/filiale/Carpi-Findomestic-2178004K.html" TargetMode="External"/><Relationship Id="rId524" Type="http://schemas.openxmlformats.org/officeDocument/2006/relationships/hyperlink" Target="https://www.findomestic.it/dove-siamo/" TargetMode="External"/><Relationship Id="rId766" Type="http://schemas.openxmlformats.org/officeDocument/2006/relationships/hyperlink" Target="https://www.findomestic.it/dove-siamo/emilia-romagna/modena" TargetMode="External"/><Relationship Id="rId523" Type="http://schemas.openxmlformats.org/officeDocument/2006/relationships/hyperlink" Target="https://www.findomestic.it/dove-siamo/" TargetMode="External"/><Relationship Id="rId765" Type="http://schemas.openxmlformats.org/officeDocument/2006/relationships/hyperlink" Target="https://www.findomestic.it/dove-siamo/emilia-romagna/modena" TargetMode="External"/><Relationship Id="rId522" Type="http://schemas.openxmlformats.org/officeDocument/2006/relationships/hyperlink" Target="https://www.findomestic.it/dove-siamo/" TargetMode="External"/><Relationship Id="rId764" Type="http://schemas.openxmlformats.org/officeDocument/2006/relationships/hyperlink" Target="https://www.prestiti.it/finanziarie/findomestic/filiali/campania/battipaglia" TargetMode="External"/><Relationship Id="rId529" Type="http://schemas.openxmlformats.org/officeDocument/2006/relationships/hyperlink" Target="https://www.oraridiapertura24.it/filiale/Nola%2520%2528NA%2529-Findomestic-2177961N.html" TargetMode="External"/><Relationship Id="rId528" Type="http://schemas.openxmlformats.org/officeDocument/2006/relationships/hyperlink" Target="https://www.doveconviene.it/negozi/findomestic/1083237/piazza-matteotti" TargetMode="External"/><Relationship Id="rId527" Type="http://schemas.openxmlformats.org/officeDocument/2006/relationships/hyperlink" Target="https://www.oraridiapertura24.it/filiale/Nola%2520%2528NA%2529-Findomestic-2177961N.html" TargetMode="External"/><Relationship Id="rId769" Type="http://schemas.openxmlformats.org/officeDocument/2006/relationships/hyperlink" Target="https://www.findomestic.it/dove-siamo/veneto/treviso" TargetMode="External"/><Relationship Id="rId526" Type="http://schemas.openxmlformats.org/officeDocument/2006/relationships/hyperlink" Target="https://www.paginegialle.it/nola-na/banche/findomestic-banca" TargetMode="External"/><Relationship Id="rId768" Type="http://schemas.openxmlformats.org/officeDocument/2006/relationships/hyperlink" Target="https://www.findomestic.it/dove-siamo/emilia-romagna/modena" TargetMode="External"/><Relationship Id="rId26" Type="http://schemas.openxmlformats.org/officeDocument/2006/relationships/hyperlink" Target="https://www.infofindomestic.it/carriere/posizioni-aperte/index.html" TargetMode="External"/><Relationship Id="rId25" Type="http://schemas.openxmlformats.org/officeDocument/2006/relationships/hyperlink" Target="https://www.doveconviene.it/negozi/findomestic/1083159/corso-martiri-della-liberta-2" TargetMode="External"/><Relationship Id="rId28" Type="http://schemas.openxmlformats.org/officeDocument/2006/relationships/hyperlink" Target="https://www.findomestic.it/" TargetMode="External"/><Relationship Id="rId27" Type="http://schemas.openxmlformats.org/officeDocument/2006/relationships/hyperlink" Target="https://www.oraridiapertura24.it/filiale/Catania%2520%2528CT%2529-Findomestic-65398X.html" TargetMode="External"/><Relationship Id="rId521" Type="http://schemas.openxmlformats.org/officeDocument/2006/relationships/hyperlink" Target="https://www.oraridiapertura24.it/filiale/Monza-Findomestic-2178126V.html" TargetMode="External"/><Relationship Id="rId763" Type="http://schemas.openxmlformats.org/officeDocument/2006/relationships/hyperlink" Target="https://www.oraridiapertura24.it/filiale/Battipaglia%2520%2528SA%2529-Findomestic-64914H.html" TargetMode="External"/><Relationship Id="rId1110" Type="http://schemas.openxmlformats.org/officeDocument/2006/relationships/hyperlink" Target="https://www.doveconviene.it/negozi/findomestic/1083322/11-via-circonvallazione" TargetMode="External"/><Relationship Id="rId29" Type="http://schemas.openxmlformats.org/officeDocument/2006/relationships/hyperlink" Target="https://www.findomestic.it/contatti.shtml" TargetMode="External"/><Relationship Id="rId520" Type="http://schemas.openxmlformats.org/officeDocument/2006/relationships/hyperlink" Target="https://www.oraridiapertura24.it/filiale/Monza-Findomestic-2178126V.html" TargetMode="External"/><Relationship Id="rId762" Type="http://schemas.openxmlformats.org/officeDocument/2006/relationships/hyperlink" Target="https://www.paginebianche.it/battipaglia/family-profession-project-brunetti-francescopaolo.960085" TargetMode="External"/><Relationship Id="rId1111" Type="http://schemas.openxmlformats.org/officeDocument/2006/relationships/hyperlink" Target="https://www.doveconviene.it/negozi/findomestic/1083322/11-via-circonvallazione" TargetMode="External"/><Relationship Id="rId761" Type="http://schemas.openxmlformats.org/officeDocument/2006/relationships/hyperlink" Target="https://www.findomestic.it/" TargetMode="External"/><Relationship Id="rId1112" Type="http://schemas.openxmlformats.org/officeDocument/2006/relationships/hyperlink" Target="https://www.doveconviene.it/negozi/findomestic/1083322/11-via-circonvallazione" TargetMode="External"/><Relationship Id="rId760" Type="http://schemas.openxmlformats.org/officeDocument/2006/relationships/hyperlink" Target="https://www.prestiti.it/finanziarie/findomestic/filiali/campania/battipaglia" TargetMode="External"/><Relationship Id="rId1113" Type="http://schemas.openxmlformats.org/officeDocument/2006/relationships/hyperlink" Target="https://www.prestiti.it/finanziarie/findomestic/filiali/piemonte/ivrea" TargetMode="External"/><Relationship Id="rId1103" Type="http://schemas.openxmlformats.org/officeDocument/2006/relationships/hyperlink" Target="https://www.doveconviene.it/negozi/findomestic/1083193/viale-s-caterina-novella-113" TargetMode="External"/><Relationship Id="rId1104" Type="http://schemas.openxmlformats.org/officeDocument/2006/relationships/hyperlink" Target="https://www.oraridiapertura24.it/filiale/Galatina%2520%2528LE%2529-Findomestic-2178224E.html" TargetMode="External"/><Relationship Id="rId1105" Type="http://schemas.openxmlformats.org/officeDocument/2006/relationships/hyperlink" Target="https://www.doveconviene.it/negozi/findomestic/1083193/viale-s-caterina-novella-113" TargetMode="External"/><Relationship Id="rId1106" Type="http://schemas.openxmlformats.org/officeDocument/2006/relationships/hyperlink" Target="https://www.tiendeo.it/Negozi/giarre/findomestic-corso-italia/231829" TargetMode="External"/><Relationship Id="rId11" Type="http://schemas.openxmlformats.org/officeDocument/2006/relationships/hyperlink" Target="https://www.findomestic.it/contatti.shtml" TargetMode="External"/><Relationship Id="rId1107" Type="http://schemas.openxmlformats.org/officeDocument/2006/relationships/hyperlink" Target="https://www.tiendeo.it/Negozi/giarre/findomestic-corso-italia/231829" TargetMode="External"/><Relationship Id="rId10" Type="http://schemas.openxmlformats.org/officeDocument/2006/relationships/hyperlink" Target="https://www.prestiti.it/finanziarie/findomestic/filiali/piemonte/torino" TargetMode="External"/><Relationship Id="rId1108" Type="http://schemas.openxmlformats.org/officeDocument/2006/relationships/hyperlink" Target="https://www.oraridiapertura24.it/filiale/Giarre-Findomestic-2178418Q.html" TargetMode="External"/><Relationship Id="rId13" Type="http://schemas.openxmlformats.org/officeDocument/2006/relationships/hyperlink" Target="https://www.cylex-italia.it/torino/findomestic---centro-clienti-torino-10256432.html" TargetMode="External"/><Relationship Id="rId1109" Type="http://schemas.openxmlformats.org/officeDocument/2006/relationships/hyperlink" Target="https://www.oraridiapertura24.it/filiale/Giarre-Findomestic-2178418Q.html" TargetMode="External"/><Relationship Id="rId12" Type="http://schemas.openxmlformats.org/officeDocument/2006/relationships/hyperlink" Target="https://www.findomestic.it/dove-siamo/" TargetMode="External"/><Relationship Id="rId519" Type="http://schemas.openxmlformats.org/officeDocument/2006/relationships/hyperlink" Target="https://www.findomestic.it/dove-siamo/" TargetMode="External"/><Relationship Id="rId514" Type="http://schemas.openxmlformats.org/officeDocument/2006/relationships/hyperlink" Target="https://www.findomestic.it/dove-siamo/lombardia/mantova" TargetMode="External"/><Relationship Id="rId756" Type="http://schemas.openxmlformats.org/officeDocument/2006/relationships/hyperlink" Target="https://www.paginebianche.it/avezzano/fin-5-sa-michetti-carlo-c-findomestic-network.3154534" TargetMode="External"/><Relationship Id="rId998" Type="http://schemas.openxmlformats.org/officeDocument/2006/relationships/hyperlink" Target="https://www.oraridiapertura24.it/filiale/Fano%2520%2528PU%2529-Findomestic-65258W.html" TargetMode="External"/><Relationship Id="rId513" Type="http://schemas.openxmlformats.org/officeDocument/2006/relationships/hyperlink" Target="https://www.oraridiapertura24.it/filiale/Mantova-Findomestic-2178133F.html" TargetMode="External"/><Relationship Id="rId755" Type="http://schemas.openxmlformats.org/officeDocument/2006/relationships/hyperlink" Target="https://www.oraridiapertura24.it/filiale/Avezzano%2520%2528AQ%2529-Findomestic-64809Y.html" TargetMode="External"/><Relationship Id="rId997" Type="http://schemas.openxmlformats.org/officeDocument/2006/relationships/hyperlink" Target="https://www.doveconviene.it/negozi/findomestic/1083265/via-roma-187-a" TargetMode="External"/><Relationship Id="rId512" Type="http://schemas.openxmlformats.org/officeDocument/2006/relationships/hyperlink" Target="https://www.findomestic.it/dove-siamo/lombardia/mantova" TargetMode="External"/><Relationship Id="rId754" Type="http://schemas.openxmlformats.org/officeDocument/2006/relationships/hyperlink" Target="https://www.oraridiapertura24.it/filiale/Avezzano%2520%2528AQ%2529-Findomestic-64809Y.html" TargetMode="External"/><Relationship Id="rId996" Type="http://schemas.openxmlformats.org/officeDocument/2006/relationships/hyperlink" Target="https://www.prestiti.it/finanziarie/findomestic/filiali/lombardia/darfo-boario-terme" TargetMode="External"/><Relationship Id="rId511" Type="http://schemas.openxmlformats.org/officeDocument/2006/relationships/hyperlink" Target="https://www.findomestic.it/dove-siamo/lombardia/mantova" TargetMode="External"/><Relationship Id="rId753" Type="http://schemas.openxmlformats.org/officeDocument/2006/relationships/hyperlink" Target="https://www.findomestic.it/dove-siamo/toscana/arezzo" TargetMode="External"/><Relationship Id="rId995" Type="http://schemas.openxmlformats.org/officeDocument/2006/relationships/hyperlink" Target="https://www.oraridiapertura24.it/filiale/Darfo%2520Boario%2520Terme%2520%2528BS%2529-Findomestic-65201I.html" TargetMode="External"/><Relationship Id="rId518" Type="http://schemas.openxmlformats.org/officeDocument/2006/relationships/hyperlink" Target="https://www.cylex-italia.it/monza/findomestic---centro-clienti-monza-13865374.html" TargetMode="External"/><Relationship Id="rId517" Type="http://schemas.openxmlformats.org/officeDocument/2006/relationships/hyperlink" Target="https://www.paginegialle.it/lombardia/mb/findomestic.html" TargetMode="External"/><Relationship Id="rId759" Type="http://schemas.openxmlformats.org/officeDocument/2006/relationships/hyperlink" Target="https://www.prestiti.it/finanziarie/findomestic/filiali/campania/battipaglia" TargetMode="External"/><Relationship Id="rId516" Type="http://schemas.openxmlformats.org/officeDocument/2006/relationships/hyperlink" Target="https://www.findomestic.it/dove-siamo/" TargetMode="External"/><Relationship Id="rId758" Type="http://schemas.openxmlformats.org/officeDocument/2006/relationships/hyperlink" Target="https://www.oraridiapertura24.it/filiale/Avezzano%2520%2528AQ%2529-Findomestic-64809Y.html" TargetMode="External"/><Relationship Id="rId515" Type="http://schemas.openxmlformats.org/officeDocument/2006/relationships/hyperlink" Target="https://www.findomestic.it/dove-siamo/" TargetMode="External"/><Relationship Id="rId757" Type="http://schemas.openxmlformats.org/officeDocument/2006/relationships/hyperlink" Target="https://www.oraridiapertura24.it/filiale/Avezzano%2520%2528AQ%2529-Findomestic-64809Y.html" TargetMode="External"/><Relationship Id="rId999" Type="http://schemas.openxmlformats.org/officeDocument/2006/relationships/hyperlink" Target="https://www.oraridiapertura24.it/filiale/Fano%2520%2528PU%2529-Findomestic-65258W.html" TargetMode="External"/><Relationship Id="rId15" Type="http://schemas.openxmlformats.org/officeDocument/2006/relationships/hyperlink" Target="https://www.findomestic.it/" TargetMode="External"/><Relationship Id="rId990" Type="http://schemas.openxmlformats.org/officeDocument/2006/relationships/hyperlink" Target="https://www.doveconviene.it/negozi/findomestic/1083281/via-g-matteotti-61" TargetMode="External"/><Relationship Id="rId14" Type="http://schemas.openxmlformats.org/officeDocument/2006/relationships/hyperlink" Target="https://it.statex.info/findomestic-centro-clienti-torino-trapani-114131" TargetMode="External"/><Relationship Id="rId17" Type="http://schemas.openxmlformats.org/officeDocument/2006/relationships/hyperlink" Target="https://www.findomestic.it/dove-siamo/" TargetMode="External"/><Relationship Id="rId16" Type="http://schemas.openxmlformats.org/officeDocument/2006/relationships/hyperlink" Target="https://www.oraridiapertura24.it/filiale/Torino%2520%2528TO%2529-Findomestic-65294C.html" TargetMode="External"/><Relationship Id="rId19" Type="http://schemas.openxmlformats.org/officeDocument/2006/relationships/hyperlink" Target="https://www.findomestic.it/contatti.shtml" TargetMode="External"/><Relationship Id="rId510" Type="http://schemas.openxmlformats.org/officeDocument/2006/relationships/hyperlink" Target="https://www.findomestic.it/dove-siamo/lombardia/mantova" TargetMode="External"/><Relationship Id="rId752" Type="http://schemas.openxmlformats.org/officeDocument/2006/relationships/hyperlink" Target="https://www.findomestic.it/dove-siamo/toscana/arezzo" TargetMode="External"/><Relationship Id="rId994" Type="http://schemas.openxmlformats.org/officeDocument/2006/relationships/hyperlink" Target="https://www.oraridiapertura24.it/filiale/Darfo%2520Boario%2520Terme%2520%2528BS%2529-Findomestic-65201I.html" TargetMode="External"/><Relationship Id="rId18" Type="http://schemas.openxmlformats.org/officeDocument/2006/relationships/hyperlink" Target="https://www.doveconviene.it/negozi/findomestic/1083160/via-torino-37" TargetMode="External"/><Relationship Id="rId751" Type="http://schemas.openxmlformats.org/officeDocument/2006/relationships/hyperlink" Target="https://www.doveconviene.it/negozi/findomestic/1083103/via-vittorio-veneto-110-a" TargetMode="External"/><Relationship Id="rId993" Type="http://schemas.openxmlformats.org/officeDocument/2006/relationships/hyperlink" Target="https://www.prestiti.it/finanziarie/findomestic/filiali/lombardia/darfo-boario-terme" TargetMode="External"/><Relationship Id="rId1100" Type="http://schemas.openxmlformats.org/officeDocument/2006/relationships/hyperlink" Target="https://www.doveconviene.it/negozi/findomestic/1083280/via-di-morena-72" TargetMode="External"/><Relationship Id="rId750" Type="http://schemas.openxmlformats.org/officeDocument/2006/relationships/hyperlink" Target="https://www.oraridiapertura24.it/filiale/Arezzo%2520%2528AR%2529-Findomestic-65435P.html" TargetMode="External"/><Relationship Id="rId992" Type="http://schemas.openxmlformats.org/officeDocument/2006/relationships/hyperlink" Target="https://www.prestiti.it/finanziarie/findomestic/filiali/lombardia/darfo-boario-terme" TargetMode="External"/><Relationship Id="rId1101" Type="http://schemas.openxmlformats.org/officeDocument/2006/relationships/hyperlink" Target="https://www.prestiti.it/finanziarie/findomestic/filiali/puglia/francavilla-fontana" TargetMode="External"/><Relationship Id="rId991" Type="http://schemas.openxmlformats.org/officeDocument/2006/relationships/hyperlink" Target="https://www.doveconviene.it/negozi/findomestic/1083281/via-g-matteotti-61" TargetMode="External"/><Relationship Id="rId1102" Type="http://schemas.openxmlformats.org/officeDocument/2006/relationships/hyperlink" Target="https://www.prestiti.it/finanziarie/findomestic/filiali/puglia/francavilla-fontana" TargetMode="External"/><Relationship Id="rId84" Type="http://schemas.openxmlformats.org/officeDocument/2006/relationships/hyperlink" Target="https://www.doveconviene.it/negozi/findomestic/1083289/via-guglielmo-marconi-33" TargetMode="External"/><Relationship Id="rId83" Type="http://schemas.openxmlformats.org/officeDocument/2006/relationships/hyperlink" Target="https://www.infofindomestic.it/carriere/posizioni-aperte/index.html" TargetMode="External"/><Relationship Id="rId86" Type="http://schemas.openxmlformats.org/officeDocument/2006/relationships/hyperlink" Target="https://www.doveconviene.it/negozi/findomestic/1083287/via-di-boccea-28" TargetMode="External"/><Relationship Id="rId85" Type="http://schemas.openxmlformats.org/officeDocument/2006/relationships/hyperlink" Target="https://secure.findomestic.it/aemassist/content/assistenza/pages/contatta-findomestic/agenzie-findomestic-italia.html" TargetMode="External"/><Relationship Id="rId88" Type="http://schemas.openxmlformats.org/officeDocument/2006/relationships/hyperlink" Target="https://www.prestiti.it/finanziarie/findomestic/filiali/lazio/roma" TargetMode="External"/><Relationship Id="rId87" Type="http://schemas.openxmlformats.org/officeDocument/2006/relationships/hyperlink" Target="https://www.doveconviene.it/negozi/findomestic/1083292/viale-tirreno-210-a" TargetMode="External"/><Relationship Id="rId89" Type="http://schemas.openxmlformats.org/officeDocument/2006/relationships/hyperlink" Target="https://www.doveconviene.it/negozi/findomestic/1083285/via-collegentilesco-11" TargetMode="External"/><Relationship Id="rId709" Type="http://schemas.openxmlformats.org/officeDocument/2006/relationships/hyperlink" Target="https://www.oraridiapertura24.it/filiale/Lodi%2520%2528LO%2529-Findomestic-65198Q.html" TargetMode="External"/><Relationship Id="rId708" Type="http://schemas.openxmlformats.org/officeDocument/2006/relationships/hyperlink" Target="https://www.findomestic.it/dove-siamo/liguria/la-spezia" TargetMode="External"/><Relationship Id="rId707" Type="http://schemas.openxmlformats.org/officeDocument/2006/relationships/hyperlink" Target="https://www.findomestic.it/dove-siamo/liguria/la-spezia" TargetMode="External"/><Relationship Id="rId949" Type="http://schemas.openxmlformats.org/officeDocument/2006/relationships/hyperlink" Target="https://www.paginegialle.it/bra-cn/finanziamenti/findomestic" TargetMode="External"/><Relationship Id="rId706" Type="http://schemas.openxmlformats.org/officeDocument/2006/relationships/hyperlink" Target="https://www.doveconviene.it/negozi/findomestic/1083305/via-l-agretti-6" TargetMode="External"/><Relationship Id="rId948" Type="http://schemas.openxmlformats.org/officeDocument/2006/relationships/hyperlink" Target="https://www.doveconviene.it/negozi/findomestic/1083133/via-monfalcone-2-e" TargetMode="External"/><Relationship Id="rId80" Type="http://schemas.openxmlformats.org/officeDocument/2006/relationships/hyperlink" Target="https://www.doveconviene.it/negozi/findomestic/1083286/via-dei-castani-69" TargetMode="External"/><Relationship Id="rId82" Type="http://schemas.openxmlformats.org/officeDocument/2006/relationships/hyperlink" Target="https://www.concadorocentrocommerciale.it/negozi/findomestic/" TargetMode="External"/><Relationship Id="rId81" Type="http://schemas.openxmlformats.org/officeDocument/2006/relationships/hyperlink" Target="https://www.romaest.cc/negozi/findomestic/" TargetMode="External"/><Relationship Id="rId701" Type="http://schemas.openxmlformats.org/officeDocument/2006/relationships/hyperlink" Target="https://www.oraridiapertura24.it/filiale/Desenzano%2520del%2520Garda-Findomestic-2178120M.html" TargetMode="External"/><Relationship Id="rId943" Type="http://schemas.openxmlformats.org/officeDocument/2006/relationships/hyperlink" Target="https://www.prestiti.it/finanziarie/findomestic/filiali/lombardia/vigevano" TargetMode="External"/><Relationship Id="rId700" Type="http://schemas.openxmlformats.org/officeDocument/2006/relationships/hyperlink" Target="https://www.oraridiapertura24.it/filiale/Desenzano%2520del%2520Garda-Findomestic-2178120M.html" TargetMode="External"/><Relationship Id="rId942" Type="http://schemas.openxmlformats.org/officeDocument/2006/relationships/hyperlink" Target="https://www.prestiti.it/finanziarie/findomestic/filiali/lombardia/vigevano" TargetMode="External"/><Relationship Id="rId941" Type="http://schemas.openxmlformats.org/officeDocument/2006/relationships/hyperlink" Target="https://www.doveconviene.it/negozi/findomestic/1083268/corso-genova-2-b" TargetMode="External"/><Relationship Id="rId940" Type="http://schemas.openxmlformats.org/officeDocument/2006/relationships/hyperlink" Target="https://www.doveconviene.it/negozi/findomestic/1083268/corso-genova-2-b" TargetMode="External"/><Relationship Id="rId705" Type="http://schemas.openxmlformats.org/officeDocument/2006/relationships/hyperlink" Target="https://www.findomestic.it/dove-siamo/liguria/la-spezia" TargetMode="External"/><Relationship Id="rId947" Type="http://schemas.openxmlformats.org/officeDocument/2006/relationships/hyperlink" Target="https://www.prestiti.it/finanziarie/findomestic/filiali/puglia/barletta" TargetMode="External"/><Relationship Id="rId704" Type="http://schemas.openxmlformats.org/officeDocument/2006/relationships/hyperlink" Target="https://www.findomestic.it/dove-siamo/liguria/la-spezia" TargetMode="External"/><Relationship Id="rId946" Type="http://schemas.openxmlformats.org/officeDocument/2006/relationships/hyperlink" Target="https://www.findomestic.it/dove-siamo/puglia/barletta-andria-trani" TargetMode="External"/><Relationship Id="rId703" Type="http://schemas.openxmlformats.org/officeDocument/2006/relationships/hyperlink" Target="https://nicelocal.it/lombardia/banks/findomestic_centro_clienti_desenzano/" TargetMode="External"/><Relationship Id="rId945" Type="http://schemas.openxmlformats.org/officeDocument/2006/relationships/hyperlink" Target="https://www.findomestic.it/dove-siamo/puglia/barletta-andria-trani" TargetMode="External"/><Relationship Id="rId702" Type="http://schemas.openxmlformats.org/officeDocument/2006/relationships/hyperlink" Target="https://www.paginebianche.it/desenzano-del-garda/findomestic-banca.9281879" TargetMode="External"/><Relationship Id="rId944" Type="http://schemas.openxmlformats.org/officeDocument/2006/relationships/hyperlink" Target="https://www.findomestic.it/dove-siamo/puglia/barletta-andria-trani" TargetMode="External"/><Relationship Id="rId73" Type="http://schemas.openxmlformats.org/officeDocument/2006/relationships/hyperlink" Target="https://www.cylex-italia.it/roma/findomestic---centro-clienti-roma-tuscolano-8293337.html" TargetMode="External"/><Relationship Id="rId72" Type="http://schemas.openxmlformats.org/officeDocument/2006/relationships/hyperlink" Target="https://www.doveconviene.it/negozi/findomestic/1083285/via-collegentilesco-11" TargetMode="External"/><Relationship Id="rId75" Type="http://schemas.openxmlformats.org/officeDocument/2006/relationships/hyperlink" Target="https://www.doveconviene.it/negozi/findomestic/1083291/via-tiburtina-390-a-b" TargetMode="External"/><Relationship Id="rId74" Type="http://schemas.openxmlformats.org/officeDocument/2006/relationships/hyperlink" Target="https://www.oraridiapertura24.it/filiale/Roma%2520%2528RM%2529-Findomestic-65018K.html" TargetMode="External"/><Relationship Id="rId77" Type="http://schemas.openxmlformats.org/officeDocument/2006/relationships/hyperlink" Target="https://www.findomestic.it/dove-siamo/" TargetMode="External"/><Relationship Id="rId76" Type="http://schemas.openxmlformats.org/officeDocument/2006/relationships/hyperlink" Target="https://www.findomestic.it/contatti.shtml" TargetMode="External"/><Relationship Id="rId79" Type="http://schemas.openxmlformats.org/officeDocument/2006/relationships/hyperlink" Target="https://www.doveconviene.it/negozi/findomestic/1083285/via-collegentilesco-11" TargetMode="External"/><Relationship Id="rId78" Type="http://schemas.openxmlformats.org/officeDocument/2006/relationships/hyperlink" Target="https://www.findomestic.it/contatti.shtml" TargetMode="External"/><Relationship Id="rId939" Type="http://schemas.openxmlformats.org/officeDocument/2006/relationships/hyperlink" Target="https://www.prestiti.it/finanziarie/findomestic/filiali/lombardia/vigevano" TargetMode="External"/><Relationship Id="rId938" Type="http://schemas.openxmlformats.org/officeDocument/2006/relationships/hyperlink" Target="https://www.prestiti.it/finanziarie/findomestic/filiali/lombardia/vigevano" TargetMode="External"/><Relationship Id="rId937" Type="http://schemas.openxmlformats.org/officeDocument/2006/relationships/hyperlink" Target="https://www.doveconviene.it/negozi/findomestic/1083289/via-guglielmo-marconi-33" TargetMode="External"/><Relationship Id="rId71" Type="http://schemas.openxmlformats.org/officeDocument/2006/relationships/hyperlink" Target="https://www.findomestic.it/dove-siamo/" TargetMode="External"/><Relationship Id="rId70" Type="http://schemas.openxmlformats.org/officeDocument/2006/relationships/hyperlink" Target="https://www.findomestic.it/contatti.shtml" TargetMode="External"/><Relationship Id="rId932" Type="http://schemas.openxmlformats.org/officeDocument/2006/relationships/hyperlink" Target="https://www.oraridiapertura24.it/filiale/Vercelli-Findomestic-2178182X.html" TargetMode="External"/><Relationship Id="rId931" Type="http://schemas.openxmlformats.org/officeDocument/2006/relationships/hyperlink" Target="https://www.prestiti.it/finanziarie/findomestic/filiali/piemonte/vercelli" TargetMode="External"/><Relationship Id="rId930" Type="http://schemas.openxmlformats.org/officeDocument/2006/relationships/hyperlink" Target="https://www.oraridiapertura24.it/filiale/Teramo-Findomestic-348914F.html" TargetMode="External"/><Relationship Id="rId936" Type="http://schemas.openxmlformats.org/officeDocument/2006/relationships/hyperlink" Target="https://www.oraridiapertura24.it/filiale/Palermo%2520%2528PA%2529-Findomestic-65402V.html" TargetMode="External"/><Relationship Id="rId935" Type="http://schemas.openxmlformats.org/officeDocument/2006/relationships/hyperlink" Target="https://www.oraridiapertura24.it/filiale/Vercelli-Findomestic-2178182X.html" TargetMode="External"/><Relationship Id="rId934" Type="http://schemas.openxmlformats.org/officeDocument/2006/relationships/hyperlink" Target="https://www.doveconviene.it/negozi/findomestic/1083345/via-giuseppe-paggi-74" TargetMode="External"/><Relationship Id="rId933" Type="http://schemas.openxmlformats.org/officeDocument/2006/relationships/hyperlink" Target="https://www.oraridiapertura24.it/filiale/Vercelli-Findomestic-2178182X.html" TargetMode="External"/><Relationship Id="rId62" Type="http://schemas.openxmlformats.org/officeDocument/2006/relationships/hyperlink" Target="https://tutti-sconti.it/punti-vendita/palermo/findomestic/corso-calatafimi-150" TargetMode="External"/><Relationship Id="rId1312" Type="http://schemas.openxmlformats.org/officeDocument/2006/relationships/hyperlink" Target="https://www.portedipompei.it/negozi/findomestic/" TargetMode="External"/><Relationship Id="rId61" Type="http://schemas.openxmlformats.org/officeDocument/2006/relationships/hyperlink" Target="https://www.concadorocentrocommerciale.it/negozi/findomestic/" TargetMode="External"/><Relationship Id="rId1313" Type="http://schemas.openxmlformats.org/officeDocument/2006/relationships/hyperlink" Target="https://www.portedipompei.it/negozi/findomestic/" TargetMode="External"/><Relationship Id="rId64" Type="http://schemas.openxmlformats.org/officeDocument/2006/relationships/hyperlink" Target="https://www.infofindomestic.it/carriere/posizioni-aperte/index.html" TargetMode="External"/><Relationship Id="rId1314" Type="http://schemas.openxmlformats.org/officeDocument/2006/relationships/hyperlink" Target="https://www.doveconviene.it/negozi/findomestic/1083099/corso-g-mazzini-84" TargetMode="External"/><Relationship Id="rId63" Type="http://schemas.openxmlformats.org/officeDocument/2006/relationships/hyperlink" Target="https://www.oraridiapertura24.it/filiale/Torino%2520%2528TO%2529-Findomestic-65294C.html" TargetMode="External"/><Relationship Id="rId1315" Type="http://schemas.openxmlformats.org/officeDocument/2006/relationships/hyperlink" Target="https://www.prestiti.it/finanziarie/findomestic/filiali/marche/san-benedetto-del-tronto" TargetMode="External"/><Relationship Id="rId66" Type="http://schemas.openxmlformats.org/officeDocument/2006/relationships/hyperlink" Target="https://www.romaest.cc/negozi/findomestic/" TargetMode="External"/><Relationship Id="rId1316" Type="http://schemas.openxmlformats.org/officeDocument/2006/relationships/hyperlink" Target="https://www.doveconviene.it/negozi/findomestic/1083099/corso-g-mazzini-84" TargetMode="External"/><Relationship Id="rId65" Type="http://schemas.openxmlformats.org/officeDocument/2006/relationships/hyperlink" Target="https://www.findomestic.it/" TargetMode="External"/><Relationship Id="rId1317" Type="http://schemas.openxmlformats.org/officeDocument/2006/relationships/hyperlink" Target="https://www.doveconviene.it/negozi/findomestic/1083179/via-pisana-48-1-2" TargetMode="External"/><Relationship Id="rId68" Type="http://schemas.openxmlformats.org/officeDocument/2006/relationships/hyperlink" Target="https://www.findomestic.it/dove-siamo/" TargetMode="External"/><Relationship Id="rId1318" Type="http://schemas.openxmlformats.org/officeDocument/2006/relationships/hyperlink" Target="https://www.doveconviene.it/negozi/findomestic/1083179/via-pisana-48-1-2" TargetMode="External"/><Relationship Id="rId67" Type="http://schemas.openxmlformats.org/officeDocument/2006/relationships/hyperlink" Target="https://www.findomestic.it/dove-siamo/" TargetMode="External"/><Relationship Id="rId1319" Type="http://schemas.openxmlformats.org/officeDocument/2006/relationships/hyperlink" Target="https://www.doveconviene.it/negozi/findomestic/1083179/via-pisana-48-1-2" TargetMode="External"/><Relationship Id="rId729" Type="http://schemas.openxmlformats.org/officeDocument/2006/relationships/hyperlink" Target="https://www.doveconviene.it/negozi/findomestic/1083240/via-santissima-annunziata-8" TargetMode="External"/><Relationship Id="rId728" Type="http://schemas.openxmlformats.org/officeDocument/2006/relationships/hyperlink" Target="https://www.doveconviene.it/negozi/findomestic/1083240/via-santissima-annunziata-8" TargetMode="External"/><Relationship Id="rId60" Type="http://schemas.openxmlformats.org/officeDocument/2006/relationships/hyperlink" Target="https://www.tuttitalia.it/sicilia/81-palermo/52-banche/51-findomestic-banca/" TargetMode="External"/><Relationship Id="rId723" Type="http://schemas.openxmlformats.org/officeDocument/2006/relationships/hyperlink" Target="https://www.prestiti.it/finanziarie/findomestic/filiali/marche/pesaro" TargetMode="External"/><Relationship Id="rId965" Type="http://schemas.openxmlformats.org/officeDocument/2006/relationships/hyperlink" Target="https://www.doveconviene.it/negozi/findomestic/1083192/via-matino-76-78" TargetMode="External"/><Relationship Id="rId722" Type="http://schemas.openxmlformats.org/officeDocument/2006/relationships/hyperlink" Target="https://www.prestiti.it/finanziarie/findomestic/filiali/marche/pesaro" TargetMode="External"/><Relationship Id="rId964" Type="http://schemas.openxmlformats.org/officeDocument/2006/relationships/hyperlink" Target="https://www.doveconviene.it/negozi/findomestic/1083140/via-iv-novembre-34-b" TargetMode="External"/><Relationship Id="rId721" Type="http://schemas.openxmlformats.org/officeDocument/2006/relationships/hyperlink" Target="https://www.findomestic.it/dove-siamo/toscana/lucca" TargetMode="External"/><Relationship Id="rId963" Type="http://schemas.openxmlformats.org/officeDocument/2006/relationships/hyperlink" Target="https://www.findomestic.it/dove-siamo/molise/campobasso" TargetMode="External"/><Relationship Id="rId720" Type="http://schemas.openxmlformats.org/officeDocument/2006/relationships/hyperlink" Target="https://www.findomestic.it/dove-siamo/toscana/lucca" TargetMode="External"/><Relationship Id="rId962" Type="http://schemas.openxmlformats.org/officeDocument/2006/relationships/hyperlink" Target="https://www.prestiti.it/finanziarie/findomestic/filiali/molise/campobasso" TargetMode="External"/><Relationship Id="rId727" Type="http://schemas.openxmlformats.org/officeDocument/2006/relationships/hyperlink" Target="https://www.doveconviene.it/negozi/findomestic/1083240/via-santissima-annunziata-8" TargetMode="External"/><Relationship Id="rId969" Type="http://schemas.openxmlformats.org/officeDocument/2006/relationships/hyperlink" Target="https://www.prestiti.it/finanziarie/findomestic/filiali/lazio/cassino" TargetMode="External"/><Relationship Id="rId726" Type="http://schemas.openxmlformats.org/officeDocument/2006/relationships/hyperlink" Target="https://www.doveconviene.it/negozi/findomestic/1083240/via-santissima-annunziata-8" TargetMode="External"/><Relationship Id="rId968" Type="http://schemas.openxmlformats.org/officeDocument/2006/relationships/hyperlink" Target="https://www.doveconviene.it/negozi/findomestic/1083192/via-matino-76-78" TargetMode="External"/><Relationship Id="rId725" Type="http://schemas.openxmlformats.org/officeDocument/2006/relationships/hyperlink" Target="https://www.findomestic.it/dove-siamo/marche" TargetMode="External"/><Relationship Id="rId967" Type="http://schemas.openxmlformats.org/officeDocument/2006/relationships/hyperlink" Target="https://www.banche.wiki/filiale-findomestic-di-via-matino-7678-casarano/" TargetMode="External"/><Relationship Id="rId724" Type="http://schemas.openxmlformats.org/officeDocument/2006/relationships/hyperlink" Target="https://www.doveconviene.it/negozi/findomestic/1083266/piazzale-giuseppe-garibaldi-1-2-3" TargetMode="External"/><Relationship Id="rId966" Type="http://schemas.openxmlformats.org/officeDocument/2006/relationships/hyperlink" Target="https://www.doveconviene.it/negozi/findomestic/1083192/via-matino-76-78" TargetMode="External"/><Relationship Id="rId69" Type="http://schemas.openxmlformats.org/officeDocument/2006/relationships/hyperlink" Target="https://www.findomestic.it/contatti.shtml" TargetMode="External"/><Relationship Id="rId961" Type="http://schemas.openxmlformats.org/officeDocument/2006/relationships/hyperlink" Target="https://www.findomestic.it/dove-siamo/molise/campobasso" TargetMode="External"/><Relationship Id="rId960" Type="http://schemas.openxmlformats.org/officeDocument/2006/relationships/hyperlink" Target="https://www.findomestic.it/dove-siamo/sicilia" TargetMode="External"/><Relationship Id="rId1310" Type="http://schemas.openxmlformats.org/officeDocument/2006/relationships/hyperlink" Target="https://www.portedipompei.it/negozi/findomestic/" TargetMode="External"/><Relationship Id="rId1311" Type="http://schemas.openxmlformats.org/officeDocument/2006/relationships/hyperlink" Target="https://tutti-sconti.it/punti-vendita/pompei/findomestic/ss145-c-o-c-comm-auchan-loc-pontenuovo" TargetMode="External"/><Relationship Id="rId51" Type="http://schemas.openxmlformats.org/officeDocument/2006/relationships/hyperlink" Target="https://www.oraridiapertura24.it/filiale/Palermo%2520%2528PA%2529-Findomestic-65402V.html" TargetMode="External"/><Relationship Id="rId1301" Type="http://schemas.openxmlformats.org/officeDocument/2006/relationships/hyperlink" Target="https://www.doveconviene.it/negozi/findomestic/1083249/via-della-regione-12" TargetMode="External"/><Relationship Id="rId50" Type="http://schemas.openxmlformats.org/officeDocument/2006/relationships/hyperlink" Target="https://secure.findomestic.it/clienti/webapp/customer-area/" TargetMode="External"/><Relationship Id="rId1302" Type="http://schemas.openxmlformats.org/officeDocument/2006/relationships/hyperlink" Target="https://www.doveconviene.it/negozi/findomestic/1083249/via-della-regione-12" TargetMode="External"/><Relationship Id="rId53" Type="http://schemas.openxmlformats.org/officeDocument/2006/relationships/hyperlink" Target="https://www.findomestic.it/contatti.shtml" TargetMode="External"/><Relationship Id="rId1303" Type="http://schemas.openxmlformats.org/officeDocument/2006/relationships/hyperlink" Target="http://www.prestagenzie.com/findomestic/142-findomestic-partinico-PA.html" TargetMode="External"/><Relationship Id="rId52" Type="http://schemas.openxmlformats.org/officeDocument/2006/relationships/hyperlink" Target="https://www.oraridiapertura24.it/filiale/Palermo%2520%2528PA%2529-Findomestic-65403H.html" TargetMode="External"/><Relationship Id="rId1304" Type="http://schemas.openxmlformats.org/officeDocument/2006/relationships/hyperlink" Target="https://www.findomestic.it/dove-siamo/toscana/livorno" TargetMode="External"/><Relationship Id="rId55" Type="http://schemas.openxmlformats.org/officeDocument/2006/relationships/hyperlink" Target="https://www.findomestic.it/contatti.shtml" TargetMode="External"/><Relationship Id="rId1305" Type="http://schemas.openxmlformats.org/officeDocument/2006/relationships/hyperlink" Target="https://www.oraridiapertura24.it/filiale/Piombino%2520%2528LI%2529-Findomestic-65460W.html" TargetMode="External"/><Relationship Id="rId54" Type="http://schemas.openxmlformats.org/officeDocument/2006/relationships/hyperlink" Target="https://www.findomestic.it/prestiti-personali/index.shtml" TargetMode="External"/><Relationship Id="rId1306" Type="http://schemas.openxmlformats.org/officeDocument/2006/relationships/hyperlink" Target="https://www.findomestic.it/dove-siamo/toscana/livorno" TargetMode="External"/><Relationship Id="rId57" Type="http://schemas.openxmlformats.org/officeDocument/2006/relationships/hyperlink" Target="https://www.findomestic.it/contatti.shtml" TargetMode="External"/><Relationship Id="rId1307" Type="http://schemas.openxmlformats.org/officeDocument/2006/relationships/hyperlink" Target="https://www.paginegialle.it/policoro-mt/findomestic-banca" TargetMode="External"/><Relationship Id="rId56" Type="http://schemas.openxmlformats.org/officeDocument/2006/relationships/hyperlink" Target="https://www.prestiti.it/finanziarie/findomestic/filiali/sicilia/palermo" TargetMode="External"/><Relationship Id="rId1308" Type="http://schemas.openxmlformats.org/officeDocument/2006/relationships/hyperlink" Target="https://www.findomestic.it/dove-siamo/basilicata/matera" TargetMode="External"/><Relationship Id="rId1309" Type="http://schemas.openxmlformats.org/officeDocument/2006/relationships/hyperlink" Target="https://www.oraridiapertura24.it/filiale/Policoro-Findomestic-4759088R.html" TargetMode="External"/><Relationship Id="rId719" Type="http://schemas.openxmlformats.org/officeDocument/2006/relationships/hyperlink" Target="https://www.findomestic.it/dove-siamo/toscana/lucca" TargetMode="External"/><Relationship Id="rId718" Type="http://schemas.openxmlformats.org/officeDocument/2006/relationships/hyperlink" Target="https://tutti-sconti.it/punti-vendita/lucca/findomestic/via-ss-annunziata-278-c-o-centro-commerciale-carrefour" TargetMode="External"/><Relationship Id="rId717" Type="http://schemas.openxmlformats.org/officeDocument/2006/relationships/hyperlink" Target="https://www.prestiti.it/finanziarie/findomestic/filiali/toscana/lucca" TargetMode="External"/><Relationship Id="rId959" Type="http://schemas.openxmlformats.org/officeDocument/2006/relationships/hyperlink" Target="https://www.prestiti.it/finanziarie/findomestic/filiali/sicilia/caltanissetta" TargetMode="External"/><Relationship Id="rId712" Type="http://schemas.openxmlformats.org/officeDocument/2006/relationships/hyperlink" Target="https://www.oraridiapertura24.it/filiale/Lodi%2520%2528LO%2529-Findomestic-65198Q.html" TargetMode="External"/><Relationship Id="rId954" Type="http://schemas.openxmlformats.org/officeDocument/2006/relationships/hyperlink" Target="https://www.prestiti.it/finanziarie/findomestic/filiali/lombardia/busto-arsizio" TargetMode="External"/><Relationship Id="rId711" Type="http://schemas.openxmlformats.org/officeDocument/2006/relationships/hyperlink" Target="https://www.oraridiapertura24.it/filiale/Lodi%2520%2528LO%2529-Findomestic-65198Q.html" TargetMode="External"/><Relationship Id="rId953" Type="http://schemas.openxmlformats.org/officeDocument/2006/relationships/hyperlink" Target="https://www.findomestic.it/dove-siamo/liguria/la-spezia" TargetMode="External"/><Relationship Id="rId710" Type="http://schemas.openxmlformats.org/officeDocument/2006/relationships/hyperlink" Target="https://www.findomestic.it/dove-siamo/lombardia/como" TargetMode="External"/><Relationship Id="rId952" Type="http://schemas.openxmlformats.org/officeDocument/2006/relationships/hyperlink" Target="https://www.prestiti.it/finanziarie/findomestic/filiali/lombardia/busto-arsizio" TargetMode="External"/><Relationship Id="rId951" Type="http://schemas.openxmlformats.org/officeDocument/2006/relationships/hyperlink" Target="https://www.oraridiapertura24.it/filiale/Bra%2520%2528CN%2529-Findomestic-2178181T.html" TargetMode="External"/><Relationship Id="rId716" Type="http://schemas.openxmlformats.org/officeDocument/2006/relationships/hyperlink" Target="https://www.findomestic.it/dove-siamo/toscana/lucca" TargetMode="External"/><Relationship Id="rId958" Type="http://schemas.openxmlformats.org/officeDocument/2006/relationships/hyperlink" Target="https://www.doveconviene.it/negozi/findomestic/1083146/via-malta-17" TargetMode="External"/><Relationship Id="rId715" Type="http://schemas.openxmlformats.org/officeDocument/2006/relationships/hyperlink" Target="https://www.findomestic.it/dove-siamo/toscana/lucca" TargetMode="External"/><Relationship Id="rId957" Type="http://schemas.openxmlformats.org/officeDocument/2006/relationships/hyperlink" Target="https://www.findomestic.it/dove-siamo/sicilia/caltanissetta" TargetMode="External"/><Relationship Id="rId714" Type="http://schemas.openxmlformats.org/officeDocument/2006/relationships/hyperlink" Target="https://www.findomestic.it/dove-siamo/toscana/lucca" TargetMode="External"/><Relationship Id="rId956" Type="http://schemas.openxmlformats.org/officeDocument/2006/relationships/hyperlink" Target="https://www.findomestic.it/dove-siamo/sicilia/caltanissetta" TargetMode="External"/><Relationship Id="rId713" Type="http://schemas.openxmlformats.org/officeDocument/2006/relationships/hyperlink" Target="https://www.paginegialle.it/lodi-lo/finanziamenti/findomestic-banca-s-p-a_20485138" TargetMode="External"/><Relationship Id="rId955" Type="http://schemas.openxmlformats.org/officeDocument/2006/relationships/hyperlink" Target="https://www.banche.wiki/filiale-findomestic-di-via-mazzini-3-busto-arsizio/" TargetMode="External"/><Relationship Id="rId59" Type="http://schemas.openxmlformats.org/officeDocument/2006/relationships/hyperlink" Target="https://secure.findomestic.it/clienti/webapp/customer-area/" TargetMode="External"/><Relationship Id="rId58" Type="http://schemas.openxmlformats.org/officeDocument/2006/relationships/hyperlink" Target="https://www.prestiti.it/finanziarie/findomestic/filiali/sicilia/palermo" TargetMode="External"/><Relationship Id="rId950" Type="http://schemas.openxmlformats.org/officeDocument/2006/relationships/hyperlink" Target="https://www.oraridiapertura24.it/filiale/Bra%2520%2528CN%2529-Findomestic-2178181T.html" TargetMode="External"/><Relationship Id="rId1300" Type="http://schemas.openxmlformats.org/officeDocument/2006/relationships/hyperlink" Target="https://www.oraridiapertura24.it/filiale/Ostuni%2520%2528BR%2529-Findomestic-2178219O.html" TargetMode="External"/><Relationship Id="rId590" Type="http://schemas.openxmlformats.org/officeDocument/2006/relationships/hyperlink" Target="https://www.paginegialle.it/campania/giugliano_in_campania/findomestic.html" TargetMode="External"/><Relationship Id="rId107" Type="http://schemas.openxmlformats.org/officeDocument/2006/relationships/hyperlink" Target="https://www.findomestic.it/" TargetMode="External"/><Relationship Id="rId349" Type="http://schemas.openxmlformats.org/officeDocument/2006/relationships/hyperlink" Target="https://www.doveconviene.it/negozi/findomestic/1083209/via-g-garibaldi-110" TargetMode="External"/><Relationship Id="rId106" Type="http://schemas.openxmlformats.org/officeDocument/2006/relationships/hyperlink" Target="https://www.findomestic.it/" TargetMode="External"/><Relationship Id="rId348" Type="http://schemas.openxmlformats.org/officeDocument/2006/relationships/hyperlink" Target="https://www.doveconviene.it/negozi/findomestic/1083209/via-g-garibaldi-110" TargetMode="External"/><Relationship Id="rId105" Type="http://schemas.openxmlformats.org/officeDocument/2006/relationships/hyperlink" Target="https://www.findomestic.it/contatti.shtml" TargetMode="External"/><Relationship Id="rId347" Type="http://schemas.openxmlformats.org/officeDocument/2006/relationships/hyperlink" Target="https://www.paginebianche.it/messina/findomestic-banca.13842435" TargetMode="External"/><Relationship Id="rId589" Type="http://schemas.openxmlformats.org/officeDocument/2006/relationships/hyperlink" Target="https://www.paginebianche.it/giugliano-in-campania/findomestic-banca.12792541" TargetMode="External"/><Relationship Id="rId104" Type="http://schemas.openxmlformats.org/officeDocument/2006/relationships/hyperlink" Target="https://www.doveconviene.it/negozi/findomestic/1083110/via-nicolo-dall-arca-13" TargetMode="External"/><Relationship Id="rId346" Type="http://schemas.openxmlformats.org/officeDocument/2006/relationships/hyperlink" Target="https://www.doveconviene.it/negozi/findomestic/1083209/via-g-garibaldi-110" TargetMode="External"/><Relationship Id="rId588" Type="http://schemas.openxmlformats.org/officeDocument/2006/relationships/hyperlink" Target="https://www.findomestic.it/dove-siamo/" TargetMode="External"/><Relationship Id="rId109" Type="http://schemas.openxmlformats.org/officeDocument/2006/relationships/hyperlink" Target="https://www.findomestic.it/contatti.shtml" TargetMode="External"/><Relationship Id="rId1170" Type="http://schemas.openxmlformats.org/officeDocument/2006/relationships/hyperlink" Target="https://www.findomestic.it/dove-siamo/lombardia/como" TargetMode="External"/><Relationship Id="rId108" Type="http://schemas.openxmlformats.org/officeDocument/2006/relationships/hyperlink" Target="https://it.statex.info/findomestic-centro-clienti-bologna-140723" TargetMode="External"/><Relationship Id="rId1171" Type="http://schemas.openxmlformats.org/officeDocument/2006/relationships/hyperlink" Target="https://tutti-sconti.it/punti-vendita/carugate/findomestic/sp208-km-2-c-o-centro-commerciale-carrefour" TargetMode="External"/><Relationship Id="rId341" Type="http://schemas.openxmlformats.org/officeDocument/2006/relationships/hyperlink" Target="https://www.prestiti.it/finanziarie/findomestic/filiali/piemonte/alessandria" TargetMode="External"/><Relationship Id="rId583" Type="http://schemas.openxmlformats.org/officeDocument/2006/relationships/hyperlink" Target="https://www.oraridiapertura24.it/filiale/Gallarate%2520%2528VA%2529-Findomestic-65183L.html" TargetMode="External"/><Relationship Id="rId1172" Type="http://schemas.openxmlformats.org/officeDocument/2006/relationships/hyperlink" Target="https://tutti-sconti.it/punti-vendita/carugate/findomestic/sp208-km-2-c-o-centro-commerciale-carrefour" TargetMode="External"/><Relationship Id="rId340" Type="http://schemas.openxmlformats.org/officeDocument/2006/relationships/hyperlink" Target="https://www.prestiti.it/finanziarie/findomestic/filiali/piemonte/alessandria" TargetMode="External"/><Relationship Id="rId582" Type="http://schemas.openxmlformats.org/officeDocument/2006/relationships/hyperlink" Target="https://www.prestiti.it/finanziarie/findomestic/filiali/lombardia/gallarate" TargetMode="External"/><Relationship Id="rId1173" Type="http://schemas.openxmlformats.org/officeDocument/2006/relationships/hyperlink" Target="https://www.doveconviene.it/negozi/findomestic/1083254/via-piero-della-francesca-9" TargetMode="External"/><Relationship Id="rId581" Type="http://schemas.openxmlformats.org/officeDocument/2006/relationships/hyperlink" Target="https://tutti-sconti.it/punti-vendita/gallarate/findomestic/via-milano-163-c-o-centro-commerciale-carrefour" TargetMode="External"/><Relationship Id="rId1174" Type="http://schemas.openxmlformats.org/officeDocument/2006/relationships/hyperlink" Target="https://www.doveconviene.it/negozi/findomestic/1083254/via-piero-della-francesca-9" TargetMode="External"/><Relationship Id="rId580" Type="http://schemas.openxmlformats.org/officeDocument/2006/relationships/hyperlink" Target="https://www.prestiti.it/finanziarie/findomestic/filiali/lombardia/gallarate" TargetMode="External"/><Relationship Id="rId1175" Type="http://schemas.openxmlformats.org/officeDocument/2006/relationships/hyperlink" Target="https://www.paginegialle.it/agente-findomestic-mirko-quattrino" TargetMode="External"/><Relationship Id="rId103" Type="http://schemas.openxmlformats.org/officeDocument/2006/relationships/hyperlink" Target="https://www.doveconviene.it/negozi/findomestic/1083109/via-giovanni-amendola-170" TargetMode="External"/><Relationship Id="rId345" Type="http://schemas.openxmlformats.org/officeDocument/2006/relationships/hyperlink" Target="https://secure.findomestic.it/clienti/webapp/customer-area/" TargetMode="External"/><Relationship Id="rId587" Type="http://schemas.openxmlformats.org/officeDocument/2006/relationships/hyperlink" Target="https://www.paginebianche.it/giugliano-in-campania/findomestic-banca.12792541" TargetMode="External"/><Relationship Id="rId1176" Type="http://schemas.openxmlformats.org/officeDocument/2006/relationships/hyperlink" Target="https://www.paginegialle.it/agente-findomestic-mirko-quattrino" TargetMode="External"/><Relationship Id="rId102" Type="http://schemas.openxmlformats.org/officeDocument/2006/relationships/hyperlink" Target="https://www.doveconviene.it/negozi/findomestic/1083109/via-giovanni-amendola-170" TargetMode="External"/><Relationship Id="rId344" Type="http://schemas.openxmlformats.org/officeDocument/2006/relationships/hyperlink" Target="https://www.findomestic.it/dove-siamo/sicilia" TargetMode="External"/><Relationship Id="rId586" Type="http://schemas.openxmlformats.org/officeDocument/2006/relationships/hyperlink" Target="https://www.prestiti.it/finanziarie/findomestic/filiali/lombardia/gallarate" TargetMode="External"/><Relationship Id="rId1177" Type="http://schemas.openxmlformats.org/officeDocument/2006/relationships/hyperlink" Target="https://www.paginegialle.it/agente-findomestic-mirko-quattrino" TargetMode="External"/><Relationship Id="rId101" Type="http://schemas.openxmlformats.org/officeDocument/2006/relationships/hyperlink" Target="https://www.findomestic.it/dove-siamo/" TargetMode="External"/><Relationship Id="rId343" Type="http://schemas.openxmlformats.org/officeDocument/2006/relationships/hyperlink" Target="https://www.findomestic.it/dove-siamo/sicilia" TargetMode="External"/><Relationship Id="rId585" Type="http://schemas.openxmlformats.org/officeDocument/2006/relationships/hyperlink" Target="https://www.facebook.com/FindomesticBancaSpa/photos/a-gallarate-findomestic-%C3%A8-ancora-pi%C3%B9-vicinavenite-a-trovarci-nei-nostri-nuovi-lo/10154043256128551/?locale=it_IT" TargetMode="External"/><Relationship Id="rId1178" Type="http://schemas.openxmlformats.org/officeDocument/2006/relationships/hyperlink" Target="https://www.findomestic.it/dove-siamo/lazio/latina" TargetMode="External"/><Relationship Id="rId100" Type="http://schemas.openxmlformats.org/officeDocument/2006/relationships/hyperlink" Target="https://www.findomestic.it/contatti.shtml" TargetMode="External"/><Relationship Id="rId342" Type="http://schemas.openxmlformats.org/officeDocument/2006/relationships/hyperlink" Target="https://www.prestiti.it/finanziarie/findomestic/filiali/piemonte/alessandria" TargetMode="External"/><Relationship Id="rId584" Type="http://schemas.openxmlformats.org/officeDocument/2006/relationships/hyperlink" Target="https://www.paginegialle.it/gallarate-va/finanziamenti/findomestic-banca-s-p-a_20539357" TargetMode="External"/><Relationship Id="rId1179" Type="http://schemas.openxmlformats.org/officeDocument/2006/relationships/hyperlink" Target="https://www.findomestic.it/dove-siamo/lazio/latina" TargetMode="External"/><Relationship Id="rId1169" Type="http://schemas.openxmlformats.org/officeDocument/2006/relationships/hyperlink" Target="https://www.oraridiapertura24.it/filiale/Carugate-Findomestic-4277078K.html" TargetMode="External"/><Relationship Id="rId338" Type="http://schemas.openxmlformats.org/officeDocument/2006/relationships/hyperlink" Target="https://nicelocal.it/piemonte/banks/findomestic_centro_clienti_alessandria/" TargetMode="External"/><Relationship Id="rId337" Type="http://schemas.openxmlformats.org/officeDocument/2006/relationships/hyperlink" Target="https://www.prestiti.it/finanziarie/findomestic/filiali/piemonte/alessandria" TargetMode="External"/><Relationship Id="rId579" Type="http://schemas.openxmlformats.org/officeDocument/2006/relationships/hyperlink" Target="https://www.findomestic.it/" TargetMode="External"/><Relationship Id="rId336" Type="http://schemas.openxmlformats.org/officeDocument/2006/relationships/hyperlink" Target="https://www.doveconviene.it/negozi/findomestic/1083355/circonvallazione-raggio-di-sole-7" TargetMode="External"/><Relationship Id="rId578" Type="http://schemas.openxmlformats.org/officeDocument/2006/relationships/hyperlink" Target="https://www.paginegialle.it/forli-fc/finanziamenti/findomestic-banca-centro-clienti_3" TargetMode="External"/><Relationship Id="rId335" Type="http://schemas.openxmlformats.org/officeDocument/2006/relationships/hyperlink" Target="https://www.findomestic.it/dove-siamo/veneto/verona" TargetMode="External"/><Relationship Id="rId577" Type="http://schemas.openxmlformats.org/officeDocument/2006/relationships/hyperlink" Target="https://www.oraridiapertura24.it/filiale/Forl%25EC-Findomestic-64947K.html" TargetMode="External"/><Relationship Id="rId339" Type="http://schemas.openxmlformats.org/officeDocument/2006/relationships/hyperlink" Target="https://www.prestiti.it/finanziarie/findomestic/filiali/piemonte/alessandria" TargetMode="External"/><Relationship Id="rId1160" Type="http://schemas.openxmlformats.org/officeDocument/2006/relationships/hyperlink" Target="https://www.prestiti.it/finanziarie/findomestic/filiali/sicilia/caltagirone" TargetMode="External"/><Relationship Id="rId330" Type="http://schemas.openxmlformats.org/officeDocument/2006/relationships/hyperlink" Target="https://www.findomestic.it/dove-siamo/veneto/verona" TargetMode="External"/><Relationship Id="rId572" Type="http://schemas.openxmlformats.org/officeDocument/2006/relationships/hyperlink" Target="https://www.oraridiapertura24.it/filiale/Ferrara%2520%2528FE%2529-Findomestic-64959B.html" TargetMode="External"/><Relationship Id="rId1161" Type="http://schemas.openxmlformats.org/officeDocument/2006/relationships/hyperlink" Target="https://www.prestiti.it/finanziarie/findomestic/filiali/sicilia/caltagirone" TargetMode="External"/><Relationship Id="rId571" Type="http://schemas.openxmlformats.org/officeDocument/2006/relationships/hyperlink" Target="https://www.oraridiapertura24.it/filiale/Ferrara%2520%2528FE%2529-Findomestic-64959B.html" TargetMode="External"/><Relationship Id="rId1162" Type="http://schemas.openxmlformats.org/officeDocument/2006/relationships/hyperlink" Target="https://www.findomestic.it/dove-siamo/sicilia" TargetMode="External"/><Relationship Id="rId570" Type="http://schemas.openxmlformats.org/officeDocument/2006/relationships/hyperlink" Target="https://www.doveconviene.it/negozi/findomestic/1083170/corso-della-giovecca-29" TargetMode="External"/><Relationship Id="rId1163" Type="http://schemas.openxmlformats.org/officeDocument/2006/relationships/hyperlink" Target="https://www.infofindomestic.it/carriere/posizioni-aperte/index.html" TargetMode="External"/><Relationship Id="rId1164" Type="http://schemas.openxmlformats.org/officeDocument/2006/relationships/hyperlink" Target="https://www.doveconviene.it/negozi/findomestic/1083312/via-antonio-gramsci-257" TargetMode="External"/><Relationship Id="rId334" Type="http://schemas.openxmlformats.org/officeDocument/2006/relationships/hyperlink" Target="https://www.findomestic.it/contatti.shtml" TargetMode="External"/><Relationship Id="rId576" Type="http://schemas.openxmlformats.org/officeDocument/2006/relationships/hyperlink" Target="https://www.paginegialle.it/forli-fc/finanziamenti/findomestic-banca-centro-clienti_3" TargetMode="External"/><Relationship Id="rId1165" Type="http://schemas.openxmlformats.org/officeDocument/2006/relationships/hyperlink" Target="https://www.doveconviene.it/negozi/findomestic/1083312/via-antonio-gramsci-257" TargetMode="External"/><Relationship Id="rId333" Type="http://schemas.openxmlformats.org/officeDocument/2006/relationships/hyperlink" Target="https://www.findomestic.it/dove-siamo/veneto/verona" TargetMode="External"/><Relationship Id="rId575" Type="http://schemas.openxmlformats.org/officeDocument/2006/relationships/hyperlink" Target="https://www.findomestic.it/dove-siamo/emilia-romagna" TargetMode="External"/><Relationship Id="rId1166" Type="http://schemas.openxmlformats.org/officeDocument/2006/relationships/hyperlink" Target="https://www.doveconviene.it/negozi/findomestic/1083312/via-antonio-gramsci-257" TargetMode="External"/><Relationship Id="rId332" Type="http://schemas.openxmlformats.org/officeDocument/2006/relationships/hyperlink" Target="https://www.findomestic.it/dove-siamo/veneto/verona" TargetMode="External"/><Relationship Id="rId574" Type="http://schemas.openxmlformats.org/officeDocument/2006/relationships/hyperlink" Target="https://www.findomestic.it/dove-siamo/" TargetMode="External"/><Relationship Id="rId1167" Type="http://schemas.openxmlformats.org/officeDocument/2006/relationships/hyperlink" Target="https://www.doveconviene.it/negozi/findomestic/1083312/via-antonio-gramsci-257" TargetMode="External"/><Relationship Id="rId331" Type="http://schemas.openxmlformats.org/officeDocument/2006/relationships/hyperlink" Target="https://www.findomestic.it/dove-siamo/veneto/verona" TargetMode="External"/><Relationship Id="rId573" Type="http://schemas.openxmlformats.org/officeDocument/2006/relationships/hyperlink" Target="https://www.oraridiapertura24.it/filiale/Ferrara%2520%2528FE%2529-Findomestic-64959B.html" TargetMode="External"/><Relationship Id="rId1168" Type="http://schemas.openxmlformats.org/officeDocument/2006/relationships/hyperlink" Target="https://www.doveconviene.it/negozi/findomestic/1083312/via-antonio-gramsci-257" TargetMode="External"/><Relationship Id="rId370" Type="http://schemas.openxmlformats.org/officeDocument/2006/relationships/hyperlink" Target="https://www.findomestic.it/area-clienti.shtml" TargetMode="External"/><Relationship Id="rId129" Type="http://schemas.openxmlformats.org/officeDocument/2006/relationships/hyperlink" Target="https://www.findomestic.it/area-clienti.shtml" TargetMode="External"/><Relationship Id="rId128" Type="http://schemas.openxmlformats.org/officeDocument/2006/relationships/hyperlink" Target="https://www.prestiti.it/finanziarie/findomestic/filiali/sardegna/cagliari" TargetMode="External"/><Relationship Id="rId127" Type="http://schemas.openxmlformats.org/officeDocument/2006/relationships/hyperlink" Target="https://www.findomestic.it/dove-siamo/sardegna" TargetMode="External"/><Relationship Id="rId369" Type="http://schemas.openxmlformats.org/officeDocument/2006/relationships/hyperlink" Target="https://www.doveconviene.it/negozi/findomestic/1083256/via-angeloni-78-d" TargetMode="External"/><Relationship Id="rId126" Type="http://schemas.openxmlformats.org/officeDocument/2006/relationships/hyperlink" Target="https://www.oraridiapertura24.it/filiale/Brescia%2520%2528BS%2529-Findomestic-65150B.html" TargetMode="External"/><Relationship Id="rId368" Type="http://schemas.openxmlformats.org/officeDocument/2006/relationships/hyperlink" Target="https://www.doveconviene.it/negozi/findomestic/1083256/via-angeloni-78-d" TargetMode="External"/><Relationship Id="rId1190" Type="http://schemas.openxmlformats.org/officeDocument/2006/relationships/hyperlink" Target="https://tutti-sconti.it/punti-vendita/modugno/findomestic/via-mater-gratiae-38-c-o-auchan" TargetMode="External"/><Relationship Id="rId1191" Type="http://schemas.openxmlformats.org/officeDocument/2006/relationships/hyperlink" Target="https://tutti-sconti.it/punti-vendita/modugno/findomestic/via-mater-gratiae-38-c-o-auchan" TargetMode="External"/><Relationship Id="rId1192" Type="http://schemas.openxmlformats.org/officeDocument/2006/relationships/hyperlink" Target="https://www.paginegialle.it/modugno-ba/findomestic-banca" TargetMode="External"/><Relationship Id="rId1193" Type="http://schemas.openxmlformats.org/officeDocument/2006/relationships/hyperlink" Target="https://www.paginegialle.it/piemonte/moncalieri/findomestic.html" TargetMode="External"/><Relationship Id="rId121" Type="http://schemas.openxmlformats.org/officeDocument/2006/relationships/hyperlink" Target="https://www.banche.wiki/filiale-findomestic-di-via-pietro-bulloni-47-brescia/" TargetMode="External"/><Relationship Id="rId363" Type="http://schemas.openxmlformats.org/officeDocument/2006/relationships/hyperlink" Target="https://www.findomestic.it/dove-siamo/umbria" TargetMode="External"/><Relationship Id="rId1194" Type="http://schemas.openxmlformats.org/officeDocument/2006/relationships/hyperlink" Target="https://www.findomestic.it/dove-siamo/" TargetMode="External"/><Relationship Id="rId120" Type="http://schemas.openxmlformats.org/officeDocument/2006/relationships/hyperlink" Target="https://www.findomestic.it/dove-siamo/" TargetMode="External"/><Relationship Id="rId362" Type="http://schemas.openxmlformats.org/officeDocument/2006/relationships/hyperlink" Target="https://tutti-sconti.it/punti-vendita/venezia/findomestic/via-don-f-tosatto-22-c-o-centro-commerciale-porte-di-mestre" TargetMode="External"/><Relationship Id="rId1195" Type="http://schemas.openxmlformats.org/officeDocument/2006/relationships/hyperlink" Target="https://www.paginegialle.it/piemonte/moncalieri/findomestic.html" TargetMode="External"/><Relationship Id="rId361" Type="http://schemas.openxmlformats.org/officeDocument/2006/relationships/hyperlink" Target="https://it.statex.info/findomestic-centro-clienti-mestre-282442" TargetMode="External"/><Relationship Id="rId1196" Type="http://schemas.openxmlformats.org/officeDocument/2006/relationships/hyperlink" Target="https://www.findomestic.it/dove-siamo/friuli-venezia-giulia/gorizia" TargetMode="External"/><Relationship Id="rId360" Type="http://schemas.openxmlformats.org/officeDocument/2006/relationships/hyperlink" Target="https://www.doveconviene.it/negozi/findomestic/1083348/via-lazzari-36" TargetMode="External"/><Relationship Id="rId1197" Type="http://schemas.openxmlformats.org/officeDocument/2006/relationships/hyperlink" Target="https://www.findomestic.it/dove-siamo/friuli-venezia-giulia/gorizia" TargetMode="External"/><Relationship Id="rId125" Type="http://schemas.openxmlformats.org/officeDocument/2006/relationships/hyperlink" Target="https://www.doveconviene.it/negozi/findomestic/1083128/via-gramsci-32" TargetMode="External"/><Relationship Id="rId367" Type="http://schemas.openxmlformats.org/officeDocument/2006/relationships/hyperlink" Target="https://www.prestiti.it/finanziarie/findomestic/filiali/umbria/perugia" TargetMode="External"/><Relationship Id="rId1198" Type="http://schemas.openxmlformats.org/officeDocument/2006/relationships/hyperlink" Target="https://www.oraridiapertura24.it/filiale/Monfalcone-Findomestic-4759452Y.html" TargetMode="External"/><Relationship Id="rId124" Type="http://schemas.openxmlformats.org/officeDocument/2006/relationships/hyperlink" Target="https://www.banche.wiki/filiale-findomestic-di-via-pietro-bulloni-47-brescia/" TargetMode="External"/><Relationship Id="rId366" Type="http://schemas.openxmlformats.org/officeDocument/2006/relationships/hyperlink" Target="https://www.findomestic.it/dove-siamo/umbria" TargetMode="External"/><Relationship Id="rId1199" Type="http://schemas.openxmlformats.org/officeDocument/2006/relationships/hyperlink" Target="https://www.findomestic.it/dove-siamo/friuli-venezia-giulia/gorizia" TargetMode="External"/><Relationship Id="rId123" Type="http://schemas.openxmlformats.org/officeDocument/2006/relationships/hyperlink" Target="https://www.findomestic.it/dove-siamo/" TargetMode="External"/><Relationship Id="rId365" Type="http://schemas.openxmlformats.org/officeDocument/2006/relationships/hyperlink" Target="https://www.oraridiapertura24.it/filiale/Perugia%2520%2528PG%2529-Findomestic-65486F.html" TargetMode="External"/><Relationship Id="rId122" Type="http://schemas.openxmlformats.org/officeDocument/2006/relationships/hyperlink" Target="https://www.findomestic.it/dove-siamo/" TargetMode="External"/><Relationship Id="rId364" Type="http://schemas.openxmlformats.org/officeDocument/2006/relationships/hyperlink" Target="https://www.findomestic.it/dove-siamo/umbria" TargetMode="External"/><Relationship Id="rId95" Type="http://schemas.openxmlformats.org/officeDocument/2006/relationships/hyperlink" Target="https://www.findomestic.it/contatti.shtml" TargetMode="External"/><Relationship Id="rId94" Type="http://schemas.openxmlformats.org/officeDocument/2006/relationships/hyperlink" Target="https://secure.findomestic.it/clienti/webapp/customer-area/" TargetMode="External"/><Relationship Id="rId97" Type="http://schemas.openxmlformats.org/officeDocument/2006/relationships/hyperlink" Target="https://www.doveconviene.it/negozi/findomestic/1083109/via-giovanni-amendola-170" TargetMode="External"/><Relationship Id="rId96" Type="http://schemas.openxmlformats.org/officeDocument/2006/relationships/hyperlink" Target="https://bariblu.com/negozio/319/findomestic" TargetMode="External"/><Relationship Id="rId99" Type="http://schemas.openxmlformats.org/officeDocument/2006/relationships/hyperlink" Target="https://www.paginebianche.it/bari/centro-clienti-bari.976779" TargetMode="External"/><Relationship Id="rId98" Type="http://schemas.openxmlformats.org/officeDocument/2006/relationships/hyperlink" Target="https://www.mutuissimo.it/Investimenti-Finanziamenti-Agenzia-Banca.asp?abi=03115&amp;cab=04000" TargetMode="External"/><Relationship Id="rId91" Type="http://schemas.openxmlformats.org/officeDocument/2006/relationships/hyperlink" Target="https://www.doveconviene.it/negozi/findomestic/1083289/via-guglielmo-marconi-33" TargetMode="External"/><Relationship Id="rId90" Type="http://schemas.openxmlformats.org/officeDocument/2006/relationships/hyperlink" Target="https://www.doveconviene.it/negozi/findomestic/1083290/via-martana-3-5" TargetMode="External"/><Relationship Id="rId93" Type="http://schemas.openxmlformats.org/officeDocument/2006/relationships/hyperlink" Target="https://www.doveconviene.it/negozi/findomestic/1083109/via-giovanni-amendola-170" TargetMode="External"/><Relationship Id="rId92" Type="http://schemas.openxmlformats.org/officeDocument/2006/relationships/hyperlink" Target="https://www.findomestic.it/" TargetMode="External"/><Relationship Id="rId118" Type="http://schemas.openxmlformats.org/officeDocument/2006/relationships/hyperlink" Target="https://www.findomestic.it/dove-siamo/" TargetMode="External"/><Relationship Id="rId117" Type="http://schemas.openxmlformats.org/officeDocument/2006/relationships/hyperlink" Target="https://www.findomestic.it/dove-siamo/emilia-romagna" TargetMode="External"/><Relationship Id="rId359" Type="http://schemas.openxmlformats.org/officeDocument/2006/relationships/hyperlink" Target="https://www.cylex-italia.it/venezia/findomestic---centro-clienti-mestre-10256718.html" TargetMode="External"/><Relationship Id="rId116" Type="http://schemas.openxmlformats.org/officeDocument/2006/relationships/hyperlink" Target="https://secure.findomestic.it/clienti/webapp/customer-area/" TargetMode="External"/><Relationship Id="rId358" Type="http://schemas.openxmlformats.org/officeDocument/2006/relationships/hyperlink" Target="https://www.cylex-italia.it/venezia/findomestic---centro-clienti-mestre-10256718.html" TargetMode="External"/><Relationship Id="rId115" Type="http://schemas.openxmlformats.org/officeDocument/2006/relationships/hyperlink" Target="https://www.findomestic.it/dove-siamo/" TargetMode="External"/><Relationship Id="rId357" Type="http://schemas.openxmlformats.org/officeDocument/2006/relationships/hyperlink" Target="https://trova-aperto.it/venezia/findomestic-centro-clienti-mestre-68832" TargetMode="External"/><Relationship Id="rId599" Type="http://schemas.openxmlformats.org/officeDocument/2006/relationships/hyperlink" Target="https://www.findomestic.it/dove-siamo/lombardia/lecco" TargetMode="External"/><Relationship Id="rId1180" Type="http://schemas.openxmlformats.org/officeDocument/2006/relationships/hyperlink" Target="https://www.findomestic.it/dove-siamo/lazio/latina" TargetMode="External"/><Relationship Id="rId1181" Type="http://schemas.openxmlformats.org/officeDocument/2006/relationships/hyperlink" Target="https://www.paginebianche.it/formia/agente-findomestic-star-brixia.10844222" TargetMode="External"/><Relationship Id="rId119" Type="http://schemas.openxmlformats.org/officeDocument/2006/relationships/hyperlink" Target="https://www.findomestic.it/contatti.shtml" TargetMode="External"/><Relationship Id="rId1182" Type="http://schemas.openxmlformats.org/officeDocument/2006/relationships/hyperlink" Target="https://www.paginebianche.it/martina-franca/agente-findomestic-star-brixia.10844229" TargetMode="External"/><Relationship Id="rId110" Type="http://schemas.openxmlformats.org/officeDocument/2006/relationships/hyperlink" Target="https://www.findomestic.it/dove-siamo/" TargetMode="External"/><Relationship Id="rId352" Type="http://schemas.openxmlformats.org/officeDocument/2006/relationships/hyperlink" Target="https://www.paginebianche.it/messina/findomestic-banca-s-p-a_1" TargetMode="External"/><Relationship Id="rId594" Type="http://schemas.openxmlformats.org/officeDocument/2006/relationships/hyperlink" Target="https://www.findomestic.it/dove-siamo/lombardia/lecco" TargetMode="External"/><Relationship Id="rId1183" Type="http://schemas.openxmlformats.org/officeDocument/2006/relationships/hyperlink" Target="https://www.paginebianche.it/martina-franca/agente-findomestic-star-brixia.10844229" TargetMode="External"/><Relationship Id="rId351" Type="http://schemas.openxmlformats.org/officeDocument/2006/relationships/hyperlink" Target="https://www.findomestic.it/dove-siamo/sicilia" TargetMode="External"/><Relationship Id="rId593" Type="http://schemas.openxmlformats.org/officeDocument/2006/relationships/hyperlink" Target="https://www.paginebianche.it/giugliano-in-campania/findomestic-banca.12792541" TargetMode="External"/><Relationship Id="rId1184" Type="http://schemas.openxmlformats.org/officeDocument/2006/relationships/hyperlink" Target="https://www.banche.wiki/filiale-findomestic-di-via-alessandro-fighera-17-martina-franca/" TargetMode="External"/><Relationship Id="rId350" Type="http://schemas.openxmlformats.org/officeDocument/2006/relationships/hyperlink" Target="https://www.doveconviene.it/negozi/findomestic/1083209/via-g-garibaldi-110" TargetMode="External"/><Relationship Id="rId592" Type="http://schemas.openxmlformats.org/officeDocument/2006/relationships/hyperlink" Target="https://tutti-sconti.it/punti-vendita/giugliano/findomestic/via-delle-colonne-33-l" TargetMode="External"/><Relationship Id="rId1185" Type="http://schemas.openxmlformats.org/officeDocument/2006/relationships/hyperlink" Target="https://www.infofindomestic.it/carriere/posizioni-aperte/index.html" TargetMode="External"/><Relationship Id="rId591" Type="http://schemas.openxmlformats.org/officeDocument/2006/relationships/hyperlink" Target="https://tutti-sconti.it/punti-vendita/giugliano/findomestic/via-delle-colonne-33-l" TargetMode="External"/><Relationship Id="rId1186" Type="http://schemas.openxmlformats.org/officeDocument/2006/relationships/hyperlink" Target="https://www.oraridiapertura24.it/filiale/Massafra%2520%2528TA%2529-Findomestic-65356G.html" TargetMode="External"/><Relationship Id="rId114" Type="http://schemas.openxmlformats.org/officeDocument/2006/relationships/hyperlink" Target="https://www.doveconviene.it/negozi/findomestic/1083122/viale-pietramellara-11" TargetMode="External"/><Relationship Id="rId356" Type="http://schemas.openxmlformats.org/officeDocument/2006/relationships/hyperlink" Target="https://nicelocal.it/venezia/banks/findomestic_centro_clienti_mestre/" TargetMode="External"/><Relationship Id="rId598" Type="http://schemas.openxmlformats.org/officeDocument/2006/relationships/hyperlink" Target="https://www.doveconviene.it/negozi/findomestic/1083191/corso-martiri-della-liberazione-75" TargetMode="External"/><Relationship Id="rId1187" Type="http://schemas.openxmlformats.org/officeDocument/2006/relationships/hyperlink" Target="https://www.oraridiapertura24.it/filiale/Massafra%2520%2528TA%2529-Findomestic-65356G.html" TargetMode="External"/><Relationship Id="rId113" Type="http://schemas.openxmlformats.org/officeDocument/2006/relationships/hyperlink" Target="https://www.paginebianche.it/bologna/findomestic-banca-s-p-a_03786972" TargetMode="External"/><Relationship Id="rId355" Type="http://schemas.openxmlformats.org/officeDocument/2006/relationships/hyperlink" Target="https://tutti-sconti.it/punti-vendita/venezia/findomestic/via-don-f-tosatto-22-c-o-centro-commerciale-porte-di-mestre" TargetMode="External"/><Relationship Id="rId597" Type="http://schemas.openxmlformats.org/officeDocument/2006/relationships/hyperlink" Target="https://www.findomestic.it/dove-siamo/lombardia/lecco" TargetMode="External"/><Relationship Id="rId1188" Type="http://schemas.openxmlformats.org/officeDocument/2006/relationships/hyperlink" Target="https://www.oraridiapertura24.it/filiale/Massafra%2520%2528TA%2529-Findomestic-65356G.html" TargetMode="External"/><Relationship Id="rId112" Type="http://schemas.openxmlformats.org/officeDocument/2006/relationships/hyperlink" Target="https://www.doveconviene.it/negozi/findomestic/1083122/viale-pietramellara-11" TargetMode="External"/><Relationship Id="rId354" Type="http://schemas.openxmlformats.org/officeDocument/2006/relationships/hyperlink" Target="https://www.cylex-italia.it/venezia/findomestic---centro-clienti-mestre-10256718.html" TargetMode="External"/><Relationship Id="rId596" Type="http://schemas.openxmlformats.org/officeDocument/2006/relationships/hyperlink" Target="https://www.findomestic.it/dove-siamo/lombardia/lecco" TargetMode="External"/><Relationship Id="rId1189" Type="http://schemas.openxmlformats.org/officeDocument/2006/relationships/hyperlink" Target="https://www.paginegialle.it/modugno-ba/findomestic-banca" TargetMode="External"/><Relationship Id="rId111" Type="http://schemas.openxmlformats.org/officeDocument/2006/relationships/hyperlink" Target="https://www.tiendeo.it/Negozi/casalecchio-di-reno/findomestic-rotonda-biagi-via-porrettana/231671" TargetMode="External"/><Relationship Id="rId353" Type="http://schemas.openxmlformats.org/officeDocument/2006/relationships/hyperlink" Target="https://www.cylex-italia.it/venezia/findomestic---centro-clienti-mestre-10256718.html" TargetMode="External"/><Relationship Id="rId595" Type="http://schemas.openxmlformats.org/officeDocument/2006/relationships/hyperlink" Target="https://www.findomestic.it/dove-siamo/lombardia/lecco" TargetMode="External"/><Relationship Id="rId1136" Type="http://schemas.openxmlformats.org/officeDocument/2006/relationships/hyperlink" Target="https://www.oraridiapertura24.it/filiale/Terracina%2520%2528LT%2529-Findomestic-2178051F.html" TargetMode="External"/><Relationship Id="rId1137" Type="http://schemas.openxmlformats.org/officeDocument/2006/relationships/hyperlink" Target="https://www.findomestic.it/dove-siamo/lazio/latina" TargetMode="External"/><Relationship Id="rId1138" Type="http://schemas.openxmlformats.org/officeDocument/2006/relationships/hyperlink" Target="https://www.findomestic.it/dove-siamo/lazio/latina" TargetMode="External"/><Relationship Id="rId1139" Type="http://schemas.openxmlformats.org/officeDocument/2006/relationships/hyperlink" Target="https://www.oraridiapertura24.it/filiale/Terracina%2520%2528LT%2529-Findomestic-2178051F.html" TargetMode="External"/><Relationship Id="rId305" Type="http://schemas.openxmlformats.org/officeDocument/2006/relationships/hyperlink" Target="https://www.findomestic.it/contatti.shtml" TargetMode="External"/><Relationship Id="rId547" Type="http://schemas.openxmlformats.org/officeDocument/2006/relationships/hyperlink" Target="https://www.oraridiapertura24.it/filiale/Ragusa-Findomestic-2178415A.html" TargetMode="External"/><Relationship Id="rId789" Type="http://schemas.openxmlformats.org/officeDocument/2006/relationships/hyperlink" Target="https://www.oraridiapertura24.it/filiale/Giulianova%2520%2528TE%2529-Findomestic-64801P.html" TargetMode="External"/><Relationship Id="rId304" Type="http://schemas.openxmlformats.org/officeDocument/2006/relationships/hyperlink" Target="https://www.oraridiapertura24.it/filiale/Salerno-Findomestic-64896F.html" TargetMode="External"/><Relationship Id="rId546" Type="http://schemas.openxmlformats.org/officeDocument/2006/relationships/hyperlink" Target="https://www.paginebianche.it/ragusa/findomestic-banca.4103836" TargetMode="External"/><Relationship Id="rId788" Type="http://schemas.openxmlformats.org/officeDocument/2006/relationships/hyperlink" Target="https://www.doveconviene.it/negozi/findomestic/1083318/via-galileo-galilei-238" TargetMode="External"/><Relationship Id="rId303" Type="http://schemas.openxmlformats.org/officeDocument/2006/relationships/hyperlink" Target="https://www.prestiti.it/finanziarie/findomestic/filiali/campania/salerno" TargetMode="External"/><Relationship Id="rId545" Type="http://schemas.openxmlformats.org/officeDocument/2006/relationships/hyperlink" Target="https://www.paginebianche.it/ragusa/findomestic-banca.4103836" TargetMode="External"/><Relationship Id="rId787" Type="http://schemas.openxmlformats.org/officeDocument/2006/relationships/hyperlink" Target="https://www.prestiti.it/finanziarie/findomestic/filiali/toscana/empoli" TargetMode="External"/><Relationship Id="rId302" Type="http://schemas.openxmlformats.org/officeDocument/2006/relationships/hyperlink" Target="https://www.prestiti.it/finanziarie/findomestic/filiali/campania/salerno" TargetMode="External"/><Relationship Id="rId544" Type="http://schemas.openxmlformats.org/officeDocument/2006/relationships/hyperlink" Target="https://www.findomestic.it/dove-siamo/sicilia" TargetMode="External"/><Relationship Id="rId786" Type="http://schemas.openxmlformats.org/officeDocument/2006/relationships/hyperlink" Target="https://www.doveconviene.it/negozi/findomestic/1083176/via-luigi-russo-70" TargetMode="External"/><Relationship Id="rId309" Type="http://schemas.openxmlformats.org/officeDocument/2006/relationships/hyperlink" Target="https://www.prestiti.it/finanziarie/findomestic/filiali/sicilia/siracusa" TargetMode="External"/><Relationship Id="rId308" Type="http://schemas.openxmlformats.org/officeDocument/2006/relationships/hyperlink" Target="https://www.doveconviene.it/negozi/findomestic/1083298/via-r-wagner-1-g" TargetMode="External"/><Relationship Id="rId307" Type="http://schemas.openxmlformats.org/officeDocument/2006/relationships/hyperlink" Target="https://www.elenchitelefonici.it/SA/SALERNO/FINDOMESTIC_BANCA_SPA/AZIENDE/0892759111.html" TargetMode="External"/><Relationship Id="rId549" Type="http://schemas.openxmlformats.org/officeDocument/2006/relationships/hyperlink" Target="https://www.paginebianche.it/ragusa/findomestic-banca.4103836" TargetMode="External"/><Relationship Id="rId306" Type="http://schemas.openxmlformats.org/officeDocument/2006/relationships/hyperlink" Target="https://www.doveconviene.it/negozi/findomestic/1083297/corso-garibaldi-120-124" TargetMode="External"/><Relationship Id="rId548" Type="http://schemas.openxmlformats.org/officeDocument/2006/relationships/hyperlink" Target="https://www.doveconviene.it/negozi/findomestic/1083278/via-virgilio-18" TargetMode="External"/><Relationship Id="rId781" Type="http://schemas.openxmlformats.org/officeDocument/2006/relationships/hyperlink" Target="https://www.oraridiapertura24.it/filiale/Cuneo%2520%2528CN%2529-Findomestic-65306G.html" TargetMode="External"/><Relationship Id="rId780" Type="http://schemas.openxmlformats.org/officeDocument/2006/relationships/hyperlink" Target="https://www.findomestic.it/dove-siamo/piemonte" TargetMode="External"/><Relationship Id="rId1130" Type="http://schemas.openxmlformats.org/officeDocument/2006/relationships/hyperlink" Target="https://tutti-sconti.it/punti-vendita/sanremo/findomestic/via-di-francia-54-56" TargetMode="External"/><Relationship Id="rId1131" Type="http://schemas.openxmlformats.org/officeDocument/2006/relationships/hyperlink" Target="https://www.doveconviene.it/negozi/findomestic/1083188/via-di-francia-54-56" TargetMode="External"/><Relationship Id="rId301" Type="http://schemas.openxmlformats.org/officeDocument/2006/relationships/hyperlink" Target="https://www.findomestic.it/area-clienti.shtml" TargetMode="External"/><Relationship Id="rId543" Type="http://schemas.openxmlformats.org/officeDocument/2006/relationships/hyperlink" Target="https://www.paginebianche.it/ragusa/findomestic-banca.4103836" TargetMode="External"/><Relationship Id="rId785" Type="http://schemas.openxmlformats.org/officeDocument/2006/relationships/hyperlink" Target="https://findomestic-banca-empoli.business.site/" TargetMode="External"/><Relationship Id="rId1132" Type="http://schemas.openxmlformats.org/officeDocument/2006/relationships/hyperlink" Target="https://www.findomestic.it/dove-siamo/liguria/imperia" TargetMode="External"/><Relationship Id="rId300" Type="http://schemas.openxmlformats.org/officeDocument/2006/relationships/hyperlink" Target="https://www.oraridiapertura24.it/filiale/Salerno-Findomestic-64894P.html" TargetMode="External"/><Relationship Id="rId542" Type="http://schemas.openxmlformats.org/officeDocument/2006/relationships/hyperlink" Target="https://www.oraridiapertura24.it/filiale/Prato%2520%2528PO%2529-Findomestic-65447E.html" TargetMode="External"/><Relationship Id="rId784" Type="http://schemas.openxmlformats.org/officeDocument/2006/relationships/hyperlink" Target="https://www.prestiti.it/finanziarie/findomestic/filiali/toscana/empoli" TargetMode="External"/><Relationship Id="rId1133" Type="http://schemas.openxmlformats.org/officeDocument/2006/relationships/hyperlink" Target="https://www.findomestic.it/dove-siamo/lombardia/sondrio" TargetMode="External"/><Relationship Id="rId541" Type="http://schemas.openxmlformats.org/officeDocument/2006/relationships/hyperlink" Target="https://www.prestiti.it/finanziarie/findomestic/filiali/toscana/prato" TargetMode="External"/><Relationship Id="rId783" Type="http://schemas.openxmlformats.org/officeDocument/2006/relationships/hyperlink" Target="https://www.oraridiapertura24.it/filiale/Cuneo%2520%2528CN%2529-Findomestic-65306G.html" TargetMode="External"/><Relationship Id="rId1134" Type="http://schemas.openxmlformats.org/officeDocument/2006/relationships/hyperlink" Target="https://www.oraridiapertura24.it/filiale/Sondrio%2520%2528SO%2529-Findomestic-65239M.html" TargetMode="External"/><Relationship Id="rId540" Type="http://schemas.openxmlformats.org/officeDocument/2006/relationships/hyperlink" Target="https://www.doveconviene.it/negozi/findomestic/1083261/viale-galileo-galilei-255" TargetMode="External"/><Relationship Id="rId782" Type="http://schemas.openxmlformats.org/officeDocument/2006/relationships/hyperlink" Target="https://www.oraridiapertura24.it/filiale/Cuneo%2520%2528CN%2529-Findomestic-65306G.html" TargetMode="External"/><Relationship Id="rId1135" Type="http://schemas.openxmlformats.org/officeDocument/2006/relationships/hyperlink" Target="https://www.findomestic.it/dove-siamo/lombardia/sondrio" TargetMode="External"/><Relationship Id="rId1125" Type="http://schemas.openxmlformats.org/officeDocument/2006/relationships/hyperlink" Target="https://www.findomestic.it/dove-siamo/trentino-alto-adige/trento" TargetMode="External"/><Relationship Id="rId1126" Type="http://schemas.openxmlformats.org/officeDocument/2006/relationships/hyperlink" Target="https://www.findomestic.it/dove-siamo/trentino-alto-adige/trento" TargetMode="External"/><Relationship Id="rId1127" Type="http://schemas.openxmlformats.org/officeDocument/2006/relationships/hyperlink" Target="https://www.findomestic.it/dove-siamo/trentino-alto-adige/trento" TargetMode="External"/><Relationship Id="rId1128" Type="http://schemas.openxmlformats.org/officeDocument/2006/relationships/hyperlink" Target="http://www.prestagenzie.com/findomestic/119-findomestic-milano-MI.html" TargetMode="External"/><Relationship Id="rId1129" Type="http://schemas.openxmlformats.org/officeDocument/2006/relationships/hyperlink" Target="https://www.findomestic.it/dove-siamo/liguria/imperia" TargetMode="External"/><Relationship Id="rId536" Type="http://schemas.openxmlformats.org/officeDocument/2006/relationships/hyperlink" Target="https://www.findomestic.it/dove-siamo/toscana/pisa" TargetMode="External"/><Relationship Id="rId778" Type="http://schemas.openxmlformats.org/officeDocument/2006/relationships/hyperlink" Target="https://www.doveconviene.it/negozi/findomestic/1083214/viale-della-liberazione-12" TargetMode="External"/><Relationship Id="rId535" Type="http://schemas.openxmlformats.org/officeDocument/2006/relationships/hyperlink" Target="https://www.oraridiapertura24.it/filiale/Pisa%2520%2528PI%2529-Findomestic-65432Q.html" TargetMode="External"/><Relationship Id="rId777" Type="http://schemas.openxmlformats.org/officeDocument/2006/relationships/hyperlink" Target="https://www.oraridiapertura24.it/filiale/Corsico%2520%2528MI%2529-Findomestic-2178123U.html" TargetMode="External"/><Relationship Id="rId534" Type="http://schemas.openxmlformats.org/officeDocument/2006/relationships/hyperlink" Target="https://www.prestiti.it/finanziarie/findomestic/filiali/toscana/pisa" TargetMode="External"/><Relationship Id="rId776" Type="http://schemas.openxmlformats.org/officeDocument/2006/relationships/hyperlink" Target="https://nicelocal.it/lombardia/banks/findomestic_centro_clienti_milano_corsico/" TargetMode="External"/><Relationship Id="rId533" Type="http://schemas.openxmlformats.org/officeDocument/2006/relationships/hyperlink" Target="https://www.findomestic.it/dove-siamo/toscana/pisa" TargetMode="External"/><Relationship Id="rId775" Type="http://schemas.openxmlformats.org/officeDocument/2006/relationships/hyperlink" Target="https://www.banche.wiki/filiale-findomestic-di-viale-liberazione-12-corsico/" TargetMode="External"/><Relationship Id="rId539" Type="http://schemas.openxmlformats.org/officeDocument/2006/relationships/hyperlink" Target="https://www.prestiti.it/finanziarie/findomestic/filiali/toscana/prato" TargetMode="External"/><Relationship Id="rId538" Type="http://schemas.openxmlformats.org/officeDocument/2006/relationships/hyperlink" Target="https://www.prestiti.it/finanziarie/findomestic/filiali/toscana/prato" TargetMode="External"/><Relationship Id="rId537" Type="http://schemas.openxmlformats.org/officeDocument/2006/relationships/hyperlink" Target="https://www.doveconviene.it/negozi/findomestic/1083257/via-c-battisti-9" TargetMode="External"/><Relationship Id="rId779" Type="http://schemas.openxmlformats.org/officeDocument/2006/relationships/hyperlink" Target="https://www.doveconviene.it/negozi/findomestic/1083149/corso-vittorio-emanuele-ii-6" TargetMode="External"/><Relationship Id="rId770" Type="http://schemas.openxmlformats.org/officeDocument/2006/relationships/hyperlink" Target="https://www.doveconviene.it/negozi/findomestic/1083337/piazzale-san-martino-11-a" TargetMode="External"/><Relationship Id="rId1120" Type="http://schemas.openxmlformats.org/officeDocument/2006/relationships/hyperlink" Target="https://www.doveconviene.it/negozi/findomestic/1083227/viale-stazione-207" TargetMode="External"/><Relationship Id="rId532" Type="http://schemas.openxmlformats.org/officeDocument/2006/relationships/hyperlink" Target="https://www.findomestic.it/dove-siamo/toscana/pisa" TargetMode="External"/><Relationship Id="rId774" Type="http://schemas.openxmlformats.org/officeDocument/2006/relationships/hyperlink" Target="https://www.doveconviene.it/negozi/findomestic/1083214/viale-della-liberazione-12" TargetMode="External"/><Relationship Id="rId1121" Type="http://schemas.openxmlformats.org/officeDocument/2006/relationships/hyperlink" Target="https://www.prestiti.it/finanziarie/findomestic/filiali/puglia/monopoli" TargetMode="External"/><Relationship Id="rId531" Type="http://schemas.openxmlformats.org/officeDocument/2006/relationships/hyperlink" Target="https://www.findomestic.it/dove-siamo/toscana/pisa" TargetMode="External"/><Relationship Id="rId773" Type="http://schemas.openxmlformats.org/officeDocument/2006/relationships/hyperlink" Target="https://www.doveconviene.it/negozi/findomestic/1083214/viale-della-liberazione-12" TargetMode="External"/><Relationship Id="rId1122" Type="http://schemas.openxmlformats.org/officeDocument/2006/relationships/hyperlink" Target="https://www.oraridiapertura24.it/filiale/Monopoli%2520%2528BA%2529-Findomestic-65364Z.html" TargetMode="External"/><Relationship Id="rId530" Type="http://schemas.openxmlformats.org/officeDocument/2006/relationships/hyperlink" Target="https://www.findomestic.it/dove-siamo/toscana/pisa" TargetMode="External"/><Relationship Id="rId772" Type="http://schemas.openxmlformats.org/officeDocument/2006/relationships/hyperlink" Target="https://www.findomestic.it/dove-siamo/veneto/treviso" TargetMode="External"/><Relationship Id="rId1123" Type="http://schemas.openxmlformats.org/officeDocument/2006/relationships/hyperlink" Target="https://www.prestiti.it/finanziarie/findomestic/filiali/puglia/monopoli" TargetMode="External"/><Relationship Id="rId771" Type="http://schemas.openxmlformats.org/officeDocument/2006/relationships/hyperlink" Target="https://www.oraridiapertura24.it/filiale/Conegliano%2520%2528TV%2529-Findomestic-65518H.html" TargetMode="External"/><Relationship Id="rId1124" Type="http://schemas.openxmlformats.org/officeDocument/2006/relationships/hyperlink" Target="https://www.oraridiapertura24.it/filiale/Monopoli%2520%2528BA%2529-Findomestic-65364Z.html" TargetMode="External"/><Relationship Id="rId1158" Type="http://schemas.openxmlformats.org/officeDocument/2006/relationships/hyperlink" Target="https://tutti-sconti.it/punti-vendita/borgosesia/findomestic/via-xx-settembre-39" TargetMode="External"/><Relationship Id="rId1159" Type="http://schemas.openxmlformats.org/officeDocument/2006/relationships/hyperlink" Target="https://tutti-sconti.it/punti-vendita/borgosesia/findomestic/via-xx-settembre-39" TargetMode="External"/><Relationship Id="rId327" Type="http://schemas.openxmlformats.org/officeDocument/2006/relationships/hyperlink" Target="https://www.findomestic.it/dove-siamo/veneto/verona" TargetMode="External"/><Relationship Id="rId569" Type="http://schemas.openxmlformats.org/officeDocument/2006/relationships/hyperlink" Target="https://www.paginegialle.it/cento-fe/finanziamenti/findomestic-banca-s-p-a" TargetMode="External"/><Relationship Id="rId326" Type="http://schemas.openxmlformats.org/officeDocument/2006/relationships/hyperlink" Target="https://www.oraridiapertura24.it/filiale/Varese%2520%2528VA%2529-Findomestic-65174Z.html" TargetMode="External"/><Relationship Id="rId568" Type="http://schemas.openxmlformats.org/officeDocument/2006/relationships/hyperlink" Target="https://www.paginegialle.it/emilia_romagna/ferrara/findomestic/corso-della-giovecca.html" TargetMode="External"/><Relationship Id="rId325" Type="http://schemas.openxmlformats.org/officeDocument/2006/relationships/hyperlink" Target="https://www.prestiti.it/finanziarie/findomestic/filiali/lombardia/varese" TargetMode="External"/><Relationship Id="rId567" Type="http://schemas.openxmlformats.org/officeDocument/2006/relationships/hyperlink" Target="https://www.findomestic.it/dove-siamo/calabria" TargetMode="External"/><Relationship Id="rId324" Type="http://schemas.openxmlformats.org/officeDocument/2006/relationships/hyperlink" Target="https://www.doveconviene.it/negozi/findomestic/1083342/via-robbioni-39" TargetMode="External"/><Relationship Id="rId566" Type="http://schemas.openxmlformats.org/officeDocument/2006/relationships/hyperlink" Target="https://www.doveconviene.it/negozi/findomestic/1083154/via-p-pompilio-rodota-15-c-d" TargetMode="External"/><Relationship Id="rId329" Type="http://schemas.openxmlformats.org/officeDocument/2006/relationships/hyperlink" Target="https://secure.findomestic.it/clienti/webapp/customer-area/" TargetMode="External"/><Relationship Id="rId328" Type="http://schemas.openxmlformats.org/officeDocument/2006/relationships/hyperlink" Target="https://www.findomestic.it/dove-siamo/veneto/verona" TargetMode="External"/><Relationship Id="rId561" Type="http://schemas.openxmlformats.org/officeDocument/2006/relationships/hyperlink" Target="https://www.prestiti.it/finanziarie/findomestic/filiali/calabria/cosenza" TargetMode="External"/><Relationship Id="rId1150" Type="http://schemas.openxmlformats.org/officeDocument/2006/relationships/hyperlink" Target="https://www.doveconviene.it/negozi/findomestic/1083241/via-torino-15" TargetMode="External"/><Relationship Id="rId560" Type="http://schemas.openxmlformats.org/officeDocument/2006/relationships/hyperlink" Target="https://www.findomestic.it/dove-siamo/trentino-alto-adige" TargetMode="External"/><Relationship Id="rId1151" Type="http://schemas.openxmlformats.org/officeDocument/2006/relationships/hyperlink" Target="https://www.doveconviene.it/negozi/findomestic/1083241/via-torino-15" TargetMode="External"/><Relationship Id="rId1152" Type="http://schemas.openxmlformats.org/officeDocument/2006/relationships/hyperlink" Target="https://www.prestiti.it/finanziarie/findomestic/filiali/veneto/bassano-del-grappa" TargetMode="External"/><Relationship Id="rId1153" Type="http://schemas.openxmlformats.org/officeDocument/2006/relationships/hyperlink" Target="https://www.prestiti.it/finanziarie/findomestic/filiali/veneto/bassano-del-grappa" TargetMode="External"/><Relationship Id="rId323" Type="http://schemas.openxmlformats.org/officeDocument/2006/relationships/hyperlink" Target="https://www.prestiti.it/finanziarie/findomestic/filiali/lombardia/varese" TargetMode="External"/><Relationship Id="rId565" Type="http://schemas.openxmlformats.org/officeDocument/2006/relationships/hyperlink" Target="https://www.prestiti.it/finanziarie/findomestic/filiali/calabria/rende" TargetMode="External"/><Relationship Id="rId1154" Type="http://schemas.openxmlformats.org/officeDocument/2006/relationships/hyperlink" Target="https://www.doveconviene.it/negozi/findomestic/1083349/viale-venezia-34-a" TargetMode="External"/><Relationship Id="rId322" Type="http://schemas.openxmlformats.org/officeDocument/2006/relationships/hyperlink" Target="https://www.findomestic.it/dove-siamo/liguria/la-spezia" TargetMode="External"/><Relationship Id="rId564" Type="http://schemas.openxmlformats.org/officeDocument/2006/relationships/hyperlink" Target="https://www.prestiti.it/finanziarie/findomestic/filiali/calabria/cosenza" TargetMode="External"/><Relationship Id="rId1155" Type="http://schemas.openxmlformats.org/officeDocument/2006/relationships/hyperlink" Target="https://www.prestiti.it/finanziarie/findomestic/filiali/veneto/bassano-del-grappa" TargetMode="External"/><Relationship Id="rId321" Type="http://schemas.openxmlformats.org/officeDocument/2006/relationships/hyperlink" Target="https://www.prestiti.it/finanziarie/findomestic/filiali/lombardia/varese" TargetMode="External"/><Relationship Id="rId563" Type="http://schemas.openxmlformats.org/officeDocument/2006/relationships/hyperlink" Target="https://www.prestiti.it/finanziarie/findomestic/filiali/calabria/cosenza" TargetMode="External"/><Relationship Id="rId1156" Type="http://schemas.openxmlformats.org/officeDocument/2006/relationships/hyperlink" Target="https://www.prestiti.it/finanziarie/findomestic/filiali/veneto/bassano-del-grappa" TargetMode="External"/><Relationship Id="rId320" Type="http://schemas.openxmlformats.org/officeDocument/2006/relationships/hyperlink" Target="https://secure.findomestic.it/clienti/webapp/customer-area/" TargetMode="External"/><Relationship Id="rId562" Type="http://schemas.openxmlformats.org/officeDocument/2006/relationships/hyperlink" Target="https://www.prestiti.it/finanziarie/findomestic/filiali/calabria/cosenza" TargetMode="External"/><Relationship Id="rId1157" Type="http://schemas.openxmlformats.org/officeDocument/2006/relationships/hyperlink" Target="https://www.oraridiapertura24.it/filiale/Borgo%2520San%2520Lorenzo%2520%2528FI%2529-Findomestic-65446Z.html" TargetMode="External"/><Relationship Id="rId1147" Type="http://schemas.openxmlformats.org/officeDocument/2006/relationships/hyperlink" Target="https://www.infofindomestic.it/carriere/posizioni-aperte/index.html" TargetMode="External"/><Relationship Id="rId1148" Type="http://schemas.openxmlformats.org/officeDocument/2006/relationships/hyperlink" Target="https://www.doveconviene.it/negozi/findomestic/1083241/via-torino-15" TargetMode="External"/><Relationship Id="rId1149" Type="http://schemas.openxmlformats.org/officeDocument/2006/relationships/hyperlink" Target="https://www.findomestic.it/dove-siamo/piemonte/novara" TargetMode="External"/><Relationship Id="rId316" Type="http://schemas.openxmlformats.org/officeDocument/2006/relationships/hyperlink" Target="https://www.paginegialle.it/sicilia/siracusa/findomestic/quartiere-ortigia.html" TargetMode="External"/><Relationship Id="rId558" Type="http://schemas.openxmlformats.org/officeDocument/2006/relationships/hyperlink" Target="https://www.doveconviene.it/negozi/findomestic/1083135/viale-druso-47" TargetMode="External"/><Relationship Id="rId315" Type="http://schemas.openxmlformats.org/officeDocument/2006/relationships/hyperlink" Target="https://www.oraridiapertura24.it/filiale/Siracusa%2520%2528SR%2529-Findomestic-65405Z.html" TargetMode="External"/><Relationship Id="rId557" Type="http://schemas.openxmlformats.org/officeDocument/2006/relationships/hyperlink" Target="https://www.doveconviene.it/negozi/findomestic/1083135/viale-druso-47" TargetMode="External"/><Relationship Id="rId799" Type="http://schemas.openxmlformats.org/officeDocument/2006/relationships/hyperlink" Target="https://www.doveconviene.it/negozi/findomestic/1083144/via-montegrappa-19-21" TargetMode="External"/><Relationship Id="rId314" Type="http://schemas.openxmlformats.org/officeDocument/2006/relationships/hyperlink" Target="https://www.doveconviene.it/negozi/findomestic/1083308/corso-umberto-i-118" TargetMode="External"/><Relationship Id="rId556" Type="http://schemas.openxmlformats.org/officeDocument/2006/relationships/hyperlink" Target="https://it-it.facebook.com/FindomesticBancaSpa/posts/abbiamo-aperto-una-nuova-agenzia-findomestic-a-bolzano-ti-aspettiamo-in-via-drus/10154679128018551/" TargetMode="External"/><Relationship Id="rId798" Type="http://schemas.openxmlformats.org/officeDocument/2006/relationships/hyperlink" Target="https://www.doveconviene.it/negozi/findomestic/1083124/via-carlo-pisacane-17-19" TargetMode="External"/><Relationship Id="rId313" Type="http://schemas.openxmlformats.org/officeDocument/2006/relationships/hyperlink" Target="https://www.prestiti.it/finanziarie/findomestic/filiali/sicilia/siracusa" TargetMode="External"/><Relationship Id="rId555" Type="http://schemas.openxmlformats.org/officeDocument/2006/relationships/hyperlink" Target="https://www.findomestic.it/dove-siamo/trentino-alto-adige" TargetMode="External"/><Relationship Id="rId797" Type="http://schemas.openxmlformats.org/officeDocument/2006/relationships/hyperlink" Target="https://www.oraridiapertura24.it/filiale/Imola-Findomestic-2096160U.html" TargetMode="External"/><Relationship Id="rId319" Type="http://schemas.openxmlformats.org/officeDocument/2006/relationships/hyperlink" Target="https://www.oraridiapertura24.it/filiale/Varese%2520%2528VA%2529-Findomestic-65174Z.html" TargetMode="External"/><Relationship Id="rId318" Type="http://schemas.openxmlformats.org/officeDocument/2006/relationships/hyperlink" Target="https://www.prestiti.it/finanziarie/findomestic/filiali/lombardia/varese" TargetMode="External"/><Relationship Id="rId317" Type="http://schemas.openxmlformats.org/officeDocument/2006/relationships/hyperlink" Target="https://www.prestiti.it/finanziarie/findomestic/filiali/lombardia/varese" TargetMode="External"/><Relationship Id="rId559" Type="http://schemas.openxmlformats.org/officeDocument/2006/relationships/hyperlink" Target="https://www.doveconviene.it/negozi/findomestic/1083135/viale-druso-47" TargetMode="External"/><Relationship Id="rId550" Type="http://schemas.openxmlformats.org/officeDocument/2006/relationships/hyperlink" Target="https://www.findomestic.it/dove-siamo/emilia-romagna" TargetMode="External"/><Relationship Id="rId792" Type="http://schemas.openxmlformats.org/officeDocument/2006/relationships/hyperlink" Target="https://www.oraridiapertura24.it/filiale/Grosseto%2520%2528GR%2529-Findomestic-65452W.html" TargetMode="External"/><Relationship Id="rId791" Type="http://schemas.openxmlformats.org/officeDocument/2006/relationships/hyperlink" Target="https://www.findomestic.it/dove-siamo/toscana/grosseto" TargetMode="External"/><Relationship Id="rId1140" Type="http://schemas.openxmlformats.org/officeDocument/2006/relationships/hyperlink" Target="https://www.oraridiapertura24.it/filiale/Terracina%2520%2528LT%2529-Findomestic-2178051F.html" TargetMode="External"/><Relationship Id="rId790" Type="http://schemas.openxmlformats.org/officeDocument/2006/relationships/hyperlink" Target="https://www.oraridiapertura24.it/filiale/Giulianova%2520%2528TE%2529-Findomestic-64801P.html" TargetMode="External"/><Relationship Id="rId1141" Type="http://schemas.openxmlformats.org/officeDocument/2006/relationships/hyperlink" Target="https://www.findomestic.it/dove-siamo/puglia/barletta-andria-trani" TargetMode="External"/><Relationship Id="rId1142" Type="http://schemas.openxmlformats.org/officeDocument/2006/relationships/hyperlink" Target="https://www.findomestic.it/dove-siamo/puglia/barletta-andria-trani" TargetMode="External"/><Relationship Id="rId312" Type="http://schemas.openxmlformats.org/officeDocument/2006/relationships/hyperlink" Target="https://secure.findomestic.it/clienti/webapp/customer-area/" TargetMode="External"/><Relationship Id="rId554" Type="http://schemas.openxmlformats.org/officeDocument/2006/relationships/hyperlink" Target="https://www.findomestic.it/dove-siamo/emilia-romagna" TargetMode="External"/><Relationship Id="rId796" Type="http://schemas.openxmlformats.org/officeDocument/2006/relationships/hyperlink" Target="https://www.findomestic.it/" TargetMode="External"/><Relationship Id="rId1143" Type="http://schemas.openxmlformats.org/officeDocument/2006/relationships/hyperlink" Target="https://www.oraridiapertura24.it/filiale/Trani%2520%2528BT%2529-Findomestic-2178202H.html" TargetMode="External"/><Relationship Id="rId311" Type="http://schemas.openxmlformats.org/officeDocument/2006/relationships/hyperlink" Target="https://www.prestiti.it/finanziarie/findomestic/filiali/sicilia/siracusa" TargetMode="External"/><Relationship Id="rId553" Type="http://schemas.openxmlformats.org/officeDocument/2006/relationships/hyperlink" Target="https://www.oraridiapertura24.it/filiale/Reggio%2520Emilia%2520%2528RE%2529-Findomestic-64970T.html" TargetMode="External"/><Relationship Id="rId795" Type="http://schemas.openxmlformats.org/officeDocument/2006/relationships/hyperlink" Target="https://www.findomestic.it/dove-siamo/emilia-romagna" TargetMode="External"/><Relationship Id="rId1144" Type="http://schemas.openxmlformats.org/officeDocument/2006/relationships/hyperlink" Target="https://www.findomestic.it/dove-siamo/puglia/barletta-andria-trani" TargetMode="External"/><Relationship Id="rId310" Type="http://schemas.openxmlformats.org/officeDocument/2006/relationships/hyperlink" Target="https://www.prestiti.it/finanziarie/findomestic/filiali/sicilia/siracusa" TargetMode="External"/><Relationship Id="rId552" Type="http://schemas.openxmlformats.org/officeDocument/2006/relationships/hyperlink" Target="https://www.oraridiapertura24.it/filiale/Reggio%2520Emilia%2520%2528RE%2529-Findomestic-64970T.html" TargetMode="External"/><Relationship Id="rId794" Type="http://schemas.openxmlformats.org/officeDocument/2006/relationships/hyperlink" Target="https://www.findomestic.it/dove-siamo/toscana/grosseto" TargetMode="External"/><Relationship Id="rId1145" Type="http://schemas.openxmlformats.org/officeDocument/2006/relationships/hyperlink" Target="https://www.findomestic.it/dove-siamo/puglia/barletta-andria-trani" TargetMode="External"/><Relationship Id="rId551" Type="http://schemas.openxmlformats.org/officeDocument/2006/relationships/hyperlink" Target="https://www.findomestic.it/dove-siamo/" TargetMode="External"/><Relationship Id="rId793" Type="http://schemas.openxmlformats.org/officeDocument/2006/relationships/hyperlink" Target="https://www.findomestic.it/dove-siamo/toscana/grosseto" TargetMode="External"/><Relationship Id="rId1146" Type="http://schemas.openxmlformats.org/officeDocument/2006/relationships/hyperlink" Target="https://www.doveconviene.it/negozi/findomestic/1083132/via-montegrappa-18-a" TargetMode="External"/><Relationship Id="rId297" Type="http://schemas.openxmlformats.org/officeDocument/2006/relationships/hyperlink" Target="https://www.prestiti.it/finanziarie/findomestic/filiali/campania/salerno" TargetMode="External"/><Relationship Id="rId296" Type="http://schemas.openxmlformats.org/officeDocument/2006/relationships/hyperlink" Target="https://www.findomestic.it/" TargetMode="External"/><Relationship Id="rId295" Type="http://schemas.openxmlformats.org/officeDocument/2006/relationships/hyperlink" Target="https://it.trustpilot.com/review/www.findomestic.it?page=2" TargetMode="External"/><Relationship Id="rId294" Type="http://schemas.openxmlformats.org/officeDocument/2006/relationships/hyperlink" Target="https://www.findomestic.it/area-clienti.shtml" TargetMode="External"/><Relationship Id="rId299" Type="http://schemas.openxmlformats.org/officeDocument/2006/relationships/hyperlink" Target="https://www.trovasede.it/sede/7844" TargetMode="External"/><Relationship Id="rId298" Type="http://schemas.openxmlformats.org/officeDocument/2006/relationships/hyperlink" Target="https://it.statex.info/findomestic-centro-clienti-salerno-concordia-273227" TargetMode="External"/><Relationship Id="rId271" Type="http://schemas.openxmlformats.org/officeDocument/2006/relationships/hyperlink" Target="https://www.doveconviene.it/negozi/findomestic/1083234/via-bernini-3" TargetMode="External"/><Relationship Id="rId270" Type="http://schemas.openxmlformats.org/officeDocument/2006/relationships/hyperlink" Target="https://local.reteimprese.it/piazza-guglielmo-pepe-80142-napoli/finanziamenti-mutui" TargetMode="External"/><Relationship Id="rId269" Type="http://schemas.openxmlformats.org/officeDocument/2006/relationships/hyperlink" Target="https://www.oraridiapertura24.it/filiale/Napoli%2520%2528NA%2529-Findomestic-64873I.html" TargetMode="External"/><Relationship Id="rId264" Type="http://schemas.openxmlformats.org/officeDocument/2006/relationships/hyperlink" Target="https://www.infofindomestic.it/carriere/posizioni-aperte/index.html" TargetMode="External"/><Relationship Id="rId263" Type="http://schemas.openxmlformats.org/officeDocument/2006/relationships/hyperlink" Target="https://www.doveconviene.it/negozi/findomestic/1083232/corso-giuseppe-garibaldi-403" TargetMode="External"/><Relationship Id="rId262" Type="http://schemas.openxmlformats.org/officeDocument/2006/relationships/hyperlink" Target="https://www.paginebianche.it/napoli/findomestic-banca.14203967" TargetMode="External"/><Relationship Id="rId261" Type="http://schemas.openxmlformats.org/officeDocument/2006/relationships/hyperlink" Target="https://secure.findomestic.it/clienti/webapp/customer-area/" TargetMode="External"/><Relationship Id="rId268" Type="http://schemas.openxmlformats.org/officeDocument/2006/relationships/hyperlink" Target="https://www.doveconviene.it/negozi/findomestic/1083236/via-cinthia-39" TargetMode="External"/><Relationship Id="rId267" Type="http://schemas.openxmlformats.org/officeDocument/2006/relationships/hyperlink" Target="https://www.prestiti.it/finanziarie/findomestic/filiali/campania/napoli" TargetMode="External"/><Relationship Id="rId266" Type="http://schemas.openxmlformats.org/officeDocument/2006/relationships/hyperlink" Target="https://www.centromugnano.it/negozi/findomestic/" TargetMode="External"/><Relationship Id="rId265" Type="http://schemas.openxmlformats.org/officeDocument/2006/relationships/hyperlink" Target="https://www.prestiti.it/finanziarie/findomestic/filiali/campania/marano-di-napoli" TargetMode="External"/><Relationship Id="rId260" Type="http://schemas.openxmlformats.org/officeDocument/2006/relationships/hyperlink" Target="https://www.prestiti.it/finanziarie/findomestic/filiali/campania/napoli" TargetMode="External"/><Relationship Id="rId259" Type="http://schemas.openxmlformats.org/officeDocument/2006/relationships/hyperlink" Target="https://www.findomestic.it/contatti.shtml" TargetMode="External"/><Relationship Id="rId258" Type="http://schemas.openxmlformats.org/officeDocument/2006/relationships/hyperlink" Target="https://www.prestiti.it/finanziarie/findomestic/filiali/campania/napoli" TargetMode="External"/><Relationship Id="rId253" Type="http://schemas.openxmlformats.org/officeDocument/2006/relationships/hyperlink" Target="https://www.prestiti.it/finanziarie/findomestic/filiali/campania/napoli" TargetMode="External"/><Relationship Id="rId495" Type="http://schemas.openxmlformats.org/officeDocument/2006/relationships/hyperlink" Target="https://www.paginebianche.it/aversa/findomestic-banca-s-p-a_11622033" TargetMode="External"/><Relationship Id="rId252" Type="http://schemas.openxmlformats.org/officeDocument/2006/relationships/hyperlink" Target="https://www.findomestic.it/contatti.shtml" TargetMode="External"/><Relationship Id="rId494" Type="http://schemas.openxmlformats.org/officeDocument/2006/relationships/hyperlink" Target="https://www.paginebianche.it/aversa/findomestic-banca.13842364" TargetMode="External"/><Relationship Id="rId251" Type="http://schemas.openxmlformats.org/officeDocument/2006/relationships/hyperlink" Target="https://www.findomestic.it/dove-siamo/" TargetMode="External"/><Relationship Id="rId493" Type="http://schemas.openxmlformats.org/officeDocument/2006/relationships/hyperlink" Target="https://www.paginebianche.it/aversa/findomestic-banca.13842364" TargetMode="External"/><Relationship Id="rId250" Type="http://schemas.openxmlformats.org/officeDocument/2006/relationships/hyperlink" Target="https://www.findomestic.it/contatti.shtml" TargetMode="External"/><Relationship Id="rId492" Type="http://schemas.openxmlformats.org/officeDocument/2006/relationships/hyperlink" Target="https://www.prestiti.it/finanziarie/findomestic/filiali/campania/aversa" TargetMode="External"/><Relationship Id="rId257" Type="http://schemas.openxmlformats.org/officeDocument/2006/relationships/hyperlink" Target="https://www.prestiti.it/finanziarie/findomestic/filiali/campania/napoli" TargetMode="External"/><Relationship Id="rId499" Type="http://schemas.openxmlformats.org/officeDocument/2006/relationships/hyperlink" Target="https://www.prestiti.it/finanziarie/findomestic/filiali/lombardia/cremona" TargetMode="External"/><Relationship Id="rId256" Type="http://schemas.openxmlformats.org/officeDocument/2006/relationships/hyperlink" Target="https://www.prestiti.it/finanziarie/findomestic/filiali/campania/napoli" TargetMode="External"/><Relationship Id="rId498" Type="http://schemas.openxmlformats.org/officeDocument/2006/relationships/hyperlink" Target="https://www.findomestic.it/" TargetMode="External"/><Relationship Id="rId255" Type="http://schemas.openxmlformats.org/officeDocument/2006/relationships/hyperlink" Target="https://www.paginebianche.it/napoli/findomestic-centro-clienti-napoli-vomero.10981637" TargetMode="External"/><Relationship Id="rId497" Type="http://schemas.openxmlformats.org/officeDocument/2006/relationships/hyperlink" Target="https://www.prestiti.it/finanziarie/findomestic/filiali/lombardia/cremona" TargetMode="External"/><Relationship Id="rId254" Type="http://schemas.openxmlformats.org/officeDocument/2006/relationships/hyperlink" Target="https://www.paginebianche.it/napoli/findomestic-banca.14203967" TargetMode="External"/><Relationship Id="rId496" Type="http://schemas.openxmlformats.org/officeDocument/2006/relationships/hyperlink" Target="https://www.prestiti.it/finanziarie/findomestic/filiali/lombardia/cremona" TargetMode="External"/><Relationship Id="rId293" Type="http://schemas.openxmlformats.org/officeDocument/2006/relationships/hyperlink" Target="https://www.oraridiapertura24.it/filiale/Pescara%2520%2528PE%2529-Findomestic-64798E.html" TargetMode="External"/><Relationship Id="rId292" Type="http://schemas.openxmlformats.org/officeDocument/2006/relationships/hyperlink" Target="https://www.paginebianche.it/pescara/findomestic-banca-s-p-a_03787043" TargetMode="External"/><Relationship Id="rId291" Type="http://schemas.openxmlformats.org/officeDocument/2006/relationships/hyperlink" Target="https://www.doveconviene.it/negozi/findomestic/1083253/corso-vittorio-emanuele-ii-65" TargetMode="External"/><Relationship Id="rId290" Type="http://schemas.openxmlformats.org/officeDocument/2006/relationships/hyperlink" Target="https://www.banche.wiki/filiale-findomestic-di-corso-vittorio-emanuele-ii-105-pescara/" TargetMode="External"/><Relationship Id="rId286" Type="http://schemas.openxmlformats.org/officeDocument/2006/relationships/hyperlink" Target="https://www.findomestic.it/" TargetMode="External"/><Relationship Id="rId285" Type="http://schemas.openxmlformats.org/officeDocument/2006/relationships/hyperlink" Target="https://www.doveconviene.it/negozi/findomestic/1083253/corso-vittorio-emanuele-ii-65" TargetMode="External"/><Relationship Id="rId284" Type="http://schemas.openxmlformats.org/officeDocument/2006/relationships/hyperlink" Target="https://www.findomestic.it/dove-siamo/emilia-romagna/parma" TargetMode="External"/><Relationship Id="rId283" Type="http://schemas.openxmlformats.org/officeDocument/2006/relationships/hyperlink" Target="https://www.findomestic.it/dove-siamo/emilia-romagna/parma" TargetMode="External"/><Relationship Id="rId289" Type="http://schemas.openxmlformats.org/officeDocument/2006/relationships/hyperlink" Target="https://www.tuttitalia.it/abruzzo/70-pescara/56-banche/51-findomestic-banca/" TargetMode="External"/><Relationship Id="rId288" Type="http://schemas.openxmlformats.org/officeDocument/2006/relationships/hyperlink" Target="https://www.oraridiapertura24.it/filiale/Pescara%2520%2528PE%2529-Findomestic-64798E.html" TargetMode="External"/><Relationship Id="rId287" Type="http://schemas.openxmlformats.org/officeDocument/2006/relationships/hyperlink" Target="https://www.oraridiapertura24.it/filiale/Pescara%2520%2528PE%2529-Findomestic-64798E.html" TargetMode="External"/><Relationship Id="rId282" Type="http://schemas.openxmlformats.org/officeDocument/2006/relationships/hyperlink" Target="https://www.oraridiapertura24.it/filiale/Parma-Findomestic-64954A.html" TargetMode="External"/><Relationship Id="rId281" Type="http://schemas.openxmlformats.org/officeDocument/2006/relationships/hyperlink" Target="https://www.findomestic.it/dove-siamo/emilia-romagna/parma" TargetMode="External"/><Relationship Id="rId280" Type="http://schemas.openxmlformats.org/officeDocument/2006/relationships/hyperlink" Target="https://www.doveconviene.it/negozi/findomestic/1083262/piazza-carlo-alberto-dalla-chiesa-17-a" TargetMode="External"/><Relationship Id="rId275" Type="http://schemas.openxmlformats.org/officeDocument/2006/relationships/hyperlink" Target="https://www.findomestic.it/dove-siamo/emilia-romagna/parma" TargetMode="External"/><Relationship Id="rId274" Type="http://schemas.openxmlformats.org/officeDocument/2006/relationships/hyperlink" Target="https://www.doveconviene.it/negozi/findomestic/1083239/via-galileo-galilei-7" TargetMode="External"/><Relationship Id="rId273" Type="http://schemas.openxmlformats.org/officeDocument/2006/relationships/hyperlink" Target="https://www.paginebianche.it/napoli/findomestic-centro-clienti-napoli.1960480" TargetMode="External"/><Relationship Id="rId272" Type="http://schemas.openxmlformats.org/officeDocument/2006/relationships/hyperlink" Target="https://www.doveconviene.it/negozi/findomestic/1083236/via-cinthia-39" TargetMode="External"/><Relationship Id="rId279" Type="http://schemas.openxmlformats.org/officeDocument/2006/relationships/hyperlink" Target="https://www.oraridiapertura24.it/filiale/Parma-Findomestic-64954A.html" TargetMode="External"/><Relationship Id="rId278" Type="http://schemas.openxmlformats.org/officeDocument/2006/relationships/hyperlink" Target="https://www.findomestic.it/dove-siamo/emilia-romagna/parma" TargetMode="External"/><Relationship Id="rId277" Type="http://schemas.openxmlformats.org/officeDocument/2006/relationships/hyperlink" Target="https://www.paginebianche.it/parma/findomestic.576346" TargetMode="External"/><Relationship Id="rId276" Type="http://schemas.openxmlformats.org/officeDocument/2006/relationships/hyperlink" Target="https://www.findomestic.it/dove-siamo/emilia-romagna/parma" TargetMode="External"/><Relationship Id="rId907" Type="http://schemas.openxmlformats.org/officeDocument/2006/relationships/hyperlink" Target="https://tutti-sconti.it/punti-vendita/monterotondo/findomestic/via-salaria-229" TargetMode="External"/><Relationship Id="rId906" Type="http://schemas.openxmlformats.org/officeDocument/2006/relationships/hyperlink" Target="https://www.oraridiapertura24.it/filiale/Monterotondo-Findomestic-4759458K.html" TargetMode="External"/><Relationship Id="rId905" Type="http://schemas.openxmlformats.org/officeDocument/2006/relationships/hyperlink" Target="https://tutti-sconti.it/punti-vendita/monterotondo/findomestic/via-salaria-229" TargetMode="External"/><Relationship Id="rId904" Type="http://schemas.openxmlformats.org/officeDocument/2006/relationships/hyperlink" Target="https://www.prestiti.it/finanziarie/findomestic/filiali/puglia/maglie" TargetMode="External"/><Relationship Id="rId909" Type="http://schemas.openxmlformats.org/officeDocument/2006/relationships/hyperlink" Target="https://www.doveconviene.it/negozi/findomestic/1083310/via-vittorio-veneto-88-c" TargetMode="External"/><Relationship Id="rId908" Type="http://schemas.openxmlformats.org/officeDocument/2006/relationships/hyperlink" Target="https://www.prestiti.it/finanziarie/findomestic/filiali/sardegna/olbia" TargetMode="External"/><Relationship Id="rId903" Type="http://schemas.openxmlformats.org/officeDocument/2006/relationships/hyperlink" Target="https://www.oraridiapertura24.it/filiale/Maglie%2520%2528LE%2529-Findomestic-65373B.html" TargetMode="External"/><Relationship Id="rId902" Type="http://schemas.openxmlformats.org/officeDocument/2006/relationships/hyperlink" Target="https://www.doveconviene.it/negozi/findomestic/1083195/via-vittorio-emanuele-239" TargetMode="External"/><Relationship Id="rId901" Type="http://schemas.openxmlformats.org/officeDocument/2006/relationships/hyperlink" Target="https://www.oraridiapertura24.it/filiale/Magenta%2520%2528MI%2529-Findomestic-65222L.html" TargetMode="External"/><Relationship Id="rId900" Type="http://schemas.openxmlformats.org/officeDocument/2006/relationships/hyperlink" Target="https://www.oraridiapertura24.it/filiale/Magenta%2520%2528MI%2529-Findomestic-65222L.html" TargetMode="External"/><Relationship Id="rId929" Type="http://schemas.openxmlformats.org/officeDocument/2006/relationships/hyperlink" Target="https://www.oraridiapertura24.it/filiale/Teramo-Findomestic-348914F.html" TargetMode="External"/><Relationship Id="rId928" Type="http://schemas.openxmlformats.org/officeDocument/2006/relationships/hyperlink" Target="https://www.paginebianche.it/teramo/agente-findomestic-star-brixia.10844239" TargetMode="External"/><Relationship Id="rId927" Type="http://schemas.openxmlformats.org/officeDocument/2006/relationships/hyperlink" Target="https://www.oraridiapertura24.it/filiale/Teramo-Findomestic-348914F.html" TargetMode="External"/><Relationship Id="rId926" Type="http://schemas.openxmlformats.org/officeDocument/2006/relationships/hyperlink" Target="https://www.oraridiapertura24.it/filiale/Rieti%2520%2528RI%2529-Findomestic-65070W.html" TargetMode="External"/><Relationship Id="rId921" Type="http://schemas.openxmlformats.org/officeDocument/2006/relationships/hyperlink" Target="https://www.prestiti.it/finanziarie/findomestic/filiali/sicilia/paterno-sicilia" TargetMode="External"/><Relationship Id="rId920" Type="http://schemas.openxmlformats.org/officeDocument/2006/relationships/hyperlink" Target="https://www.prestiti.it/finanziarie/findomestic/filiali/sicilia/paterno-sicilia" TargetMode="External"/><Relationship Id="rId925" Type="http://schemas.openxmlformats.org/officeDocument/2006/relationships/hyperlink" Target="https://www.paginebianche.it/rieti/findomestic.6967114" TargetMode="External"/><Relationship Id="rId924" Type="http://schemas.openxmlformats.org/officeDocument/2006/relationships/hyperlink" Target="https://www.findomestic.it/dove-siamo/" TargetMode="External"/><Relationship Id="rId923" Type="http://schemas.openxmlformats.org/officeDocument/2006/relationships/hyperlink" Target="https://www.findomestic.it/dove-siamo/sicilia" TargetMode="External"/><Relationship Id="rId922" Type="http://schemas.openxmlformats.org/officeDocument/2006/relationships/hyperlink" Target="https://www.prestiti.it/finanziarie/findomestic/filiali/sicilia/paterno-sicilia" TargetMode="External"/><Relationship Id="rId918" Type="http://schemas.openxmlformats.org/officeDocument/2006/relationships/hyperlink" Target="https://www.paginebianche.it/oristano/findomestic.4294830" TargetMode="External"/><Relationship Id="rId917" Type="http://schemas.openxmlformats.org/officeDocument/2006/relationships/hyperlink" Target="https://www.oraridiapertura24.it/filiale/Oristano%2520%2528OR%2529-Findomestic-65392N.html" TargetMode="External"/><Relationship Id="rId916" Type="http://schemas.openxmlformats.org/officeDocument/2006/relationships/hyperlink" Target="https://www.findomestic.it/dove-siamo/sardegna" TargetMode="External"/><Relationship Id="rId915" Type="http://schemas.openxmlformats.org/officeDocument/2006/relationships/hyperlink" Target="https://www.doveconviene.it/negozi/findomestic/1083244/via-cagliari-85-a" TargetMode="External"/><Relationship Id="rId919" Type="http://schemas.openxmlformats.org/officeDocument/2006/relationships/hyperlink" Target="https://www.prestiti.it/finanziarie/findomestic/filiali/sicilia/paterno-sicilia" TargetMode="External"/><Relationship Id="rId910" Type="http://schemas.openxmlformats.org/officeDocument/2006/relationships/hyperlink" Target="https://www.prestiti.it/finanziarie/findomestic/filiali/sardegna/olbia" TargetMode="External"/><Relationship Id="rId914" Type="http://schemas.openxmlformats.org/officeDocument/2006/relationships/hyperlink" Target="https://www.findomestic.it/dove-siamo/sardegna" TargetMode="External"/><Relationship Id="rId913" Type="http://schemas.openxmlformats.org/officeDocument/2006/relationships/hyperlink" Target="https://www.prestiti.it/finanziarie/findomestic/filiali/sardegna/olbia" TargetMode="External"/><Relationship Id="rId912" Type="http://schemas.openxmlformats.org/officeDocument/2006/relationships/hyperlink" Target="https://www.paginegialle.it/olbia-ot/finanziamenti/agenzia-findomestic-network_2" TargetMode="External"/><Relationship Id="rId911" Type="http://schemas.openxmlformats.org/officeDocument/2006/relationships/hyperlink" Target="https://www.oraridiapertura24.it/filiale/Olbia%2520%2528OT%2529-Findomestic-65390H.html" TargetMode="External"/><Relationship Id="rId1213" Type="http://schemas.openxmlformats.org/officeDocument/2006/relationships/hyperlink" Target="https://www.doveconviene.it/negozi/findomestic/1083346/viale-trieste-58-a" TargetMode="External"/><Relationship Id="rId1214" Type="http://schemas.openxmlformats.org/officeDocument/2006/relationships/hyperlink" Target="https://www.doveconviene.it/negozi/findomestic/1083346/viale-trieste-58-a" TargetMode="External"/><Relationship Id="rId1215" Type="http://schemas.openxmlformats.org/officeDocument/2006/relationships/hyperlink" Target="https://www.doveconviene.it/negozi/findomestic/1083346/viale-trieste-58-a" TargetMode="External"/><Relationship Id="rId1216" Type="http://schemas.openxmlformats.org/officeDocument/2006/relationships/hyperlink" Target="https://www.doveconviene.it/negozi/findomestic/1083138/via-colombo-74" TargetMode="External"/><Relationship Id="rId1217" Type="http://schemas.openxmlformats.org/officeDocument/2006/relationships/hyperlink" Target="https://www.doveconviene.it/negozi/findomestic/1083138/via-colombo-74" TargetMode="External"/><Relationship Id="rId1218" Type="http://schemas.openxmlformats.org/officeDocument/2006/relationships/hyperlink" Target="https://www.doveconviene.it/negozi/findomestic/1083138/via-colombo-74" TargetMode="External"/><Relationship Id="rId1219" Type="http://schemas.openxmlformats.org/officeDocument/2006/relationships/hyperlink" Target="https://www.doveconviene.it/negozi/findomestic/1083138/via-colombo-74" TargetMode="External"/><Relationship Id="rId629" Type="http://schemas.openxmlformats.org/officeDocument/2006/relationships/hyperlink" Target="https://www.oraridiapertura24.it/filiale/Pordenone%2520%2528PN%2529-Findomestic-64995Q.html" TargetMode="External"/><Relationship Id="rId624" Type="http://schemas.openxmlformats.org/officeDocument/2006/relationships/hyperlink" Target="https://www.prestiti.it/finanziarie/findomestic/filiali/toscana/pontedera" TargetMode="External"/><Relationship Id="rId866" Type="http://schemas.openxmlformats.org/officeDocument/2006/relationships/hyperlink" Target="https://www.doveconviene.it/negozi/findomestic/1083157/corso-italia-58-d-f" TargetMode="External"/><Relationship Id="rId623" Type="http://schemas.openxmlformats.org/officeDocument/2006/relationships/hyperlink" Target="https://www.prestiti.it/finanziarie/findomestic/filiali/toscana/pontedera" TargetMode="External"/><Relationship Id="rId865" Type="http://schemas.openxmlformats.org/officeDocument/2006/relationships/hyperlink" Target="https://www.prestiti.it/finanziarie/findomestic/filiali/sicilia/acireale" TargetMode="External"/><Relationship Id="rId622" Type="http://schemas.openxmlformats.org/officeDocument/2006/relationships/hyperlink" Target="https://www.prestiti.it/finanziarie/findomestic/filiali/toscana/pontedera" TargetMode="External"/><Relationship Id="rId864" Type="http://schemas.openxmlformats.org/officeDocument/2006/relationships/hyperlink" Target="https://www.prestiti.it/finanziarie/findomestic/filiali/lazio/viterbo" TargetMode="External"/><Relationship Id="rId621" Type="http://schemas.openxmlformats.org/officeDocument/2006/relationships/hyperlink" Target="https://www.doveconviene.it/negozi/findomestic/1083264/via-macalle-93" TargetMode="External"/><Relationship Id="rId863" Type="http://schemas.openxmlformats.org/officeDocument/2006/relationships/hyperlink" Target="https://www.paginebianche.it/viterbo/findomestic-banca.13738521" TargetMode="External"/><Relationship Id="rId628" Type="http://schemas.openxmlformats.org/officeDocument/2006/relationships/hyperlink" Target="https://www.findomestic.it/" TargetMode="External"/><Relationship Id="rId627" Type="http://schemas.openxmlformats.org/officeDocument/2006/relationships/hyperlink" Target="https://www.doveconviene.it/negozi/findomestic/1083259/viale-della-liberta-2-d" TargetMode="External"/><Relationship Id="rId869" Type="http://schemas.openxmlformats.org/officeDocument/2006/relationships/hyperlink" Target="https://www.oraridiapertura24.it/filiale/Acireale%2520%2528CT%2529-Findomestic-2178419Y.html" TargetMode="External"/><Relationship Id="rId626" Type="http://schemas.openxmlformats.org/officeDocument/2006/relationships/hyperlink" Target="https://www.prestiti.it/finanziarie/findomestic/filiali/toscana/pontedera" TargetMode="External"/><Relationship Id="rId868" Type="http://schemas.openxmlformats.org/officeDocument/2006/relationships/hyperlink" Target="https://www.prestiti.it/finanziarie/findomestic/filiali/sicilia/acireale" TargetMode="External"/><Relationship Id="rId625" Type="http://schemas.openxmlformats.org/officeDocument/2006/relationships/hyperlink" Target="https://www.prestiti.it/finanziarie/findomestic/filiali/toscana/pontedera" TargetMode="External"/><Relationship Id="rId867" Type="http://schemas.openxmlformats.org/officeDocument/2006/relationships/hyperlink" Target="https://www.oraridiapertura24.it/filiale/Acireale%2520%2528CT%2529-Findomestic-2178419Y.html" TargetMode="External"/><Relationship Id="rId620" Type="http://schemas.openxmlformats.org/officeDocument/2006/relationships/hyperlink" Target="https://www.doveconviene.it/negozi/findomestic/1083264/via-macalle-93" TargetMode="External"/><Relationship Id="rId862" Type="http://schemas.openxmlformats.org/officeDocument/2006/relationships/hyperlink" Target="https://www.oraridiapertura24.it/filiale/Viterbo-Findomestic-1616546R.html" TargetMode="External"/><Relationship Id="rId861" Type="http://schemas.openxmlformats.org/officeDocument/2006/relationships/hyperlink" Target="https://www.paginebianche.it/viterbo/findomestic-banca.13738521" TargetMode="External"/><Relationship Id="rId1210" Type="http://schemas.openxmlformats.org/officeDocument/2006/relationships/hyperlink" Target="https://www.doveconviene.it/negozi/findomestic/1083301/viale-marconi-70-a" TargetMode="External"/><Relationship Id="rId860" Type="http://schemas.openxmlformats.org/officeDocument/2006/relationships/hyperlink" Target="https://www.prestiti.it/finanziarie/findomestic/filiali/lazio/viterbo" TargetMode="External"/><Relationship Id="rId1211" Type="http://schemas.openxmlformats.org/officeDocument/2006/relationships/hyperlink" Target="https://www.doveconviene.it/negozi/findomestic/1083346/viale-trieste-58-a" TargetMode="External"/><Relationship Id="rId1212" Type="http://schemas.openxmlformats.org/officeDocument/2006/relationships/hyperlink" Target="https://www.doveconviene.it/negozi/findomestic/1083346/viale-trieste-58-a" TargetMode="External"/><Relationship Id="rId1202" Type="http://schemas.openxmlformats.org/officeDocument/2006/relationships/hyperlink" Target="https://www.oriocenter.it/it/servizi/findomestic" TargetMode="External"/><Relationship Id="rId1203" Type="http://schemas.openxmlformats.org/officeDocument/2006/relationships/hyperlink" Target="https://www.doveconviene.it/negozi/findomestic/1083324/piazza-s-donato" TargetMode="External"/><Relationship Id="rId1204" Type="http://schemas.openxmlformats.org/officeDocument/2006/relationships/hyperlink" Target="https://www.oraridiapertura24.it/filiale/Pinerolo%2520%2528TO%2529-Findomestic-2178185G.html" TargetMode="External"/><Relationship Id="rId1205" Type="http://schemas.openxmlformats.org/officeDocument/2006/relationships/hyperlink" Target="https://www.oraridiapertura24.it/filiale/Pinerolo%2520%2528TO%2529-Findomestic-2178185G.html" TargetMode="External"/><Relationship Id="rId1206" Type="http://schemas.openxmlformats.org/officeDocument/2006/relationships/hyperlink" Target="https://www.oraridiapertura24.it/filiale/Pinerolo%2520%2528TO%2529-Findomestic-2178185G.html" TargetMode="External"/><Relationship Id="rId1207" Type="http://schemas.openxmlformats.org/officeDocument/2006/relationships/hyperlink" Target="https://www.findomestic.it/dove-siamo/toscana/siena" TargetMode="External"/><Relationship Id="rId1208" Type="http://schemas.openxmlformats.org/officeDocument/2006/relationships/hyperlink" Target="https://www.findomestic.it/dove-siamo/toscana/siena" TargetMode="External"/><Relationship Id="rId1209" Type="http://schemas.openxmlformats.org/officeDocument/2006/relationships/hyperlink" Target="https://www.findomestic.it/dove-siamo/toscana/siena" TargetMode="External"/><Relationship Id="rId619" Type="http://schemas.openxmlformats.org/officeDocument/2006/relationships/hyperlink" Target="https://www.findomestic.it/dove-siamo/toscana/pistoia" TargetMode="External"/><Relationship Id="rId618" Type="http://schemas.openxmlformats.org/officeDocument/2006/relationships/hyperlink" Target="https://www.paginegialle.it/pistoia-pt/agenzia-montecatini-terme" TargetMode="External"/><Relationship Id="rId613" Type="http://schemas.openxmlformats.org/officeDocument/2006/relationships/hyperlink" Target="https://aziende.virgilio.it/finanziamenti/piacenza-pc/findomestic-banca-s-p-a" TargetMode="External"/><Relationship Id="rId855" Type="http://schemas.openxmlformats.org/officeDocument/2006/relationships/hyperlink" Target="https://www.prestiti.it/finanziarie/findomestic/filiali/calabria/vibo-valentia" TargetMode="External"/><Relationship Id="rId612" Type="http://schemas.openxmlformats.org/officeDocument/2006/relationships/hyperlink" Target="https://www.oraridiapertura24.it/filiale/Piacenza-Findomestic-64975N.html" TargetMode="External"/><Relationship Id="rId854" Type="http://schemas.openxmlformats.org/officeDocument/2006/relationships/hyperlink" Target="https://www.findomestic.it/dove-siamo/calabria/vibo-valentia" TargetMode="External"/><Relationship Id="rId611" Type="http://schemas.openxmlformats.org/officeDocument/2006/relationships/hyperlink" Target="https://www.doveconviene.it/negozi/findomestic/1083251/via-farnesiana-38-c" TargetMode="External"/><Relationship Id="rId853" Type="http://schemas.openxmlformats.org/officeDocument/2006/relationships/hyperlink" Target="https://www.prestiti.it/finanziarie/findomestic/filiali/toscana/viareggio" TargetMode="External"/><Relationship Id="rId610" Type="http://schemas.openxmlformats.org/officeDocument/2006/relationships/hyperlink" Target="https://www.doveconviene.it/negozi/findomestic/1083251/via-farnesiana-38-c" TargetMode="External"/><Relationship Id="rId852" Type="http://schemas.openxmlformats.org/officeDocument/2006/relationships/hyperlink" Target="https://www.doveconviene.it/negozi/findomestic/1083204/viale-carducci-25" TargetMode="External"/><Relationship Id="rId617" Type="http://schemas.openxmlformats.org/officeDocument/2006/relationships/hyperlink" Target="https://www.findomestic.it/dove-siamo/toscana/pistoia" TargetMode="External"/><Relationship Id="rId859" Type="http://schemas.openxmlformats.org/officeDocument/2006/relationships/hyperlink" Target="https://www.prestiti.it/finanziarie/findomestic/filiali/lazio/viterbo" TargetMode="External"/><Relationship Id="rId616" Type="http://schemas.openxmlformats.org/officeDocument/2006/relationships/hyperlink" Target="https://www.oraridiapertura24.it/filiale/Piacenza-Findomestic-64975N.html" TargetMode="External"/><Relationship Id="rId858" Type="http://schemas.openxmlformats.org/officeDocument/2006/relationships/hyperlink" Target="https://www.findomestic.it/dove-siamo/calabria/vibo-valentia" TargetMode="External"/><Relationship Id="rId615" Type="http://schemas.openxmlformats.org/officeDocument/2006/relationships/hyperlink" Target="https://www.doveconviene.it/negozi/findomestic/1083251/via-farnesiana-38-c" TargetMode="External"/><Relationship Id="rId857" Type="http://schemas.openxmlformats.org/officeDocument/2006/relationships/hyperlink" Target="https://www.doveconviene.it/negozi/findomestic/1083358/via-kennedy-22-24" TargetMode="External"/><Relationship Id="rId614" Type="http://schemas.openxmlformats.org/officeDocument/2006/relationships/hyperlink" Target="https://www.doveconviene.it/negozi/findomestic/1083251/via-farnesiana-38-c" TargetMode="External"/><Relationship Id="rId856" Type="http://schemas.openxmlformats.org/officeDocument/2006/relationships/hyperlink" Target="https://www.findomestic.it/dove-siamo/calabria/vibo-valentia" TargetMode="External"/><Relationship Id="rId851" Type="http://schemas.openxmlformats.org/officeDocument/2006/relationships/hyperlink" Target="https://www.prestiti.it/finanziarie/findomestic/filiali/toscana/viareggio" TargetMode="External"/><Relationship Id="rId850" Type="http://schemas.openxmlformats.org/officeDocument/2006/relationships/hyperlink" Target="https://www.prestiti.it/finanziarie/findomestic/filiali/toscana/viareggio" TargetMode="External"/><Relationship Id="rId1200" Type="http://schemas.openxmlformats.org/officeDocument/2006/relationships/hyperlink" Target="https://www.oriocenter.it/it/servizi/findomestic" TargetMode="External"/><Relationship Id="rId1201" Type="http://schemas.openxmlformats.org/officeDocument/2006/relationships/hyperlink" Target="https://www.oriocenter.it/it/servizi/findomestic" TargetMode="External"/><Relationship Id="rId1235" Type="http://schemas.openxmlformats.org/officeDocument/2006/relationships/hyperlink" Target="https://www.doveconviene.it/negozi/findomestic/1083292/viale-tirreno-210-a" TargetMode="External"/><Relationship Id="rId1236" Type="http://schemas.openxmlformats.org/officeDocument/2006/relationships/hyperlink" Target="https://www.paginebianche.it/napoli/findomestic-centro-clienti-napoli-vomero.10981637" TargetMode="External"/><Relationship Id="rId1237" Type="http://schemas.openxmlformats.org/officeDocument/2006/relationships/hyperlink" Target="https://it.statex.info/findomestic-centro-clienti-napoli-vomero-74842" TargetMode="External"/><Relationship Id="rId1238" Type="http://schemas.openxmlformats.org/officeDocument/2006/relationships/hyperlink" Target="https://www.findomestic.it/dove-siamo/toscana/massa-carrara" TargetMode="External"/><Relationship Id="rId1239" Type="http://schemas.openxmlformats.org/officeDocument/2006/relationships/hyperlink" Target="https://www.findomestic.it/dove-siamo/toscana/massa-carrara" TargetMode="External"/><Relationship Id="rId409" Type="http://schemas.openxmlformats.org/officeDocument/2006/relationships/hyperlink" Target="https://www.prestiti.it/finanziarie/findomestic/filiali/veneto/vicenza" TargetMode="External"/><Relationship Id="rId404" Type="http://schemas.openxmlformats.org/officeDocument/2006/relationships/hyperlink" Target="https://www.prestiti.it/finanziarie/findomestic/filiali/veneto/vicenza" TargetMode="External"/><Relationship Id="rId646" Type="http://schemas.openxmlformats.org/officeDocument/2006/relationships/hyperlink" Target="https://www.oraridiapertura24.it/filiale/Rimini%2520%2528RN%2529-Findomestic-64967Z.html" TargetMode="External"/><Relationship Id="rId888" Type="http://schemas.openxmlformats.org/officeDocument/2006/relationships/hyperlink" Target="https://www.findomestic.it/dove-siamo/lazio/latina" TargetMode="External"/><Relationship Id="rId403" Type="http://schemas.openxmlformats.org/officeDocument/2006/relationships/hyperlink" Target="https://www.prestiti.it/finanziarie/findomestic/filiali/veneto/vicenza" TargetMode="External"/><Relationship Id="rId645" Type="http://schemas.openxmlformats.org/officeDocument/2006/relationships/hyperlink" Target="https://www.doveconviene.it/negozi/findomestic/1083293/via-flaminia-175-a" TargetMode="External"/><Relationship Id="rId887" Type="http://schemas.openxmlformats.org/officeDocument/2006/relationships/hyperlink" Target="https://www.prestiti.it/finanziarie/findomestic/filiali/calabria/lamezia-terme" TargetMode="External"/><Relationship Id="rId402" Type="http://schemas.openxmlformats.org/officeDocument/2006/relationships/hyperlink" Target="https://www.oraridiapertura24.it/filiale/Udine-Findomestic-64985F.html" TargetMode="External"/><Relationship Id="rId644" Type="http://schemas.openxmlformats.org/officeDocument/2006/relationships/hyperlink" Target="https://www.findomestic.it/dove-siamo/emilia-romagna" TargetMode="External"/><Relationship Id="rId886" Type="http://schemas.openxmlformats.org/officeDocument/2006/relationships/hyperlink" Target="https://www.doveconviene.it/negozi/findomestic/1083166/via-c-colombo-34" TargetMode="External"/><Relationship Id="rId401" Type="http://schemas.openxmlformats.org/officeDocument/2006/relationships/hyperlink" Target="https://www.findomestic.it/dove-siamo/" TargetMode="External"/><Relationship Id="rId643" Type="http://schemas.openxmlformats.org/officeDocument/2006/relationships/hyperlink" Target="https://www.doveconviene.it/negozi/findomestic/1083273/via-faentina-32-a" TargetMode="External"/><Relationship Id="rId885" Type="http://schemas.openxmlformats.org/officeDocument/2006/relationships/hyperlink" Target="https://www.prestiti.it/finanziarie/findomestic/filiali/calabria/lamezia-terme" TargetMode="External"/><Relationship Id="rId408" Type="http://schemas.openxmlformats.org/officeDocument/2006/relationships/hyperlink" Target="https://www.oraridiapertura24.it/filiale/Vicenza-Findomestic-280426S.html" TargetMode="External"/><Relationship Id="rId407" Type="http://schemas.openxmlformats.org/officeDocument/2006/relationships/hyperlink" Target="https://www.prestiti.it/finanziarie/findomestic/filiali/veneto/vicenza" TargetMode="External"/><Relationship Id="rId649" Type="http://schemas.openxmlformats.org/officeDocument/2006/relationships/hyperlink" Target="https://www.findomestic.it/dove-siamo/trentino-alto-adige/trento" TargetMode="External"/><Relationship Id="rId406" Type="http://schemas.openxmlformats.org/officeDocument/2006/relationships/hyperlink" Target="https://www.prestiti.it/finanziarie/findomestic/filiali/veneto/vicenza" TargetMode="External"/><Relationship Id="rId648" Type="http://schemas.openxmlformats.org/officeDocument/2006/relationships/hyperlink" Target="https://www.oraridiapertura24.it/filiale/Rimini%2520%2528RN%2529-Findomestic-64967Z.html" TargetMode="External"/><Relationship Id="rId405" Type="http://schemas.openxmlformats.org/officeDocument/2006/relationships/hyperlink" Target="https://www.prestiti.it/finanziarie/findomestic/filiali/veneto/vicenza" TargetMode="External"/><Relationship Id="rId647" Type="http://schemas.openxmlformats.org/officeDocument/2006/relationships/hyperlink" Target="https://www.oraridiapertura24.it/filiale/Rimini%2520%2528RN%2529-Findomestic-64967Z.html" TargetMode="External"/><Relationship Id="rId889" Type="http://schemas.openxmlformats.org/officeDocument/2006/relationships/hyperlink" Target="https://www.doveconviene.it/negozi/findomestic/1083201/via-carturan-37" TargetMode="External"/><Relationship Id="rId880" Type="http://schemas.openxmlformats.org/officeDocument/2006/relationships/hyperlink" Target="https://www.findomestic.it/dove-siamo/umbria" TargetMode="External"/><Relationship Id="rId1230" Type="http://schemas.openxmlformats.org/officeDocument/2006/relationships/hyperlink" Target="https://www.doveconviene.it/negozi/findomestic/1083250/piazza-umberto-i-33" TargetMode="External"/><Relationship Id="rId400" Type="http://schemas.openxmlformats.org/officeDocument/2006/relationships/hyperlink" Target="https://www.oraridiapertura24.it/filiale/Udine-Findomestic-64985F.html" TargetMode="External"/><Relationship Id="rId642" Type="http://schemas.openxmlformats.org/officeDocument/2006/relationships/hyperlink" Target="https://www.oraridiapertura24.it/filiale/Ravenna-Findomestic-1643326R.html" TargetMode="External"/><Relationship Id="rId884" Type="http://schemas.openxmlformats.org/officeDocument/2006/relationships/hyperlink" Target="https://www.findomestic.it/dove-siamo/calabria" TargetMode="External"/><Relationship Id="rId1231" Type="http://schemas.openxmlformats.org/officeDocument/2006/relationships/hyperlink" Target="https://www.paginebianche.it/termini-imerese/findomestic-banca.13842409" TargetMode="External"/><Relationship Id="rId641" Type="http://schemas.openxmlformats.org/officeDocument/2006/relationships/hyperlink" Target="https://www.oraridiapertura24.it/filiale/Ravenna-Findomestic-1643326R.html" TargetMode="External"/><Relationship Id="rId883" Type="http://schemas.openxmlformats.org/officeDocument/2006/relationships/hyperlink" Target="https://www.prestiti.it/finanziarie/findomestic/filiali/calabria/lamezia-terme" TargetMode="External"/><Relationship Id="rId1232" Type="http://schemas.openxmlformats.org/officeDocument/2006/relationships/hyperlink" Target="https://www.paginebianche.it/termini-imerese/findomestic-banca.13842409" TargetMode="External"/><Relationship Id="rId640" Type="http://schemas.openxmlformats.org/officeDocument/2006/relationships/hyperlink" Target="https://www.findomestic.it/dove-siamo/calabria" TargetMode="External"/><Relationship Id="rId882" Type="http://schemas.openxmlformats.org/officeDocument/2006/relationships/hyperlink" Target="https://www.doveconviene.it/negozi/findomestic/1083255/via-nazario-sauro-5" TargetMode="External"/><Relationship Id="rId1233" Type="http://schemas.openxmlformats.org/officeDocument/2006/relationships/hyperlink" Target="https://www.oraridiapertura24.it/filiale/Termini%2520Imerese%2520%2528PA%2529-Findomestic-2178417I.html" TargetMode="External"/><Relationship Id="rId881" Type="http://schemas.openxmlformats.org/officeDocument/2006/relationships/hyperlink" Target="https://www.doveconviene.it/negozi/findomestic/1083255/via-nazario-sauro-5" TargetMode="External"/><Relationship Id="rId1234" Type="http://schemas.openxmlformats.org/officeDocument/2006/relationships/hyperlink" Target="https://www.doveconviene.it/negozi/findomestic/1083160/via-torino-37" TargetMode="External"/><Relationship Id="rId1224" Type="http://schemas.openxmlformats.org/officeDocument/2006/relationships/hyperlink" Target="https://www.infofindomestic.it/carriere/posizioni-aperte/index.html" TargetMode="External"/><Relationship Id="rId1225" Type="http://schemas.openxmlformats.org/officeDocument/2006/relationships/hyperlink" Target="https://www.findomestic.it/dove-siamo/liguria/la-spezia" TargetMode="External"/><Relationship Id="rId1226" Type="http://schemas.openxmlformats.org/officeDocument/2006/relationships/hyperlink" Target="https://www.findomestic.it/dove-siamo/liguria/la-spezia" TargetMode="External"/><Relationship Id="rId1227" Type="http://schemas.openxmlformats.org/officeDocument/2006/relationships/hyperlink" Target="https://www.oraridiapertura24.it/filiale/Sarzana%2520%2528SP%2529-Findomestic-2178118Q.html" TargetMode="External"/><Relationship Id="rId1228" Type="http://schemas.openxmlformats.org/officeDocument/2006/relationships/hyperlink" Target="https://www.leduetorri.net/negozi/servizi-per-la-persona/findomestic.html" TargetMode="External"/><Relationship Id="rId1229" Type="http://schemas.openxmlformats.org/officeDocument/2006/relationships/hyperlink" Target="https://www.leduetorri.net/negozi/servizi-per-la-persona/findomestic.html" TargetMode="External"/><Relationship Id="rId635" Type="http://schemas.openxmlformats.org/officeDocument/2006/relationships/hyperlink" Target="https://www.doveconviene.it/negozi/findomestic/1083239/via-galileo-galilei-7" TargetMode="External"/><Relationship Id="rId877" Type="http://schemas.openxmlformats.org/officeDocument/2006/relationships/hyperlink" Target="https://www.prestiti.it/finanziarie/findomestic/filiali/campania/castellammare-di-stabia" TargetMode="External"/><Relationship Id="rId634" Type="http://schemas.openxmlformats.org/officeDocument/2006/relationships/hyperlink" Target="https://www.doveconviene.it/negozi/findomestic/1083239/via-galileo-galilei-7" TargetMode="External"/><Relationship Id="rId876" Type="http://schemas.openxmlformats.org/officeDocument/2006/relationships/hyperlink" Target="https://www.prestiti.it/finanziarie/findomestic/filiali/campania/castellammare-di-stabia" TargetMode="External"/><Relationship Id="rId633" Type="http://schemas.openxmlformats.org/officeDocument/2006/relationships/hyperlink" Target="https://www.doveconviene.it/negozi/findomestic/1083239/via-galileo-galilei-7" TargetMode="External"/><Relationship Id="rId875" Type="http://schemas.openxmlformats.org/officeDocument/2006/relationships/hyperlink" Target="https://www.prestiti.it/finanziarie/findomestic/filiali/campania/castellammare-di-stabia" TargetMode="External"/><Relationship Id="rId632" Type="http://schemas.openxmlformats.org/officeDocument/2006/relationships/hyperlink" Target="https://www.doveconviene.it/negozi/findomestic/1083239/via-galileo-galilei-7" TargetMode="External"/><Relationship Id="rId874" Type="http://schemas.openxmlformats.org/officeDocument/2006/relationships/hyperlink" Target="https://www.prestiti.it/finanziarie/findomestic/filiali/campania/castellammare-di-stabia" TargetMode="External"/><Relationship Id="rId639" Type="http://schemas.openxmlformats.org/officeDocument/2006/relationships/hyperlink" Target="https://www.findomestic.it/dove-siamo/emilia-romagna" TargetMode="External"/><Relationship Id="rId638" Type="http://schemas.openxmlformats.org/officeDocument/2006/relationships/hyperlink" Target="https://firmania.it/portici/findomestic-centro-clienti-napoli-portici-3326351" TargetMode="External"/><Relationship Id="rId637" Type="http://schemas.openxmlformats.org/officeDocument/2006/relationships/hyperlink" Target="https://www.doveconviene.it/negozi/findomestic/1083239/via-galileo-galilei-7" TargetMode="External"/><Relationship Id="rId879" Type="http://schemas.openxmlformats.org/officeDocument/2006/relationships/hyperlink" Target="https://www.prestiti.it/finanziarie/findomestic/filiali/campania/castellammare-di-stabia" TargetMode="External"/><Relationship Id="rId636" Type="http://schemas.openxmlformats.org/officeDocument/2006/relationships/hyperlink" Target="https://www.doveconviene.it/negozi/findomestic/1083239/via-galileo-galilei-7" TargetMode="External"/><Relationship Id="rId878" Type="http://schemas.openxmlformats.org/officeDocument/2006/relationships/hyperlink" Target="https://www.doveconviene.it/negozi/findomestic/1083230/corso-alcide-de-gasperi-57" TargetMode="External"/><Relationship Id="rId631" Type="http://schemas.openxmlformats.org/officeDocument/2006/relationships/hyperlink" Target="https://www.doveconviene.it/negozi/findomestic/1083239/via-galileo-galilei-7" TargetMode="External"/><Relationship Id="rId873" Type="http://schemas.openxmlformats.org/officeDocument/2006/relationships/hyperlink" Target="https://www.doveconviene.it/negozi/findomestic/1083098/via-indipendenza-23" TargetMode="External"/><Relationship Id="rId1220" Type="http://schemas.openxmlformats.org/officeDocument/2006/relationships/hyperlink" Target="https://www.doveconviene.it/negozi/findomestic/1083347/via-campanile-63-2" TargetMode="External"/><Relationship Id="rId630" Type="http://schemas.openxmlformats.org/officeDocument/2006/relationships/hyperlink" Target="https://www.oraridiapertura24.it/filiale/Pordenone%2520%2528PN%2529-Findomestic-64995Q.html" TargetMode="External"/><Relationship Id="rId872" Type="http://schemas.openxmlformats.org/officeDocument/2006/relationships/hyperlink" Target="https://www.paginebianche.it/ascoli-piceno/findomestic.3441779" TargetMode="External"/><Relationship Id="rId1221" Type="http://schemas.openxmlformats.org/officeDocument/2006/relationships/hyperlink" Target="https://www.doveconviene.it/negozi/findomestic/1083347/via-campanile-63-2" TargetMode="External"/><Relationship Id="rId871" Type="http://schemas.openxmlformats.org/officeDocument/2006/relationships/hyperlink" Target="https://www.oraridiapertura24.it/filiale/Ascoli%2520Piceno%2520%2528AP%2529-Findomestic-65248G.html" TargetMode="External"/><Relationship Id="rId1222" Type="http://schemas.openxmlformats.org/officeDocument/2006/relationships/hyperlink" Target="https://www.paginegialle.it/veneto/san_dona_di_piave/findomestic.html" TargetMode="External"/><Relationship Id="rId870" Type="http://schemas.openxmlformats.org/officeDocument/2006/relationships/hyperlink" Target="https://www.paginebianche.it/ascoli-piceno/findomestic.3441779" TargetMode="External"/><Relationship Id="rId1223" Type="http://schemas.openxmlformats.org/officeDocument/2006/relationships/hyperlink" Target="https://www.oraridiapertura24.it/filiale/San%2520Don%25E0%2520di%2520Piave-Findomestic-280412I.html" TargetMode="External"/><Relationship Id="rId829" Type="http://schemas.openxmlformats.org/officeDocument/2006/relationships/hyperlink" Target="https://www.tiendeo.it/Negozi/saronno/findomestic-via-padre-l-monti/231762" TargetMode="External"/><Relationship Id="rId828" Type="http://schemas.openxmlformats.org/officeDocument/2006/relationships/hyperlink" Target="https://www.tiendeo.it/Negozi/saronno/findomestic-via-padre-l-monti/231762" TargetMode="External"/><Relationship Id="rId827" Type="http://schemas.openxmlformats.org/officeDocument/2006/relationships/hyperlink" Target="https://www.tiendeo.it/Negozi/saronno/findomestic-via-padre-l-monti/231762" TargetMode="External"/><Relationship Id="rId822" Type="http://schemas.openxmlformats.org/officeDocument/2006/relationships/hyperlink" Target="https://www.prestiti.it/finanziarie/findomestic/filiali/veneto/rovigo" TargetMode="External"/><Relationship Id="rId821" Type="http://schemas.openxmlformats.org/officeDocument/2006/relationships/hyperlink" Target="https://www.findomestic.it/" TargetMode="External"/><Relationship Id="rId820" Type="http://schemas.openxmlformats.org/officeDocument/2006/relationships/hyperlink" Target="https://www.doveconviene.it/negozi/findomestic/1083294/viale-tre-martiri-12" TargetMode="External"/><Relationship Id="rId826" Type="http://schemas.openxmlformats.org/officeDocument/2006/relationships/hyperlink" Target="https://www.findomestic.it/" TargetMode="External"/><Relationship Id="rId825" Type="http://schemas.openxmlformats.org/officeDocument/2006/relationships/hyperlink" Target="https://www.tiendeo.it/Negozi/saronno/findomestic-via-padre-l-monti/231762" TargetMode="External"/><Relationship Id="rId824" Type="http://schemas.openxmlformats.org/officeDocument/2006/relationships/hyperlink" Target="https://www.doveconviene.it/negozi/findomestic/1083294/viale-tre-martiri-12" TargetMode="External"/><Relationship Id="rId823" Type="http://schemas.openxmlformats.org/officeDocument/2006/relationships/hyperlink" Target="https://www.doveconviene.it/negozi/findomestic/1083294/viale-tre-martiri-12" TargetMode="External"/><Relationship Id="rId819" Type="http://schemas.openxmlformats.org/officeDocument/2006/relationships/hyperlink" Target="https://www.prestiti.it/finanziarie/findomestic/filiali/lombardia/rho" TargetMode="External"/><Relationship Id="rId818" Type="http://schemas.openxmlformats.org/officeDocument/2006/relationships/hyperlink" Target="https://www.doveconviene.it/negozi/findomestic/1083222/via-milano-19-a" TargetMode="External"/><Relationship Id="rId817" Type="http://schemas.openxmlformats.org/officeDocument/2006/relationships/hyperlink" Target="https://www.prestiti.it/finanziarie/findomestic/filiali/lombardia/rho" TargetMode="External"/><Relationship Id="rId816" Type="http://schemas.openxmlformats.org/officeDocument/2006/relationships/hyperlink" Target="https://www.misterimprese.it/lombardia/milano/rho/finanziamenti-e-mutui/2484462.html" TargetMode="External"/><Relationship Id="rId811" Type="http://schemas.openxmlformats.org/officeDocument/2006/relationships/hyperlink" Target="https://www.oraridiapertura24.it/filiale/Milazzo%2520%2528ME%2529-Findomestic-65401A.html" TargetMode="External"/><Relationship Id="rId810" Type="http://schemas.openxmlformats.org/officeDocument/2006/relationships/hyperlink" Target="https://www.oraridiapertura24.it/filiale/Milazzo%2520%2528ME%2529-Findomestic-65401A.html" TargetMode="External"/><Relationship Id="rId815" Type="http://schemas.openxmlformats.org/officeDocument/2006/relationships/hyperlink" Target="https://www.prestiti.it/finanziarie/findomestic/filiali/lombardia/rho" TargetMode="External"/><Relationship Id="rId814" Type="http://schemas.openxmlformats.org/officeDocument/2006/relationships/hyperlink" Target="https://www.prestiti.it/finanziarie/findomestic/filiali/sicilia/milazzo" TargetMode="External"/><Relationship Id="rId813" Type="http://schemas.openxmlformats.org/officeDocument/2006/relationships/hyperlink" Target="https://www.doveconviene.it/negozi/findomestic/1083210/via-cavour-2" TargetMode="External"/><Relationship Id="rId812" Type="http://schemas.openxmlformats.org/officeDocument/2006/relationships/hyperlink" Target="https://nicelocal.it/sicilia/banks/findomestic_centro_clienti_milazzo/" TargetMode="External"/><Relationship Id="rId609" Type="http://schemas.openxmlformats.org/officeDocument/2006/relationships/hyperlink" Target="https://www.oraridiapertura24.it/filiale/Pavia%2520%2528PV%2529-Findomestic-65191H.html" TargetMode="External"/><Relationship Id="rId608" Type="http://schemas.openxmlformats.org/officeDocument/2006/relationships/hyperlink" Target="https://www.doveconviene.it/negozi/findomestic/1083267/corso-alessandro-manzoni-8-10" TargetMode="External"/><Relationship Id="rId607" Type="http://schemas.openxmlformats.org/officeDocument/2006/relationships/hyperlink" Target="https://www.oraridiapertura24.it/filiale/Pavia%2520%2528PV%2529-Findomestic-65191H.html" TargetMode="External"/><Relationship Id="rId849" Type="http://schemas.openxmlformats.org/officeDocument/2006/relationships/hyperlink" Target="https://www.doveconviene.it/negozi/findomestic/1083302/viale-sardegna-14" TargetMode="External"/><Relationship Id="rId602" Type="http://schemas.openxmlformats.org/officeDocument/2006/relationships/hyperlink" Target="https://www.oraridiapertura24.it/filiale/Pavia%2520%2528PV%2529-Findomestic-65191H.html" TargetMode="External"/><Relationship Id="rId844" Type="http://schemas.openxmlformats.org/officeDocument/2006/relationships/hyperlink" Target="https://www.findomestic.it/dove-siamo/toscana/siena" TargetMode="External"/><Relationship Id="rId601" Type="http://schemas.openxmlformats.org/officeDocument/2006/relationships/hyperlink" Target="https://www.findomestic.it/dove-siamo/lombardia/lecco" TargetMode="External"/><Relationship Id="rId843" Type="http://schemas.openxmlformats.org/officeDocument/2006/relationships/hyperlink" Target="https://www.prestiti.it/finanziarie/findomestic/filiali/calabria/siderno" TargetMode="External"/><Relationship Id="rId600" Type="http://schemas.openxmlformats.org/officeDocument/2006/relationships/hyperlink" Target="https://www.findomestic.it/dove-siamo/lombardia/lecco" TargetMode="External"/><Relationship Id="rId842" Type="http://schemas.openxmlformats.org/officeDocument/2006/relationships/hyperlink" Target="https://www.prestiti.it/finanziarie/findomestic/filiali/calabria/siderno" TargetMode="External"/><Relationship Id="rId841" Type="http://schemas.openxmlformats.org/officeDocument/2006/relationships/hyperlink" Target="https://www.doveconviene.it/negozi/findomestic/1083276/via-vittorio-emanuele-27" TargetMode="External"/><Relationship Id="rId606" Type="http://schemas.openxmlformats.org/officeDocument/2006/relationships/hyperlink" Target="https://tutti-sconti.it/punti-vendita/pavia/findomestic/via-cassani-c-o-centro-commerciale-carrefour" TargetMode="External"/><Relationship Id="rId848" Type="http://schemas.openxmlformats.org/officeDocument/2006/relationships/hyperlink" Target="https://www.doveconviene.it/negozi/findomestic/1083302/viale-sardegna-14" TargetMode="External"/><Relationship Id="rId605" Type="http://schemas.openxmlformats.org/officeDocument/2006/relationships/hyperlink" Target="https://www.oraridiapertura24.it/filiale/Pavia%2520%2528PV%2529-Findomestic-65191H.html" TargetMode="External"/><Relationship Id="rId847" Type="http://schemas.openxmlformats.org/officeDocument/2006/relationships/hyperlink" Target="https://www.prestiti.it/finanziarie/findomestic/filiali/toscana/siena" TargetMode="External"/><Relationship Id="rId604" Type="http://schemas.openxmlformats.org/officeDocument/2006/relationships/hyperlink" Target="https://www.oraridiapertura24.it/filiale/Pavia%2520%2528PV%2529-Findomestic-65191H.html" TargetMode="External"/><Relationship Id="rId846" Type="http://schemas.openxmlformats.org/officeDocument/2006/relationships/hyperlink" Target="https://www.findomestic.it/dove-siamo/toscana/siena" TargetMode="External"/><Relationship Id="rId603" Type="http://schemas.openxmlformats.org/officeDocument/2006/relationships/hyperlink" Target="https://www.findomestic.it/dove-siamo/lombardia/como" TargetMode="External"/><Relationship Id="rId845" Type="http://schemas.openxmlformats.org/officeDocument/2006/relationships/hyperlink" Target="https://www.findomestic.it/dove-siamo/toscana/siena" TargetMode="External"/><Relationship Id="rId840" Type="http://schemas.openxmlformats.org/officeDocument/2006/relationships/hyperlink" Target="https://www.prestiti.it/finanziarie/findomestic/filiali/calabria/siderno" TargetMode="External"/><Relationship Id="rId839" Type="http://schemas.openxmlformats.org/officeDocument/2006/relationships/hyperlink" Target="https://www.prestiti.it/finanziarie/findomestic/filiali/calabria/siderno" TargetMode="External"/><Relationship Id="rId838" Type="http://schemas.openxmlformats.org/officeDocument/2006/relationships/hyperlink" Target="https://www.prestiti.it/finanziarie/findomestic/filiali/campania/scafati" TargetMode="External"/><Relationship Id="rId833" Type="http://schemas.openxmlformats.org/officeDocument/2006/relationships/hyperlink" Target="https://www.findomestic.it/dove-siamo/liguria/savona" TargetMode="External"/><Relationship Id="rId832" Type="http://schemas.openxmlformats.org/officeDocument/2006/relationships/hyperlink" Target="https://www.tiendeo.it/Negozi/savona/findomestic-piazza-saffi/231725" TargetMode="External"/><Relationship Id="rId831" Type="http://schemas.openxmlformats.org/officeDocument/2006/relationships/hyperlink" Target="https://www.findomestic.it/dove-siamo/liguria/savona" TargetMode="External"/><Relationship Id="rId830" Type="http://schemas.openxmlformats.org/officeDocument/2006/relationships/hyperlink" Target="https://www.findomestic.it/dove-siamo/liguria/savona" TargetMode="External"/><Relationship Id="rId837" Type="http://schemas.openxmlformats.org/officeDocument/2006/relationships/hyperlink" Target="https://www.banche.wiki/filiale-findomestic-di-via-martiri-dungheria-157-159-scafati/" TargetMode="External"/><Relationship Id="rId836" Type="http://schemas.openxmlformats.org/officeDocument/2006/relationships/hyperlink" Target="https://www.oraridiapertura24.it/filiale/Scafati-Findomestic-64902O.html" TargetMode="External"/><Relationship Id="rId835" Type="http://schemas.openxmlformats.org/officeDocument/2006/relationships/hyperlink" Target="https://www.prestiti.it/finanziarie/findomestic/filiali/campania/scafati" TargetMode="External"/><Relationship Id="rId834" Type="http://schemas.openxmlformats.org/officeDocument/2006/relationships/hyperlink" Target="https://www.prestiti.it/finanziarie/findomestic/filiali/campania/scafati" TargetMode="External"/><Relationship Id="rId1059" Type="http://schemas.openxmlformats.org/officeDocument/2006/relationships/hyperlink" Target="https://www.oraridiapertura24.it/filiale/Schio%2520%2528VI%2529-Findomestic-65507V.html" TargetMode="External"/><Relationship Id="rId228" Type="http://schemas.openxmlformats.org/officeDocument/2006/relationships/hyperlink" Target="https://secure.findomestic.it/clienti/webapp/customer-area/" TargetMode="External"/><Relationship Id="rId227" Type="http://schemas.openxmlformats.org/officeDocument/2006/relationships/hyperlink" Target="https://www.doveconviene.it/negozi/findomestic/1083252/via-n-tommaseo-78" TargetMode="External"/><Relationship Id="rId469" Type="http://schemas.openxmlformats.org/officeDocument/2006/relationships/hyperlink" Target="https://www.oraridiapertura24.it/filiale/Treviso%2520%2528TV%2529-Findomestic-65515K.html" TargetMode="External"/><Relationship Id="rId226" Type="http://schemas.openxmlformats.org/officeDocument/2006/relationships/hyperlink" Target="http://www.trovailprestito.org/padova/findomestic-banca-spa" TargetMode="External"/><Relationship Id="rId468" Type="http://schemas.openxmlformats.org/officeDocument/2006/relationships/hyperlink" Target="https://www.prestiti.it/finanziarie/findomestic/filiali/veneto/treviso" TargetMode="External"/><Relationship Id="rId225" Type="http://schemas.openxmlformats.org/officeDocument/2006/relationships/hyperlink" Target="https://www.doveconviene.it/negozi/findomestic/1083252/via-n-tommaseo-78" TargetMode="External"/><Relationship Id="rId467" Type="http://schemas.openxmlformats.org/officeDocument/2006/relationships/hyperlink" Target="https://www.findomestic.it/dove-siamo/veneto/treviso" TargetMode="External"/><Relationship Id="rId1290" Type="http://schemas.openxmlformats.org/officeDocument/2006/relationships/hyperlink" Target="https://www.prestiti.it/finanziarie/findomestic/filiali/sicilia/marsala" TargetMode="External"/><Relationship Id="rId1291" Type="http://schemas.openxmlformats.org/officeDocument/2006/relationships/hyperlink" Target="https://www.prestiti.it/finanziarie/findomestic/filiali/sicilia/marsala" TargetMode="External"/><Relationship Id="rId229" Type="http://schemas.openxmlformats.org/officeDocument/2006/relationships/hyperlink" Target="https://www.findomestic.it/" TargetMode="External"/><Relationship Id="rId1050" Type="http://schemas.openxmlformats.org/officeDocument/2006/relationships/hyperlink" Target="https://www.paginebianche.it/potenza/findomestic-banca.13843161" TargetMode="External"/><Relationship Id="rId1292" Type="http://schemas.openxmlformats.org/officeDocument/2006/relationships/hyperlink" Target="https://www.oraridiapertura24.it/filiale/Marsala%2520%2528TP%2529-Findomestic-65411J.html" TargetMode="External"/><Relationship Id="rId220" Type="http://schemas.openxmlformats.org/officeDocument/2006/relationships/hyperlink" Target="https://www.doveconviene.it/negozi/findomestic/1083252/via-n-tommaseo-78" TargetMode="External"/><Relationship Id="rId462" Type="http://schemas.openxmlformats.org/officeDocument/2006/relationships/hyperlink" Target="https://nicelocal.it/rome/banks/findomestic_centro_clienti_roma_ostia/" TargetMode="External"/><Relationship Id="rId1051" Type="http://schemas.openxmlformats.org/officeDocument/2006/relationships/hyperlink" Target="https://www.paginebianche.it/potenza/findomestic-banca.13843161" TargetMode="External"/><Relationship Id="rId1293" Type="http://schemas.openxmlformats.org/officeDocument/2006/relationships/hyperlink" Target="https://www.paginegialle.it/basilicata/melfi/findomestic.html" TargetMode="External"/><Relationship Id="rId461" Type="http://schemas.openxmlformats.org/officeDocument/2006/relationships/hyperlink" Target="https://www.banche.wiki/filiale-findomestic-di-viale-capitan-consalvo-9-11-lido-di-ostia/" TargetMode="External"/><Relationship Id="rId1052" Type="http://schemas.openxmlformats.org/officeDocument/2006/relationships/hyperlink" Target="https://www.findomestic.it/" TargetMode="External"/><Relationship Id="rId1294" Type="http://schemas.openxmlformats.org/officeDocument/2006/relationships/hyperlink" Target="https://www.paginebianche.it/basilicata/melfi/findomestic.html" TargetMode="External"/><Relationship Id="rId460" Type="http://schemas.openxmlformats.org/officeDocument/2006/relationships/hyperlink" Target="https://www.banche.wiki/filiale-findomestic-di-viale-capitan-consalvo-9-11-lido-di-ostia/" TargetMode="External"/><Relationship Id="rId1053" Type="http://schemas.openxmlformats.org/officeDocument/2006/relationships/hyperlink" Target="https://www.doveconviene.it/negozi/findomestic/1083272/via-del-gallitello-palazzo-ungaro" TargetMode="External"/><Relationship Id="rId1295" Type="http://schemas.openxmlformats.org/officeDocument/2006/relationships/hyperlink" Target="https://www.centromugnano.it/negozi/findomestic/" TargetMode="External"/><Relationship Id="rId1054" Type="http://schemas.openxmlformats.org/officeDocument/2006/relationships/hyperlink" Target="https://www.paginebianche.it/potenza/findomestic-banca.13843161" TargetMode="External"/><Relationship Id="rId1296" Type="http://schemas.openxmlformats.org/officeDocument/2006/relationships/hyperlink" Target="https://www.findomestic.it/dove-siamo/" TargetMode="External"/><Relationship Id="rId224" Type="http://schemas.openxmlformats.org/officeDocument/2006/relationships/hyperlink" Target="https://www.doveconviene.it/negozi/findomestic/1083252/via-n-tommaseo-78" TargetMode="External"/><Relationship Id="rId466" Type="http://schemas.openxmlformats.org/officeDocument/2006/relationships/hyperlink" Target="https://www.doveconviene.it/negozi/findomestic/1083283/via-capitan-consalvo-11" TargetMode="External"/><Relationship Id="rId1055" Type="http://schemas.openxmlformats.org/officeDocument/2006/relationships/hyperlink" Target="https://www.doveconviene.it/negozi/findomestic/1083272/via-del-gallitello-palazzo-ungaro" TargetMode="External"/><Relationship Id="rId1297" Type="http://schemas.openxmlformats.org/officeDocument/2006/relationships/hyperlink" Target="https://www.centromugnano.it/negozi/findomestic/" TargetMode="External"/><Relationship Id="rId223" Type="http://schemas.openxmlformats.org/officeDocument/2006/relationships/hyperlink" Target="https://www.findomestic.it/contatti.shtml" TargetMode="External"/><Relationship Id="rId465" Type="http://schemas.openxmlformats.org/officeDocument/2006/relationships/hyperlink" Target="https://www.doveconviene.it/negozi/findomestic/1083283/via-capitan-consalvo-11" TargetMode="External"/><Relationship Id="rId1056" Type="http://schemas.openxmlformats.org/officeDocument/2006/relationships/hyperlink" Target="https://www.prestiti.it/finanziarie/findomestic/filiali/basilicata/potenza" TargetMode="External"/><Relationship Id="rId1298" Type="http://schemas.openxmlformats.org/officeDocument/2006/relationships/hyperlink" Target="https://www.findomestic.it/dove-siamo/puglia/brindisi" TargetMode="External"/><Relationship Id="rId222" Type="http://schemas.openxmlformats.org/officeDocument/2006/relationships/hyperlink" Target="https://www.mutuissimo.it/Investimenti-Finanziamenti-Agenzia-Banca.asp?abi=03115&amp;cab=12100&amp;%2078" TargetMode="External"/><Relationship Id="rId464" Type="http://schemas.openxmlformats.org/officeDocument/2006/relationships/hyperlink" Target="https://www.oraridiapertura24.it/filiale/Roma%2520%2528RM%2529-Findomestic-65006P.html" TargetMode="External"/><Relationship Id="rId1057" Type="http://schemas.openxmlformats.org/officeDocument/2006/relationships/hyperlink" Target="https://www.doveconviene.it/negozi/findomestic/1083351/via-baccarini-17" TargetMode="External"/><Relationship Id="rId1299" Type="http://schemas.openxmlformats.org/officeDocument/2006/relationships/hyperlink" Target="https://www.oraridiapertura24.it/filiale/Ostuni%2520%2528BR%2529-Findomestic-2178219O.html" TargetMode="External"/><Relationship Id="rId221" Type="http://schemas.openxmlformats.org/officeDocument/2006/relationships/hyperlink" Target="https://www.findomestic.it/" TargetMode="External"/><Relationship Id="rId463" Type="http://schemas.openxmlformats.org/officeDocument/2006/relationships/hyperlink" Target="https://www.banche.wiki/filiale-findomestic-di-viale-capitan-consalvo-9-11-lido-di-ostia/" TargetMode="External"/><Relationship Id="rId1058" Type="http://schemas.openxmlformats.org/officeDocument/2006/relationships/hyperlink" Target="https://www.oraridiapertura24.it/filiale/Schio%2520%2528VI%2529-Findomestic-65507V.html" TargetMode="External"/><Relationship Id="rId1048" Type="http://schemas.openxmlformats.org/officeDocument/2006/relationships/hyperlink" Target="https://www.oraridiapertura24.it/filiale/Nuoro%2520%2528NU%2529-Findomestic-65389M.html" TargetMode="External"/><Relationship Id="rId1049" Type="http://schemas.openxmlformats.org/officeDocument/2006/relationships/hyperlink" Target="https://www.findomestic.it/dove-siamo/sardegna/nuoro" TargetMode="External"/><Relationship Id="rId217" Type="http://schemas.openxmlformats.org/officeDocument/2006/relationships/hyperlink" Target="https://www.findomestic.it/dove-siamo/emilia-romagna/modena" TargetMode="External"/><Relationship Id="rId459" Type="http://schemas.openxmlformats.org/officeDocument/2006/relationships/hyperlink" Target="https://www.banche.wiki/filiale-findomestic-di-viale-capitan-consalvo-9-11-lido-di-ostia/" TargetMode="External"/><Relationship Id="rId216" Type="http://schemas.openxmlformats.org/officeDocument/2006/relationships/hyperlink" Target="https://www.banche.wiki/filiale-findomestic-di-viale-a-tassoni-120-modena/" TargetMode="External"/><Relationship Id="rId458" Type="http://schemas.openxmlformats.org/officeDocument/2006/relationships/hyperlink" Target="https://www.findomestic.it/dove-siamo/piemonte/novara" TargetMode="External"/><Relationship Id="rId215" Type="http://schemas.openxmlformats.org/officeDocument/2006/relationships/hyperlink" Target="https://www.paginebianche.it/modena/findomestic-banca-centro-clienti.6333112" TargetMode="External"/><Relationship Id="rId457" Type="http://schemas.openxmlformats.org/officeDocument/2006/relationships/hyperlink" Target="https://www.oraridiapertura24.it/filiale/Novara%2520%2528NO%2529-Findomestic-65289J.html" TargetMode="External"/><Relationship Id="rId699" Type="http://schemas.openxmlformats.org/officeDocument/2006/relationships/hyperlink" Target="https://www.doveconviene.it/negozi/findomestic/1083131/viale-guglielmo-marconi-34" TargetMode="External"/><Relationship Id="rId214" Type="http://schemas.openxmlformats.org/officeDocument/2006/relationships/hyperlink" Target="https://www.oraridiapertura24.it/filiale/Modena%2520%2528MO%2529-Findomestic-64950O.html" TargetMode="External"/><Relationship Id="rId456" Type="http://schemas.openxmlformats.org/officeDocument/2006/relationships/hyperlink" Target="https://www.findomestic.it/dove-siamo/piemonte/novara" TargetMode="External"/><Relationship Id="rId698" Type="http://schemas.openxmlformats.org/officeDocument/2006/relationships/hyperlink" Target="https://www.doveconviene.it/negozi/findomestic/1083131/viale-guglielmo-marconi-34" TargetMode="External"/><Relationship Id="rId219" Type="http://schemas.openxmlformats.org/officeDocument/2006/relationships/hyperlink" Target="https://www.findomestic.it/" TargetMode="External"/><Relationship Id="rId1280" Type="http://schemas.openxmlformats.org/officeDocument/2006/relationships/hyperlink" Target="https://www.findomestic.it/dove-siamo/liguria/imperia" TargetMode="External"/><Relationship Id="rId218" Type="http://schemas.openxmlformats.org/officeDocument/2006/relationships/hyperlink" Target="https://www.findomestic.it/dove-siamo/emilia-romagna/modena" TargetMode="External"/><Relationship Id="rId1281" Type="http://schemas.openxmlformats.org/officeDocument/2006/relationships/hyperlink" Target="https://www.findomestic.it/dove-siamo/molise/isernia" TargetMode="External"/><Relationship Id="rId451" Type="http://schemas.openxmlformats.org/officeDocument/2006/relationships/hyperlink" Target="https://www.oraridiapertura24.it/filiale/Frosinone-Findomestic-2178041U.html" TargetMode="External"/><Relationship Id="rId693" Type="http://schemas.openxmlformats.org/officeDocument/2006/relationships/hyperlink" Target="https://www.prestiti.it/finanziarie/findomestic/filiali/calabria/crotone" TargetMode="External"/><Relationship Id="rId1040" Type="http://schemas.openxmlformats.org/officeDocument/2006/relationships/hyperlink" Target="https://www.findomestic.it/dove-siamo/toscana/pistoia" TargetMode="External"/><Relationship Id="rId1282" Type="http://schemas.openxmlformats.org/officeDocument/2006/relationships/hyperlink" Target="https://www.prestiti.it/finanziarie/findomestic/filiali/molise/isernia" TargetMode="External"/><Relationship Id="rId450" Type="http://schemas.openxmlformats.org/officeDocument/2006/relationships/hyperlink" Target="https://www.oraridiapertura24.it/filiale/Frosinone-Findomestic-2178041U.html" TargetMode="External"/><Relationship Id="rId692" Type="http://schemas.openxmlformats.org/officeDocument/2006/relationships/hyperlink" Target="https://www.findomestic.it/dove-siamo/calabria/crotone" TargetMode="External"/><Relationship Id="rId1041" Type="http://schemas.openxmlformats.org/officeDocument/2006/relationships/hyperlink" Target="https://www.prestiti.it/finanziarie/findomestic/filiali/toscana/montevarchi" TargetMode="External"/><Relationship Id="rId1283" Type="http://schemas.openxmlformats.org/officeDocument/2006/relationships/hyperlink" Target="https://www.prestiti.it/finanziarie/findomestic/filiali/puglia/manfredonia" TargetMode="External"/><Relationship Id="rId691" Type="http://schemas.openxmlformats.org/officeDocument/2006/relationships/hyperlink" Target="https://www.findomestic.it/dove-siamo/calabria/crotone" TargetMode="External"/><Relationship Id="rId1042" Type="http://schemas.openxmlformats.org/officeDocument/2006/relationships/hyperlink" Target="https://www.oraridiapertura24.it/filiale/Montevarchi%2520%2528AR%2529-Findomestic-65437C.html" TargetMode="External"/><Relationship Id="rId1284" Type="http://schemas.openxmlformats.org/officeDocument/2006/relationships/hyperlink" Target="https://www.prestiti.it/finanziarie/findomestic/filiali/puglia/manfredonia" TargetMode="External"/><Relationship Id="rId690" Type="http://schemas.openxmlformats.org/officeDocument/2006/relationships/hyperlink" Target="https://www.doveconviene.it/negozi/findomestic/1083151/via-carlo-urbino-7" TargetMode="External"/><Relationship Id="rId1043" Type="http://schemas.openxmlformats.org/officeDocument/2006/relationships/hyperlink" Target="https://www.prestiti.it/finanziarie/findomestic/filiali/toscana/montevarchi" TargetMode="External"/><Relationship Id="rId1285" Type="http://schemas.openxmlformats.org/officeDocument/2006/relationships/hyperlink" Target="https://www.prestiti.it/finanziarie/findomestic/filiali/puglia/manfredonia" TargetMode="External"/><Relationship Id="rId213" Type="http://schemas.openxmlformats.org/officeDocument/2006/relationships/hyperlink" Target="https://www.findomestic.it/dove-siamo/emilia-romagna/modena" TargetMode="External"/><Relationship Id="rId455" Type="http://schemas.openxmlformats.org/officeDocument/2006/relationships/hyperlink" Target="https://www.findomestic.it/dove-siamo/piemonte/novara" TargetMode="External"/><Relationship Id="rId697" Type="http://schemas.openxmlformats.org/officeDocument/2006/relationships/hyperlink" Target="https://www.doveconviene.it/negozi/findomestic/1083190/via-roma-116" TargetMode="External"/><Relationship Id="rId1044" Type="http://schemas.openxmlformats.org/officeDocument/2006/relationships/hyperlink" Target="https://nicelocal.it/toscana/business/findomestic_banca_-_montevarchi/" TargetMode="External"/><Relationship Id="rId1286" Type="http://schemas.openxmlformats.org/officeDocument/2006/relationships/hyperlink" Target="https://www.tiendeo.it/Negozi/manfredonia/findomestic-corso-manfredi/231805" TargetMode="External"/><Relationship Id="rId212" Type="http://schemas.openxmlformats.org/officeDocument/2006/relationships/hyperlink" Target="https://www.findomestic.it/dove-siamo/emilia-romagna/modena" TargetMode="External"/><Relationship Id="rId454" Type="http://schemas.openxmlformats.org/officeDocument/2006/relationships/hyperlink" Target="https://www.findomestic.it/dove-siamo/piemonte/novara" TargetMode="External"/><Relationship Id="rId696" Type="http://schemas.openxmlformats.org/officeDocument/2006/relationships/hyperlink" Target="https://www.paginegialle.it/crotone-kr/consulenza/agente-findomestic-star-brixia" TargetMode="External"/><Relationship Id="rId1045" Type="http://schemas.openxmlformats.org/officeDocument/2006/relationships/hyperlink" Target="https://www.findomestic.it/dove-siamo/sardegna/nuoro" TargetMode="External"/><Relationship Id="rId1287" Type="http://schemas.openxmlformats.org/officeDocument/2006/relationships/hyperlink" Target="https://www.prestiti.it/finanziarie/findomestic/filiali/puglia/manfredonia" TargetMode="External"/><Relationship Id="rId211" Type="http://schemas.openxmlformats.org/officeDocument/2006/relationships/hyperlink" Target="https://www.findomestic.it/dove-siamo/emilia-romagna/modena" TargetMode="External"/><Relationship Id="rId453" Type="http://schemas.openxmlformats.org/officeDocument/2006/relationships/hyperlink" Target="https://www.prestiti.it/finanziarie/findomestic/filiali/lazio/frosinone" TargetMode="External"/><Relationship Id="rId695" Type="http://schemas.openxmlformats.org/officeDocument/2006/relationships/hyperlink" Target="https://www.doveconviene.it/negozi/findomestic/1083190/via-roma-116" TargetMode="External"/><Relationship Id="rId1046" Type="http://schemas.openxmlformats.org/officeDocument/2006/relationships/hyperlink" Target="https://www.findomestic.it/dove-siamo/sardegna/nuoro" TargetMode="External"/><Relationship Id="rId1288" Type="http://schemas.openxmlformats.org/officeDocument/2006/relationships/hyperlink" Target="https://www.prestiti.it/finanziarie/findomestic/filiali/sicilia/marsala" TargetMode="External"/><Relationship Id="rId210" Type="http://schemas.openxmlformats.org/officeDocument/2006/relationships/hyperlink" Target="https://www.findomestic.it/dove-siamo/emilia-romagna/modena" TargetMode="External"/><Relationship Id="rId452" Type="http://schemas.openxmlformats.org/officeDocument/2006/relationships/hyperlink" Target="https://www.doveconviene.it/negozi/findomestic/1083182/via-j-f-kennedy-4" TargetMode="External"/><Relationship Id="rId694" Type="http://schemas.openxmlformats.org/officeDocument/2006/relationships/hyperlink" Target="https://www.prestiti.it/finanziarie/findomestic/filiali/calabria/crotone" TargetMode="External"/><Relationship Id="rId1047" Type="http://schemas.openxmlformats.org/officeDocument/2006/relationships/hyperlink" Target="https://www.findomestic.it/dove-siamo/sardegna/nuoro" TargetMode="External"/><Relationship Id="rId1289" Type="http://schemas.openxmlformats.org/officeDocument/2006/relationships/hyperlink" Target="https://www.prestiti.it/finanziarie/findomestic/filiali/sicilia/marsala" TargetMode="External"/><Relationship Id="rId491" Type="http://schemas.openxmlformats.org/officeDocument/2006/relationships/hyperlink" Target="https://www.prestiti.it/finanziarie/findomestic/filiali/campania/aversa" TargetMode="External"/><Relationship Id="rId490" Type="http://schemas.openxmlformats.org/officeDocument/2006/relationships/hyperlink" Target="https://www.paginebianche.it/aversa/findomestic-banca.13842364" TargetMode="External"/><Relationship Id="rId249" Type="http://schemas.openxmlformats.org/officeDocument/2006/relationships/hyperlink" Target="https://www.findomestic.it/" TargetMode="External"/><Relationship Id="rId248" Type="http://schemas.openxmlformats.org/officeDocument/2006/relationships/hyperlink" Target="https://www.findomestic.it/dove-siamo/puglia/lecce" TargetMode="External"/><Relationship Id="rId247" Type="http://schemas.openxmlformats.org/officeDocument/2006/relationships/hyperlink" Target="https://www.doveconviene.it/negozi/findomestic/1083194/via-japigia" TargetMode="External"/><Relationship Id="rId489" Type="http://schemas.openxmlformats.org/officeDocument/2006/relationships/hyperlink" Target="https://tutti-sconti.it/punti-vendita/aversa/findomestic/via-j-f-kennedy-26" TargetMode="External"/><Relationship Id="rId1070" Type="http://schemas.openxmlformats.org/officeDocument/2006/relationships/hyperlink" Target="https://www.oraridiapertura24.it/filiale/Voghera%2520%2528PV%2529-Findomestic-2178130H.html" TargetMode="External"/><Relationship Id="rId1071" Type="http://schemas.openxmlformats.org/officeDocument/2006/relationships/hyperlink" Target="https://www.oraridiapertura24.it/filiale/Voghera%2520%2528PV%2529-Findomestic-2178130H.html" TargetMode="External"/><Relationship Id="rId1072" Type="http://schemas.openxmlformats.org/officeDocument/2006/relationships/hyperlink" Target="https://www.oraridiapertura24.it/filiale/Voghera%2520%2528PV%2529-Findomestic-2178130H.html" TargetMode="External"/><Relationship Id="rId242" Type="http://schemas.openxmlformats.org/officeDocument/2006/relationships/hyperlink" Target="https://www.findomestic.it/dove-siamo/puglia/lecce" TargetMode="External"/><Relationship Id="rId484" Type="http://schemas.openxmlformats.org/officeDocument/2006/relationships/hyperlink" Target="https://tutti-sconti.it/punti-vendita/aprilia/findomestic/via-de-gasperi-33b" TargetMode="External"/><Relationship Id="rId1073" Type="http://schemas.openxmlformats.org/officeDocument/2006/relationships/hyperlink" Target="https://www.paginebianche.it/altamura/findomestic-banca.13842406" TargetMode="External"/><Relationship Id="rId241" Type="http://schemas.openxmlformats.org/officeDocument/2006/relationships/hyperlink" Target="https://www.prestiti.it/finanziarie/findomestic/filiali/puglia/lecce" TargetMode="External"/><Relationship Id="rId483" Type="http://schemas.openxmlformats.org/officeDocument/2006/relationships/hyperlink" Target="https://tutti-sconti.it/punti-vendita/aprilia/findomestic/via-de-gasperi-33b" TargetMode="External"/><Relationship Id="rId1074" Type="http://schemas.openxmlformats.org/officeDocument/2006/relationships/hyperlink" Target="https://www.paginebianche.it/altamura/findomestic-banca.13842406" TargetMode="External"/><Relationship Id="rId240" Type="http://schemas.openxmlformats.org/officeDocument/2006/relationships/hyperlink" Target="https://www.findomestic.it/dove-siamo/puglia/lecce" TargetMode="External"/><Relationship Id="rId482" Type="http://schemas.openxmlformats.org/officeDocument/2006/relationships/hyperlink" Target="https://www.findomestic.it/dove-siamo/lazio/latina" TargetMode="External"/><Relationship Id="rId1075" Type="http://schemas.openxmlformats.org/officeDocument/2006/relationships/hyperlink" Target="https://nicelocal.it/puglia/business/agente_per_findomestic_banca_-_finmb_altamura/" TargetMode="External"/><Relationship Id="rId481" Type="http://schemas.openxmlformats.org/officeDocument/2006/relationships/hyperlink" Target="https://www.findomestic.it/dove-siamo/lazio/latina" TargetMode="External"/><Relationship Id="rId1076" Type="http://schemas.openxmlformats.org/officeDocument/2006/relationships/hyperlink" Target="https://www.doveconviene.it/negozi/findomestic/1083108/via-gravina-53-55" TargetMode="External"/><Relationship Id="rId246" Type="http://schemas.openxmlformats.org/officeDocument/2006/relationships/hyperlink" Target="https://www.findomestic.it/dove-siamo/puglia/lecce" TargetMode="External"/><Relationship Id="rId488" Type="http://schemas.openxmlformats.org/officeDocument/2006/relationships/hyperlink" Target="https://www.prestiti.it/finanziarie/findomestic/filiali/campania/aversa" TargetMode="External"/><Relationship Id="rId1077" Type="http://schemas.openxmlformats.org/officeDocument/2006/relationships/hyperlink" Target="https://www.findomestic.it/dove-siamo/valle-daosta" TargetMode="External"/><Relationship Id="rId245" Type="http://schemas.openxmlformats.org/officeDocument/2006/relationships/hyperlink" Target="https://www.findomestic.it/dove-siamo/puglia/lecce" TargetMode="External"/><Relationship Id="rId487" Type="http://schemas.openxmlformats.org/officeDocument/2006/relationships/hyperlink" Target="https://www.prestiti.it/finanziarie/findomestic/filiali/campania/aversa" TargetMode="External"/><Relationship Id="rId1078" Type="http://schemas.openxmlformats.org/officeDocument/2006/relationships/hyperlink" Target="https://www.findomestic.it/dove-siamo/valle-daosta" TargetMode="External"/><Relationship Id="rId244" Type="http://schemas.openxmlformats.org/officeDocument/2006/relationships/hyperlink" Target="https://www.findomestic.it/dove-siamo/puglia/lecce" TargetMode="External"/><Relationship Id="rId486" Type="http://schemas.openxmlformats.org/officeDocument/2006/relationships/hyperlink" Target="https://tutti-sconti.it/punti-vendita/aprilia/findomestic/via-de-gasperi-33b" TargetMode="External"/><Relationship Id="rId1079" Type="http://schemas.openxmlformats.org/officeDocument/2006/relationships/hyperlink" Target="https://www.findomestic.it/dove-siamo/valle-daosta" TargetMode="External"/><Relationship Id="rId243" Type="http://schemas.openxmlformats.org/officeDocument/2006/relationships/hyperlink" Target="https://www.oraridiapertura24.it/filiale/Lecce-Findomestic-2178193O.html" TargetMode="External"/><Relationship Id="rId485" Type="http://schemas.openxmlformats.org/officeDocument/2006/relationships/hyperlink" Target="https://tutti-sconti.it/punti-vendita/aprilia/findomestic/via-de-gasperi-33b" TargetMode="External"/><Relationship Id="rId480" Type="http://schemas.openxmlformats.org/officeDocument/2006/relationships/hyperlink" Target="https://www.cittadeitempli.it/findomestic/" TargetMode="External"/><Relationship Id="rId239" Type="http://schemas.openxmlformats.org/officeDocument/2006/relationships/hyperlink" Target="https://aziende.virgilio.it/finanziamenti/bergamo-bg/findomestic-banca-s-p-a" TargetMode="External"/><Relationship Id="rId238" Type="http://schemas.openxmlformats.org/officeDocument/2006/relationships/hyperlink" Target="https://www.doveconviene.it/negozi/findomestic/1083115/via-giosue-carducci-55" TargetMode="External"/><Relationship Id="rId237" Type="http://schemas.openxmlformats.org/officeDocument/2006/relationships/hyperlink" Target="https://www.oraridiapertura24.it/filiale/Bergamo%2520%2528BG%2529-Findomestic-65147I.html" TargetMode="External"/><Relationship Id="rId479" Type="http://schemas.openxmlformats.org/officeDocument/2006/relationships/hyperlink" Target="https://www.oraridiapertura24.it/filiale/Agrigento%2520%2528AG%2529-Findomestic-65397T.html" TargetMode="External"/><Relationship Id="rId236" Type="http://schemas.openxmlformats.org/officeDocument/2006/relationships/hyperlink" Target="https://www.oraridiapertura24.it/filiale/Bergamo%2520%2528BG%2529-Findomestic-65147I.html" TargetMode="External"/><Relationship Id="rId478" Type="http://schemas.openxmlformats.org/officeDocument/2006/relationships/hyperlink" Target="https://www.oraridiapertura24.it/filiale/Agrigento%2520%2528AG%2529-Findomestic-65397T.html" TargetMode="External"/><Relationship Id="rId1060" Type="http://schemas.openxmlformats.org/officeDocument/2006/relationships/hyperlink" Target="https://www.findomestic.it/dove-siamo/molise" TargetMode="External"/><Relationship Id="rId1061" Type="http://schemas.openxmlformats.org/officeDocument/2006/relationships/hyperlink" Target="https://www.findomestic.it/dove-siamo/molise" TargetMode="External"/><Relationship Id="rId231" Type="http://schemas.openxmlformats.org/officeDocument/2006/relationships/hyperlink" Target="https://www.banche.wiki/filiale-findomestic-di-viale-papa-giovanni-xxiii-45-bergamo/" TargetMode="External"/><Relationship Id="rId473" Type="http://schemas.openxmlformats.org/officeDocument/2006/relationships/hyperlink" Target="https://www.prestiti.it/finanziarie/findomestic/filiali/sicilia/agrigento" TargetMode="External"/><Relationship Id="rId1062" Type="http://schemas.openxmlformats.org/officeDocument/2006/relationships/hyperlink" Target="https://www.findomestic.it/dove-siamo/molise" TargetMode="External"/><Relationship Id="rId230" Type="http://schemas.openxmlformats.org/officeDocument/2006/relationships/hyperlink" Target="https://www.findomestic.it/dove-siamo/sicilia" TargetMode="External"/><Relationship Id="rId472" Type="http://schemas.openxmlformats.org/officeDocument/2006/relationships/hyperlink" Target="https://www.findomestic.it/dove-siamo/veneto/treviso" TargetMode="External"/><Relationship Id="rId1063" Type="http://schemas.openxmlformats.org/officeDocument/2006/relationships/hyperlink" Target="https://www.oraridiapertura24.it/filiale/Termoli%2520%2528CB%2529-Findomestic-65278C.html" TargetMode="External"/><Relationship Id="rId471" Type="http://schemas.openxmlformats.org/officeDocument/2006/relationships/hyperlink" Target="https://www.findomestic.it/dove-siamo/veneto/treviso" TargetMode="External"/><Relationship Id="rId1064" Type="http://schemas.openxmlformats.org/officeDocument/2006/relationships/hyperlink" Target="https://www.doveconviene.it/negozi/findomestic/1083145/corso-mazzini-274" TargetMode="External"/><Relationship Id="rId470" Type="http://schemas.openxmlformats.org/officeDocument/2006/relationships/hyperlink" Target="https://www.doveconviene.it/negozi/findomestic/1083338/viale-iv-novembre-15" TargetMode="External"/><Relationship Id="rId1065" Type="http://schemas.openxmlformats.org/officeDocument/2006/relationships/hyperlink" Target="https://www.doveconviene.it/negozi/findomestic/1083145/corso-mazzini-274" TargetMode="External"/><Relationship Id="rId235" Type="http://schemas.openxmlformats.org/officeDocument/2006/relationships/hyperlink" Target="https://www.paginegialle.it/lombardia/bg/findomestic.html" TargetMode="External"/><Relationship Id="rId477" Type="http://schemas.openxmlformats.org/officeDocument/2006/relationships/hyperlink" Target="https://www.prestiti.it/finanziarie/findomestic/filiali/sicilia/agrigento" TargetMode="External"/><Relationship Id="rId1066" Type="http://schemas.openxmlformats.org/officeDocument/2006/relationships/hyperlink" Target="https://www.doveconviene.it/negozi/findomestic/1083145/corso-mazzini-274" TargetMode="External"/><Relationship Id="rId234" Type="http://schemas.openxmlformats.org/officeDocument/2006/relationships/hyperlink" Target="https://www.findomestic.it/dove-siamo/" TargetMode="External"/><Relationship Id="rId476" Type="http://schemas.openxmlformats.org/officeDocument/2006/relationships/hyperlink" Target="https://www.prestiti.it/finanziarie/findomestic/filiali/sicilia/agrigento" TargetMode="External"/><Relationship Id="rId1067" Type="http://schemas.openxmlformats.org/officeDocument/2006/relationships/hyperlink" Target="https://www.doveconviene.it/negozi/findomestic/1083286/via-dei-castani-69" TargetMode="External"/><Relationship Id="rId233" Type="http://schemas.openxmlformats.org/officeDocument/2006/relationships/hyperlink" Target="https://www.paginebianche.it/bergamo/findomestic-centro-clienti-bergamo.2998616" TargetMode="External"/><Relationship Id="rId475" Type="http://schemas.openxmlformats.org/officeDocument/2006/relationships/hyperlink" Target="https://www.cittadeitempli.it/findomestic/" TargetMode="External"/><Relationship Id="rId1068" Type="http://schemas.openxmlformats.org/officeDocument/2006/relationships/hyperlink" Target="https://www.doveconviene.it/negozi/findomestic/1083291/via-tiburtina-390-a-b" TargetMode="External"/><Relationship Id="rId232" Type="http://schemas.openxmlformats.org/officeDocument/2006/relationships/hyperlink" Target="https://www.findomestic.it/dove-siamo/sicilia" TargetMode="External"/><Relationship Id="rId474" Type="http://schemas.openxmlformats.org/officeDocument/2006/relationships/hyperlink" Target="https://www.prestiti.it/finanziarie/findomestic/filiali/sicilia/agrigento" TargetMode="External"/><Relationship Id="rId1069" Type="http://schemas.openxmlformats.org/officeDocument/2006/relationships/hyperlink" Target="https://www.doveconviene.it/negozi/findomestic/1083221/viale-umbria-83" TargetMode="External"/><Relationship Id="rId1015" Type="http://schemas.openxmlformats.org/officeDocument/2006/relationships/hyperlink" Target="https://www.doveconviene.it/negozi/findomestic/1083282/via-roma-123-a" TargetMode="External"/><Relationship Id="rId1257" Type="http://schemas.openxmlformats.org/officeDocument/2006/relationships/hyperlink" Target="https://www.oraridiapertura24.it/filiale/Chiavari%2520%2528GE%2529-Findomestic-2178103U.html" TargetMode="External"/><Relationship Id="rId1016" Type="http://schemas.openxmlformats.org/officeDocument/2006/relationships/hyperlink" Target="https://www.findomestic.it/dove-siamo/abruzzo/laquila" TargetMode="External"/><Relationship Id="rId1258" Type="http://schemas.openxmlformats.org/officeDocument/2006/relationships/hyperlink" Target="https://www.doveconviene.it/negozi/findomestic/1083111/viale-vittorio-veneto-7-9" TargetMode="External"/><Relationship Id="rId1017" Type="http://schemas.openxmlformats.org/officeDocument/2006/relationships/hyperlink" Target="https://www.findomestic.it/dove-siamo/abruzzo/laquila" TargetMode="External"/><Relationship Id="rId1259" Type="http://schemas.openxmlformats.org/officeDocument/2006/relationships/hyperlink" Target="https://www.doveconviene.it/negozi/findomestic/1083111/viale-vittorio-veneto-7-9" TargetMode="External"/><Relationship Id="rId1018" Type="http://schemas.openxmlformats.org/officeDocument/2006/relationships/hyperlink" Target="https://www.oraridiapertura24.it/filiale/L%2527Aquila%2520%2528AQ%2529-Findomestic-64811G.html" TargetMode="External"/><Relationship Id="rId1019" Type="http://schemas.openxmlformats.org/officeDocument/2006/relationships/hyperlink" Target="https://www.findomestic.it/dove-siamo/abruzzo/laquila" TargetMode="External"/><Relationship Id="rId426" Type="http://schemas.openxmlformats.org/officeDocument/2006/relationships/hyperlink" Target="https://www.prestiti.it/finanziarie/findomestic/filiali/calabria/catanzaro" TargetMode="External"/><Relationship Id="rId668" Type="http://schemas.openxmlformats.org/officeDocument/2006/relationships/hyperlink" Target="https://www.doveconviene.it/negozi/findomestic/1083107/via-tagliamento-203" TargetMode="External"/><Relationship Id="rId425" Type="http://schemas.openxmlformats.org/officeDocument/2006/relationships/hyperlink" Target="https://www.doveconviene.it/negozi/findomestic/1083165/viale-lucrezia-della-valle-19" TargetMode="External"/><Relationship Id="rId667" Type="http://schemas.openxmlformats.org/officeDocument/2006/relationships/hyperlink" Target="https://www.prestiti.it/finanziarie/findomestic/filiali/campania/avellino" TargetMode="External"/><Relationship Id="rId424" Type="http://schemas.openxmlformats.org/officeDocument/2006/relationships/hyperlink" Target="https://www.prestiti.it/finanziarie/findomestic/filiali/calabria/catanzaro" TargetMode="External"/><Relationship Id="rId666" Type="http://schemas.openxmlformats.org/officeDocument/2006/relationships/hyperlink" Target="https://www.doveconviene.it/negozi/findomestic/1083107/via-tagliamento-203" TargetMode="External"/><Relationship Id="rId423" Type="http://schemas.openxmlformats.org/officeDocument/2006/relationships/hyperlink" Target="https://www.doveconviene.it/negozi/findomestic/1083125/via-numa-pompilio-107" TargetMode="External"/><Relationship Id="rId665" Type="http://schemas.openxmlformats.org/officeDocument/2006/relationships/hyperlink" Target="https://www.prestiti.it/finanziarie/findomestic/filiali/campania/avellino" TargetMode="External"/><Relationship Id="rId429" Type="http://schemas.openxmlformats.org/officeDocument/2006/relationships/hyperlink" Target="https://www.findomestic.it/dove-siamo/lombardia/como" TargetMode="External"/><Relationship Id="rId428" Type="http://schemas.openxmlformats.org/officeDocument/2006/relationships/hyperlink" Target="https://www.doveconviene.it/negozi/findomestic/1083165/viale-lucrezia-della-valle-19" TargetMode="External"/><Relationship Id="rId427" Type="http://schemas.openxmlformats.org/officeDocument/2006/relationships/hyperlink" Target="https://www.doveconviene.it/negozi/findomestic/1083165/viale-lucrezia-della-valle-19" TargetMode="External"/><Relationship Id="rId669" Type="http://schemas.openxmlformats.org/officeDocument/2006/relationships/hyperlink" Target="https://www.doveconviene.it/negozi/findomestic/1083245/via-citta-di-palermo-169" TargetMode="External"/><Relationship Id="rId660" Type="http://schemas.openxmlformats.org/officeDocument/2006/relationships/hyperlink" Target="http://www.prestagenzie.com/findomestic/226-findomestic-trieste-TS.html" TargetMode="External"/><Relationship Id="rId1250" Type="http://schemas.openxmlformats.org/officeDocument/2006/relationships/hyperlink" Target="https://negozi.centrocasamassima.it/FINDOMESTIC" TargetMode="External"/><Relationship Id="rId1251" Type="http://schemas.openxmlformats.org/officeDocument/2006/relationships/hyperlink" Target="https://www.paginebianche.it/cerignola/findomestic-banca.13842415" TargetMode="External"/><Relationship Id="rId1010" Type="http://schemas.openxmlformats.org/officeDocument/2006/relationships/hyperlink" Target="https://www.doveconviene.it/negozi/findomestic/1083282/via-roma-123-a" TargetMode="External"/><Relationship Id="rId1252" Type="http://schemas.openxmlformats.org/officeDocument/2006/relationships/hyperlink" Target="https://tutti-sconti.it/punti-vendita/cerignola/findomestic/corso-garibaldi-23" TargetMode="External"/><Relationship Id="rId422" Type="http://schemas.openxmlformats.org/officeDocument/2006/relationships/hyperlink" Target="https://www.prestiti.it/finanziarie/findomestic/filiali/puglia/brindisi" TargetMode="External"/><Relationship Id="rId664" Type="http://schemas.openxmlformats.org/officeDocument/2006/relationships/hyperlink" Target="https://www.prestiti.it/finanziarie/findomestic/filiali/campania/avellino" TargetMode="External"/><Relationship Id="rId1011" Type="http://schemas.openxmlformats.org/officeDocument/2006/relationships/hyperlink" Target="https://www.doveconviene.it/negozi/findomestic/1083282/via-roma-123-a" TargetMode="External"/><Relationship Id="rId1253" Type="http://schemas.openxmlformats.org/officeDocument/2006/relationships/hyperlink" Target="https://www.paginebianche.it/cerignola/findomestic-banca.13842415" TargetMode="External"/><Relationship Id="rId421" Type="http://schemas.openxmlformats.org/officeDocument/2006/relationships/hyperlink" Target="https://www.findomestic.it/dove-siamo/puglia/brindisi" TargetMode="External"/><Relationship Id="rId663" Type="http://schemas.openxmlformats.org/officeDocument/2006/relationships/hyperlink" Target="https://www.findomestic.it/dove-siamo/campania/avellino" TargetMode="External"/><Relationship Id="rId1012" Type="http://schemas.openxmlformats.org/officeDocument/2006/relationships/hyperlink" Target="https://www.doveconviene.it/negozi/findomestic/1083282/via-roma-123-a" TargetMode="External"/><Relationship Id="rId1254" Type="http://schemas.openxmlformats.org/officeDocument/2006/relationships/hyperlink" Target="https://www.oraridiapertura24.it/filiale/Chiavari%2520%2528GE%2529-Findomestic-2178103U.html" TargetMode="External"/><Relationship Id="rId420" Type="http://schemas.openxmlformats.org/officeDocument/2006/relationships/hyperlink" Target="https://www.prestiti.it/finanziarie/findomestic/filiali/puglia/brindisi" TargetMode="External"/><Relationship Id="rId662" Type="http://schemas.openxmlformats.org/officeDocument/2006/relationships/hyperlink" Target="https://www.findomestic.it/dove-siamo/campania/avellino" TargetMode="External"/><Relationship Id="rId1013" Type="http://schemas.openxmlformats.org/officeDocument/2006/relationships/hyperlink" Target="https://www.doveconviene.it/negozi/findomestic/1083282/via-roma-123-a" TargetMode="External"/><Relationship Id="rId1255" Type="http://schemas.openxmlformats.org/officeDocument/2006/relationships/hyperlink" Target="https://secure.findomestic.it/clienti/webapp/customer-area/" TargetMode="External"/><Relationship Id="rId661" Type="http://schemas.openxmlformats.org/officeDocument/2006/relationships/hyperlink" Target="https://www.oraridiapertura24.it/filiale/Trieste-Findomestic-2178009M.html" TargetMode="External"/><Relationship Id="rId1014" Type="http://schemas.openxmlformats.org/officeDocument/2006/relationships/hyperlink" Target="https://www.doveconviene.it/negozi/findomestic/1083282/via-roma-123-a" TargetMode="External"/><Relationship Id="rId1256" Type="http://schemas.openxmlformats.org/officeDocument/2006/relationships/hyperlink" Target="https://www.paginegialle.it/chiavari-ge/finanziamenti/findomestic-banca-s-p-a" TargetMode="External"/><Relationship Id="rId1004" Type="http://schemas.openxmlformats.org/officeDocument/2006/relationships/hyperlink" Target="https://www.doveconviene.it/negozi/findomestic/1083236/via-cinthia-39" TargetMode="External"/><Relationship Id="rId1246" Type="http://schemas.openxmlformats.org/officeDocument/2006/relationships/hyperlink" Target="https://www.oraridiapertura24.it/filiale/Casalecchio%2520di%2520Reno%2520%2528BO%2529-Findomestic-2178001V.html" TargetMode="External"/><Relationship Id="rId1005" Type="http://schemas.openxmlformats.org/officeDocument/2006/relationships/hyperlink" Target="https://www.trovasede.it/sede/7820" TargetMode="External"/><Relationship Id="rId1247" Type="http://schemas.openxmlformats.org/officeDocument/2006/relationships/hyperlink" Target="https://tutti-sconti.it/punti-vendita/casalecchio-di-reno/findomestic/rotonda-biagi-via-porrettana-279" TargetMode="External"/><Relationship Id="rId1006" Type="http://schemas.openxmlformats.org/officeDocument/2006/relationships/hyperlink" Target="https://www.doveconviene.it/negozi/findomestic/1083236/via-cinthia-39" TargetMode="External"/><Relationship Id="rId1248" Type="http://schemas.openxmlformats.org/officeDocument/2006/relationships/hyperlink" Target="https://negozi.centrocasamassima.it/FINDOMESTIC" TargetMode="External"/><Relationship Id="rId1007" Type="http://schemas.openxmlformats.org/officeDocument/2006/relationships/hyperlink" Target="https://www.trovasede.it/sede/7820" TargetMode="External"/><Relationship Id="rId1249" Type="http://schemas.openxmlformats.org/officeDocument/2006/relationships/hyperlink" Target="https://negozi.centrocasamassima.it/FINDOMESTIC" TargetMode="External"/><Relationship Id="rId1008" Type="http://schemas.openxmlformats.org/officeDocument/2006/relationships/hyperlink" Target="https://www.doveconviene.it/negozi/findomestic/1083282/via-roma-123-a" TargetMode="External"/><Relationship Id="rId1009" Type="http://schemas.openxmlformats.org/officeDocument/2006/relationships/hyperlink" Target="https://www.doveconviene.it/negozi/findomestic/1083282/via-roma-123-a" TargetMode="External"/><Relationship Id="rId415" Type="http://schemas.openxmlformats.org/officeDocument/2006/relationships/hyperlink" Target="https://www.prestiti.it/finanziarie/findomestic/filiali/marche/ancona" TargetMode="External"/><Relationship Id="rId657" Type="http://schemas.openxmlformats.org/officeDocument/2006/relationships/hyperlink" Target="https://www.oraridiapertura24.it/filiale/Trieste-Findomestic-2178009M.html" TargetMode="External"/><Relationship Id="rId899" Type="http://schemas.openxmlformats.org/officeDocument/2006/relationships/hyperlink" Target="https://www.oraridiapertura24.it/filiale/Magenta%2520%2528MI%2529-Findomestic-65222L.html" TargetMode="External"/><Relationship Id="rId414" Type="http://schemas.openxmlformats.org/officeDocument/2006/relationships/hyperlink" Target="https://www.findomestic.it/dove-siamo/marche/ancona" TargetMode="External"/><Relationship Id="rId656" Type="http://schemas.openxmlformats.org/officeDocument/2006/relationships/hyperlink" Target="https://www.findomestic.it/" TargetMode="External"/><Relationship Id="rId898" Type="http://schemas.openxmlformats.org/officeDocument/2006/relationships/hyperlink" Target="https://www.oraridiapertura24.it/filiale/Magenta%2520%2528MI%2529-Findomestic-65222L.html" TargetMode="External"/><Relationship Id="rId413" Type="http://schemas.openxmlformats.org/officeDocument/2006/relationships/hyperlink" Target="https://www.findomestic.it/dove-siamo/marche/ancona" TargetMode="External"/><Relationship Id="rId655" Type="http://schemas.openxmlformats.org/officeDocument/2006/relationships/hyperlink" Target="https://www.doveconviene.it/negozi/findomestic/1083335/1b-via-del-coroneo" TargetMode="External"/><Relationship Id="rId897" Type="http://schemas.openxmlformats.org/officeDocument/2006/relationships/hyperlink" Target="https://www.prestiti.it/finanziarie/findomestic/filiali/lazio/latina" TargetMode="External"/><Relationship Id="rId412" Type="http://schemas.openxmlformats.org/officeDocument/2006/relationships/hyperlink" Target="https://www.findomestic.it/dove-siamo/marche/ancona" TargetMode="External"/><Relationship Id="rId654" Type="http://schemas.openxmlformats.org/officeDocument/2006/relationships/hyperlink" Target="https://www.findomestic.it/dove-siamo/trentino-alto-adige/trento" TargetMode="External"/><Relationship Id="rId896" Type="http://schemas.openxmlformats.org/officeDocument/2006/relationships/hyperlink" Target="https://www.findomestic.it/dove-siamo/lazio/latina" TargetMode="External"/><Relationship Id="rId419" Type="http://schemas.openxmlformats.org/officeDocument/2006/relationships/hyperlink" Target="https://www.findomestic.it/dove-siamo/puglia/brindisi" TargetMode="External"/><Relationship Id="rId418" Type="http://schemas.openxmlformats.org/officeDocument/2006/relationships/hyperlink" Target="https://www.findomestic.it/dove-siamo/marche/ancona" TargetMode="External"/><Relationship Id="rId417" Type="http://schemas.openxmlformats.org/officeDocument/2006/relationships/hyperlink" Target="https://www.findomestic.it/dove-siamo/marche/ancona" TargetMode="External"/><Relationship Id="rId659" Type="http://schemas.openxmlformats.org/officeDocument/2006/relationships/hyperlink" Target="https://www.doveconviene.it/negozi/findomestic/1083335/1b-via-del-coroneo" TargetMode="External"/><Relationship Id="rId416" Type="http://schemas.openxmlformats.org/officeDocument/2006/relationships/hyperlink" Target="https://www.findomestic.it/dove-siamo/marche/ancona" TargetMode="External"/><Relationship Id="rId658" Type="http://schemas.openxmlformats.org/officeDocument/2006/relationships/hyperlink" Target="https://www.oraridiapertura24.it/filiale/Trieste-Findomestic-2178009M.html" TargetMode="External"/><Relationship Id="rId891" Type="http://schemas.openxmlformats.org/officeDocument/2006/relationships/hyperlink" Target="https://www.prestiti.it/finanziarie/findomestic/filiali/lazio/latina" TargetMode="External"/><Relationship Id="rId890" Type="http://schemas.openxmlformats.org/officeDocument/2006/relationships/hyperlink" Target="https://www.prestiti.it/finanziarie/findomestic/filiali/lazio/latina" TargetMode="External"/><Relationship Id="rId1240" Type="http://schemas.openxmlformats.org/officeDocument/2006/relationships/hyperlink" Target="https://www.findomestic.it/dove-siamo/toscana/massa-carrara" TargetMode="External"/><Relationship Id="rId1241" Type="http://schemas.openxmlformats.org/officeDocument/2006/relationships/hyperlink" Target="https://www.findomestic.it/dove-siamo/toscana/massa-carrara" TargetMode="External"/><Relationship Id="rId411" Type="http://schemas.openxmlformats.org/officeDocument/2006/relationships/hyperlink" Target="https://www.prestiti.it/finanziarie/findomestic/filiali/veneto/vicenza" TargetMode="External"/><Relationship Id="rId653" Type="http://schemas.openxmlformats.org/officeDocument/2006/relationships/hyperlink" Target="https://www.doveconviene.it/negozi/findomestic/1083320/via-torre-verde-9" TargetMode="External"/><Relationship Id="rId895" Type="http://schemas.openxmlformats.org/officeDocument/2006/relationships/hyperlink" Target="https://www.findomestic.it/dove-siamo/lazio/latina" TargetMode="External"/><Relationship Id="rId1000" Type="http://schemas.openxmlformats.org/officeDocument/2006/relationships/hyperlink" Target="https://www.doveconviene.it/negozi/findomestic/1083265/via-roma-187-a" TargetMode="External"/><Relationship Id="rId1242" Type="http://schemas.openxmlformats.org/officeDocument/2006/relationships/hyperlink" Target="https://www.findomestic.it/dove-siamo/toscana/massa-carrara" TargetMode="External"/><Relationship Id="rId410" Type="http://schemas.openxmlformats.org/officeDocument/2006/relationships/hyperlink" Target="https://www.oraridiapertura24.it/filiale/Vicenza-Findomestic-280426S.html" TargetMode="External"/><Relationship Id="rId652" Type="http://schemas.openxmlformats.org/officeDocument/2006/relationships/hyperlink" Target="https://www.findomestic.it/dove-siamo/trentino-alto-adige/trento" TargetMode="External"/><Relationship Id="rId894" Type="http://schemas.openxmlformats.org/officeDocument/2006/relationships/hyperlink" Target="https://www.findomestic.it/dove-siamo/lazio/latina" TargetMode="External"/><Relationship Id="rId1001" Type="http://schemas.openxmlformats.org/officeDocument/2006/relationships/hyperlink" Target="https://www.oraridiapertura24.it/filiale/Fano%2520%2528PU%2529-Findomestic-65258W.html" TargetMode="External"/><Relationship Id="rId1243" Type="http://schemas.openxmlformats.org/officeDocument/2006/relationships/hyperlink" Target="https://www.findomestic.it/dove-siamo/toscana/massa-carrara" TargetMode="External"/><Relationship Id="rId651" Type="http://schemas.openxmlformats.org/officeDocument/2006/relationships/hyperlink" Target="https://www.findomestic.it/dove-siamo/trentino-alto-adige/trento" TargetMode="External"/><Relationship Id="rId893" Type="http://schemas.openxmlformats.org/officeDocument/2006/relationships/hyperlink" Target="https://www.doveconviene.it/negozi/findomestic/1083201/via-carturan-37" TargetMode="External"/><Relationship Id="rId1002" Type="http://schemas.openxmlformats.org/officeDocument/2006/relationships/hyperlink" Target="https://www.doveconviene.it/negozi/findomestic/1083236/via-cinthia-39" TargetMode="External"/><Relationship Id="rId1244" Type="http://schemas.openxmlformats.org/officeDocument/2006/relationships/hyperlink" Target="https://www.tiendeo.it/Negozi/casalecchio-di-reno/findomestic-rotonda-biagi-via-porrettana/231671" TargetMode="External"/><Relationship Id="rId650" Type="http://schemas.openxmlformats.org/officeDocument/2006/relationships/hyperlink" Target="https://www.findomestic.it/dove-siamo/trentino-alto-adige/trento" TargetMode="External"/><Relationship Id="rId892" Type="http://schemas.openxmlformats.org/officeDocument/2006/relationships/hyperlink" Target="https://www.prestiti.it/finanziarie/findomestic/filiali/lazio/latina" TargetMode="External"/><Relationship Id="rId1003" Type="http://schemas.openxmlformats.org/officeDocument/2006/relationships/hyperlink" Target="https://www.trovasede.it/sede/7820" TargetMode="External"/><Relationship Id="rId1245" Type="http://schemas.openxmlformats.org/officeDocument/2006/relationships/hyperlink" Target="https://www.tiendeo.it/Negozi/casalecchio-di-reno/findomestic-rotonda-biagi-via-porrettana/231671" TargetMode="External"/><Relationship Id="rId1037" Type="http://schemas.openxmlformats.org/officeDocument/2006/relationships/hyperlink" Target="https://www.findomestic.it/dove-siamo/toscana/pistoia" TargetMode="External"/><Relationship Id="rId1279" Type="http://schemas.openxmlformats.org/officeDocument/2006/relationships/hyperlink" Target="https://www.doveconviene.it/negozi/findomestic/1083187/viale-giacomo-matteotti-128" TargetMode="External"/><Relationship Id="rId1038" Type="http://schemas.openxmlformats.org/officeDocument/2006/relationships/hyperlink" Target="https://www.findomestic.it/dove-siamo/toscana/pistoia" TargetMode="External"/><Relationship Id="rId1039" Type="http://schemas.openxmlformats.org/officeDocument/2006/relationships/hyperlink" Target="https://www.findomestic.it/dove-siamo/toscana/pistoia" TargetMode="External"/><Relationship Id="rId206" Type="http://schemas.openxmlformats.org/officeDocument/2006/relationships/hyperlink" Target="https://www.findomestic.it/dove-siamo/" TargetMode="External"/><Relationship Id="rId448" Type="http://schemas.openxmlformats.org/officeDocument/2006/relationships/hyperlink" Target="https://www.prestiti.it/finanziarie/findomestic/filiali/lazio/frosinone" TargetMode="External"/><Relationship Id="rId205" Type="http://schemas.openxmlformats.org/officeDocument/2006/relationships/hyperlink" Target="https://www.findomestic.it/dove-siamo/" TargetMode="External"/><Relationship Id="rId447" Type="http://schemas.openxmlformats.org/officeDocument/2006/relationships/hyperlink" Target="https://nicelocal.it/lazio/banks/findomestic_centro_clienti_frosinone/" TargetMode="External"/><Relationship Id="rId689" Type="http://schemas.openxmlformats.org/officeDocument/2006/relationships/hyperlink" Target="https://www.oraridiapertura24.it/filiale/Crema%2520%2528CR%2529-Findomestic-65208Z.html" TargetMode="External"/><Relationship Id="rId204" Type="http://schemas.openxmlformats.org/officeDocument/2006/relationships/hyperlink" Target="https://secure.findomestic.it/clienti/pmcrs/assistenza-areaclienti/pages/contatta-findomestic/findomestic-contatti.html" TargetMode="External"/><Relationship Id="rId446" Type="http://schemas.openxmlformats.org/officeDocument/2006/relationships/hyperlink" Target="https://www.prestiti.it/finanziarie/findomestic/filiali/lazio/frosinone" TargetMode="External"/><Relationship Id="rId688" Type="http://schemas.openxmlformats.org/officeDocument/2006/relationships/hyperlink" Target="https://www.oraridiapertura24.it/filiale/Crema%2520%2528CR%2529-Findomestic-65208Z.html" TargetMode="External"/><Relationship Id="rId203" Type="http://schemas.openxmlformats.org/officeDocument/2006/relationships/hyperlink" Target="https://www.prestiti.it/finanziarie/findomestic/filiali/lombardia/milano" TargetMode="External"/><Relationship Id="rId445" Type="http://schemas.openxmlformats.org/officeDocument/2006/relationships/hyperlink" Target="https://mongolfierafoggia.it/negozio/762/findomestic" TargetMode="External"/><Relationship Id="rId687" Type="http://schemas.openxmlformats.org/officeDocument/2006/relationships/hyperlink" Target="https://www.doveconviene.it/negozi/findomestic/1083151/via-carlo-urbino-7" TargetMode="External"/><Relationship Id="rId209" Type="http://schemas.openxmlformats.org/officeDocument/2006/relationships/hyperlink" Target="https://www.findomestic.it/dove-siamo/emilia-romagna/modena" TargetMode="External"/><Relationship Id="rId208" Type="http://schemas.openxmlformats.org/officeDocument/2006/relationships/hyperlink" Target="https://www.findomestic.it/dove-siamo/" TargetMode="External"/><Relationship Id="rId207" Type="http://schemas.openxmlformats.org/officeDocument/2006/relationships/hyperlink" Target="https://www.findomestic.it/contatti.shtml" TargetMode="External"/><Relationship Id="rId449" Type="http://schemas.openxmlformats.org/officeDocument/2006/relationships/hyperlink" Target="https://www.prestiti.it/finanziarie/findomestic/filiali/lazio/frosinone" TargetMode="External"/><Relationship Id="rId1270" Type="http://schemas.openxmlformats.org/officeDocument/2006/relationships/hyperlink" Target="https://www.doveconviene.it/negozi/findomestic/1083147/via-venezia-423" TargetMode="External"/><Relationship Id="rId440" Type="http://schemas.openxmlformats.org/officeDocument/2006/relationships/hyperlink" Target="https://www.prestiti.it/finanziarie/findomestic/filiali/puglia/foggia" TargetMode="External"/><Relationship Id="rId682" Type="http://schemas.openxmlformats.org/officeDocument/2006/relationships/hyperlink" Target="https://www.doveconviene.it/negozi/findomestic/1083119/piazza-martiri-della-liberta-2" TargetMode="External"/><Relationship Id="rId1271" Type="http://schemas.openxmlformats.org/officeDocument/2006/relationships/hyperlink" Target="https://www.doveconviene.it/negozi/findomestic/1083147/via-venezia-423" TargetMode="External"/><Relationship Id="rId681" Type="http://schemas.openxmlformats.org/officeDocument/2006/relationships/hyperlink" Target="https://www.doveconviene.it/negozi/findomestic/1083119/piazza-martiri-della-liberta-2" TargetMode="External"/><Relationship Id="rId1030" Type="http://schemas.openxmlformats.org/officeDocument/2006/relationships/hyperlink" Target="https://www.findomestic.it/dove-siamo/basilicata/matera" TargetMode="External"/><Relationship Id="rId1272" Type="http://schemas.openxmlformats.org/officeDocument/2006/relationships/hyperlink" Target="https://www.doveconviene.it/negozi/findomestic/1083220/via-giambellino-20" TargetMode="External"/><Relationship Id="rId680" Type="http://schemas.openxmlformats.org/officeDocument/2006/relationships/hyperlink" Target="https://www.doveconviene.it/negozi/findomestic/1083119/piazza-martiri-della-liberta-2" TargetMode="External"/><Relationship Id="rId1031" Type="http://schemas.openxmlformats.org/officeDocument/2006/relationships/hyperlink" Target="https://www.findomestic.it/dove-siamo/basilicata/matera" TargetMode="External"/><Relationship Id="rId1273" Type="http://schemas.openxmlformats.org/officeDocument/2006/relationships/hyperlink" Target="https://www.doveconviene.it/negozi/findomestic/1083112/via-giulio-pastore-44" TargetMode="External"/><Relationship Id="rId1032" Type="http://schemas.openxmlformats.org/officeDocument/2006/relationships/hyperlink" Target="https://www.findomestic.it/dove-siamo/basilicata/matera" TargetMode="External"/><Relationship Id="rId1274" Type="http://schemas.openxmlformats.org/officeDocument/2006/relationships/hyperlink" Target="https://www.centrograngiussano.it/negozio/findomestic/" TargetMode="External"/><Relationship Id="rId202" Type="http://schemas.openxmlformats.org/officeDocument/2006/relationships/hyperlink" Target="https://www.oraridiapertura24.it/filiale/Milano%2520%2528MI%2529-Findomestic-65168Q.html" TargetMode="External"/><Relationship Id="rId444" Type="http://schemas.openxmlformats.org/officeDocument/2006/relationships/hyperlink" Target="https://www.prestiti.it/finanziarie/findomestic/filiali/puglia/foggia" TargetMode="External"/><Relationship Id="rId686" Type="http://schemas.openxmlformats.org/officeDocument/2006/relationships/hyperlink" Target="https://www.doveconviene.it/negozi/findomestic/1083129/via-brescia-41-a-b" TargetMode="External"/><Relationship Id="rId1033" Type="http://schemas.openxmlformats.org/officeDocument/2006/relationships/hyperlink" Target="https://www.prestiti.it/finanziarie/findomestic/filiali/puglia/molfetta" TargetMode="External"/><Relationship Id="rId1275" Type="http://schemas.openxmlformats.org/officeDocument/2006/relationships/hyperlink" Target="https://www.centrograngiussano.it/negozio/findomestic/" TargetMode="External"/><Relationship Id="rId201" Type="http://schemas.openxmlformats.org/officeDocument/2006/relationships/hyperlink" Target="https://www.oraridiapertura24.it/filiale/Milano-Findomestic%2520Banca%2520Spa-2984046J.html" TargetMode="External"/><Relationship Id="rId443" Type="http://schemas.openxmlformats.org/officeDocument/2006/relationships/hyperlink" Target="https://www.findomestic.it/contatti.shtml" TargetMode="External"/><Relationship Id="rId685" Type="http://schemas.openxmlformats.org/officeDocument/2006/relationships/hyperlink" Target="https://www.doveconviene.it/negozi/findomestic/1083129/via-brescia-41-a-b" TargetMode="External"/><Relationship Id="rId1034" Type="http://schemas.openxmlformats.org/officeDocument/2006/relationships/hyperlink" Target="https://www.oraridiapertura24.it/filiale/Molfetta%2520%2528BA%2529-Findomestic-2178218N.html" TargetMode="External"/><Relationship Id="rId1276" Type="http://schemas.openxmlformats.org/officeDocument/2006/relationships/hyperlink" Target="https://www.centrograngiussano.it/negozio/findomestic/" TargetMode="External"/><Relationship Id="rId200" Type="http://schemas.openxmlformats.org/officeDocument/2006/relationships/hyperlink" Target="https://www.paginebianche.it/milano/centro-clienti-milano.1608744" TargetMode="External"/><Relationship Id="rId442" Type="http://schemas.openxmlformats.org/officeDocument/2006/relationships/hyperlink" Target="https://www.oraridiapertura24.it/filiale/Foggia%2520%2528FG%2529-Findomestic-65270S.html" TargetMode="External"/><Relationship Id="rId684" Type="http://schemas.openxmlformats.org/officeDocument/2006/relationships/hyperlink" Target="https://www.oraridiapertura24.it/filiale/Chiari%2520%2528BS%2529-Findomestic-2178137Y.html" TargetMode="External"/><Relationship Id="rId1035" Type="http://schemas.openxmlformats.org/officeDocument/2006/relationships/hyperlink" Target="https://www.paginebianche.it/molfetta/findomestic-banca.13843056" TargetMode="External"/><Relationship Id="rId1277" Type="http://schemas.openxmlformats.org/officeDocument/2006/relationships/hyperlink" Target="https://www.findomestic.it/dove-siamo/liguria/imperia" TargetMode="External"/><Relationship Id="rId441" Type="http://schemas.openxmlformats.org/officeDocument/2006/relationships/hyperlink" Target="https://www.oraridiapertura24.it/filiale/Foggia%2520%2528FG%2529-Findomestic-65270S.html" TargetMode="External"/><Relationship Id="rId683" Type="http://schemas.openxmlformats.org/officeDocument/2006/relationships/hyperlink" Target="https://www.doveconviene.it/negozi/findomestic/1083129/via-brescia-41-a-b" TargetMode="External"/><Relationship Id="rId1036" Type="http://schemas.openxmlformats.org/officeDocument/2006/relationships/hyperlink" Target="https://www.prestiti.it/finanziarie/findomestic/filiali/puglia/molfetta" TargetMode="External"/><Relationship Id="rId1278" Type="http://schemas.openxmlformats.org/officeDocument/2006/relationships/hyperlink" Target="https://www.findomestic.it/dove-siamo/liguria/imperia" TargetMode="External"/><Relationship Id="rId1026" Type="http://schemas.openxmlformats.org/officeDocument/2006/relationships/hyperlink" Target="https://www.oraridiapertura24.it/filiale/Macerata%2520%2528MC%2529-Findomestic-65261N.html" TargetMode="External"/><Relationship Id="rId1268" Type="http://schemas.openxmlformats.org/officeDocument/2006/relationships/hyperlink" Target="https://www.paginebianche.it/fabriano/findomestic-banca.13737923" TargetMode="External"/><Relationship Id="rId1027" Type="http://schemas.openxmlformats.org/officeDocument/2006/relationships/hyperlink" Target="https://www.prestiti.it/finanziarie/findomestic/filiali/marche/macerata" TargetMode="External"/><Relationship Id="rId1269" Type="http://schemas.openxmlformats.org/officeDocument/2006/relationships/hyperlink" Target="https://www.doveconviene.it/negozi/findomestic/1083147/via-venezia-423" TargetMode="External"/><Relationship Id="rId1028" Type="http://schemas.openxmlformats.org/officeDocument/2006/relationships/hyperlink" Target="https://www.findomestic.it/dove-siamo/marche/macerata" TargetMode="External"/><Relationship Id="rId1029" Type="http://schemas.openxmlformats.org/officeDocument/2006/relationships/hyperlink" Target="https://www.findomestic.it/dove-siamo/basilicata/matera" TargetMode="External"/><Relationship Id="rId437" Type="http://schemas.openxmlformats.org/officeDocument/2006/relationships/hyperlink" Target="https://www.prestiti.it/finanziarie/findomestic/filiali/puglia/foggia" TargetMode="External"/><Relationship Id="rId679" Type="http://schemas.openxmlformats.org/officeDocument/2006/relationships/hyperlink" Target="https://www.findomestic.it/dove-siamo/campania/benevento" TargetMode="External"/><Relationship Id="rId436" Type="http://schemas.openxmlformats.org/officeDocument/2006/relationships/hyperlink" Target="https://www.prestiti.it/finanziarie/findomestic/filiali/lombardia/como" TargetMode="External"/><Relationship Id="rId678" Type="http://schemas.openxmlformats.org/officeDocument/2006/relationships/hyperlink" Target="https://www.oraridiapertura24.it/filiale/Benevento-Findomestic-4759109G.html" TargetMode="External"/><Relationship Id="rId435" Type="http://schemas.openxmlformats.org/officeDocument/2006/relationships/hyperlink" Target="https://www.findomestic.it/dove-siamo/lombardia/como" TargetMode="External"/><Relationship Id="rId677" Type="http://schemas.openxmlformats.org/officeDocument/2006/relationships/hyperlink" Target="https://www.paginebianche.it/benevento/findomestic-banca.2441425" TargetMode="External"/><Relationship Id="rId434" Type="http://schemas.openxmlformats.org/officeDocument/2006/relationships/hyperlink" Target="https://www.findomestic.it/dove-siamo/lombardia/como" TargetMode="External"/><Relationship Id="rId676" Type="http://schemas.openxmlformats.org/officeDocument/2006/relationships/hyperlink" Target="https://www.prestiti.it/finanziarie/findomestic/filiali/campania/benevento" TargetMode="External"/><Relationship Id="rId439" Type="http://schemas.openxmlformats.org/officeDocument/2006/relationships/hyperlink" Target="https://www.prestiti.it/finanziarie/findomestic/filiali/puglia/foggia" TargetMode="External"/><Relationship Id="rId438" Type="http://schemas.openxmlformats.org/officeDocument/2006/relationships/hyperlink" Target="https://www.findomestic.it/" TargetMode="External"/><Relationship Id="rId671" Type="http://schemas.openxmlformats.org/officeDocument/2006/relationships/hyperlink" Target="https://www.prestiti.it/finanziarie/findomestic/filiali/sicilia/bagheria" TargetMode="External"/><Relationship Id="rId1260" Type="http://schemas.openxmlformats.org/officeDocument/2006/relationships/hyperlink" Target="https://www.doveconviene.it/negozi/findomestic/1083111/viale-vittorio-veneto-7-9" TargetMode="External"/><Relationship Id="rId670" Type="http://schemas.openxmlformats.org/officeDocument/2006/relationships/hyperlink" Target="https://www.findomestic.it/dove-siamo/sicilia" TargetMode="External"/><Relationship Id="rId1261" Type="http://schemas.openxmlformats.org/officeDocument/2006/relationships/hyperlink" Target="https://www.findomestic.it/dove-siamo/sicilia/enna" TargetMode="External"/><Relationship Id="rId1020" Type="http://schemas.openxmlformats.org/officeDocument/2006/relationships/hyperlink" Target="https://www.findomestic.it/dove-siamo/abruzzo/laquila" TargetMode="External"/><Relationship Id="rId1262" Type="http://schemas.openxmlformats.org/officeDocument/2006/relationships/hyperlink" Target="https://www.findomestic.it/dove-siamo/sicilia" TargetMode="External"/><Relationship Id="rId1021" Type="http://schemas.openxmlformats.org/officeDocument/2006/relationships/hyperlink" Target="https://www.doveconviene.it/negozi/findomestic/1083354/via-marco-minghetti-50" TargetMode="External"/><Relationship Id="rId1263" Type="http://schemas.openxmlformats.org/officeDocument/2006/relationships/hyperlink" Target="https://www.findomestic.it/dove-siamo/sicilia/enna" TargetMode="External"/><Relationship Id="rId433" Type="http://schemas.openxmlformats.org/officeDocument/2006/relationships/hyperlink" Target="https://www.oraridiapertura24.it/filiale/Como%2520%2528CO%2529-Findomestic-65154K.html" TargetMode="External"/><Relationship Id="rId675" Type="http://schemas.openxmlformats.org/officeDocument/2006/relationships/hyperlink" Target="https://www.findomestic.it/dove-siamo/campania/benevento" TargetMode="External"/><Relationship Id="rId1022" Type="http://schemas.openxmlformats.org/officeDocument/2006/relationships/hyperlink" Target="https://it-it.facebook.com/104257068550/photos/dal-3-giugno-siamo-anche-a-legnago/10152304135348551/" TargetMode="External"/><Relationship Id="rId1264" Type="http://schemas.openxmlformats.org/officeDocument/2006/relationships/hyperlink" Target="https://www.infofindomestic.it/carriere/posizioni-aperte/index.html" TargetMode="External"/><Relationship Id="rId432" Type="http://schemas.openxmlformats.org/officeDocument/2006/relationships/hyperlink" Target="https://www.paginebianche.it/findomesticbancaspa-como-bac25ba4-a558-4602-a5ef-8904ca3e734d" TargetMode="External"/><Relationship Id="rId674" Type="http://schemas.openxmlformats.org/officeDocument/2006/relationships/hyperlink" Target="https://www.prestiti.it/finanziarie/findomestic/filiali/sicilia/bagheria" TargetMode="External"/><Relationship Id="rId1023" Type="http://schemas.openxmlformats.org/officeDocument/2006/relationships/hyperlink" Target="https://www.doveconviene.it/negozi/findomestic/1083354/via-marco-minghetti-50" TargetMode="External"/><Relationship Id="rId1265" Type="http://schemas.openxmlformats.org/officeDocument/2006/relationships/hyperlink" Target="https://www.paginebianche.it/fabriano/findomestic-banca.13737923" TargetMode="External"/><Relationship Id="rId431" Type="http://schemas.openxmlformats.org/officeDocument/2006/relationships/hyperlink" Target="https://www.prestiti.it/finanziarie/findomestic/filiali/lombardia/como" TargetMode="External"/><Relationship Id="rId673" Type="http://schemas.openxmlformats.org/officeDocument/2006/relationships/hyperlink" Target="https://www.doveconviene.it/negozi/findomestic/1083245/via-citta-di-palermo-169" TargetMode="External"/><Relationship Id="rId1024" Type="http://schemas.openxmlformats.org/officeDocument/2006/relationships/hyperlink" Target="https://www.paginegialle.it/legnago-vr/finanziamenti/findomestic-banca-s-p-a" TargetMode="External"/><Relationship Id="rId1266" Type="http://schemas.openxmlformats.org/officeDocument/2006/relationships/hyperlink" Target="https://www.oraridiapertura24.it/filiale/Fabriano-Findomestic-4759489Z.html" TargetMode="External"/><Relationship Id="rId430" Type="http://schemas.openxmlformats.org/officeDocument/2006/relationships/hyperlink" Target="https://www.findomestic.it/dove-siamo/lombardia/como" TargetMode="External"/><Relationship Id="rId672" Type="http://schemas.openxmlformats.org/officeDocument/2006/relationships/hyperlink" Target="https://www.doveconviene.it/negozi/findomestic/1083245/via-citta-di-palermo-169" TargetMode="External"/><Relationship Id="rId1025" Type="http://schemas.openxmlformats.org/officeDocument/2006/relationships/hyperlink" Target="https://www.findomestic.it/dove-siamo/marche/macerata" TargetMode="External"/><Relationship Id="rId1267" Type="http://schemas.openxmlformats.org/officeDocument/2006/relationships/hyperlink" Target="https://www.paginebianche.it/fabriano/findomestic-banca.1373792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44"/>
    <col customWidth="1" min="2" max="3" width="16.78"/>
    <col customWidth="1" min="4" max="4" width="27.89"/>
    <col customWidth="1" min="5" max="6" width="16.78"/>
    <col customWidth="1" min="7" max="7" width="27.89"/>
    <col customWidth="1" min="8" max="8" width="33.44"/>
    <col customWidth="1" min="9" max="9" width="14.0"/>
    <col customWidth="1" min="10" max="11" width="22.33"/>
    <col customWidth="1" min="12" max="12" width="3.44"/>
  </cols>
  <sheetData>
    <row r="1" ht="4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tr">
        <f>IFERROR(__xludf.DUMMYFUNCTION("{""Keyword presidiata?"";ARRAYFORMULA(IF(ISBLANK(H2:H1354),"""",IF(REGEXMATCH(H2:H1354,""www.findomestic.it""),""✅"",""❌"")))}"),"Keyword presidiata?")</f>
        <v>Keyword presidiata?</v>
      </c>
      <c r="J1" s="2" t="s">
        <v>7</v>
      </c>
      <c r="K1" s="2" t="s">
        <v>8</v>
      </c>
      <c r="L1" s="1"/>
    </row>
    <row r="2" ht="38.25" customHeight="1">
      <c r="A2" s="3"/>
      <c r="B2" s="4" t="s">
        <v>9</v>
      </c>
      <c r="C2" s="4" t="s">
        <v>10</v>
      </c>
      <c r="D2" s="5" t="s">
        <v>11</v>
      </c>
      <c r="E2" s="6">
        <v>2400.0</v>
      </c>
      <c r="F2" s="6">
        <v>25.0</v>
      </c>
      <c r="G2" s="5" t="s">
        <v>12</v>
      </c>
      <c r="H2" s="7" t="s">
        <v>13</v>
      </c>
      <c r="I2" s="5" t="str">
        <f>IFERROR(__xludf.DUMMYFUNCTION("""COMPUTED_VALUE"""),"✅")</f>
        <v>✅</v>
      </c>
      <c r="J2" s="5"/>
      <c r="K2" s="5"/>
      <c r="L2" s="8"/>
    </row>
    <row r="3" ht="38.25" customHeight="1">
      <c r="A3" s="3"/>
      <c r="B3" s="4" t="s">
        <v>9</v>
      </c>
      <c r="C3" s="4" t="s">
        <v>10</v>
      </c>
      <c r="D3" s="5" t="s">
        <v>14</v>
      </c>
      <c r="E3" s="6">
        <v>70.0</v>
      </c>
      <c r="F3" s="6">
        <v>16.0</v>
      </c>
      <c r="G3" s="5" t="s">
        <v>15</v>
      </c>
      <c r="H3" s="7" t="s">
        <v>16</v>
      </c>
      <c r="I3" s="5" t="str">
        <f>IFERROR(__xludf.DUMMYFUNCTION("""COMPUTED_VALUE"""),"❌")</f>
        <v>❌</v>
      </c>
      <c r="J3" s="5"/>
      <c r="K3" s="5"/>
      <c r="L3" s="8"/>
    </row>
    <row r="4" ht="38.25" customHeight="1">
      <c r="A4" s="3"/>
      <c r="B4" s="4" t="s">
        <v>9</v>
      </c>
      <c r="C4" s="4" t="s">
        <v>10</v>
      </c>
      <c r="D4" s="5" t="s">
        <v>17</v>
      </c>
      <c r="E4" s="6">
        <v>50.0</v>
      </c>
      <c r="F4" s="6">
        <v>19.0</v>
      </c>
      <c r="G4" s="5" t="s">
        <v>12</v>
      </c>
      <c r="H4" s="7" t="s">
        <v>18</v>
      </c>
      <c r="I4" s="5" t="str">
        <f>IFERROR(__xludf.DUMMYFUNCTION("""COMPUTED_VALUE"""),"✅")</f>
        <v>✅</v>
      </c>
      <c r="J4" s="5"/>
      <c r="K4" s="5"/>
      <c r="L4" s="8"/>
    </row>
    <row r="5" ht="38.25" customHeight="1">
      <c r="A5" s="3"/>
      <c r="B5" s="4" t="s">
        <v>9</v>
      </c>
      <c r="C5" s="4" t="s">
        <v>10</v>
      </c>
      <c r="D5" s="5" t="s">
        <v>19</v>
      </c>
      <c r="E5" s="6">
        <v>50.0</v>
      </c>
      <c r="F5" s="6">
        <v>18.0</v>
      </c>
      <c r="G5" s="5" t="s">
        <v>20</v>
      </c>
      <c r="H5" s="7" t="s">
        <v>21</v>
      </c>
      <c r="I5" s="5" t="str">
        <f>IFERROR(__xludf.DUMMYFUNCTION("""COMPUTED_VALUE"""),"❌")</f>
        <v>❌</v>
      </c>
      <c r="J5" s="5"/>
      <c r="K5" s="5"/>
      <c r="L5" s="8"/>
    </row>
    <row r="6" ht="38.25" customHeight="1">
      <c r="A6" s="3"/>
      <c r="B6" s="4" t="s">
        <v>9</v>
      </c>
      <c r="C6" s="4" t="s">
        <v>10</v>
      </c>
      <c r="D6" s="5" t="s">
        <v>22</v>
      </c>
      <c r="E6" s="6">
        <v>50.0</v>
      </c>
      <c r="F6" s="6">
        <v>21.0</v>
      </c>
      <c r="G6" s="5" t="s">
        <v>23</v>
      </c>
      <c r="H6" s="7" t="s">
        <v>24</v>
      </c>
      <c r="I6" s="5" t="str">
        <f>IFERROR(__xludf.DUMMYFUNCTION("""COMPUTED_VALUE"""),"✅")</f>
        <v>✅</v>
      </c>
      <c r="J6" s="5"/>
      <c r="K6" s="5"/>
      <c r="L6" s="8"/>
    </row>
    <row r="7" ht="38.25" customHeight="1">
      <c r="A7" s="3"/>
      <c r="B7" s="4" t="s">
        <v>9</v>
      </c>
      <c r="C7" s="4" t="s">
        <v>10</v>
      </c>
      <c r="D7" s="5" t="s">
        <v>25</v>
      </c>
      <c r="E7" s="6">
        <v>30.0</v>
      </c>
      <c r="F7" s="6">
        <v>19.0</v>
      </c>
      <c r="G7" s="5" t="s">
        <v>12</v>
      </c>
      <c r="H7" s="7" t="s">
        <v>18</v>
      </c>
      <c r="I7" s="5" t="str">
        <f>IFERROR(__xludf.DUMMYFUNCTION("""COMPUTED_VALUE"""),"✅")</f>
        <v>✅</v>
      </c>
      <c r="J7" s="5"/>
      <c r="K7" s="5"/>
      <c r="L7" s="8"/>
    </row>
    <row r="8" ht="38.25" customHeight="1">
      <c r="A8" s="3"/>
      <c r="B8" s="4" t="s">
        <v>9</v>
      </c>
      <c r="C8" s="4" t="s">
        <v>10</v>
      </c>
      <c r="D8" s="5" t="s">
        <v>26</v>
      </c>
      <c r="E8" s="6">
        <v>260.0</v>
      </c>
      <c r="F8" s="6">
        <v>18.0</v>
      </c>
      <c r="G8" s="5" t="s">
        <v>15</v>
      </c>
      <c r="H8" s="7" t="s">
        <v>16</v>
      </c>
      <c r="I8" s="5" t="str">
        <f>IFERROR(__xludf.DUMMYFUNCTION("""COMPUTED_VALUE"""),"❌")</f>
        <v>❌</v>
      </c>
      <c r="J8" s="5"/>
      <c r="K8" s="5"/>
      <c r="L8" s="8"/>
    </row>
    <row r="9" ht="38.25" customHeight="1">
      <c r="A9" s="3"/>
      <c r="B9" s="4" t="s">
        <v>9</v>
      </c>
      <c r="C9" s="4" t="s">
        <v>10</v>
      </c>
      <c r="D9" s="5" t="s">
        <v>27</v>
      </c>
      <c r="E9" s="6">
        <v>30.0</v>
      </c>
      <c r="F9" s="6">
        <v>13.0</v>
      </c>
      <c r="G9" s="5" t="s">
        <v>28</v>
      </c>
      <c r="H9" s="7" t="s">
        <v>29</v>
      </c>
      <c r="I9" s="5" t="str">
        <f>IFERROR(__xludf.DUMMYFUNCTION("""COMPUTED_VALUE"""),"❌")</f>
        <v>❌</v>
      </c>
      <c r="J9" s="5"/>
      <c r="K9" s="5"/>
      <c r="L9" s="8"/>
    </row>
    <row r="10" ht="38.25" customHeight="1">
      <c r="A10" s="3"/>
      <c r="B10" s="4" t="s">
        <v>9</v>
      </c>
      <c r="C10" s="4" t="s">
        <v>10</v>
      </c>
      <c r="D10" s="5" t="s">
        <v>30</v>
      </c>
      <c r="E10" s="6">
        <v>30.0</v>
      </c>
      <c r="F10" s="6">
        <v>12.0</v>
      </c>
      <c r="G10" s="5" t="s">
        <v>28</v>
      </c>
      <c r="H10" s="7" t="s">
        <v>31</v>
      </c>
      <c r="I10" s="5" t="str">
        <f>IFERROR(__xludf.DUMMYFUNCTION("""COMPUTED_VALUE"""),"❌")</f>
        <v>❌</v>
      </c>
      <c r="J10" s="5"/>
      <c r="K10" s="5"/>
      <c r="L10" s="8"/>
    </row>
    <row r="11" ht="38.25" customHeight="1">
      <c r="A11" s="3"/>
      <c r="B11" s="4" t="s">
        <v>9</v>
      </c>
      <c r="C11" s="4" t="s">
        <v>10</v>
      </c>
      <c r="D11" s="5" t="s">
        <v>32</v>
      </c>
      <c r="E11" s="6">
        <v>20.0</v>
      </c>
      <c r="F11" s="6">
        <v>16.0</v>
      </c>
      <c r="G11" s="5" t="s">
        <v>33</v>
      </c>
      <c r="H11" s="7" t="s">
        <v>18</v>
      </c>
      <c r="I11" s="5" t="str">
        <f>IFERROR(__xludf.DUMMYFUNCTION("""COMPUTED_VALUE"""),"✅")</f>
        <v>✅</v>
      </c>
      <c r="J11" s="5"/>
      <c r="K11" s="5"/>
      <c r="L11" s="8"/>
    </row>
    <row r="12" ht="38.25" customHeight="1">
      <c r="A12" s="3"/>
      <c r="B12" s="4" t="s">
        <v>9</v>
      </c>
      <c r="C12" s="4" t="s">
        <v>10</v>
      </c>
      <c r="D12" s="5" t="s">
        <v>34</v>
      </c>
      <c r="E12" s="6">
        <v>20.0</v>
      </c>
      <c r="F12" s="6">
        <v>21.0</v>
      </c>
      <c r="G12" s="5" t="s">
        <v>12</v>
      </c>
      <c r="H12" s="7" t="s">
        <v>35</v>
      </c>
      <c r="I12" s="5" t="str">
        <f>IFERROR(__xludf.DUMMYFUNCTION("""COMPUTED_VALUE"""),"❌")</f>
        <v>❌</v>
      </c>
      <c r="J12" s="5"/>
      <c r="K12" s="5"/>
      <c r="L12" s="8"/>
    </row>
    <row r="13" ht="38.25" customHeight="1">
      <c r="A13" s="3"/>
      <c r="B13" s="4" t="s">
        <v>9</v>
      </c>
      <c r="C13" s="4" t="s">
        <v>10</v>
      </c>
      <c r="D13" s="5" t="s">
        <v>36</v>
      </c>
      <c r="E13" s="6">
        <v>20.0</v>
      </c>
      <c r="F13" s="6">
        <v>26.0</v>
      </c>
      <c r="G13" s="5" t="s">
        <v>37</v>
      </c>
      <c r="H13" s="7" t="s">
        <v>24</v>
      </c>
      <c r="I13" s="5" t="str">
        <f>IFERROR(__xludf.DUMMYFUNCTION("""COMPUTED_VALUE"""),"✅")</f>
        <v>✅</v>
      </c>
      <c r="J13" s="5"/>
      <c r="K13" s="5"/>
      <c r="L13" s="8"/>
    </row>
    <row r="14" ht="38.25" customHeight="1">
      <c r="A14" s="3"/>
      <c r="B14" s="4" t="s">
        <v>9</v>
      </c>
      <c r="C14" s="4" t="s">
        <v>10</v>
      </c>
      <c r="D14" s="5" t="s">
        <v>38</v>
      </c>
      <c r="E14" s="6">
        <v>20.0</v>
      </c>
      <c r="F14" s="6">
        <v>15.0</v>
      </c>
      <c r="G14" s="5" t="s">
        <v>39</v>
      </c>
      <c r="H14" s="7" t="s">
        <v>18</v>
      </c>
      <c r="I14" s="5" t="str">
        <f>IFERROR(__xludf.DUMMYFUNCTION("""COMPUTED_VALUE"""),"✅")</f>
        <v>✅</v>
      </c>
      <c r="J14" s="5"/>
      <c r="K14" s="5"/>
      <c r="L14" s="8"/>
    </row>
    <row r="15" ht="38.25" customHeight="1">
      <c r="A15" s="3"/>
      <c r="B15" s="4" t="s">
        <v>9</v>
      </c>
      <c r="C15" s="4" t="s">
        <v>10</v>
      </c>
      <c r="D15" s="9" t="s">
        <v>40</v>
      </c>
      <c r="E15" s="6">
        <v>20.0</v>
      </c>
      <c r="F15" s="6">
        <v>12.0</v>
      </c>
      <c r="G15" s="5" t="s">
        <v>41</v>
      </c>
      <c r="H15" s="7" t="s">
        <v>42</v>
      </c>
      <c r="I15" s="5" t="str">
        <f>IFERROR(__xludf.DUMMYFUNCTION("""COMPUTED_VALUE"""),"❌")</f>
        <v>❌</v>
      </c>
      <c r="J15" s="5"/>
      <c r="K15" s="5"/>
      <c r="L15" s="8"/>
    </row>
    <row r="16" ht="38.25" customHeight="1">
      <c r="A16" s="3"/>
      <c r="B16" s="4" t="s">
        <v>9</v>
      </c>
      <c r="C16" s="4" t="s">
        <v>10</v>
      </c>
      <c r="D16" s="5" t="s">
        <v>43</v>
      </c>
      <c r="E16" s="6">
        <v>20.0</v>
      </c>
      <c r="F16" s="6">
        <v>4.0</v>
      </c>
      <c r="G16" s="5" t="s">
        <v>44</v>
      </c>
      <c r="H16" s="7" t="s">
        <v>45</v>
      </c>
      <c r="I16" s="5" t="str">
        <f>IFERROR(__xludf.DUMMYFUNCTION("""COMPUTED_VALUE"""),"❌")</f>
        <v>❌</v>
      </c>
      <c r="J16" s="5"/>
      <c r="K16" s="5"/>
      <c r="L16" s="8"/>
    </row>
    <row r="17" ht="38.25" customHeight="1">
      <c r="A17" s="3"/>
      <c r="B17" s="4" t="s">
        <v>9</v>
      </c>
      <c r="C17" s="4" t="s">
        <v>10</v>
      </c>
      <c r="D17" s="9" t="s">
        <v>46</v>
      </c>
      <c r="E17" s="6">
        <v>20.0</v>
      </c>
      <c r="F17" s="6">
        <v>27.0</v>
      </c>
      <c r="G17" s="5" t="s">
        <v>47</v>
      </c>
      <c r="H17" s="10" t="s">
        <v>48</v>
      </c>
      <c r="I17" s="5" t="str">
        <f>IFERROR(__xludf.DUMMYFUNCTION("""COMPUTED_VALUE"""),"❌")</f>
        <v>❌</v>
      </c>
      <c r="J17" s="5"/>
      <c r="K17" s="5"/>
      <c r="L17" s="8"/>
    </row>
    <row r="18" ht="38.25" customHeight="1">
      <c r="A18" s="3"/>
      <c r="B18" s="4" t="s">
        <v>9</v>
      </c>
      <c r="C18" s="4" t="s">
        <v>10</v>
      </c>
      <c r="D18" s="5" t="s">
        <v>49</v>
      </c>
      <c r="E18" s="6">
        <v>20.0</v>
      </c>
      <c r="F18" s="6">
        <v>18.0</v>
      </c>
      <c r="G18" s="5" t="s">
        <v>12</v>
      </c>
      <c r="H18" s="7" t="s">
        <v>13</v>
      </c>
      <c r="I18" s="5" t="str">
        <f>IFERROR(__xludf.DUMMYFUNCTION("""COMPUTED_VALUE"""),"✅")</f>
        <v>✅</v>
      </c>
      <c r="J18" s="5"/>
      <c r="K18" s="5"/>
      <c r="L18" s="8"/>
    </row>
    <row r="19" ht="38.25" customHeight="1">
      <c r="A19" s="3"/>
      <c r="B19" s="4" t="s">
        <v>9</v>
      </c>
      <c r="C19" s="4" t="s">
        <v>10</v>
      </c>
      <c r="D19" s="5" t="s">
        <v>50</v>
      </c>
      <c r="E19" s="6">
        <v>20.0</v>
      </c>
      <c r="F19" s="6">
        <v>11.0</v>
      </c>
      <c r="G19" s="5" t="s">
        <v>15</v>
      </c>
      <c r="H19" s="7" t="s">
        <v>16</v>
      </c>
      <c r="I19" s="5" t="str">
        <f>IFERROR(__xludf.DUMMYFUNCTION("""COMPUTED_VALUE"""),"❌")</f>
        <v>❌</v>
      </c>
      <c r="J19" s="5"/>
      <c r="K19" s="5"/>
      <c r="L19" s="8"/>
    </row>
    <row r="20" ht="38.25" customHeight="1">
      <c r="A20" s="3"/>
      <c r="B20" s="4" t="s">
        <v>51</v>
      </c>
      <c r="C20" s="4" t="s">
        <v>52</v>
      </c>
      <c r="D20" s="5" t="s">
        <v>53</v>
      </c>
      <c r="E20" s="6">
        <v>1900.0</v>
      </c>
      <c r="F20" s="6">
        <v>24.0</v>
      </c>
      <c r="G20" s="5" t="s">
        <v>23</v>
      </c>
      <c r="H20" s="7" t="s">
        <v>18</v>
      </c>
      <c r="I20" s="5" t="str">
        <f>IFERROR(__xludf.DUMMYFUNCTION("""COMPUTED_VALUE"""),"✅")</f>
        <v>✅</v>
      </c>
      <c r="J20" s="5"/>
      <c r="K20" s="5"/>
      <c r="L20" s="8"/>
    </row>
    <row r="21" ht="38.25" customHeight="1">
      <c r="A21" s="3"/>
      <c r="B21" s="4" t="s">
        <v>51</v>
      </c>
      <c r="C21" s="4" t="s">
        <v>52</v>
      </c>
      <c r="D21" s="5" t="s">
        <v>54</v>
      </c>
      <c r="E21" s="6">
        <v>110.0</v>
      </c>
      <c r="F21" s="6">
        <v>15.0</v>
      </c>
      <c r="G21" s="5" t="s">
        <v>15</v>
      </c>
      <c r="H21" s="7" t="s">
        <v>55</v>
      </c>
      <c r="I21" s="5" t="str">
        <f>IFERROR(__xludf.DUMMYFUNCTION("""COMPUTED_VALUE"""),"❌")</f>
        <v>❌</v>
      </c>
      <c r="J21" s="5"/>
      <c r="K21" s="5"/>
      <c r="L21" s="8"/>
    </row>
    <row r="22" ht="38.25" customHeight="1">
      <c r="A22" s="3"/>
      <c r="B22" s="4" t="s">
        <v>51</v>
      </c>
      <c r="C22" s="4" t="s">
        <v>52</v>
      </c>
      <c r="D22" s="5" t="s">
        <v>56</v>
      </c>
      <c r="E22" s="6">
        <v>110.0</v>
      </c>
      <c r="F22" s="6">
        <v>21.0</v>
      </c>
      <c r="G22" s="5" t="s">
        <v>23</v>
      </c>
      <c r="H22" s="7" t="s">
        <v>24</v>
      </c>
      <c r="I22" s="5" t="str">
        <f>IFERROR(__xludf.DUMMYFUNCTION("""COMPUTED_VALUE"""),"✅")</f>
        <v>✅</v>
      </c>
      <c r="J22" s="5"/>
      <c r="K22" s="5"/>
      <c r="L22" s="8"/>
    </row>
    <row r="23" ht="38.25" customHeight="1">
      <c r="A23" s="3"/>
      <c r="B23" s="4" t="s">
        <v>51</v>
      </c>
      <c r="C23" s="4" t="s">
        <v>52</v>
      </c>
      <c r="D23" s="5" t="s">
        <v>57</v>
      </c>
      <c r="E23" s="6">
        <v>90.0</v>
      </c>
      <c r="F23" s="6">
        <v>13.0</v>
      </c>
      <c r="G23" s="5" t="s">
        <v>15</v>
      </c>
      <c r="H23" s="7" t="s">
        <v>58</v>
      </c>
      <c r="I23" s="5" t="str">
        <f>IFERROR(__xludf.DUMMYFUNCTION("""COMPUTED_VALUE"""),"❌")</f>
        <v>❌</v>
      </c>
      <c r="J23" s="5"/>
      <c r="K23" s="5"/>
      <c r="L23" s="8"/>
    </row>
    <row r="24" ht="38.25" customHeight="1">
      <c r="A24" s="3"/>
      <c r="B24" s="4" t="s">
        <v>51</v>
      </c>
      <c r="C24" s="4" t="s">
        <v>52</v>
      </c>
      <c r="D24" s="5" t="s">
        <v>59</v>
      </c>
      <c r="E24" s="6">
        <v>70.0</v>
      </c>
      <c r="F24" s="6">
        <v>24.0</v>
      </c>
      <c r="G24" s="5" t="s">
        <v>23</v>
      </c>
      <c r="H24" s="7" t="s">
        <v>24</v>
      </c>
      <c r="I24" s="5" t="str">
        <f>IFERROR(__xludf.DUMMYFUNCTION("""COMPUTED_VALUE"""),"✅")</f>
        <v>✅</v>
      </c>
      <c r="J24" s="5"/>
      <c r="K24" s="5"/>
      <c r="L24" s="8"/>
    </row>
    <row r="25" ht="38.25" customHeight="1">
      <c r="A25" s="3"/>
      <c r="B25" s="4" t="s">
        <v>51</v>
      </c>
      <c r="C25" s="4" t="s">
        <v>52</v>
      </c>
      <c r="D25" s="5" t="s">
        <v>60</v>
      </c>
      <c r="E25" s="6">
        <v>40.0</v>
      </c>
      <c r="F25" s="6">
        <v>42.0</v>
      </c>
      <c r="G25" s="5" t="s">
        <v>61</v>
      </c>
      <c r="H25" s="7" t="s">
        <v>62</v>
      </c>
      <c r="I25" s="5" t="str">
        <f>IFERROR(__xludf.DUMMYFUNCTION("""COMPUTED_VALUE"""),"❌")</f>
        <v>❌</v>
      </c>
      <c r="J25" s="5"/>
      <c r="K25" s="5"/>
      <c r="L25" s="8"/>
    </row>
    <row r="26" ht="38.25" customHeight="1">
      <c r="A26" s="3"/>
      <c r="B26" s="4" t="s">
        <v>51</v>
      </c>
      <c r="C26" s="4" t="s">
        <v>52</v>
      </c>
      <c r="D26" s="5" t="s">
        <v>63</v>
      </c>
      <c r="E26" s="6">
        <v>20.0</v>
      </c>
      <c r="F26" s="6">
        <v>19.0</v>
      </c>
      <c r="G26" s="5" t="s">
        <v>64</v>
      </c>
      <c r="H26" s="7" t="s">
        <v>65</v>
      </c>
      <c r="I26" s="5" t="str">
        <f>IFERROR(__xludf.DUMMYFUNCTION("""COMPUTED_VALUE"""),"❌")</f>
        <v>❌</v>
      </c>
      <c r="J26" s="5"/>
      <c r="K26" s="5"/>
      <c r="L26" s="8"/>
    </row>
    <row r="27" ht="38.25" customHeight="1">
      <c r="A27" s="3"/>
      <c r="B27" s="4" t="s">
        <v>51</v>
      </c>
      <c r="C27" s="4" t="s">
        <v>52</v>
      </c>
      <c r="D27" s="5" t="s">
        <v>66</v>
      </c>
      <c r="E27" s="6">
        <v>20.0</v>
      </c>
      <c r="F27" s="6">
        <v>21.0</v>
      </c>
      <c r="G27" s="5" t="s">
        <v>64</v>
      </c>
      <c r="H27" s="7" t="s">
        <v>67</v>
      </c>
      <c r="I27" s="5" t="str">
        <f>IFERROR(__xludf.DUMMYFUNCTION("""COMPUTED_VALUE"""),"❌")</f>
        <v>❌</v>
      </c>
      <c r="J27" s="5"/>
      <c r="K27" s="5"/>
      <c r="L27" s="8"/>
    </row>
    <row r="28" ht="38.25" customHeight="1">
      <c r="A28" s="3"/>
      <c r="B28" s="4" t="s">
        <v>51</v>
      </c>
      <c r="C28" s="4" t="s">
        <v>52</v>
      </c>
      <c r="D28" s="5" t="s">
        <v>68</v>
      </c>
      <c r="E28" s="6">
        <v>20.0</v>
      </c>
      <c r="F28" s="6">
        <v>13.0</v>
      </c>
      <c r="G28" s="5" t="s">
        <v>15</v>
      </c>
      <c r="H28" s="7" t="s">
        <v>69</v>
      </c>
      <c r="I28" s="5" t="str">
        <f>IFERROR(__xludf.DUMMYFUNCTION("""COMPUTED_VALUE"""),"❌")</f>
        <v>❌</v>
      </c>
      <c r="J28" s="5"/>
      <c r="K28" s="5"/>
      <c r="L28" s="8"/>
    </row>
    <row r="29" ht="38.25" customHeight="1">
      <c r="A29" s="3"/>
      <c r="B29" s="4" t="s">
        <v>51</v>
      </c>
      <c r="C29" s="4" t="s">
        <v>52</v>
      </c>
      <c r="D29" s="5" t="s">
        <v>70</v>
      </c>
      <c r="E29" s="6">
        <v>20.0</v>
      </c>
      <c r="F29" s="6">
        <v>34.0</v>
      </c>
      <c r="G29" s="5" t="s">
        <v>71</v>
      </c>
      <c r="H29" s="7" t="s">
        <v>72</v>
      </c>
      <c r="I29" s="5" t="str">
        <f>IFERROR(__xludf.DUMMYFUNCTION("""COMPUTED_VALUE"""),"❌")</f>
        <v>❌</v>
      </c>
      <c r="J29" s="5"/>
      <c r="K29" s="5"/>
      <c r="L29" s="8"/>
    </row>
    <row r="30" ht="38.25" customHeight="1">
      <c r="A30" s="3"/>
      <c r="B30" s="4" t="s">
        <v>51</v>
      </c>
      <c r="C30" s="4" t="s">
        <v>52</v>
      </c>
      <c r="D30" s="5" t="s">
        <v>73</v>
      </c>
      <c r="E30" s="6">
        <v>20.0</v>
      </c>
      <c r="F30" s="6">
        <v>23.0</v>
      </c>
      <c r="G30" s="5" t="s">
        <v>47</v>
      </c>
      <c r="H30" s="10" t="s">
        <v>48</v>
      </c>
      <c r="I30" s="5" t="str">
        <f>IFERROR(__xludf.DUMMYFUNCTION("""COMPUTED_VALUE"""),"❌")</f>
        <v>❌</v>
      </c>
      <c r="J30" s="5"/>
      <c r="K30" s="5"/>
      <c r="L30" s="8"/>
    </row>
    <row r="31" ht="38.25" customHeight="1">
      <c r="A31" s="3"/>
      <c r="B31" s="4" t="s">
        <v>51</v>
      </c>
      <c r="C31" s="4" t="s">
        <v>52</v>
      </c>
      <c r="D31" s="5" t="s">
        <v>74</v>
      </c>
      <c r="E31" s="6">
        <v>20.0</v>
      </c>
      <c r="F31" s="6">
        <v>10.0</v>
      </c>
      <c r="G31" s="5" t="s">
        <v>75</v>
      </c>
      <c r="H31" s="7" t="s">
        <v>76</v>
      </c>
      <c r="I31" s="5" t="str">
        <f>IFERROR(__xludf.DUMMYFUNCTION("""COMPUTED_VALUE"""),"❌")</f>
        <v>❌</v>
      </c>
      <c r="J31" s="5"/>
      <c r="K31" s="5"/>
      <c r="L31" s="8"/>
    </row>
    <row r="32" ht="38.25" customHeight="1">
      <c r="A32" s="3"/>
      <c r="B32" s="4" t="s">
        <v>77</v>
      </c>
      <c r="C32" s="4" t="s">
        <v>78</v>
      </c>
      <c r="D32" s="5" t="s">
        <v>79</v>
      </c>
      <c r="E32" s="6">
        <v>1900.0</v>
      </c>
      <c r="F32" s="6">
        <v>25.0</v>
      </c>
      <c r="G32" s="5" t="s">
        <v>23</v>
      </c>
      <c r="H32" s="7" t="s">
        <v>13</v>
      </c>
      <c r="I32" s="5" t="str">
        <f>IFERROR(__xludf.DUMMYFUNCTION("""COMPUTED_VALUE"""),"✅")</f>
        <v>✅</v>
      </c>
      <c r="J32" s="5"/>
      <c r="K32" s="5"/>
      <c r="L32" s="8"/>
    </row>
    <row r="33" ht="38.25" customHeight="1">
      <c r="A33" s="3"/>
      <c r="B33" s="4" t="s">
        <v>77</v>
      </c>
      <c r="C33" s="4" t="s">
        <v>78</v>
      </c>
      <c r="D33" s="5" t="s">
        <v>80</v>
      </c>
      <c r="E33" s="6">
        <v>320.0</v>
      </c>
      <c r="F33" s="6">
        <v>22.0</v>
      </c>
      <c r="G33" s="5" t="s">
        <v>23</v>
      </c>
      <c r="H33" s="7" t="s">
        <v>24</v>
      </c>
      <c r="I33" s="5" t="str">
        <f>IFERROR(__xludf.DUMMYFUNCTION("""COMPUTED_VALUE"""),"✅")</f>
        <v>✅</v>
      </c>
      <c r="J33" s="5"/>
      <c r="K33" s="5"/>
      <c r="L33" s="8"/>
    </row>
    <row r="34" ht="38.25" customHeight="1">
      <c r="A34" s="3"/>
      <c r="B34" s="4" t="s">
        <v>77</v>
      </c>
      <c r="C34" s="4" t="s">
        <v>78</v>
      </c>
      <c r="D34" s="5" t="s">
        <v>81</v>
      </c>
      <c r="E34" s="6">
        <v>110.0</v>
      </c>
      <c r="F34" s="6">
        <v>22.0</v>
      </c>
      <c r="G34" s="5" t="s">
        <v>64</v>
      </c>
      <c r="H34" s="7" t="s">
        <v>82</v>
      </c>
      <c r="I34" s="5" t="str">
        <f>IFERROR(__xludf.DUMMYFUNCTION("""COMPUTED_VALUE"""),"❌")</f>
        <v>❌</v>
      </c>
      <c r="J34" s="5"/>
      <c r="K34" s="5"/>
      <c r="L34" s="8"/>
    </row>
    <row r="35" ht="38.25" customHeight="1">
      <c r="A35" s="3"/>
      <c r="B35" s="4" t="s">
        <v>77</v>
      </c>
      <c r="C35" s="4" t="s">
        <v>78</v>
      </c>
      <c r="D35" s="5" t="s">
        <v>83</v>
      </c>
      <c r="E35" s="6">
        <v>90.0</v>
      </c>
      <c r="F35" s="6">
        <v>36.0</v>
      </c>
      <c r="G35" s="5" t="s">
        <v>84</v>
      </c>
      <c r="H35" s="10" t="s">
        <v>85</v>
      </c>
      <c r="I35" s="5" t="str">
        <f>IFERROR(__xludf.DUMMYFUNCTION("""COMPUTED_VALUE"""),"❌")</f>
        <v>❌</v>
      </c>
      <c r="J35" s="5"/>
      <c r="K35" s="5"/>
      <c r="L35" s="8"/>
    </row>
    <row r="36" ht="38.25" customHeight="1">
      <c r="A36" s="3"/>
      <c r="B36" s="4" t="s">
        <v>77</v>
      </c>
      <c r="C36" s="4" t="s">
        <v>78</v>
      </c>
      <c r="D36" s="5" t="s">
        <v>86</v>
      </c>
      <c r="E36" s="6">
        <v>70.0</v>
      </c>
      <c r="F36" s="6">
        <v>18.0</v>
      </c>
      <c r="G36" s="5" t="s">
        <v>87</v>
      </c>
      <c r="H36" s="7" t="s">
        <v>82</v>
      </c>
      <c r="I36" s="5" t="str">
        <f>IFERROR(__xludf.DUMMYFUNCTION("""COMPUTED_VALUE"""),"❌")</f>
        <v>❌</v>
      </c>
      <c r="J36" s="5"/>
      <c r="K36" s="5"/>
      <c r="L36" s="8"/>
    </row>
    <row r="37" ht="38.25" customHeight="1">
      <c r="A37" s="3"/>
      <c r="B37" s="4" t="s">
        <v>77</v>
      </c>
      <c r="C37" s="4" t="s">
        <v>78</v>
      </c>
      <c r="D37" s="5" t="s">
        <v>88</v>
      </c>
      <c r="E37" s="6">
        <v>50.0</v>
      </c>
      <c r="F37" s="6">
        <v>34.0</v>
      </c>
      <c r="G37" s="5" t="s">
        <v>61</v>
      </c>
      <c r="H37" s="7" t="s">
        <v>62</v>
      </c>
      <c r="I37" s="5" t="str">
        <f>IFERROR(__xludf.DUMMYFUNCTION("""COMPUTED_VALUE"""),"❌")</f>
        <v>❌</v>
      </c>
      <c r="J37" s="5"/>
      <c r="K37" s="5"/>
      <c r="L37" s="8"/>
    </row>
    <row r="38" ht="38.25" customHeight="1">
      <c r="A38" s="3"/>
      <c r="B38" s="4" t="s">
        <v>77</v>
      </c>
      <c r="C38" s="4" t="s">
        <v>78</v>
      </c>
      <c r="D38" s="5" t="s">
        <v>89</v>
      </c>
      <c r="E38" s="6">
        <v>50.0</v>
      </c>
      <c r="F38" s="6">
        <v>18.0</v>
      </c>
      <c r="G38" s="5" t="s">
        <v>90</v>
      </c>
      <c r="H38" s="7" t="s">
        <v>91</v>
      </c>
      <c r="I38" s="5" t="str">
        <f>IFERROR(__xludf.DUMMYFUNCTION("""COMPUTED_VALUE"""),"✅")</f>
        <v>✅</v>
      </c>
      <c r="J38" s="5"/>
      <c r="K38" s="5"/>
      <c r="L38" s="8"/>
    </row>
    <row r="39" ht="38.25" customHeight="1">
      <c r="A39" s="3"/>
      <c r="B39" s="4" t="s">
        <v>77</v>
      </c>
      <c r="C39" s="4" t="s">
        <v>78</v>
      </c>
      <c r="D39" s="5" t="s">
        <v>92</v>
      </c>
      <c r="E39" s="6">
        <v>40.0</v>
      </c>
      <c r="F39" s="6">
        <v>17.0</v>
      </c>
      <c r="G39" s="5" t="s">
        <v>64</v>
      </c>
      <c r="H39" s="7" t="s">
        <v>91</v>
      </c>
      <c r="I39" s="5" t="str">
        <f>IFERROR(__xludf.DUMMYFUNCTION("""COMPUTED_VALUE"""),"✅")</f>
        <v>✅</v>
      </c>
      <c r="J39" s="5"/>
      <c r="K39" s="5"/>
      <c r="L39" s="8"/>
    </row>
    <row r="40" ht="38.25" customHeight="1">
      <c r="A40" s="3"/>
      <c r="B40" s="4" t="s">
        <v>77</v>
      </c>
      <c r="C40" s="4" t="s">
        <v>78</v>
      </c>
      <c r="D40" s="5" t="s">
        <v>93</v>
      </c>
      <c r="E40" s="6">
        <v>40.0</v>
      </c>
      <c r="F40" s="6">
        <v>13.0</v>
      </c>
      <c r="G40" s="5" t="s">
        <v>41</v>
      </c>
      <c r="H40" s="7" t="s">
        <v>91</v>
      </c>
      <c r="I40" s="5" t="str">
        <f>IFERROR(__xludf.DUMMYFUNCTION("""COMPUTED_VALUE"""),"✅")</f>
        <v>✅</v>
      </c>
      <c r="J40" s="5"/>
      <c r="K40" s="5"/>
      <c r="L40" s="8"/>
    </row>
    <row r="41" ht="38.25" customHeight="1">
      <c r="A41" s="3"/>
      <c r="B41" s="4" t="s">
        <v>77</v>
      </c>
      <c r="C41" s="4" t="s">
        <v>78</v>
      </c>
      <c r="D41" s="5" t="s">
        <v>94</v>
      </c>
      <c r="E41" s="6">
        <v>30.0</v>
      </c>
      <c r="F41" s="6">
        <v>24.0</v>
      </c>
      <c r="G41" s="5" t="s">
        <v>37</v>
      </c>
      <c r="H41" s="7" t="s">
        <v>24</v>
      </c>
      <c r="I41" s="5" t="str">
        <f>IFERROR(__xludf.DUMMYFUNCTION("""COMPUTED_VALUE"""),"✅")</f>
        <v>✅</v>
      </c>
      <c r="J41" s="5"/>
      <c r="K41" s="5"/>
      <c r="L41" s="8"/>
    </row>
    <row r="42" ht="38.25" customHeight="1">
      <c r="A42" s="3"/>
      <c r="B42" s="4" t="s">
        <v>77</v>
      </c>
      <c r="C42" s="4" t="s">
        <v>78</v>
      </c>
      <c r="D42" s="5" t="s">
        <v>95</v>
      </c>
      <c r="E42" s="6">
        <v>30.0</v>
      </c>
      <c r="F42" s="6">
        <v>39.0</v>
      </c>
      <c r="G42" s="5" t="s">
        <v>96</v>
      </c>
      <c r="H42" s="10" t="s">
        <v>97</v>
      </c>
      <c r="I42" s="5" t="str">
        <f>IFERROR(__xludf.DUMMYFUNCTION("""COMPUTED_VALUE"""),"❌")</f>
        <v>❌</v>
      </c>
      <c r="J42" s="5"/>
      <c r="K42" s="5"/>
      <c r="L42" s="8"/>
    </row>
    <row r="43" ht="38.25" customHeight="1">
      <c r="A43" s="3"/>
      <c r="B43" s="4" t="s">
        <v>77</v>
      </c>
      <c r="C43" s="4" t="s">
        <v>78</v>
      </c>
      <c r="D43" s="5" t="s">
        <v>98</v>
      </c>
      <c r="E43" s="6">
        <v>20.0</v>
      </c>
      <c r="F43" s="6">
        <v>26.0</v>
      </c>
      <c r="G43" s="5" t="s">
        <v>47</v>
      </c>
      <c r="H43" s="10" t="s">
        <v>99</v>
      </c>
      <c r="I43" s="5" t="str">
        <f>IFERROR(__xludf.DUMMYFUNCTION("""COMPUTED_VALUE"""),"❌")</f>
        <v>❌</v>
      </c>
      <c r="J43" s="5"/>
      <c r="K43" s="5"/>
      <c r="L43" s="8"/>
    </row>
    <row r="44" ht="38.25" customHeight="1">
      <c r="A44" s="3"/>
      <c r="B44" s="4" t="s">
        <v>77</v>
      </c>
      <c r="C44" s="4" t="s">
        <v>78</v>
      </c>
      <c r="D44" s="5" t="s">
        <v>100</v>
      </c>
      <c r="E44" s="6">
        <v>20.0</v>
      </c>
      <c r="F44" s="6">
        <v>15.0</v>
      </c>
      <c r="G44" s="5" t="s">
        <v>101</v>
      </c>
      <c r="H44" s="7" t="s">
        <v>82</v>
      </c>
      <c r="I44" s="5" t="str">
        <f>IFERROR(__xludf.DUMMYFUNCTION("""COMPUTED_VALUE"""),"❌")</f>
        <v>❌</v>
      </c>
      <c r="J44" s="5"/>
      <c r="K44" s="5"/>
      <c r="L44" s="8"/>
    </row>
    <row r="45" ht="38.25" customHeight="1">
      <c r="A45" s="3"/>
      <c r="B45" s="4" t="s">
        <v>77</v>
      </c>
      <c r="C45" s="4" t="s">
        <v>78</v>
      </c>
      <c r="D45" s="5" t="s">
        <v>102</v>
      </c>
      <c r="E45" s="6">
        <v>20.0</v>
      </c>
      <c r="F45" s="6">
        <v>27.0</v>
      </c>
      <c r="G45" s="5" t="s">
        <v>103</v>
      </c>
      <c r="H45" s="7" t="s">
        <v>72</v>
      </c>
      <c r="I45" s="5" t="str">
        <f>IFERROR(__xludf.DUMMYFUNCTION("""COMPUTED_VALUE"""),"❌")</f>
        <v>❌</v>
      </c>
      <c r="J45" s="5"/>
      <c r="K45" s="5"/>
      <c r="L45" s="8"/>
    </row>
    <row r="46" ht="38.25" customHeight="1">
      <c r="A46" s="3"/>
      <c r="B46" s="4" t="s">
        <v>77</v>
      </c>
      <c r="C46" s="4" t="s">
        <v>78</v>
      </c>
      <c r="D46" s="5" t="s">
        <v>104</v>
      </c>
      <c r="E46" s="6">
        <v>20.0</v>
      </c>
      <c r="F46" s="6">
        <v>17.0</v>
      </c>
      <c r="G46" s="5" t="s">
        <v>101</v>
      </c>
      <c r="H46" s="7" t="s">
        <v>105</v>
      </c>
      <c r="I46" s="5" t="str">
        <f>IFERROR(__xludf.DUMMYFUNCTION("""COMPUTED_VALUE"""),"❌")</f>
        <v>❌</v>
      </c>
      <c r="J46" s="5"/>
      <c r="K46" s="5"/>
      <c r="L46" s="8"/>
    </row>
    <row r="47" ht="38.25" customHeight="1">
      <c r="A47" s="3"/>
      <c r="B47" s="4" t="s">
        <v>77</v>
      </c>
      <c r="C47" s="4" t="s">
        <v>78</v>
      </c>
      <c r="D47" s="5" t="s">
        <v>106</v>
      </c>
      <c r="E47" s="6">
        <v>20.0</v>
      </c>
      <c r="F47" s="6">
        <v>27.0</v>
      </c>
      <c r="G47" s="5" t="s">
        <v>107</v>
      </c>
      <c r="H47" s="10" t="s">
        <v>108</v>
      </c>
      <c r="I47" s="5" t="str">
        <f>IFERROR(__xludf.DUMMYFUNCTION("""COMPUTED_VALUE"""),"❌")</f>
        <v>❌</v>
      </c>
      <c r="J47" s="5"/>
      <c r="K47" s="5"/>
      <c r="L47" s="8"/>
    </row>
    <row r="48" ht="38.25" customHeight="1">
      <c r="A48" s="3"/>
      <c r="B48" s="4" t="s">
        <v>77</v>
      </c>
      <c r="C48" s="4" t="s">
        <v>78</v>
      </c>
      <c r="D48" s="5" t="s">
        <v>109</v>
      </c>
      <c r="E48" s="6">
        <v>20.0</v>
      </c>
      <c r="F48" s="6">
        <v>15.0</v>
      </c>
      <c r="G48" s="5" t="s">
        <v>64</v>
      </c>
      <c r="H48" s="7" t="s">
        <v>110</v>
      </c>
      <c r="I48" s="5" t="str">
        <f>IFERROR(__xludf.DUMMYFUNCTION("""COMPUTED_VALUE"""),"❌")</f>
        <v>❌</v>
      </c>
      <c r="J48" s="5"/>
      <c r="K48" s="5"/>
      <c r="L48" s="8"/>
    </row>
    <row r="49" ht="38.25" customHeight="1">
      <c r="A49" s="3"/>
      <c r="B49" s="4" t="s">
        <v>77</v>
      </c>
      <c r="C49" s="4" t="s">
        <v>78</v>
      </c>
      <c r="D49" s="5" t="s">
        <v>111</v>
      </c>
      <c r="E49" s="6">
        <v>20.0</v>
      </c>
      <c r="F49" s="6">
        <v>7.0</v>
      </c>
      <c r="G49" s="5" t="s">
        <v>71</v>
      </c>
      <c r="H49" s="7" t="s">
        <v>112</v>
      </c>
      <c r="I49" s="5" t="str">
        <f>IFERROR(__xludf.DUMMYFUNCTION("""COMPUTED_VALUE"""),"❌")</f>
        <v>❌</v>
      </c>
      <c r="J49" s="5"/>
      <c r="K49" s="5"/>
      <c r="L49" s="8"/>
    </row>
    <row r="50" ht="38.25" customHeight="1">
      <c r="A50" s="3"/>
      <c r="B50" s="4" t="s">
        <v>77</v>
      </c>
      <c r="C50" s="4" t="s">
        <v>78</v>
      </c>
      <c r="D50" s="5" t="s">
        <v>113</v>
      </c>
      <c r="E50" s="6">
        <v>20.0</v>
      </c>
      <c r="F50" s="6">
        <v>15.0</v>
      </c>
      <c r="G50" s="5" t="s">
        <v>15</v>
      </c>
      <c r="H50" s="7" t="s">
        <v>110</v>
      </c>
      <c r="I50" s="5" t="str">
        <f>IFERROR(__xludf.DUMMYFUNCTION("""COMPUTED_VALUE"""),"❌")</f>
        <v>❌</v>
      </c>
      <c r="J50" s="5"/>
      <c r="K50" s="5"/>
      <c r="L50" s="8"/>
    </row>
    <row r="51" ht="38.25" customHeight="1">
      <c r="A51" s="3"/>
      <c r="B51" s="4" t="s">
        <v>77</v>
      </c>
      <c r="C51" s="4" t="s">
        <v>78</v>
      </c>
      <c r="D51" s="5" t="s">
        <v>114</v>
      </c>
      <c r="E51" s="6">
        <v>20.0</v>
      </c>
      <c r="F51" s="6">
        <v>10.0</v>
      </c>
      <c r="G51" s="5" t="s">
        <v>115</v>
      </c>
      <c r="H51" s="7" t="s">
        <v>116</v>
      </c>
      <c r="I51" s="5" t="str">
        <f>IFERROR(__xludf.DUMMYFUNCTION("""COMPUTED_VALUE"""),"❌")</f>
        <v>❌</v>
      </c>
      <c r="J51" s="5"/>
      <c r="K51" s="5"/>
      <c r="L51" s="8"/>
    </row>
    <row r="52" ht="38.25" customHeight="1">
      <c r="A52" s="3"/>
      <c r="B52" s="4" t="s">
        <v>77</v>
      </c>
      <c r="C52" s="4" t="s">
        <v>78</v>
      </c>
      <c r="D52" s="5" t="s">
        <v>117</v>
      </c>
      <c r="E52" s="6">
        <v>20.0</v>
      </c>
      <c r="F52" s="6">
        <v>10.0</v>
      </c>
      <c r="G52" s="5" t="s">
        <v>15</v>
      </c>
      <c r="H52" s="7" t="s">
        <v>118</v>
      </c>
      <c r="I52" s="5" t="str">
        <f>IFERROR(__xludf.DUMMYFUNCTION("""COMPUTED_VALUE"""),"❌")</f>
        <v>❌</v>
      </c>
      <c r="J52" s="5"/>
      <c r="K52" s="5"/>
      <c r="L52" s="8"/>
    </row>
    <row r="53" ht="38.25" customHeight="1">
      <c r="A53" s="3"/>
      <c r="B53" s="4" t="s">
        <v>77</v>
      </c>
      <c r="C53" s="4" t="s">
        <v>78</v>
      </c>
      <c r="D53" s="5" t="s">
        <v>119</v>
      </c>
      <c r="E53" s="6">
        <v>20.0</v>
      </c>
      <c r="F53" s="6">
        <v>16.0</v>
      </c>
      <c r="G53" s="5" t="s">
        <v>23</v>
      </c>
      <c r="H53" s="7" t="s">
        <v>120</v>
      </c>
      <c r="I53" s="5" t="str">
        <f>IFERROR(__xludf.DUMMYFUNCTION("""COMPUTED_VALUE"""),"❌")</f>
        <v>❌</v>
      </c>
      <c r="J53" s="5"/>
      <c r="K53" s="5"/>
      <c r="L53" s="8"/>
    </row>
    <row r="54" ht="38.25" customHeight="1">
      <c r="A54" s="3"/>
      <c r="B54" s="4" t="s">
        <v>77</v>
      </c>
      <c r="C54" s="4" t="s">
        <v>78</v>
      </c>
      <c r="D54" s="5" t="s">
        <v>121</v>
      </c>
      <c r="E54" s="6">
        <v>20.0</v>
      </c>
      <c r="F54" s="6">
        <v>14.0</v>
      </c>
      <c r="G54" s="5" t="s">
        <v>122</v>
      </c>
      <c r="H54" s="7" t="s">
        <v>123</v>
      </c>
      <c r="I54" s="5" t="str">
        <f>IFERROR(__xludf.DUMMYFUNCTION("""COMPUTED_VALUE"""),"❌")</f>
        <v>❌</v>
      </c>
      <c r="J54" s="5"/>
      <c r="K54" s="5"/>
      <c r="L54" s="8"/>
    </row>
    <row r="55" ht="38.25" customHeight="1">
      <c r="A55" s="3"/>
      <c r="B55" s="4" t="s">
        <v>77</v>
      </c>
      <c r="C55" s="4" t="s">
        <v>78</v>
      </c>
      <c r="D55" s="5" t="s">
        <v>124</v>
      </c>
      <c r="E55" s="6">
        <v>20.0</v>
      </c>
      <c r="F55" s="6">
        <v>17.0</v>
      </c>
      <c r="G55" s="5" t="s">
        <v>125</v>
      </c>
      <c r="H55" s="7" t="s">
        <v>120</v>
      </c>
      <c r="I55" s="5" t="str">
        <f>IFERROR(__xludf.DUMMYFUNCTION("""COMPUTED_VALUE"""),"❌")</f>
        <v>❌</v>
      </c>
      <c r="J55" s="5"/>
      <c r="K55" s="5"/>
      <c r="L55" s="8"/>
    </row>
    <row r="56" ht="38.25" customHeight="1">
      <c r="A56" s="3"/>
      <c r="B56" s="4" t="s">
        <v>77</v>
      </c>
      <c r="C56" s="4" t="s">
        <v>78</v>
      </c>
      <c r="D56" s="5" t="s">
        <v>126</v>
      </c>
      <c r="E56" s="6">
        <v>20.0</v>
      </c>
      <c r="F56" s="6">
        <v>14.0</v>
      </c>
      <c r="G56" s="5" t="s">
        <v>115</v>
      </c>
      <c r="H56" s="7" t="s">
        <v>127</v>
      </c>
      <c r="I56" s="5" t="str">
        <f>IFERROR(__xludf.DUMMYFUNCTION("""COMPUTED_VALUE"""),"❌")</f>
        <v>❌</v>
      </c>
      <c r="J56" s="5"/>
      <c r="K56" s="5"/>
      <c r="L56" s="8"/>
    </row>
    <row r="57" ht="38.25" customHeight="1">
      <c r="A57" s="3"/>
      <c r="B57" s="4" t="s">
        <v>51</v>
      </c>
      <c r="C57" s="4" t="s">
        <v>128</v>
      </c>
      <c r="D57" s="5" t="s">
        <v>129</v>
      </c>
      <c r="E57" s="6">
        <v>1900.0</v>
      </c>
      <c r="F57" s="6">
        <v>26.0</v>
      </c>
      <c r="G57" s="5" t="s">
        <v>23</v>
      </c>
      <c r="H57" s="7" t="s">
        <v>13</v>
      </c>
      <c r="I57" s="5" t="str">
        <f>IFERROR(__xludf.DUMMYFUNCTION("""COMPUTED_VALUE"""),"✅")</f>
        <v>✅</v>
      </c>
      <c r="J57" s="5"/>
      <c r="K57" s="5"/>
      <c r="L57" s="8"/>
    </row>
    <row r="58" ht="38.25" customHeight="1">
      <c r="A58" s="3"/>
      <c r="B58" s="4" t="s">
        <v>51</v>
      </c>
      <c r="C58" s="4" t="s">
        <v>128</v>
      </c>
      <c r="D58" s="5" t="s">
        <v>130</v>
      </c>
      <c r="E58" s="6">
        <v>110.0</v>
      </c>
      <c r="F58" s="6">
        <v>43.0</v>
      </c>
      <c r="G58" s="5" t="s">
        <v>61</v>
      </c>
      <c r="H58" s="7" t="s">
        <v>62</v>
      </c>
      <c r="I58" s="5" t="str">
        <f>IFERROR(__xludf.DUMMYFUNCTION("""COMPUTED_VALUE"""),"❌")</f>
        <v>❌</v>
      </c>
      <c r="J58" s="5"/>
      <c r="K58" s="5"/>
      <c r="L58" s="8"/>
    </row>
    <row r="59" ht="38.25" customHeight="1">
      <c r="A59" s="3"/>
      <c r="B59" s="4" t="s">
        <v>51</v>
      </c>
      <c r="C59" s="4" t="s">
        <v>128</v>
      </c>
      <c r="D59" s="5" t="s">
        <v>131</v>
      </c>
      <c r="E59" s="6">
        <v>110.0</v>
      </c>
      <c r="F59" s="6">
        <v>15.0</v>
      </c>
      <c r="G59" s="5" t="s">
        <v>15</v>
      </c>
      <c r="H59" s="7" t="s">
        <v>132</v>
      </c>
      <c r="I59" s="5" t="str">
        <f>IFERROR(__xludf.DUMMYFUNCTION("""COMPUTED_VALUE"""),"❌")</f>
        <v>❌</v>
      </c>
      <c r="J59" s="5"/>
      <c r="K59" s="5"/>
      <c r="L59" s="8"/>
    </row>
    <row r="60" ht="38.25" customHeight="1">
      <c r="A60" s="3"/>
      <c r="B60" s="4" t="s">
        <v>51</v>
      </c>
      <c r="C60" s="4" t="s">
        <v>128</v>
      </c>
      <c r="D60" s="5" t="s">
        <v>133</v>
      </c>
      <c r="E60" s="6">
        <v>70.0</v>
      </c>
      <c r="F60" s="6">
        <v>18.0</v>
      </c>
      <c r="G60" s="5" t="s">
        <v>15</v>
      </c>
      <c r="H60" s="7" t="s">
        <v>134</v>
      </c>
      <c r="I60" s="5" t="str">
        <f>IFERROR(__xludf.DUMMYFUNCTION("""COMPUTED_VALUE"""),"❌")</f>
        <v>❌</v>
      </c>
      <c r="J60" s="5"/>
      <c r="K60" s="5"/>
      <c r="L60" s="8"/>
    </row>
    <row r="61" ht="38.25" customHeight="1">
      <c r="A61" s="3"/>
      <c r="B61" s="4" t="s">
        <v>51</v>
      </c>
      <c r="C61" s="4" t="s">
        <v>128</v>
      </c>
      <c r="D61" s="5" t="s">
        <v>135</v>
      </c>
      <c r="E61" s="6">
        <v>50.0</v>
      </c>
      <c r="F61" s="6">
        <v>18.0</v>
      </c>
      <c r="G61" s="5" t="s">
        <v>23</v>
      </c>
      <c r="H61" s="7" t="s">
        <v>24</v>
      </c>
      <c r="I61" s="5" t="str">
        <f>IFERROR(__xludf.DUMMYFUNCTION("""COMPUTED_VALUE"""),"✅")</f>
        <v>✅</v>
      </c>
      <c r="J61" s="5"/>
      <c r="K61" s="5"/>
      <c r="L61" s="8"/>
    </row>
    <row r="62" ht="38.25" customHeight="1">
      <c r="A62" s="3"/>
      <c r="B62" s="4" t="s">
        <v>51</v>
      </c>
      <c r="C62" s="4" t="s">
        <v>128</v>
      </c>
      <c r="D62" s="5" t="s">
        <v>136</v>
      </c>
      <c r="E62" s="6">
        <v>40.0</v>
      </c>
      <c r="F62" s="6">
        <v>39.0</v>
      </c>
      <c r="G62" s="5" t="s">
        <v>137</v>
      </c>
      <c r="H62" s="7" t="s">
        <v>138</v>
      </c>
      <c r="I62" s="5" t="str">
        <f>IFERROR(__xludf.DUMMYFUNCTION("""COMPUTED_VALUE"""),"✅")</f>
        <v>✅</v>
      </c>
      <c r="J62" s="5"/>
      <c r="K62" s="5"/>
      <c r="L62" s="8"/>
    </row>
    <row r="63" ht="38.25" customHeight="1">
      <c r="A63" s="3"/>
      <c r="B63" s="4" t="s">
        <v>51</v>
      </c>
      <c r="C63" s="4" t="s">
        <v>128</v>
      </c>
      <c r="D63" s="5" t="s">
        <v>139</v>
      </c>
      <c r="E63" s="6">
        <v>30.0</v>
      </c>
      <c r="F63" s="6">
        <v>20.0</v>
      </c>
      <c r="G63" s="5" t="s">
        <v>140</v>
      </c>
      <c r="H63" s="7" t="s">
        <v>24</v>
      </c>
      <c r="I63" s="5" t="str">
        <f>IFERROR(__xludf.DUMMYFUNCTION("""COMPUTED_VALUE"""),"✅")</f>
        <v>✅</v>
      </c>
      <c r="J63" s="5"/>
      <c r="K63" s="5"/>
      <c r="L63" s="8"/>
    </row>
    <row r="64" ht="38.25" customHeight="1">
      <c r="A64" s="3"/>
      <c r="B64" s="4" t="s">
        <v>51</v>
      </c>
      <c r="C64" s="4" t="s">
        <v>128</v>
      </c>
      <c r="D64" s="5" t="s">
        <v>141</v>
      </c>
      <c r="E64" s="6">
        <v>20.0</v>
      </c>
      <c r="F64" s="6">
        <v>19.0</v>
      </c>
      <c r="G64" s="5" t="s">
        <v>142</v>
      </c>
      <c r="H64" s="7" t="s">
        <v>143</v>
      </c>
      <c r="I64" s="5" t="str">
        <f>IFERROR(__xludf.DUMMYFUNCTION("""COMPUTED_VALUE"""),"❌")</f>
        <v>❌</v>
      </c>
      <c r="J64" s="5"/>
      <c r="K64" s="5"/>
      <c r="L64" s="8"/>
    </row>
    <row r="65" ht="38.25" customHeight="1">
      <c r="A65" s="3"/>
      <c r="B65" s="4" t="s">
        <v>51</v>
      </c>
      <c r="C65" s="4" t="s">
        <v>128</v>
      </c>
      <c r="D65" s="5" t="s">
        <v>144</v>
      </c>
      <c r="E65" s="6">
        <v>20.0</v>
      </c>
      <c r="F65" s="6">
        <v>21.0</v>
      </c>
      <c r="G65" s="5" t="s">
        <v>23</v>
      </c>
      <c r="H65" s="7" t="s">
        <v>24</v>
      </c>
      <c r="I65" s="5" t="str">
        <f>IFERROR(__xludf.DUMMYFUNCTION("""COMPUTED_VALUE"""),"✅")</f>
        <v>✅</v>
      </c>
      <c r="J65" s="5"/>
      <c r="K65" s="5"/>
      <c r="L65" s="8"/>
    </row>
    <row r="66" ht="38.25" customHeight="1">
      <c r="A66" s="3"/>
      <c r="B66" s="4" t="s">
        <v>51</v>
      </c>
      <c r="C66" s="4" t="s">
        <v>128</v>
      </c>
      <c r="D66" s="5" t="s">
        <v>145</v>
      </c>
      <c r="E66" s="6">
        <v>20.0</v>
      </c>
      <c r="F66" s="6">
        <v>19.0</v>
      </c>
      <c r="G66" s="5" t="s">
        <v>146</v>
      </c>
      <c r="H66" s="7" t="s">
        <v>143</v>
      </c>
      <c r="I66" s="5" t="str">
        <f>IFERROR(__xludf.DUMMYFUNCTION("""COMPUTED_VALUE"""),"❌")</f>
        <v>❌</v>
      </c>
      <c r="J66" s="5"/>
      <c r="K66" s="5"/>
      <c r="L66" s="8"/>
    </row>
    <row r="67" ht="38.25" customHeight="1">
      <c r="A67" s="3"/>
      <c r="B67" s="4" t="s">
        <v>51</v>
      </c>
      <c r="C67" s="4" t="s">
        <v>128</v>
      </c>
      <c r="D67" s="5" t="s">
        <v>147</v>
      </c>
      <c r="E67" s="6">
        <v>20.0</v>
      </c>
      <c r="F67" s="6">
        <v>42.0</v>
      </c>
      <c r="G67" s="5" t="s">
        <v>61</v>
      </c>
      <c r="H67" s="7" t="s">
        <v>62</v>
      </c>
      <c r="I67" s="5" t="str">
        <f>IFERROR(__xludf.DUMMYFUNCTION("""COMPUTED_VALUE"""),"❌")</f>
        <v>❌</v>
      </c>
      <c r="J67" s="5"/>
      <c r="K67" s="5"/>
      <c r="L67" s="8"/>
    </row>
    <row r="68" ht="38.25" customHeight="1">
      <c r="A68" s="3"/>
      <c r="B68" s="4" t="s">
        <v>51</v>
      </c>
      <c r="C68" s="4" t="s">
        <v>128</v>
      </c>
      <c r="D68" s="5" t="s">
        <v>148</v>
      </c>
      <c r="E68" s="6">
        <v>20.0</v>
      </c>
      <c r="F68" s="6">
        <v>21.0</v>
      </c>
      <c r="G68" s="5" t="s">
        <v>64</v>
      </c>
      <c r="H68" s="7" t="s">
        <v>149</v>
      </c>
      <c r="I68" s="5" t="str">
        <f>IFERROR(__xludf.DUMMYFUNCTION("""COMPUTED_VALUE"""),"❌")</f>
        <v>❌</v>
      </c>
      <c r="J68" s="5"/>
      <c r="K68" s="5"/>
      <c r="L68" s="8"/>
    </row>
    <row r="69" ht="38.25" customHeight="1">
      <c r="A69" s="3"/>
      <c r="B69" s="4" t="s">
        <v>51</v>
      </c>
      <c r="C69" s="4" t="s">
        <v>128</v>
      </c>
      <c r="D69" s="5" t="s">
        <v>150</v>
      </c>
      <c r="E69" s="6">
        <v>20.0</v>
      </c>
      <c r="F69" s="6">
        <v>14.0</v>
      </c>
      <c r="G69" s="5" t="s">
        <v>28</v>
      </c>
      <c r="H69" s="7" t="s">
        <v>151</v>
      </c>
      <c r="I69" s="5" t="str">
        <f>IFERROR(__xludf.DUMMYFUNCTION("""COMPUTED_VALUE"""),"❌")</f>
        <v>❌</v>
      </c>
      <c r="J69" s="5"/>
      <c r="K69" s="5"/>
      <c r="L69" s="8"/>
    </row>
    <row r="70" ht="38.25" customHeight="1">
      <c r="A70" s="3"/>
      <c r="B70" s="4" t="s">
        <v>51</v>
      </c>
      <c r="C70" s="4" t="s">
        <v>128</v>
      </c>
      <c r="D70" s="5" t="s">
        <v>152</v>
      </c>
      <c r="E70" s="6">
        <v>20.0</v>
      </c>
      <c r="F70" s="6">
        <v>16.0</v>
      </c>
      <c r="G70" s="5" t="s">
        <v>15</v>
      </c>
      <c r="H70" s="7" t="s">
        <v>153</v>
      </c>
      <c r="I70" s="5" t="str">
        <f>IFERROR(__xludf.DUMMYFUNCTION("""COMPUTED_VALUE"""),"❌")</f>
        <v>❌</v>
      </c>
      <c r="J70" s="5"/>
      <c r="K70" s="5"/>
      <c r="L70" s="8"/>
    </row>
    <row r="71" ht="38.25" customHeight="1">
      <c r="A71" s="3"/>
      <c r="B71" s="4" t="s">
        <v>51</v>
      </c>
      <c r="C71" s="4" t="s">
        <v>128</v>
      </c>
      <c r="D71" s="5" t="s">
        <v>154</v>
      </c>
      <c r="E71" s="6">
        <v>20.0</v>
      </c>
      <c r="F71" s="6">
        <v>11.0</v>
      </c>
      <c r="G71" s="5" t="s">
        <v>15</v>
      </c>
      <c r="H71" s="7" t="s">
        <v>16</v>
      </c>
      <c r="I71" s="5" t="str">
        <f>IFERROR(__xludf.DUMMYFUNCTION("""COMPUTED_VALUE"""),"❌")</f>
        <v>❌</v>
      </c>
      <c r="J71" s="5"/>
      <c r="K71" s="5"/>
      <c r="L71" s="8"/>
    </row>
    <row r="72" ht="38.25" customHeight="1">
      <c r="A72" s="3"/>
      <c r="B72" s="4" t="s">
        <v>51</v>
      </c>
      <c r="C72" s="4" t="s">
        <v>128</v>
      </c>
      <c r="D72" s="5" t="s">
        <v>155</v>
      </c>
      <c r="E72" s="6">
        <v>20.0</v>
      </c>
      <c r="F72" s="6">
        <v>20.0</v>
      </c>
      <c r="G72" s="5" t="s">
        <v>71</v>
      </c>
      <c r="H72" s="7" t="s">
        <v>72</v>
      </c>
      <c r="I72" s="5" t="str">
        <f>IFERROR(__xludf.DUMMYFUNCTION("""COMPUTED_VALUE"""),"❌")</f>
        <v>❌</v>
      </c>
      <c r="J72" s="5"/>
      <c r="K72" s="5"/>
      <c r="L72" s="8"/>
    </row>
    <row r="73" ht="38.25" customHeight="1">
      <c r="A73" s="3"/>
      <c r="B73" s="4" t="s">
        <v>51</v>
      </c>
      <c r="C73" s="4" t="s">
        <v>128</v>
      </c>
      <c r="D73" s="5" t="s">
        <v>156</v>
      </c>
      <c r="E73" s="6">
        <v>20.0</v>
      </c>
      <c r="F73" s="6">
        <v>27.0</v>
      </c>
      <c r="G73" s="5" t="s">
        <v>107</v>
      </c>
      <c r="H73" s="10" t="s">
        <v>157</v>
      </c>
      <c r="I73" s="5" t="str">
        <f>IFERROR(__xludf.DUMMYFUNCTION("""COMPUTED_VALUE"""),"❌")</f>
        <v>❌</v>
      </c>
      <c r="J73" s="5"/>
      <c r="K73" s="5"/>
      <c r="L73" s="8"/>
    </row>
    <row r="74" ht="38.25" customHeight="1">
      <c r="A74" s="3"/>
      <c r="B74" s="4" t="s">
        <v>158</v>
      </c>
      <c r="C74" s="4" t="s">
        <v>159</v>
      </c>
      <c r="D74" s="5" t="s">
        <v>160</v>
      </c>
      <c r="E74" s="6">
        <v>1600.0</v>
      </c>
      <c r="F74" s="6">
        <v>25.0</v>
      </c>
      <c r="G74" s="5" t="s">
        <v>12</v>
      </c>
      <c r="H74" s="7" t="s">
        <v>13</v>
      </c>
      <c r="I74" s="5" t="str">
        <f>IFERROR(__xludf.DUMMYFUNCTION("""COMPUTED_VALUE"""),"✅")</f>
        <v>✅</v>
      </c>
      <c r="J74" s="5"/>
      <c r="K74" s="5"/>
      <c r="L74" s="8"/>
    </row>
    <row r="75" ht="38.25" customHeight="1">
      <c r="A75" s="3"/>
      <c r="B75" s="4" t="s">
        <v>158</v>
      </c>
      <c r="C75" s="4" t="s">
        <v>159</v>
      </c>
      <c r="D75" s="5" t="s">
        <v>161</v>
      </c>
      <c r="E75" s="6">
        <v>210.0</v>
      </c>
      <c r="F75" s="6">
        <v>17.0</v>
      </c>
      <c r="G75" s="5" t="s">
        <v>15</v>
      </c>
      <c r="H75" s="7" t="s">
        <v>162</v>
      </c>
      <c r="I75" s="5" t="str">
        <f>IFERROR(__xludf.DUMMYFUNCTION("""COMPUTED_VALUE"""),"❌")</f>
        <v>❌</v>
      </c>
      <c r="J75" s="5"/>
      <c r="K75" s="5"/>
      <c r="L75" s="8"/>
    </row>
    <row r="76" ht="38.25" customHeight="1">
      <c r="A76" s="3"/>
      <c r="B76" s="4" t="s">
        <v>158</v>
      </c>
      <c r="C76" s="4" t="s">
        <v>159</v>
      </c>
      <c r="D76" s="5" t="s">
        <v>163</v>
      </c>
      <c r="E76" s="6">
        <v>110.0</v>
      </c>
      <c r="F76" s="6">
        <v>17.0</v>
      </c>
      <c r="G76" s="5" t="s">
        <v>33</v>
      </c>
      <c r="H76" s="7" t="s">
        <v>18</v>
      </c>
      <c r="I76" s="5" t="str">
        <f>IFERROR(__xludf.DUMMYFUNCTION("""COMPUTED_VALUE"""),"✅")</f>
        <v>✅</v>
      </c>
      <c r="J76" s="5"/>
      <c r="K76" s="5"/>
      <c r="L76" s="8"/>
    </row>
    <row r="77" ht="38.25" customHeight="1">
      <c r="A77" s="3"/>
      <c r="B77" s="4" t="s">
        <v>158</v>
      </c>
      <c r="C77" s="4" t="s">
        <v>159</v>
      </c>
      <c r="D77" s="5" t="s">
        <v>164</v>
      </c>
      <c r="E77" s="6">
        <v>90.0</v>
      </c>
      <c r="F77" s="6">
        <v>21.0</v>
      </c>
      <c r="G77" s="5" t="s">
        <v>23</v>
      </c>
      <c r="H77" s="7" t="s">
        <v>18</v>
      </c>
      <c r="I77" s="5" t="str">
        <f>IFERROR(__xludf.DUMMYFUNCTION("""COMPUTED_VALUE"""),"✅")</f>
        <v>✅</v>
      </c>
      <c r="J77" s="5"/>
      <c r="K77" s="5"/>
      <c r="L77" s="8"/>
    </row>
    <row r="78" ht="38.25" customHeight="1">
      <c r="A78" s="3"/>
      <c r="B78" s="4" t="s">
        <v>158</v>
      </c>
      <c r="C78" s="4" t="s">
        <v>159</v>
      </c>
      <c r="D78" s="5" t="s">
        <v>165</v>
      </c>
      <c r="E78" s="6">
        <v>70.0</v>
      </c>
      <c r="F78" s="6">
        <v>36.0</v>
      </c>
      <c r="G78" s="5" t="s">
        <v>23</v>
      </c>
      <c r="H78" s="7" t="s">
        <v>24</v>
      </c>
      <c r="I78" s="5" t="str">
        <f>IFERROR(__xludf.DUMMYFUNCTION("""COMPUTED_VALUE"""),"✅")</f>
        <v>✅</v>
      </c>
      <c r="J78" s="5"/>
      <c r="K78" s="5"/>
      <c r="L78" s="8"/>
    </row>
    <row r="79" ht="38.25" customHeight="1">
      <c r="A79" s="3"/>
      <c r="B79" s="4" t="s">
        <v>158</v>
      </c>
      <c r="C79" s="4" t="s">
        <v>159</v>
      </c>
      <c r="D79" s="5" t="s">
        <v>166</v>
      </c>
      <c r="E79" s="6">
        <v>50.0</v>
      </c>
      <c r="F79" s="6">
        <v>26.0</v>
      </c>
      <c r="G79" s="5" t="s">
        <v>71</v>
      </c>
      <c r="H79" s="7" t="s">
        <v>24</v>
      </c>
      <c r="I79" s="5" t="str">
        <f>IFERROR(__xludf.DUMMYFUNCTION("""COMPUTED_VALUE"""),"✅")</f>
        <v>✅</v>
      </c>
      <c r="J79" s="5"/>
      <c r="K79" s="5"/>
      <c r="L79" s="8"/>
    </row>
    <row r="80" ht="38.25" customHeight="1">
      <c r="A80" s="3"/>
      <c r="B80" s="4" t="s">
        <v>158</v>
      </c>
      <c r="C80" s="4" t="s">
        <v>159</v>
      </c>
      <c r="D80" s="5" t="s">
        <v>167</v>
      </c>
      <c r="E80" s="6">
        <v>50.0</v>
      </c>
      <c r="F80" s="6">
        <v>17.0</v>
      </c>
      <c r="G80" s="5" t="s">
        <v>142</v>
      </c>
      <c r="H80" s="7" t="s">
        <v>18</v>
      </c>
      <c r="I80" s="5" t="str">
        <f>IFERROR(__xludf.DUMMYFUNCTION("""COMPUTED_VALUE"""),"✅")</f>
        <v>✅</v>
      </c>
      <c r="J80" s="5"/>
      <c r="K80" s="5"/>
      <c r="L80" s="8"/>
    </row>
    <row r="81" ht="38.25" customHeight="1">
      <c r="A81" s="3"/>
      <c r="B81" s="4" t="s">
        <v>158</v>
      </c>
      <c r="C81" s="4" t="s">
        <v>159</v>
      </c>
      <c r="D81" s="5" t="s">
        <v>168</v>
      </c>
      <c r="E81" s="6">
        <v>40.0</v>
      </c>
      <c r="F81" s="6">
        <v>9.0</v>
      </c>
      <c r="G81" s="5" t="s">
        <v>28</v>
      </c>
      <c r="H81" s="7" t="s">
        <v>169</v>
      </c>
      <c r="I81" s="5" t="str">
        <f>IFERROR(__xludf.DUMMYFUNCTION("""COMPUTED_VALUE"""),"❌")</f>
        <v>❌</v>
      </c>
      <c r="J81" s="5"/>
      <c r="K81" s="5"/>
      <c r="L81" s="8"/>
    </row>
    <row r="82" ht="38.25" customHeight="1">
      <c r="A82" s="3"/>
      <c r="B82" s="4" t="s">
        <v>158</v>
      </c>
      <c r="C82" s="4" t="s">
        <v>159</v>
      </c>
      <c r="D82" s="5" t="s">
        <v>170</v>
      </c>
      <c r="E82" s="6">
        <v>30.0</v>
      </c>
      <c r="F82" s="6">
        <v>13.0</v>
      </c>
      <c r="G82" s="5" t="s">
        <v>15</v>
      </c>
      <c r="H82" s="7" t="s">
        <v>171</v>
      </c>
      <c r="I82" s="5" t="str">
        <f>IFERROR(__xludf.DUMMYFUNCTION("""COMPUTED_VALUE"""),"❌")</f>
        <v>❌</v>
      </c>
      <c r="J82" s="5"/>
      <c r="K82" s="5"/>
      <c r="L82" s="8"/>
    </row>
    <row r="83" ht="38.25" customHeight="1">
      <c r="A83" s="3"/>
      <c r="B83" s="4" t="s">
        <v>158</v>
      </c>
      <c r="C83" s="4" t="s">
        <v>159</v>
      </c>
      <c r="D83" s="5" t="s">
        <v>172</v>
      </c>
      <c r="E83" s="6">
        <v>30.0</v>
      </c>
      <c r="F83" s="6">
        <v>14.0</v>
      </c>
      <c r="G83" s="5" t="s">
        <v>15</v>
      </c>
      <c r="H83" s="7" t="s">
        <v>173</v>
      </c>
      <c r="I83" s="5" t="str">
        <f>IFERROR(__xludf.DUMMYFUNCTION("""COMPUTED_VALUE"""),"❌")</f>
        <v>❌</v>
      </c>
      <c r="J83" s="5"/>
      <c r="K83" s="5"/>
      <c r="L83" s="8"/>
    </row>
    <row r="84" ht="38.25" customHeight="1">
      <c r="A84" s="3"/>
      <c r="B84" s="4" t="s">
        <v>158</v>
      </c>
      <c r="C84" s="4" t="s">
        <v>159</v>
      </c>
      <c r="D84" s="5" t="s">
        <v>174</v>
      </c>
      <c r="E84" s="6">
        <v>30.0</v>
      </c>
      <c r="F84" s="6">
        <v>12.0</v>
      </c>
      <c r="G84" s="5" t="s">
        <v>15</v>
      </c>
      <c r="H84" s="7" t="s">
        <v>175</v>
      </c>
      <c r="I84" s="5" t="str">
        <f>IFERROR(__xludf.DUMMYFUNCTION("""COMPUTED_VALUE"""),"❌")</f>
        <v>❌</v>
      </c>
      <c r="J84" s="5"/>
      <c r="K84" s="5"/>
      <c r="L84" s="8"/>
    </row>
    <row r="85" ht="38.25" customHeight="1">
      <c r="A85" s="3"/>
      <c r="B85" s="4" t="s">
        <v>158</v>
      </c>
      <c r="C85" s="4" t="s">
        <v>159</v>
      </c>
      <c r="D85" s="5" t="s">
        <v>176</v>
      </c>
      <c r="E85" s="6">
        <v>30.0</v>
      </c>
      <c r="F85" s="6">
        <v>35.0</v>
      </c>
      <c r="G85" s="5" t="s">
        <v>23</v>
      </c>
      <c r="H85" s="7" t="s">
        <v>24</v>
      </c>
      <c r="I85" s="5" t="str">
        <f>IFERROR(__xludf.DUMMYFUNCTION("""COMPUTED_VALUE"""),"✅")</f>
        <v>✅</v>
      </c>
      <c r="J85" s="5"/>
      <c r="K85" s="5"/>
      <c r="L85" s="8"/>
    </row>
    <row r="86" ht="38.25" customHeight="1">
      <c r="A86" s="3"/>
      <c r="B86" s="4" t="s">
        <v>158</v>
      </c>
      <c r="C86" s="4" t="s">
        <v>159</v>
      </c>
      <c r="D86" s="5" t="s">
        <v>177</v>
      </c>
      <c r="E86" s="6">
        <v>20.0</v>
      </c>
      <c r="F86" s="6">
        <v>18.0</v>
      </c>
      <c r="G86" s="5" t="s">
        <v>12</v>
      </c>
      <c r="H86" s="7" t="s">
        <v>18</v>
      </c>
      <c r="I86" s="5" t="str">
        <f>IFERROR(__xludf.DUMMYFUNCTION("""COMPUTED_VALUE"""),"✅")</f>
        <v>✅</v>
      </c>
      <c r="J86" s="5"/>
      <c r="K86" s="5"/>
      <c r="L86" s="8"/>
    </row>
    <row r="87" ht="38.25" customHeight="1">
      <c r="A87" s="3"/>
      <c r="B87" s="4" t="s">
        <v>158</v>
      </c>
      <c r="C87" s="4" t="s">
        <v>159</v>
      </c>
      <c r="D87" s="5" t="s">
        <v>178</v>
      </c>
      <c r="E87" s="6">
        <v>20.0</v>
      </c>
      <c r="F87" s="6">
        <v>32.0</v>
      </c>
      <c r="G87" s="5" t="s">
        <v>37</v>
      </c>
      <c r="H87" s="7" t="s">
        <v>24</v>
      </c>
      <c r="I87" s="5" t="str">
        <f>IFERROR(__xludf.DUMMYFUNCTION("""COMPUTED_VALUE"""),"✅")</f>
        <v>✅</v>
      </c>
      <c r="J87" s="5"/>
      <c r="K87" s="5"/>
      <c r="L87" s="8"/>
    </row>
    <row r="88" ht="38.25" customHeight="1">
      <c r="A88" s="3"/>
      <c r="B88" s="4" t="s">
        <v>158</v>
      </c>
      <c r="C88" s="4" t="s">
        <v>159</v>
      </c>
      <c r="D88" s="5" t="s">
        <v>179</v>
      </c>
      <c r="E88" s="6">
        <v>20.0</v>
      </c>
      <c r="F88" s="6">
        <v>13.0</v>
      </c>
      <c r="G88" s="5" t="s">
        <v>28</v>
      </c>
      <c r="H88" s="7" t="s">
        <v>169</v>
      </c>
      <c r="I88" s="5" t="str">
        <f>IFERROR(__xludf.DUMMYFUNCTION("""COMPUTED_VALUE"""),"❌")</f>
        <v>❌</v>
      </c>
      <c r="J88" s="5"/>
      <c r="K88" s="5"/>
      <c r="L88" s="8"/>
    </row>
    <row r="89" ht="38.25" customHeight="1">
      <c r="A89" s="3"/>
      <c r="B89" s="4" t="s">
        <v>158</v>
      </c>
      <c r="C89" s="4" t="s">
        <v>159</v>
      </c>
      <c r="D89" s="5" t="s">
        <v>180</v>
      </c>
      <c r="E89" s="6">
        <v>20.0</v>
      </c>
      <c r="F89" s="6">
        <v>12.0</v>
      </c>
      <c r="G89" s="5" t="s">
        <v>28</v>
      </c>
      <c r="H89" s="7" t="s">
        <v>181</v>
      </c>
      <c r="I89" s="5" t="str">
        <f>IFERROR(__xludf.DUMMYFUNCTION("""COMPUTED_VALUE"""),"❌")</f>
        <v>❌</v>
      </c>
      <c r="J89" s="5"/>
      <c r="K89" s="5"/>
      <c r="L89" s="8"/>
    </row>
    <row r="90" ht="38.25" customHeight="1">
      <c r="A90" s="3"/>
      <c r="B90" s="4" t="s">
        <v>158</v>
      </c>
      <c r="C90" s="4" t="s">
        <v>159</v>
      </c>
      <c r="D90" s="5" t="s">
        <v>182</v>
      </c>
      <c r="E90" s="6">
        <v>20.0</v>
      </c>
      <c r="F90" s="6">
        <v>16.0</v>
      </c>
      <c r="G90" s="5" t="s">
        <v>41</v>
      </c>
      <c r="H90" s="7" t="s">
        <v>162</v>
      </c>
      <c r="I90" s="5" t="str">
        <f>IFERROR(__xludf.DUMMYFUNCTION("""COMPUTED_VALUE"""),"❌")</f>
        <v>❌</v>
      </c>
      <c r="J90" s="5"/>
      <c r="K90" s="5"/>
      <c r="L90" s="8"/>
    </row>
    <row r="91" ht="38.25" customHeight="1">
      <c r="A91" s="3"/>
      <c r="B91" s="4" t="s">
        <v>158</v>
      </c>
      <c r="C91" s="4" t="s">
        <v>159</v>
      </c>
      <c r="D91" s="5" t="s">
        <v>183</v>
      </c>
      <c r="E91" s="6">
        <v>20.0</v>
      </c>
      <c r="F91" s="6">
        <v>7.0</v>
      </c>
      <c r="G91" s="5" t="s">
        <v>125</v>
      </c>
      <c r="H91" s="7" t="s">
        <v>151</v>
      </c>
      <c r="I91" s="5" t="str">
        <f>IFERROR(__xludf.DUMMYFUNCTION("""COMPUTED_VALUE"""),"❌")</f>
        <v>❌</v>
      </c>
      <c r="J91" s="5"/>
      <c r="K91" s="5"/>
      <c r="L91" s="8"/>
    </row>
    <row r="92" ht="38.25" customHeight="1">
      <c r="A92" s="3"/>
      <c r="B92" s="4" t="s">
        <v>158</v>
      </c>
      <c r="C92" s="4" t="s">
        <v>159</v>
      </c>
      <c r="D92" s="5" t="s">
        <v>184</v>
      </c>
      <c r="E92" s="6">
        <v>20.0</v>
      </c>
      <c r="F92" s="6">
        <v>28.0</v>
      </c>
      <c r="G92" s="5" t="s">
        <v>71</v>
      </c>
      <c r="H92" s="7" t="s">
        <v>72</v>
      </c>
      <c r="I92" s="5" t="str">
        <f>IFERROR(__xludf.DUMMYFUNCTION("""COMPUTED_VALUE"""),"❌")</f>
        <v>❌</v>
      </c>
      <c r="J92" s="5"/>
      <c r="K92" s="5"/>
      <c r="L92" s="8"/>
    </row>
    <row r="93" ht="38.25" customHeight="1">
      <c r="A93" s="3"/>
      <c r="B93" s="4" t="s">
        <v>158</v>
      </c>
      <c r="C93" s="4" t="s">
        <v>159</v>
      </c>
      <c r="D93" s="5" t="s">
        <v>185</v>
      </c>
      <c r="E93" s="6">
        <v>20.0</v>
      </c>
      <c r="F93" s="6">
        <v>25.0</v>
      </c>
      <c r="G93" s="5" t="s">
        <v>186</v>
      </c>
      <c r="H93" s="10" t="s">
        <v>187</v>
      </c>
      <c r="I93" s="5" t="str">
        <f>IFERROR(__xludf.DUMMYFUNCTION("""COMPUTED_VALUE"""),"❌")</f>
        <v>❌</v>
      </c>
      <c r="J93" s="5"/>
      <c r="K93" s="5"/>
      <c r="L93" s="8"/>
    </row>
    <row r="94" ht="38.25" customHeight="1">
      <c r="A94" s="3"/>
      <c r="B94" s="4" t="s">
        <v>158</v>
      </c>
      <c r="C94" s="4" t="s">
        <v>159</v>
      </c>
      <c r="D94" s="5" t="s">
        <v>188</v>
      </c>
      <c r="E94" s="6">
        <v>20.0</v>
      </c>
      <c r="F94" s="6">
        <v>12.0</v>
      </c>
      <c r="G94" s="5" t="s">
        <v>189</v>
      </c>
      <c r="H94" s="7" t="s">
        <v>190</v>
      </c>
      <c r="I94" s="5" t="str">
        <f>IFERROR(__xludf.DUMMYFUNCTION("""COMPUTED_VALUE"""),"❌")</f>
        <v>❌</v>
      </c>
      <c r="J94" s="5"/>
      <c r="K94" s="5"/>
      <c r="L94" s="8"/>
    </row>
    <row r="95" ht="38.25" customHeight="1">
      <c r="A95" s="3"/>
      <c r="B95" s="4" t="s">
        <v>158</v>
      </c>
      <c r="C95" s="4" t="s">
        <v>159</v>
      </c>
      <c r="D95" s="5" t="s">
        <v>191</v>
      </c>
      <c r="E95" s="6">
        <v>20.0</v>
      </c>
      <c r="F95" s="6">
        <v>15.0</v>
      </c>
      <c r="G95" s="5" t="s">
        <v>64</v>
      </c>
      <c r="H95" s="7" t="s">
        <v>192</v>
      </c>
      <c r="I95" s="5" t="str">
        <f>IFERROR(__xludf.DUMMYFUNCTION("""COMPUTED_VALUE"""),"❌")</f>
        <v>❌</v>
      </c>
      <c r="J95" s="5"/>
      <c r="K95" s="5"/>
      <c r="L95" s="8"/>
    </row>
    <row r="96" ht="38.25" customHeight="1">
      <c r="A96" s="3"/>
      <c r="B96" s="4" t="s">
        <v>158</v>
      </c>
      <c r="C96" s="4" t="s">
        <v>159</v>
      </c>
      <c r="D96" s="5" t="s">
        <v>193</v>
      </c>
      <c r="E96" s="6">
        <v>20.0</v>
      </c>
      <c r="F96" s="6">
        <v>11.0</v>
      </c>
      <c r="G96" s="5" t="s">
        <v>115</v>
      </c>
      <c r="H96" s="7" t="s">
        <v>194</v>
      </c>
      <c r="I96" s="5" t="str">
        <f>IFERROR(__xludf.DUMMYFUNCTION("""COMPUTED_VALUE"""),"❌")</f>
        <v>❌</v>
      </c>
      <c r="J96" s="5"/>
      <c r="K96" s="5"/>
      <c r="L96" s="8"/>
    </row>
    <row r="97" ht="38.25" customHeight="1">
      <c r="A97" s="3"/>
      <c r="B97" s="4" t="s">
        <v>158</v>
      </c>
      <c r="C97" s="4" t="s">
        <v>159</v>
      </c>
      <c r="D97" s="5" t="s">
        <v>195</v>
      </c>
      <c r="E97" s="6">
        <v>20.0</v>
      </c>
      <c r="F97" s="6">
        <v>11.0</v>
      </c>
      <c r="G97" s="5" t="s">
        <v>15</v>
      </c>
      <c r="H97" s="7" t="s">
        <v>196</v>
      </c>
      <c r="I97" s="5" t="str">
        <f>IFERROR(__xludf.DUMMYFUNCTION("""COMPUTED_VALUE"""),"❌")</f>
        <v>❌</v>
      </c>
      <c r="J97" s="5"/>
      <c r="K97" s="5"/>
      <c r="L97" s="8"/>
    </row>
    <row r="98" ht="38.25" customHeight="1">
      <c r="A98" s="3"/>
      <c r="B98" s="4" t="s">
        <v>158</v>
      </c>
      <c r="C98" s="4" t="s">
        <v>159</v>
      </c>
      <c r="D98" s="5" t="s">
        <v>197</v>
      </c>
      <c r="E98" s="6">
        <v>20.0</v>
      </c>
      <c r="F98" s="6">
        <v>18.0</v>
      </c>
      <c r="G98" s="5" t="s">
        <v>23</v>
      </c>
      <c r="H98" s="7" t="s">
        <v>198</v>
      </c>
      <c r="I98" s="5" t="str">
        <f>IFERROR(__xludf.DUMMYFUNCTION("""COMPUTED_VALUE"""),"❌")</f>
        <v>❌</v>
      </c>
      <c r="J98" s="5"/>
      <c r="K98" s="5"/>
      <c r="L98" s="8"/>
    </row>
    <row r="99" ht="38.25" customHeight="1">
      <c r="A99" s="3"/>
      <c r="B99" s="4" t="s">
        <v>158</v>
      </c>
      <c r="C99" s="4" t="s">
        <v>159</v>
      </c>
      <c r="D99" s="5" t="s">
        <v>199</v>
      </c>
      <c r="E99" s="6">
        <v>20.0</v>
      </c>
      <c r="F99" s="6">
        <v>6.0</v>
      </c>
      <c r="G99" s="5" t="s">
        <v>122</v>
      </c>
      <c r="H99" s="7" t="s">
        <v>169</v>
      </c>
      <c r="I99" s="5" t="str">
        <f>IFERROR(__xludf.DUMMYFUNCTION("""COMPUTED_VALUE"""),"❌")</f>
        <v>❌</v>
      </c>
      <c r="J99" s="5"/>
      <c r="K99" s="5"/>
      <c r="L99" s="8"/>
    </row>
    <row r="100" ht="38.25" customHeight="1">
      <c r="A100" s="3"/>
      <c r="B100" s="4" t="s">
        <v>158</v>
      </c>
      <c r="C100" s="4" t="s">
        <v>159</v>
      </c>
      <c r="D100" s="5" t="s">
        <v>200</v>
      </c>
      <c r="E100" s="6">
        <v>20.0</v>
      </c>
      <c r="F100" s="6">
        <v>12.0</v>
      </c>
      <c r="G100" s="5" t="s">
        <v>201</v>
      </c>
      <c r="H100" s="7" t="s">
        <v>202</v>
      </c>
      <c r="I100" s="5" t="str">
        <f>IFERROR(__xludf.DUMMYFUNCTION("""COMPUTED_VALUE"""),"❌")</f>
        <v>❌</v>
      </c>
      <c r="J100" s="5"/>
      <c r="K100" s="5"/>
      <c r="L100" s="8"/>
    </row>
    <row r="101" ht="38.25" customHeight="1">
      <c r="A101" s="3"/>
      <c r="B101" s="4" t="s">
        <v>158</v>
      </c>
      <c r="C101" s="4" t="s">
        <v>159</v>
      </c>
      <c r="D101" s="5" t="s">
        <v>203</v>
      </c>
      <c r="E101" s="6">
        <v>20.0</v>
      </c>
      <c r="F101" s="6">
        <v>13.0</v>
      </c>
      <c r="G101" s="5" t="s">
        <v>41</v>
      </c>
      <c r="H101" s="7" t="s">
        <v>190</v>
      </c>
      <c r="I101" s="5" t="str">
        <f>IFERROR(__xludf.DUMMYFUNCTION("""COMPUTED_VALUE"""),"❌")</f>
        <v>❌</v>
      </c>
      <c r="J101" s="5"/>
      <c r="K101" s="5"/>
      <c r="L101" s="8"/>
    </row>
    <row r="102" ht="38.25" customHeight="1">
      <c r="A102" s="3"/>
      <c r="B102" s="4" t="s">
        <v>158</v>
      </c>
      <c r="C102" s="4" t="s">
        <v>159</v>
      </c>
      <c r="D102" s="5" t="s">
        <v>204</v>
      </c>
      <c r="E102" s="6">
        <v>20.0</v>
      </c>
      <c r="F102" s="6">
        <v>31.0</v>
      </c>
      <c r="G102" s="5" t="s">
        <v>84</v>
      </c>
      <c r="H102" s="10" t="s">
        <v>85</v>
      </c>
      <c r="I102" s="5" t="str">
        <f>IFERROR(__xludf.DUMMYFUNCTION("""COMPUTED_VALUE"""),"❌")</f>
        <v>❌</v>
      </c>
      <c r="J102" s="5"/>
      <c r="K102" s="5"/>
      <c r="L102" s="8"/>
    </row>
    <row r="103" ht="38.25" customHeight="1">
      <c r="A103" s="3"/>
      <c r="B103" s="4" t="s">
        <v>205</v>
      </c>
      <c r="C103" s="4" t="s">
        <v>206</v>
      </c>
      <c r="D103" s="5" t="s">
        <v>207</v>
      </c>
      <c r="E103" s="6">
        <v>1300.0</v>
      </c>
      <c r="F103" s="6">
        <v>25.0</v>
      </c>
      <c r="G103" s="5" t="s">
        <v>37</v>
      </c>
      <c r="H103" s="7" t="s">
        <v>13</v>
      </c>
      <c r="I103" s="5" t="str">
        <f>IFERROR(__xludf.DUMMYFUNCTION("""COMPUTED_VALUE"""),"✅")</f>
        <v>✅</v>
      </c>
      <c r="J103" s="5"/>
      <c r="K103" s="5"/>
      <c r="L103" s="8"/>
    </row>
    <row r="104" ht="38.25" customHeight="1">
      <c r="A104" s="3"/>
      <c r="B104" s="4" t="s">
        <v>205</v>
      </c>
      <c r="C104" s="4" t="s">
        <v>206</v>
      </c>
      <c r="D104" s="5" t="s">
        <v>208</v>
      </c>
      <c r="E104" s="6">
        <v>140.0</v>
      </c>
      <c r="F104" s="6">
        <v>14.0</v>
      </c>
      <c r="G104" s="5" t="s">
        <v>28</v>
      </c>
      <c r="H104" s="7" t="s">
        <v>209</v>
      </c>
      <c r="I104" s="5" t="str">
        <f>IFERROR(__xludf.DUMMYFUNCTION("""COMPUTED_VALUE"""),"❌")</f>
        <v>❌</v>
      </c>
      <c r="J104" s="5"/>
      <c r="K104" s="5"/>
      <c r="L104" s="8"/>
    </row>
    <row r="105" ht="38.25" customHeight="1">
      <c r="A105" s="3"/>
      <c r="B105" s="4" t="s">
        <v>205</v>
      </c>
      <c r="C105" s="4" t="s">
        <v>206</v>
      </c>
      <c r="D105" s="5" t="s">
        <v>210</v>
      </c>
      <c r="E105" s="6">
        <v>70.0</v>
      </c>
      <c r="F105" s="6">
        <v>42.0</v>
      </c>
      <c r="G105" s="5" t="s">
        <v>61</v>
      </c>
      <c r="H105" s="7" t="s">
        <v>62</v>
      </c>
      <c r="I105" s="5" t="str">
        <f>IFERROR(__xludf.DUMMYFUNCTION("""COMPUTED_VALUE"""),"❌")</f>
        <v>❌</v>
      </c>
      <c r="J105" s="5"/>
      <c r="K105" s="5"/>
      <c r="L105" s="8"/>
    </row>
    <row r="106" ht="38.25" customHeight="1">
      <c r="A106" s="3"/>
      <c r="B106" s="4" t="s">
        <v>205</v>
      </c>
      <c r="C106" s="4" t="s">
        <v>206</v>
      </c>
      <c r="D106" s="5" t="s">
        <v>211</v>
      </c>
      <c r="E106" s="6">
        <v>50.0</v>
      </c>
      <c r="F106" s="6">
        <v>23.0</v>
      </c>
      <c r="G106" s="5" t="s">
        <v>140</v>
      </c>
      <c r="H106" s="7" t="s">
        <v>24</v>
      </c>
      <c r="I106" s="5" t="str">
        <f>IFERROR(__xludf.DUMMYFUNCTION("""COMPUTED_VALUE"""),"✅")</f>
        <v>✅</v>
      </c>
      <c r="J106" s="5"/>
      <c r="K106" s="5"/>
      <c r="L106" s="8"/>
    </row>
    <row r="107" ht="38.25" customHeight="1">
      <c r="A107" s="3"/>
      <c r="B107" s="4" t="s">
        <v>205</v>
      </c>
      <c r="C107" s="4" t="s">
        <v>206</v>
      </c>
      <c r="D107" s="5" t="s">
        <v>212</v>
      </c>
      <c r="E107" s="6">
        <v>40.0</v>
      </c>
      <c r="F107" s="6">
        <v>12.0</v>
      </c>
      <c r="G107" s="5" t="s">
        <v>28</v>
      </c>
      <c r="H107" s="7" t="s">
        <v>213</v>
      </c>
      <c r="I107" s="5" t="str">
        <f>IFERROR(__xludf.DUMMYFUNCTION("""COMPUTED_VALUE"""),"❌")</f>
        <v>❌</v>
      </c>
      <c r="J107" s="5"/>
      <c r="K107" s="5"/>
      <c r="L107" s="8"/>
    </row>
    <row r="108" ht="38.25" customHeight="1">
      <c r="A108" s="3"/>
      <c r="B108" s="4" t="s">
        <v>205</v>
      </c>
      <c r="C108" s="4" t="s">
        <v>206</v>
      </c>
      <c r="D108" s="5" t="s">
        <v>214</v>
      </c>
      <c r="E108" s="6">
        <v>30.0</v>
      </c>
      <c r="F108" s="6">
        <v>12.0</v>
      </c>
      <c r="G108" s="5" t="s">
        <v>28</v>
      </c>
      <c r="H108" s="7" t="s">
        <v>209</v>
      </c>
      <c r="I108" s="5" t="str">
        <f>IFERROR(__xludf.DUMMYFUNCTION("""COMPUTED_VALUE"""),"❌")</f>
        <v>❌</v>
      </c>
      <c r="J108" s="5"/>
      <c r="K108" s="5"/>
      <c r="L108" s="8"/>
    </row>
    <row r="109" ht="38.25" customHeight="1">
      <c r="A109" s="3"/>
      <c r="B109" s="4" t="s">
        <v>205</v>
      </c>
      <c r="C109" s="4" t="s">
        <v>206</v>
      </c>
      <c r="D109" s="5" t="s">
        <v>215</v>
      </c>
      <c r="E109" s="6">
        <v>20.0</v>
      </c>
      <c r="F109" s="6">
        <v>21.0</v>
      </c>
      <c r="G109" s="5" t="s">
        <v>64</v>
      </c>
      <c r="H109" s="7" t="s">
        <v>216</v>
      </c>
      <c r="I109" s="5" t="str">
        <f>IFERROR(__xludf.DUMMYFUNCTION("""COMPUTED_VALUE"""),"❌")</f>
        <v>❌</v>
      </c>
      <c r="J109" s="5"/>
      <c r="K109" s="5"/>
      <c r="L109" s="8"/>
    </row>
    <row r="110" ht="38.25" customHeight="1">
      <c r="A110" s="3"/>
      <c r="B110" s="4" t="s">
        <v>205</v>
      </c>
      <c r="C110" s="4" t="s">
        <v>206</v>
      </c>
      <c r="D110" s="5" t="s">
        <v>217</v>
      </c>
      <c r="E110" s="6">
        <v>20.0</v>
      </c>
      <c r="F110" s="6">
        <v>15.0</v>
      </c>
      <c r="G110" s="5" t="s">
        <v>90</v>
      </c>
      <c r="H110" s="7" t="s">
        <v>218</v>
      </c>
      <c r="I110" s="5" t="str">
        <f>IFERROR(__xludf.DUMMYFUNCTION("""COMPUTED_VALUE"""),"❌")</f>
        <v>❌</v>
      </c>
      <c r="J110" s="5"/>
      <c r="K110" s="5"/>
      <c r="L110" s="8"/>
    </row>
    <row r="111" ht="38.25" customHeight="1">
      <c r="A111" s="3"/>
      <c r="B111" s="4" t="s">
        <v>205</v>
      </c>
      <c r="C111" s="4" t="s">
        <v>206</v>
      </c>
      <c r="D111" s="5" t="s">
        <v>219</v>
      </c>
      <c r="E111" s="6">
        <v>20.0</v>
      </c>
      <c r="F111" s="6">
        <v>29.0</v>
      </c>
      <c r="G111" s="5" t="s">
        <v>37</v>
      </c>
      <c r="H111" s="7" t="s">
        <v>24</v>
      </c>
      <c r="I111" s="5" t="str">
        <f>IFERROR(__xludf.DUMMYFUNCTION("""COMPUTED_VALUE"""),"✅")</f>
        <v>✅</v>
      </c>
      <c r="J111" s="5"/>
      <c r="K111" s="5"/>
      <c r="L111" s="8"/>
    </row>
    <row r="112" ht="38.25" customHeight="1">
      <c r="A112" s="3"/>
      <c r="B112" s="4" t="s">
        <v>205</v>
      </c>
      <c r="C112" s="4" t="s">
        <v>206</v>
      </c>
      <c r="D112" s="5" t="s">
        <v>220</v>
      </c>
      <c r="E112" s="6">
        <v>20.0</v>
      </c>
      <c r="F112" s="6">
        <v>18.0</v>
      </c>
      <c r="G112" s="5" t="s">
        <v>146</v>
      </c>
      <c r="H112" s="7" t="s">
        <v>18</v>
      </c>
      <c r="I112" s="5" t="str">
        <f>IFERROR(__xludf.DUMMYFUNCTION("""COMPUTED_VALUE"""),"✅")</f>
        <v>✅</v>
      </c>
      <c r="J112" s="5"/>
      <c r="K112" s="5"/>
      <c r="L112" s="8"/>
    </row>
    <row r="113" ht="38.25" customHeight="1">
      <c r="A113" s="3"/>
      <c r="B113" s="4" t="s">
        <v>205</v>
      </c>
      <c r="C113" s="4" t="s">
        <v>206</v>
      </c>
      <c r="D113" s="5" t="s">
        <v>221</v>
      </c>
      <c r="E113" s="6">
        <v>20.0</v>
      </c>
      <c r="F113" s="6">
        <v>11.0</v>
      </c>
      <c r="G113" s="5" t="s">
        <v>142</v>
      </c>
      <c r="H113" s="7" t="s">
        <v>209</v>
      </c>
      <c r="I113" s="5" t="str">
        <f>IFERROR(__xludf.DUMMYFUNCTION("""COMPUTED_VALUE"""),"❌")</f>
        <v>❌</v>
      </c>
      <c r="J113" s="5"/>
      <c r="K113" s="5"/>
      <c r="L113" s="8"/>
    </row>
    <row r="114" ht="38.25" customHeight="1">
      <c r="A114" s="3"/>
      <c r="B114" s="4" t="s">
        <v>205</v>
      </c>
      <c r="C114" s="4" t="s">
        <v>206</v>
      </c>
      <c r="D114" s="5" t="s">
        <v>222</v>
      </c>
      <c r="E114" s="6">
        <v>20.0</v>
      </c>
      <c r="F114" s="6">
        <v>11.0</v>
      </c>
      <c r="G114" s="5" t="s">
        <v>15</v>
      </c>
      <c r="H114" s="7" t="s">
        <v>209</v>
      </c>
      <c r="I114" s="5" t="str">
        <f>IFERROR(__xludf.DUMMYFUNCTION("""COMPUTED_VALUE"""),"❌")</f>
        <v>❌</v>
      </c>
      <c r="J114" s="5"/>
      <c r="K114" s="5"/>
      <c r="L114" s="8"/>
    </row>
    <row r="115" ht="38.25" customHeight="1">
      <c r="A115" s="3"/>
      <c r="B115" s="4" t="s">
        <v>205</v>
      </c>
      <c r="C115" s="4" t="s">
        <v>206</v>
      </c>
      <c r="D115" s="5" t="s">
        <v>223</v>
      </c>
      <c r="E115" s="6">
        <v>20.0</v>
      </c>
      <c r="F115" s="6">
        <v>12.0</v>
      </c>
      <c r="G115" s="5" t="s">
        <v>28</v>
      </c>
      <c r="H115" s="7" t="s">
        <v>224</v>
      </c>
      <c r="I115" s="5" t="str">
        <f>IFERROR(__xludf.DUMMYFUNCTION("""COMPUTED_VALUE"""),"❌")</f>
        <v>❌</v>
      </c>
      <c r="J115" s="5"/>
      <c r="K115" s="5"/>
      <c r="L115" s="8"/>
    </row>
    <row r="116" ht="38.25" customHeight="1">
      <c r="A116" s="3"/>
      <c r="B116" s="4" t="s">
        <v>205</v>
      </c>
      <c r="C116" s="4" t="s">
        <v>206</v>
      </c>
      <c r="D116" s="5" t="s">
        <v>225</v>
      </c>
      <c r="E116" s="6">
        <v>20.0</v>
      </c>
      <c r="F116" s="6">
        <v>24.0</v>
      </c>
      <c r="G116" s="5" t="s">
        <v>226</v>
      </c>
      <c r="H116" s="7" t="s">
        <v>24</v>
      </c>
      <c r="I116" s="5" t="str">
        <f>IFERROR(__xludf.DUMMYFUNCTION("""COMPUTED_VALUE"""),"✅")</f>
        <v>✅</v>
      </c>
      <c r="J116" s="5"/>
      <c r="K116" s="5"/>
      <c r="L116" s="8"/>
    </row>
    <row r="117" ht="38.25" customHeight="1">
      <c r="A117" s="3"/>
      <c r="B117" s="4" t="s">
        <v>227</v>
      </c>
      <c r="C117" s="4" t="s">
        <v>228</v>
      </c>
      <c r="D117" s="5" t="s">
        <v>229</v>
      </c>
      <c r="E117" s="6">
        <v>1300.0</v>
      </c>
      <c r="F117" s="6">
        <v>31.0</v>
      </c>
      <c r="G117" s="5" t="s">
        <v>230</v>
      </c>
      <c r="H117" s="7" t="s">
        <v>13</v>
      </c>
      <c r="I117" s="5" t="str">
        <f>IFERROR(__xludf.DUMMYFUNCTION("""COMPUTED_VALUE"""),"✅")</f>
        <v>✅</v>
      </c>
      <c r="J117" s="5"/>
      <c r="K117" s="5"/>
      <c r="L117" s="8"/>
    </row>
    <row r="118" ht="38.25" customHeight="1">
      <c r="A118" s="3"/>
      <c r="B118" s="4" t="s">
        <v>227</v>
      </c>
      <c r="C118" s="4" t="s">
        <v>228</v>
      </c>
      <c r="D118" s="5" t="s">
        <v>231</v>
      </c>
      <c r="E118" s="6">
        <v>50.0</v>
      </c>
      <c r="F118" s="6">
        <v>24.0</v>
      </c>
      <c r="G118" s="5" t="s">
        <v>226</v>
      </c>
      <c r="H118" s="7" t="s">
        <v>13</v>
      </c>
      <c r="I118" s="5" t="str">
        <f>IFERROR(__xludf.DUMMYFUNCTION("""COMPUTED_VALUE"""),"✅")</f>
        <v>✅</v>
      </c>
      <c r="J118" s="5"/>
      <c r="K118" s="5"/>
      <c r="L118" s="8"/>
    </row>
    <row r="119" ht="38.25" customHeight="1">
      <c r="A119" s="3"/>
      <c r="B119" s="4" t="s">
        <v>227</v>
      </c>
      <c r="C119" s="4" t="s">
        <v>228</v>
      </c>
      <c r="D119" s="5" t="s">
        <v>232</v>
      </c>
      <c r="E119" s="6">
        <v>50.0</v>
      </c>
      <c r="F119" s="6">
        <v>21.0</v>
      </c>
      <c r="G119" s="5" t="s">
        <v>15</v>
      </c>
      <c r="H119" s="7" t="s">
        <v>233</v>
      </c>
      <c r="I119" s="5" t="str">
        <f>IFERROR(__xludf.DUMMYFUNCTION("""COMPUTED_VALUE"""),"❌")</f>
        <v>❌</v>
      </c>
      <c r="J119" s="5"/>
      <c r="K119" s="5"/>
      <c r="L119" s="8"/>
    </row>
    <row r="120" ht="38.25" customHeight="1">
      <c r="A120" s="3"/>
      <c r="B120" s="4" t="s">
        <v>227</v>
      </c>
      <c r="C120" s="4" t="s">
        <v>228</v>
      </c>
      <c r="D120" s="5" t="s">
        <v>234</v>
      </c>
      <c r="E120" s="6">
        <v>30.0</v>
      </c>
      <c r="F120" s="6">
        <v>28.0</v>
      </c>
      <c r="G120" s="5" t="s">
        <v>87</v>
      </c>
      <c r="H120" s="7" t="s">
        <v>24</v>
      </c>
      <c r="I120" s="5" t="str">
        <f>IFERROR(__xludf.DUMMYFUNCTION("""COMPUTED_VALUE"""),"✅")</f>
        <v>✅</v>
      </c>
      <c r="J120" s="5"/>
      <c r="K120" s="5"/>
      <c r="L120" s="8"/>
    </row>
    <row r="121" ht="38.25" customHeight="1">
      <c r="A121" s="3"/>
      <c r="B121" s="4" t="s">
        <v>227</v>
      </c>
      <c r="C121" s="4" t="s">
        <v>228</v>
      </c>
      <c r="D121" s="5" t="s">
        <v>235</v>
      </c>
      <c r="E121" s="6">
        <v>20.0</v>
      </c>
      <c r="F121" s="6">
        <v>26.0</v>
      </c>
      <c r="G121" s="5" t="s">
        <v>15</v>
      </c>
      <c r="H121" s="7" t="s">
        <v>18</v>
      </c>
      <c r="I121" s="5" t="str">
        <f>IFERROR(__xludf.DUMMYFUNCTION("""COMPUTED_VALUE"""),"✅")</f>
        <v>✅</v>
      </c>
      <c r="J121" s="5"/>
      <c r="K121" s="5"/>
      <c r="L121" s="8"/>
    </row>
    <row r="122" ht="38.25" customHeight="1">
      <c r="A122" s="3"/>
      <c r="B122" s="4" t="s">
        <v>227</v>
      </c>
      <c r="C122" s="4" t="s">
        <v>228</v>
      </c>
      <c r="D122" s="5" t="s">
        <v>236</v>
      </c>
      <c r="E122" s="6">
        <v>20.0</v>
      </c>
      <c r="F122" s="6">
        <v>17.0</v>
      </c>
      <c r="G122" s="5" t="s">
        <v>41</v>
      </c>
      <c r="H122" s="7" t="s">
        <v>237</v>
      </c>
      <c r="I122" s="5" t="str">
        <f>IFERROR(__xludf.DUMMYFUNCTION("""COMPUTED_VALUE"""),"❌")</f>
        <v>❌</v>
      </c>
      <c r="J122" s="5"/>
      <c r="K122" s="5"/>
      <c r="L122" s="8"/>
    </row>
    <row r="123" ht="38.25" customHeight="1">
      <c r="A123" s="3"/>
      <c r="B123" s="4" t="s">
        <v>227</v>
      </c>
      <c r="C123" s="4" t="s">
        <v>228</v>
      </c>
      <c r="D123" s="5" t="s">
        <v>238</v>
      </c>
      <c r="E123" s="6">
        <v>20.0</v>
      </c>
      <c r="F123" s="6">
        <v>19.0</v>
      </c>
      <c r="G123" s="5" t="s">
        <v>15</v>
      </c>
      <c r="H123" s="7" t="s">
        <v>239</v>
      </c>
      <c r="I123" s="5" t="str">
        <f>IFERROR(__xludf.DUMMYFUNCTION("""COMPUTED_VALUE"""),"❌")</f>
        <v>❌</v>
      </c>
      <c r="J123" s="5"/>
      <c r="K123" s="5"/>
      <c r="L123" s="8"/>
    </row>
    <row r="124" ht="38.25" customHeight="1">
      <c r="A124" s="3"/>
      <c r="B124" s="4" t="s">
        <v>227</v>
      </c>
      <c r="C124" s="4" t="s">
        <v>228</v>
      </c>
      <c r="D124" s="5" t="s">
        <v>240</v>
      </c>
      <c r="E124" s="6">
        <v>20.0</v>
      </c>
      <c r="F124" s="6">
        <v>13.0</v>
      </c>
      <c r="G124" s="5" t="s">
        <v>41</v>
      </c>
      <c r="H124" s="7" t="s">
        <v>241</v>
      </c>
      <c r="I124" s="5" t="str">
        <f>IFERROR(__xludf.DUMMYFUNCTION("""COMPUTED_VALUE"""),"❌")</f>
        <v>❌</v>
      </c>
      <c r="J124" s="5"/>
      <c r="K124" s="5"/>
      <c r="L124" s="8"/>
    </row>
    <row r="125" ht="38.25" customHeight="1">
      <c r="A125" s="3"/>
      <c r="B125" s="4" t="s">
        <v>227</v>
      </c>
      <c r="C125" s="4" t="s">
        <v>228</v>
      </c>
      <c r="D125" s="5" t="s">
        <v>242</v>
      </c>
      <c r="E125" s="6">
        <v>20.0</v>
      </c>
      <c r="F125" s="6">
        <v>25.0</v>
      </c>
      <c r="G125" s="5" t="s">
        <v>28</v>
      </c>
      <c r="H125" s="7" t="s">
        <v>239</v>
      </c>
      <c r="I125" s="5" t="str">
        <f>IFERROR(__xludf.DUMMYFUNCTION("""COMPUTED_VALUE"""),"❌")</f>
        <v>❌</v>
      </c>
      <c r="J125" s="5"/>
      <c r="K125" s="5"/>
      <c r="L125" s="8"/>
    </row>
    <row r="126" ht="38.25" customHeight="1">
      <c r="A126" s="3"/>
      <c r="B126" s="4" t="s">
        <v>227</v>
      </c>
      <c r="C126" s="4" t="s">
        <v>228</v>
      </c>
      <c r="D126" s="5" t="s">
        <v>243</v>
      </c>
      <c r="E126" s="6">
        <v>20.0</v>
      </c>
      <c r="F126" s="6">
        <v>21.0</v>
      </c>
      <c r="G126" s="5" t="s">
        <v>244</v>
      </c>
      <c r="H126" s="7" t="s">
        <v>18</v>
      </c>
      <c r="I126" s="5" t="str">
        <f>IFERROR(__xludf.DUMMYFUNCTION("""COMPUTED_VALUE"""),"✅")</f>
        <v>✅</v>
      </c>
      <c r="J126" s="5"/>
      <c r="K126" s="5"/>
      <c r="L126" s="8"/>
    </row>
    <row r="127" ht="38.25" customHeight="1">
      <c r="A127" s="3"/>
      <c r="B127" s="4" t="s">
        <v>227</v>
      </c>
      <c r="C127" s="4" t="s">
        <v>228</v>
      </c>
      <c r="D127" s="5" t="s">
        <v>245</v>
      </c>
      <c r="E127" s="6">
        <v>10.0</v>
      </c>
      <c r="F127" s="6">
        <v>41.0</v>
      </c>
      <c r="G127" s="5" t="s">
        <v>246</v>
      </c>
      <c r="H127" s="7" t="s">
        <v>62</v>
      </c>
      <c r="I127" s="5" t="str">
        <f>IFERROR(__xludf.DUMMYFUNCTION("""COMPUTED_VALUE"""),"❌")</f>
        <v>❌</v>
      </c>
      <c r="J127" s="5"/>
      <c r="K127" s="5"/>
      <c r="L127" s="8"/>
    </row>
    <row r="128" ht="38.25" customHeight="1">
      <c r="A128" s="3"/>
      <c r="B128" s="4" t="s">
        <v>227</v>
      </c>
      <c r="C128" s="4" t="s">
        <v>228</v>
      </c>
      <c r="D128" s="5" t="s">
        <v>247</v>
      </c>
      <c r="E128" s="6">
        <v>10.0</v>
      </c>
      <c r="F128" s="6">
        <v>24.0</v>
      </c>
      <c r="G128" s="5" t="s">
        <v>41</v>
      </c>
      <c r="H128" s="7" t="s">
        <v>248</v>
      </c>
      <c r="I128" s="5" t="str">
        <f>IFERROR(__xludf.DUMMYFUNCTION("""COMPUTED_VALUE"""),"✅")</f>
        <v>✅</v>
      </c>
      <c r="J128" s="5"/>
      <c r="K128" s="5"/>
      <c r="L128" s="8"/>
    </row>
    <row r="129" ht="38.25" customHeight="1">
      <c r="A129" s="3"/>
      <c r="B129" s="4" t="s">
        <v>249</v>
      </c>
      <c r="C129" s="4" t="s">
        <v>250</v>
      </c>
      <c r="D129" s="5" t="s">
        <v>251</v>
      </c>
      <c r="E129" s="6">
        <v>1300.0</v>
      </c>
      <c r="F129" s="6">
        <v>24.0</v>
      </c>
      <c r="G129" s="5" t="s">
        <v>230</v>
      </c>
      <c r="H129" s="7" t="s">
        <v>18</v>
      </c>
      <c r="I129" s="5" t="str">
        <f>IFERROR(__xludf.DUMMYFUNCTION("""COMPUTED_VALUE"""),"✅")</f>
        <v>✅</v>
      </c>
      <c r="J129" s="5"/>
      <c r="K129" s="5"/>
      <c r="L129" s="8"/>
    </row>
    <row r="130" ht="38.25" customHeight="1">
      <c r="A130" s="3"/>
      <c r="B130" s="4" t="s">
        <v>249</v>
      </c>
      <c r="C130" s="4" t="s">
        <v>250</v>
      </c>
      <c r="D130" s="5" t="s">
        <v>252</v>
      </c>
      <c r="E130" s="6">
        <v>30.0</v>
      </c>
      <c r="F130" s="6">
        <v>18.0</v>
      </c>
      <c r="G130" s="5" t="s">
        <v>230</v>
      </c>
      <c r="H130" s="7" t="s">
        <v>24</v>
      </c>
      <c r="I130" s="5" t="str">
        <f>IFERROR(__xludf.DUMMYFUNCTION("""COMPUTED_VALUE"""),"✅")</f>
        <v>✅</v>
      </c>
      <c r="J130" s="5"/>
      <c r="K130" s="5"/>
      <c r="L130" s="8"/>
    </row>
    <row r="131" ht="38.25" customHeight="1">
      <c r="A131" s="3"/>
      <c r="B131" s="4" t="s">
        <v>249</v>
      </c>
      <c r="C131" s="4" t="s">
        <v>250</v>
      </c>
      <c r="D131" s="5" t="s">
        <v>253</v>
      </c>
      <c r="E131" s="6">
        <v>30.0</v>
      </c>
      <c r="F131" s="6">
        <v>15.0</v>
      </c>
      <c r="G131" s="5" t="s">
        <v>226</v>
      </c>
      <c r="H131" s="7" t="s">
        <v>18</v>
      </c>
      <c r="I131" s="5" t="str">
        <f>IFERROR(__xludf.DUMMYFUNCTION("""COMPUTED_VALUE"""),"✅")</f>
        <v>✅</v>
      </c>
      <c r="J131" s="5"/>
      <c r="K131" s="5"/>
      <c r="L131" s="8"/>
    </row>
    <row r="132" ht="38.25" customHeight="1">
      <c r="A132" s="3"/>
      <c r="B132" s="4" t="s">
        <v>249</v>
      </c>
      <c r="C132" s="4" t="s">
        <v>250</v>
      </c>
      <c r="D132" s="5" t="s">
        <v>254</v>
      </c>
      <c r="E132" s="6">
        <v>30.0</v>
      </c>
      <c r="F132" s="6">
        <v>17.0</v>
      </c>
      <c r="G132" s="5" t="s">
        <v>87</v>
      </c>
      <c r="H132" s="7" t="s">
        <v>255</v>
      </c>
      <c r="I132" s="5" t="str">
        <f>IFERROR(__xludf.DUMMYFUNCTION("""COMPUTED_VALUE"""),"❌")</f>
        <v>❌</v>
      </c>
      <c r="J132" s="5"/>
      <c r="K132" s="5"/>
      <c r="L132" s="8"/>
    </row>
    <row r="133" ht="38.25" customHeight="1">
      <c r="A133" s="3"/>
      <c r="B133" s="4" t="s">
        <v>249</v>
      </c>
      <c r="C133" s="4" t="s">
        <v>250</v>
      </c>
      <c r="D133" s="5" t="s">
        <v>256</v>
      </c>
      <c r="E133" s="6">
        <v>20.0</v>
      </c>
      <c r="F133" s="6">
        <v>18.0</v>
      </c>
      <c r="G133" s="5" t="s">
        <v>87</v>
      </c>
      <c r="H133" s="7" t="s">
        <v>18</v>
      </c>
      <c r="I133" s="5" t="str">
        <f>IFERROR(__xludf.DUMMYFUNCTION("""COMPUTED_VALUE"""),"✅")</f>
        <v>✅</v>
      </c>
      <c r="J133" s="5"/>
      <c r="K133" s="5"/>
      <c r="L133" s="8"/>
    </row>
    <row r="134" ht="38.25" customHeight="1">
      <c r="A134" s="3"/>
      <c r="B134" s="4" t="s">
        <v>249</v>
      </c>
      <c r="C134" s="4" t="s">
        <v>250</v>
      </c>
      <c r="D134" s="5" t="s">
        <v>257</v>
      </c>
      <c r="E134" s="6">
        <v>20.0</v>
      </c>
      <c r="F134" s="6">
        <v>18.0</v>
      </c>
      <c r="G134" s="5" t="s">
        <v>230</v>
      </c>
      <c r="H134" s="7" t="s">
        <v>18</v>
      </c>
      <c r="I134" s="5" t="str">
        <f>IFERROR(__xludf.DUMMYFUNCTION("""COMPUTED_VALUE"""),"✅")</f>
        <v>✅</v>
      </c>
      <c r="J134" s="5"/>
      <c r="K134" s="5"/>
      <c r="L134" s="8"/>
    </row>
    <row r="135" ht="38.25" customHeight="1">
      <c r="A135" s="3"/>
      <c r="B135" s="4" t="s">
        <v>249</v>
      </c>
      <c r="C135" s="4" t="s">
        <v>250</v>
      </c>
      <c r="D135" s="5" t="s">
        <v>258</v>
      </c>
      <c r="E135" s="6">
        <v>20.0</v>
      </c>
      <c r="F135" s="6">
        <v>9.0</v>
      </c>
      <c r="G135" s="5" t="s">
        <v>15</v>
      </c>
      <c r="H135" s="7" t="s">
        <v>255</v>
      </c>
      <c r="I135" s="5" t="str">
        <f>IFERROR(__xludf.DUMMYFUNCTION("""COMPUTED_VALUE"""),"❌")</f>
        <v>❌</v>
      </c>
      <c r="J135" s="5"/>
      <c r="K135" s="5"/>
      <c r="L135" s="8"/>
    </row>
    <row r="136" ht="38.25" customHeight="1">
      <c r="A136" s="3"/>
      <c r="B136" s="4" t="s">
        <v>249</v>
      </c>
      <c r="C136" s="4" t="s">
        <v>250</v>
      </c>
      <c r="D136" s="5" t="s">
        <v>259</v>
      </c>
      <c r="E136" s="6">
        <v>20.0</v>
      </c>
      <c r="F136" s="6">
        <v>13.0</v>
      </c>
      <c r="G136" s="5" t="s">
        <v>15</v>
      </c>
      <c r="H136" s="7" t="s">
        <v>260</v>
      </c>
      <c r="I136" s="5" t="str">
        <f>IFERROR(__xludf.DUMMYFUNCTION("""COMPUTED_VALUE"""),"❌")</f>
        <v>❌</v>
      </c>
      <c r="J136" s="5"/>
      <c r="K136" s="5"/>
      <c r="L136" s="8"/>
    </row>
    <row r="137" ht="38.25" customHeight="1">
      <c r="A137" s="3"/>
      <c r="B137" s="4" t="s">
        <v>249</v>
      </c>
      <c r="C137" s="4" t="s">
        <v>250</v>
      </c>
      <c r="D137" s="5" t="s">
        <v>261</v>
      </c>
      <c r="E137" s="6">
        <v>20.0</v>
      </c>
      <c r="F137" s="6">
        <v>13.0</v>
      </c>
      <c r="G137" s="5" t="s">
        <v>262</v>
      </c>
      <c r="H137" s="7" t="s">
        <v>263</v>
      </c>
      <c r="I137" s="5" t="str">
        <f>IFERROR(__xludf.DUMMYFUNCTION("""COMPUTED_VALUE"""),"❌")</f>
        <v>❌</v>
      </c>
      <c r="J137" s="5"/>
      <c r="K137" s="5"/>
      <c r="L137" s="8"/>
    </row>
    <row r="138" ht="38.25" customHeight="1">
      <c r="A138" s="3"/>
      <c r="B138" s="4" t="s">
        <v>264</v>
      </c>
      <c r="C138" s="4" t="s">
        <v>265</v>
      </c>
      <c r="D138" s="5" t="s">
        <v>266</v>
      </c>
      <c r="E138" s="6">
        <v>1300.0</v>
      </c>
      <c r="F138" s="6">
        <v>22.0</v>
      </c>
      <c r="G138" s="5" t="s">
        <v>262</v>
      </c>
      <c r="H138" s="7" t="s">
        <v>267</v>
      </c>
      <c r="I138" s="5" t="str">
        <f>IFERROR(__xludf.DUMMYFUNCTION("""COMPUTED_VALUE"""),"✅")</f>
        <v>✅</v>
      </c>
      <c r="J138" s="5"/>
      <c r="K138" s="5"/>
      <c r="L138" s="8"/>
    </row>
    <row r="139" ht="38.25" customHeight="1">
      <c r="A139" s="3"/>
      <c r="B139" s="4" t="s">
        <v>264</v>
      </c>
      <c r="C139" s="4" t="s">
        <v>265</v>
      </c>
      <c r="D139" s="5" t="s">
        <v>268</v>
      </c>
      <c r="E139" s="6">
        <v>90.0</v>
      </c>
      <c r="F139" s="6">
        <v>18.0</v>
      </c>
      <c r="G139" s="5" t="s">
        <v>41</v>
      </c>
      <c r="H139" s="7" t="s">
        <v>269</v>
      </c>
      <c r="I139" s="5" t="str">
        <f>IFERROR(__xludf.DUMMYFUNCTION("""COMPUTED_VALUE"""),"❌")</f>
        <v>❌</v>
      </c>
      <c r="J139" s="5"/>
      <c r="K139" s="5"/>
      <c r="L139" s="8"/>
    </row>
    <row r="140" ht="38.25" customHeight="1">
      <c r="A140" s="3"/>
      <c r="B140" s="4" t="s">
        <v>264</v>
      </c>
      <c r="C140" s="4" t="s">
        <v>265</v>
      </c>
      <c r="D140" s="5" t="s">
        <v>270</v>
      </c>
      <c r="E140" s="6">
        <v>30.0</v>
      </c>
      <c r="F140" s="6">
        <v>31.0</v>
      </c>
      <c r="G140" s="5" t="s">
        <v>271</v>
      </c>
      <c r="H140" s="7" t="s">
        <v>272</v>
      </c>
      <c r="I140" s="5" t="str">
        <f>IFERROR(__xludf.DUMMYFUNCTION("""COMPUTED_VALUE"""),"✅")</f>
        <v>✅</v>
      </c>
      <c r="J140" s="5"/>
      <c r="K140" s="5"/>
      <c r="L140" s="8"/>
    </row>
    <row r="141" ht="38.25" customHeight="1">
      <c r="A141" s="3"/>
      <c r="B141" s="4" t="s">
        <v>264</v>
      </c>
      <c r="C141" s="4" t="s">
        <v>265</v>
      </c>
      <c r="D141" s="5" t="s">
        <v>273</v>
      </c>
      <c r="E141" s="6">
        <v>30.0</v>
      </c>
      <c r="F141" s="6">
        <v>12.0</v>
      </c>
      <c r="G141" s="5" t="s">
        <v>122</v>
      </c>
      <c r="H141" s="7" t="s">
        <v>274</v>
      </c>
      <c r="I141" s="5" t="str">
        <f>IFERROR(__xludf.DUMMYFUNCTION("""COMPUTED_VALUE"""),"❌")</f>
        <v>❌</v>
      </c>
      <c r="J141" s="5"/>
      <c r="K141" s="5"/>
      <c r="L141" s="8"/>
    </row>
    <row r="142" ht="38.25" customHeight="1">
      <c r="A142" s="3"/>
      <c r="B142" s="4" t="s">
        <v>264</v>
      </c>
      <c r="C142" s="4" t="s">
        <v>265</v>
      </c>
      <c r="D142" s="5" t="s">
        <v>275</v>
      </c>
      <c r="E142" s="6">
        <v>30.0</v>
      </c>
      <c r="F142" s="6">
        <v>11.0</v>
      </c>
      <c r="G142" s="5" t="s">
        <v>122</v>
      </c>
      <c r="H142" s="7" t="s">
        <v>276</v>
      </c>
      <c r="I142" s="5" t="str">
        <f>IFERROR(__xludf.DUMMYFUNCTION("""COMPUTED_VALUE"""),"❌")</f>
        <v>❌</v>
      </c>
      <c r="J142" s="5"/>
      <c r="K142" s="5"/>
      <c r="L142" s="8"/>
    </row>
    <row r="143" ht="38.25" customHeight="1">
      <c r="A143" s="3"/>
      <c r="B143" s="4" t="s">
        <v>264</v>
      </c>
      <c r="C143" s="4" t="s">
        <v>265</v>
      </c>
      <c r="D143" s="5" t="s">
        <v>277</v>
      </c>
      <c r="E143" s="6">
        <v>30.0</v>
      </c>
      <c r="F143" s="6">
        <v>16.0</v>
      </c>
      <c r="G143" s="5" t="s">
        <v>244</v>
      </c>
      <c r="H143" s="7" t="s">
        <v>269</v>
      </c>
      <c r="I143" s="5" t="str">
        <f>IFERROR(__xludf.DUMMYFUNCTION("""COMPUTED_VALUE"""),"❌")</f>
        <v>❌</v>
      </c>
      <c r="J143" s="5"/>
      <c r="K143" s="5"/>
      <c r="L143" s="8"/>
    </row>
    <row r="144" ht="38.25" customHeight="1">
      <c r="A144" s="3"/>
      <c r="B144" s="4" t="s">
        <v>264</v>
      </c>
      <c r="C144" s="4" t="s">
        <v>265</v>
      </c>
      <c r="D144" s="5" t="s">
        <v>278</v>
      </c>
      <c r="E144" s="6">
        <v>20.0</v>
      </c>
      <c r="F144" s="6">
        <v>17.0</v>
      </c>
      <c r="G144" s="5" t="s">
        <v>122</v>
      </c>
      <c r="H144" s="7" t="s">
        <v>269</v>
      </c>
      <c r="I144" s="5" t="str">
        <f>IFERROR(__xludf.DUMMYFUNCTION("""COMPUTED_VALUE"""),"❌")</f>
        <v>❌</v>
      </c>
      <c r="J144" s="5"/>
      <c r="K144" s="5"/>
      <c r="L144" s="8"/>
    </row>
    <row r="145" ht="38.25" customHeight="1">
      <c r="A145" s="3"/>
      <c r="B145" s="4" t="s">
        <v>264</v>
      </c>
      <c r="C145" s="4" t="s">
        <v>265</v>
      </c>
      <c r="D145" s="5" t="s">
        <v>279</v>
      </c>
      <c r="E145" s="6">
        <v>20.0</v>
      </c>
      <c r="F145" s="6">
        <v>17.0</v>
      </c>
      <c r="G145" s="5" t="s">
        <v>189</v>
      </c>
      <c r="H145" s="7" t="s">
        <v>269</v>
      </c>
      <c r="I145" s="5" t="str">
        <f>IFERROR(__xludf.DUMMYFUNCTION("""COMPUTED_VALUE"""),"❌")</f>
        <v>❌</v>
      </c>
      <c r="J145" s="5"/>
      <c r="K145" s="5"/>
      <c r="L145" s="8"/>
    </row>
    <row r="146" ht="38.25" customHeight="1">
      <c r="A146" s="3"/>
      <c r="B146" s="4" t="s">
        <v>264</v>
      </c>
      <c r="C146" s="4" t="s">
        <v>265</v>
      </c>
      <c r="D146" s="5" t="s">
        <v>280</v>
      </c>
      <c r="E146" s="6">
        <v>20.0</v>
      </c>
      <c r="F146" s="6">
        <v>16.0</v>
      </c>
      <c r="G146" s="5" t="s">
        <v>122</v>
      </c>
      <c r="H146" s="7" t="s">
        <v>281</v>
      </c>
      <c r="I146" s="5" t="str">
        <f>IFERROR(__xludf.DUMMYFUNCTION("""COMPUTED_VALUE"""),"❌")</f>
        <v>❌</v>
      </c>
      <c r="J146" s="5"/>
      <c r="K146" s="5"/>
      <c r="L146" s="8"/>
    </row>
    <row r="147" ht="38.25" customHeight="1">
      <c r="A147" s="3"/>
      <c r="B147" s="4" t="s">
        <v>264</v>
      </c>
      <c r="C147" s="4" t="s">
        <v>265</v>
      </c>
      <c r="D147" s="5" t="s">
        <v>282</v>
      </c>
      <c r="E147" s="6">
        <v>20.0</v>
      </c>
      <c r="F147" s="6">
        <v>13.0</v>
      </c>
      <c r="G147" s="5" t="s">
        <v>28</v>
      </c>
      <c r="H147" s="7" t="s">
        <v>283</v>
      </c>
      <c r="I147" s="5" t="str">
        <f>IFERROR(__xludf.DUMMYFUNCTION("""COMPUTED_VALUE"""),"❌")</f>
        <v>❌</v>
      </c>
      <c r="J147" s="5"/>
      <c r="K147" s="5"/>
      <c r="L147" s="8"/>
    </row>
    <row r="148" ht="38.25" customHeight="1">
      <c r="A148" s="3"/>
      <c r="B148" s="4" t="s">
        <v>264</v>
      </c>
      <c r="C148" s="4" t="s">
        <v>265</v>
      </c>
      <c r="D148" s="5" t="s">
        <v>284</v>
      </c>
      <c r="E148" s="6">
        <v>20.0</v>
      </c>
      <c r="F148" s="6">
        <v>17.0</v>
      </c>
      <c r="G148" s="5" t="s">
        <v>122</v>
      </c>
      <c r="H148" s="7" t="s">
        <v>285</v>
      </c>
      <c r="I148" s="5" t="str">
        <f>IFERROR(__xludf.DUMMYFUNCTION("""COMPUTED_VALUE"""),"❌")</f>
        <v>❌</v>
      </c>
      <c r="J148" s="5"/>
      <c r="K148" s="5"/>
      <c r="L148" s="8"/>
    </row>
    <row r="149" ht="38.25" customHeight="1">
      <c r="A149" s="3"/>
      <c r="B149" s="4" t="s">
        <v>264</v>
      </c>
      <c r="C149" s="4" t="s">
        <v>265</v>
      </c>
      <c r="D149" s="5" t="s">
        <v>286</v>
      </c>
      <c r="E149" s="6">
        <v>20.0</v>
      </c>
      <c r="F149" s="6">
        <v>11.0</v>
      </c>
      <c r="G149" s="5" t="s">
        <v>122</v>
      </c>
      <c r="H149" s="7" t="s">
        <v>274</v>
      </c>
      <c r="I149" s="5" t="str">
        <f>IFERROR(__xludf.DUMMYFUNCTION("""COMPUTED_VALUE"""),"❌")</f>
        <v>❌</v>
      </c>
      <c r="J149" s="5"/>
      <c r="K149" s="5"/>
      <c r="L149" s="8"/>
    </row>
    <row r="150" ht="38.25" customHeight="1">
      <c r="A150" s="3"/>
      <c r="B150" s="4" t="s">
        <v>264</v>
      </c>
      <c r="C150" s="4" t="s">
        <v>265</v>
      </c>
      <c r="D150" s="5" t="s">
        <v>287</v>
      </c>
      <c r="E150" s="6">
        <v>20.0</v>
      </c>
      <c r="F150" s="6">
        <v>17.0</v>
      </c>
      <c r="G150" s="5" t="s">
        <v>230</v>
      </c>
      <c r="H150" s="7" t="s">
        <v>269</v>
      </c>
      <c r="I150" s="5" t="str">
        <f>IFERROR(__xludf.DUMMYFUNCTION("""COMPUTED_VALUE"""),"❌")</f>
        <v>❌</v>
      </c>
      <c r="J150" s="5"/>
      <c r="K150" s="5"/>
      <c r="L150" s="8"/>
    </row>
    <row r="151" ht="38.25" customHeight="1">
      <c r="A151" s="3"/>
      <c r="B151" s="4" t="s">
        <v>288</v>
      </c>
      <c r="C151" s="4" t="s">
        <v>289</v>
      </c>
      <c r="D151" s="5" t="s">
        <v>290</v>
      </c>
      <c r="E151" s="6">
        <v>1300.0</v>
      </c>
      <c r="F151" s="6">
        <v>25.0</v>
      </c>
      <c r="G151" s="5" t="s">
        <v>15</v>
      </c>
      <c r="H151" s="7" t="s">
        <v>291</v>
      </c>
      <c r="I151" s="5" t="str">
        <f>IFERROR(__xludf.DUMMYFUNCTION("""COMPUTED_VALUE"""),"✅")</f>
        <v>✅</v>
      </c>
      <c r="J151" s="5"/>
      <c r="K151" s="5"/>
      <c r="L151" s="8"/>
    </row>
    <row r="152" ht="38.25" customHeight="1">
      <c r="A152" s="3"/>
      <c r="B152" s="4" t="s">
        <v>288</v>
      </c>
      <c r="C152" s="4" t="s">
        <v>289</v>
      </c>
      <c r="D152" s="5" t="s">
        <v>292</v>
      </c>
      <c r="E152" s="6">
        <v>50.0</v>
      </c>
      <c r="F152" s="6">
        <v>13.0</v>
      </c>
      <c r="G152" s="5" t="s">
        <v>122</v>
      </c>
      <c r="H152" s="7" t="s">
        <v>293</v>
      </c>
      <c r="I152" s="5" t="str">
        <f>IFERROR(__xludf.DUMMYFUNCTION("""COMPUTED_VALUE"""),"❌")</f>
        <v>❌</v>
      </c>
      <c r="J152" s="5"/>
      <c r="K152" s="5"/>
      <c r="L152" s="8"/>
    </row>
    <row r="153" ht="38.25" customHeight="1">
      <c r="A153" s="3"/>
      <c r="B153" s="4" t="s">
        <v>288</v>
      </c>
      <c r="C153" s="4" t="s">
        <v>289</v>
      </c>
      <c r="D153" s="5" t="s">
        <v>294</v>
      </c>
      <c r="E153" s="6">
        <v>20.0</v>
      </c>
      <c r="F153" s="6">
        <v>20.0</v>
      </c>
      <c r="G153" s="5" t="s">
        <v>41</v>
      </c>
      <c r="H153" s="7" t="s">
        <v>291</v>
      </c>
      <c r="I153" s="5" t="str">
        <f>IFERROR(__xludf.DUMMYFUNCTION("""COMPUTED_VALUE"""),"✅")</f>
        <v>✅</v>
      </c>
      <c r="J153" s="5"/>
      <c r="K153" s="5"/>
      <c r="L153" s="8"/>
    </row>
    <row r="154" ht="38.25" customHeight="1">
      <c r="A154" s="3"/>
      <c r="B154" s="4" t="s">
        <v>288</v>
      </c>
      <c r="C154" s="4" t="s">
        <v>289</v>
      </c>
      <c r="D154" s="5" t="s">
        <v>295</v>
      </c>
      <c r="E154" s="6">
        <v>20.0</v>
      </c>
      <c r="F154" s="6">
        <v>17.0</v>
      </c>
      <c r="G154" s="5" t="s">
        <v>296</v>
      </c>
      <c r="H154" s="7" t="s">
        <v>293</v>
      </c>
      <c r="I154" s="5" t="str">
        <f>IFERROR(__xludf.DUMMYFUNCTION("""COMPUTED_VALUE"""),"❌")</f>
        <v>❌</v>
      </c>
      <c r="J154" s="5"/>
      <c r="K154" s="5"/>
      <c r="L154" s="8"/>
    </row>
    <row r="155" ht="38.25" customHeight="1">
      <c r="A155" s="3"/>
      <c r="B155" s="4" t="s">
        <v>288</v>
      </c>
      <c r="C155" s="4" t="s">
        <v>289</v>
      </c>
      <c r="D155" s="5" t="s">
        <v>297</v>
      </c>
      <c r="E155" s="6">
        <v>20.0</v>
      </c>
      <c r="F155" s="6">
        <v>18.0</v>
      </c>
      <c r="G155" s="5" t="s">
        <v>41</v>
      </c>
      <c r="H155" s="7" t="s">
        <v>291</v>
      </c>
      <c r="I155" s="5" t="str">
        <f>IFERROR(__xludf.DUMMYFUNCTION("""COMPUTED_VALUE"""),"✅")</f>
        <v>✅</v>
      </c>
      <c r="J155" s="5"/>
      <c r="K155" s="5"/>
      <c r="L155" s="8"/>
    </row>
    <row r="156" ht="38.25" customHeight="1">
      <c r="A156" s="3"/>
      <c r="B156" s="4" t="s">
        <v>288</v>
      </c>
      <c r="C156" s="4" t="s">
        <v>289</v>
      </c>
      <c r="D156" s="5" t="s">
        <v>298</v>
      </c>
      <c r="E156" s="6">
        <v>20.0</v>
      </c>
      <c r="F156" s="6">
        <v>11.0</v>
      </c>
      <c r="G156" s="5" t="s">
        <v>122</v>
      </c>
      <c r="H156" s="7" t="s">
        <v>299</v>
      </c>
      <c r="I156" s="5" t="str">
        <f>IFERROR(__xludf.DUMMYFUNCTION("""COMPUTED_VALUE"""),"❌")</f>
        <v>❌</v>
      </c>
      <c r="J156" s="5"/>
      <c r="K156" s="5"/>
      <c r="L156" s="8"/>
    </row>
    <row r="157" ht="38.25" customHeight="1">
      <c r="A157" s="3"/>
      <c r="B157" s="4" t="s">
        <v>288</v>
      </c>
      <c r="C157" s="4" t="s">
        <v>289</v>
      </c>
      <c r="D157" s="5" t="s">
        <v>300</v>
      </c>
      <c r="E157" s="6">
        <v>20.0</v>
      </c>
      <c r="F157" s="6">
        <v>16.0</v>
      </c>
      <c r="G157" s="5" t="s">
        <v>15</v>
      </c>
      <c r="H157" s="7" t="s">
        <v>291</v>
      </c>
      <c r="I157" s="5" t="str">
        <f>IFERROR(__xludf.DUMMYFUNCTION("""COMPUTED_VALUE"""),"✅")</f>
        <v>✅</v>
      </c>
      <c r="J157" s="5"/>
      <c r="K157" s="5"/>
      <c r="L157" s="8"/>
    </row>
    <row r="158" ht="38.25" customHeight="1">
      <c r="A158" s="3"/>
      <c r="B158" s="4" t="s">
        <v>288</v>
      </c>
      <c r="C158" s="4" t="s">
        <v>289</v>
      </c>
      <c r="D158" s="5" t="s">
        <v>301</v>
      </c>
      <c r="E158" s="6">
        <v>20.0</v>
      </c>
      <c r="F158" s="6">
        <v>15.0</v>
      </c>
      <c r="G158" s="5" t="s">
        <v>71</v>
      </c>
      <c r="H158" s="7" t="s">
        <v>24</v>
      </c>
      <c r="I158" s="5" t="str">
        <f>IFERROR(__xludf.DUMMYFUNCTION("""COMPUTED_VALUE"""),"✅")</f>
        <v>✅</v>
      </c>
      <c r="J158" s="5"/>
      <c r="K158" s="5"/>
      <c r="L158" s="8"/>
    </row>
    <row r="159" ht="38.25" customHeight="1">
      <c r="A159" s="3"/>
      <c r="B159" s="4" t="s">
        <v>288</v>
      </c>
      <c r="C159" s="4" t="s">
        <v>289</v>
      </c>
      <c r="D159" s="5" t="s">
        <v>302</v>
      </c>
      <c r="E159" s="6">
        <v>10.0</v>
      </c>
      <c r="F159" s="6">
        <v>16.0</v>
      </c>
      <c r="G159" s="5" t="s">
        <v>87</v>
      </c>
      <c r="H159" s="7" t="s">
        <v>291</v>
      </c>
      <c r="I159" s="5" t="str">
        <f>IFERROR(__xludf.DUMMYFUNCTION("""COMPUTED_VALUE"""),"✅")</f>
        <v>✅</v>
      </c>
      <c r="J159" s="5"/>
      <c r="K159" s="5"/>
      <c r="L159" s="8"/>
    </row>
    <row r="160" ht="38.25" customHeight="1">
      <c r="A160" s="3"/>
      <c r="B160" s="4" t="s">
        <v>288</v>
      </c>
      <c r="C160" s="4" t="s">
        <v>289</v>
      </c>
      <c r="D160" s="5" t="s">
        <v>303</v>
      </c>
      <c r="E160" s="6">
        <v>10.0</v>
      </c>
      <c r="F160" s="6">
        <v>18.0</v>
      </c>
      <c r="G160" s="5" t="s">
        <v>71</v>
      </c>
      <c r="H160" s="7" t="s">
        <v>18</v>
      </c>
      <c r="I160" s="5" t="str">
        <f>IFERROR(__xludf.DUMMYFUNCTION("""COMPUTED_VALUE"""),"✅")</f>
        <v>✅</v>
      </c>
      <c r="J160" s="5"/>
      <c r="K160" s="5"/>
      <c r="L160" s="8"/>
    </row>
    <row r="161" ht="38.25" customHeight="1">
      <c r="A161" s="3"/>
      <c r="B161" s="4" t="s">
        <v>288</v>
      </c>
      <c r="C161" s="4" t="s">
        <v>304</v>
      </c>
      <c r="D161" s="5" t="s">
        <v>305</v>
      </c>
      <c r="E161" s="6">
        <v>1300.0</v>
      </c>
      <c r="F161" s="6">
        <v>22.0</v>
      </c>
      <c r="G161" s="5" t="s">
        <v>87</v>
      </c>
      <c r="H161" s="7" t="s">
        <v>306</v>
      </c>
      <c r="I161" s="5" t="str">
        <f>IFERROR(__xludf.DUMMYFUNCTION("""COMPUTED_VALUE"""),"❌")</f>
        <v>❌</v>
      </c>
      <c r="J161" s="5"/>
      <c r="K161" s="5"/>
      <c r="L161" s="8"/>
    </row>
    <row r="162" ht="38.25" customHeight="1">
      <c r="A162" s="3"/>
      <c r="B162" s="4" t="s">
        <v>288</v>
      </c>
      <c r="C162" s="4" t="s">
        <v>304</v>
      </c>
      <c r="D162" s="5" t="s">
        <v>307</v>
      </c>
      <c r="E162" s="6">
        <v>90.0</v>
      </c>
      <c r="F162" s="6">
        <v>18.0</v>
      </c>
      <c r="G162" s="5" t="s">
        <v>41</v>
      </c>
      <c r="H162" s="7" t="s">
        <v>306</v>
      </c>
      <c r="I162" s="5" t="str">
        <f>IFERROR(__xludf.DUMMYFUNCTION("""COMPUTED_VALUE"""),"❌")</f>
        <v>❌</v>
      </c>
      <c r="J162" s="5"/>
      <c r="K162" s="5"/>
      <c r="L162" s="8"/>
    </row>
    <row r="163" ht="38.25" customHeight="1">
      <c r="A163" s="3"/>
      <c r="B163" s="4" t="s">
        <v>288</v>
      </c>
      <c r="C163" s="4" t="s">
        <v>304</v>
      </c>
      <c r="D163" s="5" t="s">
        <v>308</v>
      </c>
      <c r="E163" s="6">
        <v>70.0</v>
      </c>
      <c r="F163" s="6">
        <v>26.0</v>
      </c>
      <c r="G163" s="5" t="s">
        <v>64</v>
      </c>
      <c r="H163" s="7" t="s">
        <v>306</v>
      </c>
      <c r="I163" s="5" t="str">
        <f>IFERROR(__xludf.DUMMYFUNCTION("""COMPUTED_VALUE"""),"❌")</f>
        <v>❌</v>
      </c>
      <c r="J163" s="5"/>
      <c r="K163" s="5"/>
      <c r="L163" s="8"/>
    </row>
    <row r="164" ht="38.25" customHeight="1">
      <c r="A164" s="3"/>
      <c r="B164" s="4" t="s">
        <v>288</v>
      </c>
      <c r="C164" s="4" t="s">
        <v>304</v>
      </c>
      <c r="D164" s="5" t="s">
        <v>309</v>
      </c>
      <c r="E164" s="6">
        <v>50.0</v>
      </c>
      <c r="F164" s="6">
        <v>15.0</v>
      </c>
      <c r="G164" s="5" t="s">
        <v>41</v>
      </c>
      <c r="H164" s="7" t="s">
        <v>310</v>
      </c>
      <c r="I164" s="5" t="str">
        <f>IFERROR(__xludf.DUMMYFUNCTION("""COMPUTED_VALUE"""),"❌")</f>
        <v>❌</v>
      </c>
      <c r="J164" s="5"/>
      <c r="K164" s="5"/>
      <c r="L164" s="8"/>
    </row>
    <row r="165" ht="38.25" customHeight="1">
      <c r="A165" s="3"/>
      <c r="B165" s="4" t="s">
        <v>288</v>
      </c>
      <c r="C165" s="4" t="s">
        <v>304</v>
      </c>
      <c r="D165" s="5" t="s">
        <v>311</v>
      </c>
      <c r="E165" s="6">
        <v>20.0</v>
      </c>
      <c r="F165" s="6">
        <v>17.0</v>
      </c>
      <c r="G165" s="5" t="s">
        <v>87</v>
      </c>
      <c r="H165" s="7" t="s">
        <v>306</v>
      </c>
      <c r="I165" s="5" t="str">
        <f>IFERROR(__xludf.DUMMYFUNCTION("""COMPUTED_VALUE"""),"❌")</f>
        <v>❌</v>
      </c>
      <c r="J165" s="5"/>
      <c r="K165" s="5"/>
      <c r="L165" s="8"/>
    </row>
    <row r="166" ht="38.25" customHeight="1">
      <c r="A166" s="3"/>
      <c r="B166" s="4" t="s">
        <v>288</v>
      </c>
      <c r="C166" s="4" t="s">
        <v>304</v>
      </c>
      <c r="D166" s="5" t="s">
        <v>312</v>
      </c>
      <c r="E166" s="6">
        <v>20.0</v>
      </c>
      <c r="F166" s="6">
        <v>17.0</v>
      </c>
      <c r="G166" s="5" t="s">
        <v>244</v>
      </c>
      <c r="H166" s="7" t="s">
        <v>306</v>
      </c>
      <c r="I166" s="5" t="str">
        <f>IFERROR(__xludf.DUMMYFUNCTION("""COMPUTED_VALUE"""),"❌")</f>
        <v>❌</v>
      </c>
      <c r="J166" s="5"/>
      <c r="K166" s="5"/>
      <c r="L166" s="8"/>
    </row>
    <row r="167" ht="38.25" customHeight="1">
      <c r="A167" s="3"/>
      <c r="B167" s="4" t="s">
        <v>288</v>
      </c>
      <c r="C167" s="4" t="s">
        <v>304</v>
      </c>
      <c r="D167" s="5" t="s">
        <v>313</v>
      </c>
      <c r="E167" s="6">
        <v>20.0</v>
      </c>
      <c r="F167" s="6">
        <v>19.0</v>
      </c>
      <c r="G167" s="5" t="s">
        <v>244</v>
      </c>
      <c r="H167" s="7" t="s">
        <v>306</v>
      </c>
      <c r="I167" s="5" t="str">
        <f>IFERROR(__xludf.DUMMYFUNCTION("""COMPUTED_VALUE"""),"❌")</f>
        <v>❌</v>
      </c>
      <c r="J167" s="5"/>
      <c r="K167" s="5"/>
      <c r="L167" s="8"/>
    </row>
    <row r="168" ht="38.25" customHeight="1">
      <c r="A168" s="3"/>
      <c r="B168" s="4" t="s">
        <v>288</v>
      </c>
      <c r="C168" s="4" t="s">
        <v>304</v>
      </c>
      <c r="D168" s="5" t="s">
        <v>314</v>
      </c>
      <c r="E168" s="6">
        <v>20.0</v>
      </c>
      <c r="F168" s="6">
        <v>17.0</v>
      </c>
      <c r="G168" s="5" t="s">
        <v>41</v>
      </c>
      <c r="H168" s="7" t="s">
        <v>306</v>
      </c>
      <c r="I168" s="5" t="str">
        <f>IFERROR(__xludf.DUMMYFUNCTION("""COMPUTED_VALUE"""),"❌")</f>
        <v>❌</v>
      </c>
      <c r="J168" s="5"/>
      <c r="K168" s="5"/>
      <c r="L168" s="8"/>
    </row>
    <row r="169" ht="38.25" customHeight="1">
      <c r="A169" s="3"/>
      <c r="B169" s="4" t="s">
        <v>288</v>
      </c>
      <c r="C169" s="4" t="s">
        <v>304</v>
      </c>
      <c r="D169" s="5" t="s">
        <v>315</v>
      </c>
      <c r="E169" s="6">
        <v>20.0</v>
      </c>
      <c r="F169" s="6">
        <v>17.0</v>
      </c>
      <c r="G169" s="5" t="s">
        <v>87</v>
      </c>
      <c r="H169" s="7" t="s">
        <v>306</v>
      </c>
      <c r="I169" s="5" t="str">
        <f>IFERROR(__xludf.DUMMYFUNCTION("""COMPUTED_VALUE"""),"❌")</f>
        <v>❌</v>
      </c>
      <c r="J169" s="5"/>
      <c r="K169" s="5"/>
      <c r="L169" s="8"/>
    </row>
    <row r="170" ht="38.25" customHeight="1">
      <c r="A170" s="3"/>
      <c r="B170" s="4" t="s">
        <v>288</v>
      </c>
      <c r="C170" s="4" t="s">
        <v>304</v>
      </c>
      <c r="D170" s="5" t="s">
        <v>316</v>
      </c>
      <c r="E170" s="6">
        <v>20.0</v>
      </c>
      <c r="F170" s="6">
        <v>12.0</v>
      </c>
      <c r="G170" s="5" t="s">
        <v>122</v>
      </c>
      <c r="H170" s="7" t="s">
        <v>317</v>
      </c>
      <c r="I170" s="5" t="str">
        <f>IFERROR(__xludf.DUMMYFUNCTION("""COMPUTED_VALUE"""),"❌")</f>
        <v>❌</v>
      </c>
      <c r="J170" s="5"/>
      <c r="K170" s="5"/>
      <c r="L170" s="8"/>
    </row>
    <row r="171" ht="38.25" customHeight="1">
      <c r="A171" s="3"/>
      <c r="B171" s="4" t="s">
        <v>288</v>
      </c>
      <c r="C171" s="4" t="s">
        <v>304</v>
      </c>
      <c r="D171" s="5" t="s">
        <v>318</v>
      </c>
      <c r="E171" s="6">
        <v>20.0</v>
      </c>
      <c r="F171" s="6">
        <v>13.0</v>
      </c>
      <c r="G171" s="5" t="s">
        <v>41</v>
      </c>
      <c r="H171" s="7" t="s">
        <v>306</v>
      </c>
      <c r="I171" s="5" t="str">
        <f>IFERROR(__xludf.DUMMYFUNCTION("""COMPUTED_VALUE"""),"❌")</f>
        <v>❌</v>
      </c>
      <c r="J171" s="5"/>
      <c r="K171" s="5"/>
      <c r="L171" s="8"/>
    </row>
    <row r="172" ht="38.25" customHeight="1">
      <c r="A172" s="3"/>
      <c r="B172" s="4" t="s">
        <v>288</v>
      </c>
      <c r="C172" s="4" t="s">
        <v>304</v>
      </c>
      <c r="D172" s="5" t="s">
        <v>319</v>
      </c>
      <c r="E172" s="6">
        <v>20.0</v>
      </c>
      <c r="F172" s="6">
        <v>9.0</v>
      </c>
      <c r="G172" s="5" t="s">
        <v>71</v>
      </c>
      <c r="H172" s="7" t="s">
        <v>24</v>
      </c>
      <c r="I172" s="5" t="str">
        <f>IFERROR(__xludf.DUMMYFUNCTION("""COMPUTED_VALUE"""),"✅")</f>
        <v>✅</v>
      </c>
      <c r="J172" s="5"/>
      <c r="K172" s="5"/>
      <c r="L172" s="8"/>
    </row>
    <row r="173" ht="38.25" customHeight="1">
      <c r="A173" s="3"/>
      <c r="B173" s="4" t="s">
        <v>320</v>
      </c>
      <c r="C173" s="4" t="s">
        <v>321</v>
      </c>
      <c r="D173" s="5" t="s">
        <v>322</v>
      </c>
      <c r="E173" s="6">
        <v>1300.0</v>
      </c>
      <c r="F173" s="6">
        <v>23.0</v>
      </c>
      <c r="G173" s="5" t="s">
        <v>15</v>
      </c>
      <c r="H173" s="7" t="s">
        <v>323</v>
      </c>
      <c r="I173" s="5" t="str">
        <f>IFERROR(__xludf.DUMMYFUNCTION("""COMPUTED_VALUE"""),"✅")</f>
        <v>✅</v>
      </c>
      <c r="J173" s="5"/>
      <c r="K173" s="5"/>
      <c r="L173" s="8"/>
    </row>
    <row r="174" ht="38.25" customHeight="1">
      <c r="A174" s="3"/>
      <c r="B174" s="4" t="s">
        <v>320</v>
      </c>
      <c r="C174" s="4" t="s">
        <v>321</v>
      </c>
      <c r="D174" s="5" t="s">
        <v>324</v>
      </c>
      <c r="E174" s="6">
        <v>70.0</v>
      </c>
      <c r="F174" s="6">
        <v>19.0</v>
      </c>
      <c r="G174" s="5" t="s">
        <v>244</v>
      </c>
      <c r="H174" s="7" t="s">
        <v>323</v>
      </c>
      <c r="I174" s="5" t="str">
        <f>IFERROR(__xludf.DUMMYFUNCTION("""COMPUTED_VALUE"""),"✅")</f>
        <v>✅</v>
      </c>
      <c r="J174" s="5"/>
      <c r="K174" s="5"/>
      <c r="L174" s="8"/>
    </row>
    <row r="175" ht="38.25" customHeight="1">
      <c r="A175" s="3"/>
      <c r="B175" s="4" t="s">
        <v>320</v>
      </c>
      <c r="C175" s="4" t="s">
        <v>321</v>
      </c>
      <c r="D175" s="5" t="s">
        <v>325</v>
      </c>
      <c r="E175" s="6">
        <v>50.0</v>
      </c>
      <c r="F175" s="6">
        <v>44.0</v>
      </c>
      <c r="G175" s="5" t="s">
        <v>326</v>
      </c>
      <c r="H175" s="7" t="s">
        <v>62</v>
      </c>
      <c r="I175" s="5" t="str">
        <f>IFERROR(__xludf.DUMMYFUNCTION("""COMPUTED_VALUE"""),"❌")</f>
        <v>❌</v>
      </c>
      <c r="J175" s="5"/>
      <c r="K175" s="5"/>
      <c r="L175" s="8"/>
    </row>
    <row r="176" ht="38.25" customHeight="1">
      <c r="A176" s="3"/>
      <c r="B176" s="4" t="s">
        <v>320</v>
      </c>
      <c r="C176" s="4" t="s">
        <v>321</v>
      </c>
      <c r="D176" s="5" t="s">
        <v>327</v>
      </c>
      <c r="E176" s="6">
        <v>50.0</v>
      </c>
      <c r="F176" s="6">
        <v>20.0</v>
      </c>
      <c r="G176" s="5" t="s">
        <v>246</v>
      </c>
      <c r="H176" s="7" t="s">
        <v>323</v>
      </c>
      <c r="I176" s="5" t="str">
        <f>IFERROR(__xludf.DUMMYFUNCTION("""COMPUTED_VALUE"""),"✅")</f>
        <v>✅</v>
      </c>
      <c r="J176" s="5"/>
      <c r="K176" s="5"/>
      <c r="L176" s="8"/>
    </row>
    <row r="177" ht="38.25" customHeight="1">
      <c r="A177" s="3"/>
      <c r="B177" s="4" t="s">
        <v>320</v>
      </c>
      <c r="C177" s="4" t="s">
        <v>321</v>
      </c>
      <c r="D177" s="5" t="s">
        <v>328</v>
      </c>
      <c r="E177" s="6">
        <v>30.0</v>
      </c>
      <c r="F177" s="6">
        <v>18.0</v>
      </c>
      <c r="G177" s="5" t="s">
        <v>329</v>
      </c>
      <c r="H177" s="7" t="s">
        <v>24</v>
      </c>
      <c r="I177" s="5" t="str">
        <f>IFERROR(__xludf.DUMMYFUNCTION("""COMPUTED_VALUE"""),"✅")</f>
        <v>✅</v>
      </c>
      <c r="J177" s="5"/>
      <c r="K177" s="5"/>
      <c r="L177" s="8"/>
    </row>
    <row r="178" ht="38.25" customHeight="1">
      <c r="A178" s="3"/>
      <c r="B178" s="4" t="s">
        <v>320</v>
      </c>
      <c r="C178" s="4" t="s">
        <v>321</v>
      </c>
      <c r="D178" s="5" t="s">
        <v>330</v>
      </c>
      <c r="E178" s="6">
        <v>30.0</v>
      </c>
      <c r="F178" s="6">
        <v>9.0</v>
      </c>
      <c r="G178" s="5" t="s">
        <v>15</v>
      </c>
      <c r="H178" s="7" t="s">
        <v>331</v>
      </c>
      <c r="I178" s="5" t="str">
        <f>IFERROR(__xludf.DUMMYFUNCTION("""COMPUTED_VALUE"""),"❌")</f>
        <v>❌</v>
      </c>
      <c r="J178" s="5"/>
      <c r="K178" s="5"/>
      <c r="L178" s="8"/>
    </row>
    <row r="179" ht="38.25" customHeight="1">
      <c r="A179" s="3"/>
      <c r="B179" s="4" t="s">
        <v>320</v>
      </c>
      <c r="C179" s="4" t="s">
        <v>321</v>
      </c>
      <c r="D179" s="5" t="s">
        <v>332</v>
      </c>
      <c r="E179" s="6">
        <v>30.0</v>
      </c>
      <c r="F179" s="6">
        <v>15.0</v>
      </c>
      <c r="G179" s="5" t="s">
        <v>87</v>
      </c>
      <c r="H179" s="7" t="s">
        <v>333</v>
      </c>
      <c r="I179" s="5" t="str">
        <f>IFERROR(__xludf.DUMMYFUNCTION("""COMPUTED_VALUE"""),"❌")</f>
        <v>❌</v>
      </c>
      <c r="J179" s="5"/>
      <c r="K179" s="5"/>
      <c r="L179" s="8"/>
    </row>
    <row r="180" ht="38.25" customHeight="1">
      <c r="A180" s="3"/>
      <c r="B180" s="4" t="s">
        <v>320</v>
      </c>
      <c r="C180" s="4" t="s">
        <v>321</v>
      </c>
      <c r="D180" s="5" t="s">
        <v>334</v>
      </c>
      <c r="E180" s="6">
        <v>30.0</v>
      </c>
      <c r="F180" s="6">
        <v>19.0</v>
      </c>
      <c r="G180" s="5" t="s">
        <v>28</v>
      </c>
      <c r="H180" s="7" t="s">
        <v>323</v>
      </c>
      <c r="I180" s="5" t="str">
        <f>IFERROR(__xludf.DUMMYFUNCTION("""COMPUTED_VALUE"""),"✅")</f>
        <v>✅</v>
      </c>
      <c r="J180" s="5"/>
      <c r="K180" s="5"/>
      <c r="L180" s="8"/>
    </row>
    <row r="181" ht="38.25" customHeight="1">
      <c r="A181" s="3"/>
      <c r="B181" s="4" t="s">
        <v>320</v>
      </c>
      <c r="C181" s="4" t="s">
        <v>321</v>
      </c>
      <c r="D181" s="5" t="s">
        <v>335</v>
      </c>
      <c r="E181" s="6">
        <v>20.0</v>
      </c>
      <c r="F181" s="6">
        <v>9.0</v>
      </c>
      <c r="G181" s="5" t="s">
        <v>41</v>
      </c>
      <c r="H181" s="7" t="s">
        <v>336</v>
      </c>
      <c r="I181" s="5" t="str">
        <f>IFERROR(__xludf.DUMMYFUNCTION("""COMPUTED_VALUE"""),"❌")</f>
        <v>❌</v>
      </c>
      <c r="J181" s="5"/>
      <c r="K181" s="5"/>
      <c r="L181" s="8"/>
    </row>
    <row r="182" ht="38.25" customHeight="1">
      <c r="A182" s="3"/>
      <c r="B182" s="4" t="s">
        <v>320</v>
      </c>
      <c r="C182" s="4" t="s">
        <v>321</v>
      </c>
      <c r="D182" s="5" t="s">
        <v>337</v>
      </c>
      <c r="E182" s="6">
        <v>20.0</v>
      </c>
      <c r="F182" s="6">
        <v>11.0</v>
      </c>
      <c r="G182" s="5" t="s">
        <v>15</v>
      </c>
      <c r="H182" s="7" t="s">
        <v>323</v>
      </c>
      <c r="I182" s="5" t="str">
        <f>IFERROR(__xludf.DUMMYFUNCTION("""COMPUTED_VALUE"""),"✅")</f>
        <v>✅</v>
      </c>
      <c r="J182" s="5"/>
      <c r="K182" s="5"/>
      <c r="L182" s="8"/>
    </row>
    <row r="183" ht="38.25" customHeight="1">
      <c r="A183" s="3"/>
      <c r="B183" s="4" t="s">
        <v>320</v>
      </c>
      <c r="C183" s="4" t="s">
        <v>321</v>
      </c>
      <c r="D183" s="5" t="s">
        <v>338</v>
      </c>
      <c r="E183" s="6">
        <v>20.0</v>
      </c>
      <c r="F183" s="6">
        <v>15.0</v>
      </c>
      <c r="G183" s="5" t="s">
        <v>15</v>
      </c>
      <c r="H183" s="7" t="s">
        <v>323</v>
      </c>
      <c r="I183" s="5" t="str">
        <f>IFERROR(__xludf.DUMMYFUNCTION("""COMPUTED_VALUE"""),"✅")</f>
        <v>✅</v>
      </c>
      <c r="J183" s="5"/>
      <c r="K183" s="5"/>
      <c r="L183" s="8"/>
    </row>
    <row r="184" ht="38.25" customHeight="1">
      <c r="A184" s="3"/>
      <c r="B184" s="4" t="s">
        <v>320</v>
      </c>
      <c r="C184" s="4" t="s">
        <v>321</v>
      </c>
      <c r="D184" s="5" t="s">
        <v>339</v>
      </c>
      <c r="E184" s="6">
        <v>20.0</v>
      </c>
      <c r="F184" s="6">
        <v>18.0</v>
      </c>
      <c r="G184" s="5" t="s">
        <v>15</v>
      </c>
      <c r="H184" s="7" t="s">
        <v>323</v>
      </c>
      <c r="I184" s="5" t="str">
        <f>IFERROR(__xludf.DUMMYFUNCTION("""COMPUTED_VALUE"""),"✅")</f>
        <v>✅</v>
      </c>
      <c r="J184" s="5"/>
      <c r="K184" s="5"/>
      <c r="L184" s="8"/>
    </row>
    <row r="185" ht="38.25" customHeight="1">
      <c r="A185" s="3"/>
      <c r="B185" s="4" t="s">
        <v>320</v>
      </c>
      <c r="C185" s="4" t="s">
        <v>321</v>
      </c>
      <c r="D185" s="5" t="s">
        <v>340</v>
      </c>
      <c r="E185" s="6">
        <v>20.0</v>
      </c>
      <c r="F185" s="6">
        <v>17.0</v>
      </c>
      <c r="G185" s="5" t="s">
        <v>125</v>
      </c>
      <c r="H185" s="7" t="s">
        <v>323</v>
      </c>
      <c r="I185" s="5" t="str">
        <f>IFERROR(__xludf.DUMMYFUNCTION("""COMPUTED_VALUE"""),"✅")</f>
        <v>✅</v>
      </c>
      <c r="J185" s="5"/>
      <c r="K185" s="5"/>
      <c r="L185" s="8"/>
    </row>
    <row r="186" ht="38.25" customHeight="1">
      <c r="A186" s="3"/>
      <c r="B186" s="4" t="s">
        <v>249</v>
      </c>
      <c r="C186" s="4" t="s">
        <v>341</v>
      </c>
      <c r="D186" s="5" t="s">
        <v>342</v>
      </c>
      <c r="E186" s="6">
        <v>1300.0</v>
      </c>
      <c r="F186" s="6">
        <v>28.0</v>
      </c>
      <c r="G186" s="5" t="s">
        <v>12</v>
      </c>
      <c r="H186" s="7" t="s">
        <v>18</v>
      </c>
      <c r="I186" s="5" t="str">
        <f>IFERROR(__xludf.DUMMYFUNCTION("""COMPUTED_VALUE"""),"✅")</f>
        <v>✅</v>
      </c>
      <c r="J186" s="5"/>
      <c r="K186" s="5"/>
      <c r="L186" s="8"/>
    </row>
    <row r="187" ht="38.25" customHeight="1">
      <c r="A187" s="3"/>
      <c r="B187" s="4" t="s">
        <v>249</v>
      </c>
      <c r="C187" s="4" t="s">
        <v>341</v>
      </c>
      <c r="D187" s="5" t="s">
        <v>343</v>
      </c>
      <c r="E187" s="6">
        <v>110.0</v>
      </c>
      <c r="F187" s="6">
        <v>18.0</v>
      </c>
      <c r="G187" s="5" t="s">
        <v>15</v>
      </c>
      <c r="H187" s="7" t="s">
        <v>344</v>
      </c>
      <c r="I187" s="5" t="str">
        <f>IFERROR(__xludf.DUMMYFUNCTION("""COMPUTED_VALUE"""),"❌")</f>
        <v>❌</v>
      </c>
      <c r="J187" s="5"/>
      <c r="K187" s="5"/>
      <c r="L187" s="8"/>
    </row>
    <row r="188" ht="38.25" customHeight="1">
      <c r="A188" s="3"/>
      <c r="B188" s="4" t="s">
        <v>249</v>
      </c>
      <c r="C188" s="4" t="s">
        <v>341</v>
      </c>
      <c r="D188" s="5" t="s">
        <v>345</v>
      </c>
      <c r="E188" s="6">
        <v>70.0</v>
      </c>
      <c r="F188" s="6">
        <v>42.0</v>
      </c>
      <c r="G188" s="5" t="s">
        <v>61</v>
      </c>
      <c r="H188" s="7" t="s">
        <v>62</v>
      </c>
      <c r="I188" s="5" t="str">
        <f>IFERROR(__xludf.DUMMYFUNCTION("""COMPUTED_VALUE"""),"❌")</f>
        <v>❌</v>
      </c>
      <c r="J188" s="5"/>
      <c r="K188" s="5"/>
      <c r="L188" s="8"/>
    </row>
    <row r="189" ht="38.25" customHeight="1">
      <c r="A189" s="3"/>
      <c r="B189" s="4" t="s">
        <v>249</v>
      </c>
      <c r="C189" s="4" t="s">
        <v>341</v>
      </c>
      <c r="D189" s="5" t="s">
        <v>346</v>
      </c>
      <c r="E189" s="6">
        <v>70.0</v>
      </c>
      <c r="F189" s="6">
        <v>29.0</v>
      </c>
      <c r="G189" s="5" t="s">
        <v>23</v>
      </c>
      <c r="H189" s="7" t="s">
        <v>24</v>
      </c>
      <c r="I189" s="5" t="str">
        <f>IFERROR(__xludf.DUMMYFUNCTION("""COMPUTED_VALUE"""),"✅")</f>
        <v>✅</v>
      </c>
      <c r="J189" s="5"/>
      <c r="K189" s="5"/>
      <c r="L189" s="8"/>
    </row>
    <row r="190" ht="38.25" customHeight="1">
      <c r="A190" s="3"/>
      <c r="B190" s="4" t="s">
        <v>249</v>
      </c>
      <c r="C190" s="4" t="s">
        <v>341</v>
      </c>
      <c r="D190" s="5" t="s">
        <v>347</v>
      </c>
      <c r="E190" s="6">
        <v>50.0</v>
      </c>
      <c r="F190" s="6">
        <v>30.0</v>
      </c>
      <c r="G190" s="5" t="s">
        <v>23</v>
      </c>
      <c r="H190" s="7" t="s">
        <v>24</v>
      </c>
      <c r="I190" s="5" t="str">
        <f>IFERROR(__xludf.DUMMYFUNCTION("""COMPUTED_VALUE"""),"✅")</f>
        <v>✅</v>
      </c>
      <c r="J190" s="5"/>
      <c r="K190" s="5"/>
      <c r="L190" s="8"/>
    </row>
    <row r="191" ht="38.25" customHeight="1">
      <c r="A191" s="3"/>
      <c r="B191" s="4" t="s">
        <v>249</v>
      </c>
      <c r="C191" s="4" t="s">
        <v>341</v>
      </c>
      <c r="D191" s="5" t="s">
        <v>348</v>
      </c>
      <c r="E191" s="6">
        <v>30.0</v>
      </c>
      <c r="F191" s="6">
        <v>21.0</v>
      </c>
      <c r="G191" s="5" t="s">
        <v>23</v>
      </c>
      <c r="H191" s="7" t="s">
        <v>13</v>
      </c>
      <c r="I191" s="5" t="str">
        <f>IFERROR(__xludf.DUMMYFUNCTION("""COMPUTED_VALUE"""),"✅")</f>
        <v>✅</v>
      </c>
      <c r="J191" s="5"/>
      <c r="K191" s="5"/>
      <c r="L191" s="8"/>
    </row>
    <row r="192" ht="38.25" customHeight="1">
      <c r="A192" s="3"/>
      <c r="B192" s="4" t="s">
        <v>249</v>
      </c>
      <c r="C192" s="4" t="s">
        <v>341</v>
      </c>
      <c r="D192" s="5" t="s">
        <v>349</v>
      </c>
      <c r="E192" s="6">
        <v>30.0</v>
      </c>
      <c r="F192" s="6">
        <v>8.0</v>
      </c>
      <c r="G192" s="5" t="s">
        <v>61</v>
      </c>
      <c r="H192" s="7" t="s">
        <v>350</v>
      </c>
      <c r="I192" s="5" t="str">
        <f>IFERROR(__xludf.DUMMYFUNCTION("""COMPUTED_VALUE"""),"✅")</f>
        <v>✅</v>
      </c>
      <c r="J192" s="5"/>
      <c r="K192" s="5"/>
      <c r="L192" s="8"/>
    </row>
    <row r="193" ht="38.25" customHeight="1">
      <c r="A193" s="3"/>
      <c r="B193" s="4" t="s">
        <v>249</v>
      </c>
      <c r="C193" s="4" t="s">
        <v>341</v>
      </c>
      <c r="D193" s="5" t="s">
        <v>351</v>
      </c>
      <c r="E193" s="6">
        <v>30.0</v>
      </c>
      <c r="F193" s="6">
        <v>12.0</v>
      </c>
      <c r="G193" s="5" t="s">
        <v>28</v>
      </c>
      <c r="H193" s="7" t="s">
        <v>352</v>
      </c>
      <c r="I193" s="5" t="str">
        <f>IFERROR(__xludf.DUMMYFUNCTION("""COMPUTED_VALUE"""),"❌")</f>
        <v>❌</v>
      </c>
      <c r="J193" s="5"/>
      <c r="K193" s="5"/>
      <c r="L193" s="8"/>
    </row>
    <row r="194" ht="38.25" customHeight="1">
      <c r="A194" s="3"/>
      <c r="B194" s="4" t="s">
        <v>249</v>
      </c>
      <c r="C194" s="4" t="s">
        <v>341</v>
      </c>
      <c r="D194" s="5" t="s">
        <v>353</v>
      </c>
      <c r="E194" s="6">
        <v>30.0</v>
      </c>
      <c r="F194" s="6">
        <v>20.0</v>
      </c>
      <c r="G194" s="5" t="s">
        <v>354</v>
      </c>
      <c r="H194" s="7" t="s">
        <v>18</v>
      </c>
      <c r="I194" s="5" t="str">
        <f>IFERROR(__xludf.DUMMYFUNCTION("""COMPUTED_VALUE"""),"✅")</f>
        <v>✅</v>
      </c>
      <c r="J194" s="5"/>
      <c r="K194" s="5"/>
      <c r="L194" s="8"/>
    </row>
    <row r="195" ht="38.25" customHeight="1">
      <c r="A195" s="3"/>
      <c r="B195" s="4" t="s">
        <v>249</v>
      </c>
      <c r="C195" s="4" t="s">
        <v>341</v>
      </c>
      <c r="D195" s="5" t="s">
        <v>355</v>
      </c>
      <c r="E195" s="6">
        <v>20.0</v>
      </c>
      <c r="F195" s="6">
        <v>15.0</v>
      </c>
      <c r="G195" s="5" t="s">
        <v>23</v>
      </c>
      <c r="H195" s="7" t="s">
        <v>18</v>
      </c>
      <c r="I195" s="5" t="str">
        <f>IFERROR(__xludf.DUMMYFUNCTION("""COMPUTED_VALUE"""),"✅")</f>
        <v>✅</v>
      </c>
      <c r="J195" s="5"/>
      <c r="K195" s="5"/>
      <c r="L195" s="8"/>
    </row>
    <row r="196" ht="38.25" customHeight="1">
      <c r="A196" s="3"/>
      <c r="B196" s="4" t="s">
        <v>249</v>
      </c>
      <c r="C196" s="4" t="s">
        <v>341</v>
      </c>
      <c r="D196" s="5" t="s">
        <v>356</v>
      </c>
      <c r="E196" s="6">
        <v>20.0</v>
      </c>
      <c r="F196" s="6">
        <v>21.0</v>
      </c>
      <c r="G196" s="5" t="s">
        <v>12</v>
      </c>
      <c r="H196" s="7" t="s">
        <v>18</v>
      </c>
      <c r="I196" s="5" t="str">
        <f>IFERROR(__xludf.DUMMYFUNCTION("""COMPUTED_VALUE"""),"✅")</f>
        <v>✅</v>
      </c>
      <c r="J196" s="5"/>
      <c r="K196" s="5"/>
      <c r="L196" s="8"/>
    </row>
    <row r="197" ht="38.25" customHeight="1">
      <c r="A197" s="3"/>
      <c r="B197" s="4" t="s">
        <v>249</v>
      </c>
      <c r="C197" s="4" t="s">
        <v>341</v>
      </c>
      <c r="D197" s="5" t="s">
        <v>357</v>
      </c>
      <c r="E197" s="6">
        <v>20.0</v>
      </c>
      <c r="F197" s="6">
        <v>19.0</v>
      </c>
      <c r="G197" s="5" t="s">
        <v>23</v>
      </c>
      <c r="H197" s="7" t="s">
        <v>18</v>
      </c>
      <c r="I197" s="5" t="str">
        <f>IFERROR(__xludf.DUMMYFUNCTION("""COMPUTED_VALUE"""),"✅")</f>
        <v>✅</v>
      </c>
      <c r="J197" s="5"/>
      <c r="K197" s="5"/>
      <c r="L197" s="8"/>
    </row>
    <row r="198" ht="38.25" customHeight="1">
      <c r="A198" s="3"/>
      <c r="B198" s="4" t="s">
        <v>249</v>
      </c>
      <c r="C198" s="4" t="s">
        <v>341</v>
      </c>
      <c r="D198" s="5" t="s">
        <v>358</v>
      </c>
      <c r="E198" s="6">
        <v>20.0</v>
      </c>
      <c r="F198" s="6">
        <v>28.0</v>
      </c>
      <c r="G198" s="5" t="s">
        <v>12</v>
      </c>
      <c r="H198" s="7" t="s">
        <v>24</v>
      </c>
      <c r="I198" s="5" t="str">
        <f>IFERROR(__xludf.DUMMYFUNCTION("""COMPUTED_VALUE"""),"✅")</f>
        <v>✅</v>
      </c>
      <c r="J198" s="5"/>
      <c r="K198" s="5"/>
      <c r="L198" s="8"/>
    </row>
    <row r="199" ht="38.25" customHeight="1">
      <c r="A199" s="3"/>
      <c r="B199" s="4" t="s">
        <v>249</v>
      </c>
      <c r="C199" s="4" t="s">
        <v>341</v>
      </c>
      <c r="D199" s="5" t="s">
        <v>359</v>
      </c>
      <c r="E199" s="6">
        <v>20.0</v>
      </c>
      <c r="F199" s="6">
        <v>15.0</v>
      </c>
      <c r="G199" s="5" t="s">
        <v>23</v>
      </c>
      <c r="H199" s="7" t="s">
        <v>18</v>
      </c>
      <c r="I199" s="5" t="str">
        <f>IFERROR(__xludf.DUMMYFUNCTION("""COMPUTED_VALUE"""),"✅")</f>
        <v>✅</v>
      </c>
      <c r="J199" s="5"/>
      <c r="K199" s="5"/>
      <c r="L199" s="8"/>
    </row>
    <row r="200" ht="38.25" customHeight="1">
      <c r="A200" s="3"/>
      <c r="B200" s="4" t="s">
        <v>249</v>
      </c>
      <c r="C200" s="4" t="s">
        <v>341</v>
      </c>
      <c r="D200" s="5" t="s">
        <v>360</v>
      </c>
      <c r="E200" s="6">
        <v>20.0</v>
      </c>
      <c r="F200" s="6">
        <v>11.0</v>
      </c>
      <c r="G200" s="5" t="s">
        <v>361</v>
      </c>
      <c r="H200" s="7" t="s">
        <v>350</v>
      </c>
      <c r="I200" s="5" t="str">
        <f>IFERROR(__xludf.DUMMYFUNCTION("""COMPUTED_VALUE"""),"✅")</f>
        <v>✅</v>
      </c>
      <c r="J200" s="5"/>
      <c r="K200" s="5"/>
      <c r="L200" s="8"/>
    </row>
    <row r="201" ht="38.25" customHeight="1">
      <c r="A201" s="3"/>
      <c r="B201" s="4" t="s">
        <v>249</v>
      </c>
      <c r="C201" s="4" t="s">
        <v>341</v>
      </c>
      <c r="D201" s="5" t="s">
        <v>362</v>
      </c>
      <c r="E201" s="6">
        <v>20.0</v>
      </c>
      <c r="F201" s="6">
        <v>10.0</v>
      </c>
      <c r="G201" s="5" t="s">
        <v>28</v>
      </c>
      <c r="H201" s="7" t="s">
        <v>363</v>
      </c>
      <c r="I201" s="5" t="str">
        <f>IFERROR(__xludf.DUMMYFUNCTION("""COMPUTED_VALUE"""),"❌")</f>
        <v>❌</v>
      </c>
      <c r="J201" s="5"/>
      <c r="K201" s="5"/>
      <c r="L201" s="8"/>
    </row>
    <row r="202" ht="38.25" customHeight="1">
      <c r="A202" s="3"/>
      <c r="B202" s="4" t="s">
        <v>249</v>
      </c>
      <c r="C202" s="4" t="s">
        <v>341</v>
      </c>
      <c r="D202" s="5" t="s">
        <v>364</v>
      </c>
      <c r="E202" s="6">
        <v>20.0</v>
      </c>
      <c r="F202" s="6">
        <v>14.0</v>
      </c>
      <c r="G202" s="5" t="s">
        <v>28</v>
      </c>
      <c r="H202" s="7" t="s">
        <v>365</v>
      </c>
      <c r="I202" s="5" t="str">
        <f>IFERROR(__xludf.DUMMYFUNCTION("""COMPUTED_VALUE"""),"❌")</f>
        <v>❌</v>
      </c>
      <c r="J202" s="5"/>
      <c r="K202" s="5"/>
      <c r="L202" s="8"/>
    </row>
    <row r="203" ht="38.25" customHeight="1">
      <c r="A203" s="3"/>
      <c r="B203" s="4" t="s">
        <v>249</v>
      </c>
      <c r="C203" s="4" t="s">
        <v>341</v>
      </c>
      <c r="D203" s="5" t="s">
        <v>366</v>
      </c>
      <c r="E203" s="6">
        <v>20.0</v>
      </c>
      <c r="F203" s="6">
        <v>34.0</v>
      </c>
      <c r="G203" s="5" t="s">
        <v>71</v>
      </c>
      <c r="H203" s="7" t="s">
        <v>72</v>
      </c>
      <c r="I203" s="5" t="str">
        <f>IFERROR(__xludf.DUMMYFUNCTION("""COMPUTED_VALUE"""),"❌")</f>
        <v>❌</v>
      </c>
      <c r="J203" s="5"/>
      <c r="K203" s="5"/>
      <c r="L203" s="8"/>
    </row>
    <row r="204" ht="38.25" customHeight="1">
      <c r="A204" s="3"/>
      <c r="B204" s="4" t="s">
        <v>249</v>
      </c>
      <c r="C204" s="4" t="s">
        <v>341</v>
      </c>
      <c r="D204" s="5" t="s">
        <v>367</v>
      </c>
      <c r="E204" s="6">
        <v>20.0</v>
      </c>
      <c r="F204" s="6">
        <v>28.0</v>
      </c>
      <c r="G204" s="5" t="s">
        <v>37</v>
      </c>
      <c r="H204" s="7" t="s">
        <v>24</v>
      </c>
      <c r="I204" s="5" t="str">
        <f>IFERROR(__xludf.DUMMYFUNCTION("""COMPUTED_VALUE"""),"✅")</f>
        <v>✅</v>
      </c>
      <c r="J204" s="5"/>
      <c r="K204" s="5"/>
      <c r="L204" s="8"/>
    </row>
    <row r="205" ht="38.25" customHeight="1">
      <c r="A205" s="3"/>
      <c r="B205" s="4" t="s">
        <v>249</v>
      </c>
      <c r="C205" s="4" t="s">
        <v>341</v>
      </c>
      <c r="D205" s="5" t="s">
        <v>368</v>
      </c>
      <c r="E205" s="6">
        <v>20.0</v>
      </c>
      <c r="F205" s="6">
        <v>14.0</v>
      </c>
      <c r="G205" s="5" t="s">
        <v>23</v>
      </c>
      <c r="H205" s="7" t="s">
        <v>13</v>
      </c>
      <c r="I205" s="5" t="str">
        <f>IFERROR(__xludf.DUMMYFUNCTION("""COMPUTED_VALUE"""),"✅")</f>
        <v>✅</v>
      </c>
      <c r="J205" s="5"/>
      <c r="K205" s="5"/>
      <c r="L205" s="8"/>
    </row>
    <row r="206" ht="38.25" customHeight="1">
      <c r="A206" s="3"/>
      <c r="B206" s="4" t="s">
        <v>249</v>
      </c>
      <c r="C206" s="4" t="s">
        <v>341</v>
      </c>
      <c r="D206" s="5" t="s">
        <v>369</v>
      </c>
      <c r="E206" s="6">
        <v>20.0</v>
      </c>
      <c r="F206" s="6">
        <v>17.0</v>
      </c>
      <c r="G206" s="5" t="s">
        <v>87</v>
      </c>
      <c r="H206" s="7" t="s">
        <v>18</v>
      </c>
      <c r="I206" s="5" t="str">
        <f>IFERROR(__xludf.DUMMYFUNCTION("""COMPUTED_VALUE"""),"✅")</f>
        <v>✅</v>
      </c>
      <c r="J206" s="5"/>
      <c r="K206" s="5"/>
      <c r="L206" s="8"/>
    </row>
    <row r="207" ht="38.25" customHeight="1">
      <c r="A207" s="3"/>
      <c r="B207" s="4" t="s">
        <v>249</v>
      </c>
      <c r="C207" s="4" t="s">
        <v>341</v>
      </c>
      <c r="D207" s="5" t="s">
        <v>370</v>
      </c>
      <c r="E207" s="6">
        <v>20.0</v>
      </c>
      <c r="F207" s="6">
        <v>33.0</v>
      </c>
      <c r="G207" s="5" t="s">
        <v>371</v>
      </c>
      <c r="H207" s="10" t="s">
        <v>372</v>
      </c>
      <c r="I207" s="5" t="str">
        <f>IFERROR(__xludf.DUMMYFUNCTION("""COMPUTED_VALUE"""),"❌")</f>
        <v>❌</v>
      </c>
      <c r="J207" s="5"/>
      <c r="K207" s="5"/>
      <c r="L207" s="8"/>
    </row>
    <row r="208" ht="38.25" customHeight="1">
      <c r="A208" s="3"/>
      <c r="B208" s="4" t="s">
        <v>249</v>
      </c>
      <c r="C208" s="4" t="s">
        <v>341</v>
      </c>
      <c r="D208" s="5" t="s">
        <v>373</v>
      </c>
      <c r="E208" s="6">
        <v>20.0</v>
      </c>
      <c r="F208" s="6">
        <v>10.0</v>
      </c>
      <c r="G208" s="5" t="s">
        <v>28</v>
      </c>
      <c r="H208" s="7" t="s">
        <v>374</v>
      </c>
      <c r="I208" s="5" t="str">
        <f>IFERROR(__xludf.DUMMYFUNCTION("""COMPUTED_VALUE"""),"❌")</f>
        <v>❌</v>
      </c>
      <c r="J208" s="5"/>
      <c r="K208" s="5"/>
      <c r="L208" s="8"/>
    </row>
    <row r="209" ht="38.25" customHeight="1">
      <c r="A209" s="3"/>
      <c r="B209" s="4" t="s">
        <v>249</v>
      </c>
      <c r="C209" s="4" t="s">
        <v>341</v>
      </c>
      <c r="D209" s="5" t="s">
        <v>375</v>
      </c>
      <c r="E209" s="6">
        <v>20.0</v>
      </c>
      <c r="F209" s="6">
        <v>18.0</v>
      </c>
      <c r="G209" s="5" t="s">
        <v>64</v>
      </c>
      <c r="H209" s="7" t="s">
        <v>376</v>
      </c>
      <c r="I209" s="5" t="str">
        <f>IFERROR(__xludf.DUMMYFUNCTION("""COMPUTED_VALUE"""),"❌")</f>
        <v>❌</v>
      </c>
      <c r="J209" s="5"/>
      <c r="K209" s="5"/>
      <c r="L209" s="8"/>
    </row>
    <row r="210" ht="38.25" customHeight="1">
      <c r="A210" s="3"/>
      <c r="B210" s="4" t="s">
        <v>249</v>
      </c>
      <c r="C210" s="4" t="s">
        <v>341</v>
      </c>
      <c r="D210" s="5" t="s">
        <v>377</v>
      </c>
      <c r="E210" s="6">
        <v>20.0</v>
      </c>
      <c r="F210" s="6">
        <v>13.0</v>
      </c>
      <c r="G210" s="5" t="s">
        <v>378</v>
      </c>
      <c r="H210" s="7" t="s">
        <v>379</v>
      </c>
      <c r="I210" s="5" t="str">
        <f>IFERROR(__xludf.DUMMYFUNCTION("""COMPUTED_VALUE"""),"❌")</f>
        <v>❌</v>
      </c>
      <c r="J210" s="5"/>
      <c r="K210" s="5"/>
      <c r="L210" s="8"/>
    </row>
    <row r="211" ht="38.25" customHeight="1">
      <c r="A211" s="3"/>
      <c r="B211" s="4" t="s">
        <v>249</v>
      </c>
      <c r="C211" s="4" t="s">
        <v>341</v>
      </c>
      <c r="D211" s="5" t="s">
        <v>380</v>
      </c>
      <c r="E211" s="6">
        <v>20.0</v>
      </c>
      <c r="F211" s="6">
        <v>32.0</v>
      </c>
      <c r="G211" s="5" t="s">
        <v>47</v>
      </c>
      <c r="H211" s="10" t="s">
        <v>157</v>
      </c>
      <c r="I211" s="5" t="str">
        <f>IFERROR(__xludf.DUMMYFUNCTION("""COMPUTED_VALUE"""),"❌")</f>
        <v>❌</v>
      </c>
      <c r="J211" s="5"/>
      <c r="K211" s="5"/>
      <c r="L211" s="8"/>
    </row>
    <row r="212" ht="38.25" customHeight="1">
      <c r="A212" s="3"/>
      <c r="B212" s="4" t="s">
        <v>249</v>
      </c>
      <c r="C212" s="4" t="s">
        <v>341</v>
      </c>
      <c r="D212" s="5" t="s">
        <v>381</v>
      </c>
      <c r="E212" s="6">
        <v>20.0</v>
      </c>
      <c r="F212" s="6">
        <v>15.0</v>
      </c>
      <c r="G212" s="5" t="s">
        <v>64</v>
      </c>
      <c r="H212" s="7" t="s">
        <v>382</v>
      </c>
      <c r="I212" s="5" t="str">
        <f>IFERROR(__xludf.DUMMYFUNCTION("""COMPUTED_VALUE"""),"❌")</f>
        <v>❌</v>
      </c>
      <c r="J212" s="5"/>
      <c r="K212" s="5"/>
      <c r="L212" s="8"/>
    </row>
    <row r="213" ht="38.25" customHeight="1">
      <c r="A213" s="3"/>
      <c r="B213" s="4" t="s">
        <v>249</v>
      </c>
      <c r="C213" s="4" t="s">
        <v>341</v>
      </c>
      <c r="D213" s="5" t="s">
        <v>383</v>
      </c>
      <c r="E213" s="6">
        <v>20.0</v>
      </c>
      <c r="F213" s="6">
        <v>18.0</v>
      </c>
      <c r="G213" s="5" t="s">
        <v>15</v>
      </c>
      <c r="H213" s="7" t="s">
        <v>384</v>
      </c>
      <c r="I213" s="5" t="str">
        <f>IFERROR(__xludf.DUMMYFUNCTION("""COMPUTED_VALUE"""),"❌")</f>
        <v>❌</v>
      </c>
      <c r="J213" s="5"/>
      <c r="K213" s="5"/>
      <c r="L213" s="8"/>
    </row>
    <row r="214" ht="38.25" customHeight="1">
      <c r="A214" s="3"/>
      <c r="B214" s="4" t="s">
        <v>249</v>
      </c>
      <c r="C214" s="4" t="s">
        <v>341</v>
      </c>
      <c r="D214" s="5" t="s">
        <v>385</v>
      </c>
      <c r="E214" s="6">
        <v>20.0</v>
      </c>
      <c r="F214" s="6">
        <v>6.0</v>
      </c>
      <c r="G214" s="5" t="s">
        <v>125</v>
      </c>
      <c r="H214" s="7" t="s">
        <v>386</v>
      </c>
      <c r="I214" s="5" t="str">
        <f>IFERROR(__xludf.DUMMYFUNCTION("""COMPUTED_VALUE"""),"❌")</f>
        <v>❌</v>
      </c>
      <c r="J214" s="5"/>
      <c r="K214" s="5"/>
      <c r="L214" s="8"/>
    </row>
    <row r="215" ht="38.25" customHeight="1">
      <c r="A215" s="3"/>
      <c r="B215" s="4" t="s">
        <v>249</v>
      </c>
      <c r="C215" s="4" t="s">
        <v>341</v>
      </c>
      <c r="D215" s="5" t="s">
        <v>387</v>
      </c>
      <c r="E215" s="6">
        <v>20.0</v>
      </c>
      <c r="F215" s="6">
        <v>14.0</v>
      </c>
      <c r="G215" s="5" t="s">
        <v>15</v>
      </c>
      <c r="H215" s="7" t="s">
        <v>379</v>
      </c>
      <c r="I215" s="5" t="str">
        <f>IFERROR(__xludf.DUMMYFUNCTION("""COMPUTED_VALUE"""),"❌")</f>
        <v>❌</v>
      </c>
      <c r="J215" s="5"/>
      <c r="K215" s="5"/>
      <c r="L215" s="8"/>
    </row>
    <row r="216" ht="38.25" customHeight="1">
      <c r="A216" s="3"/>
      <c r="B216" s="4" t="s">
        <v>249</v>
      </c>
      <c r="C216" s="4" t="s">
        <v>341</v>
      </c>
      <c r="D216" s="5" t="s">
        <v>388</v>
      </c>
      <c r="E216" s="6">
        <v>20.0</v>
      </c>
      <c r="F216" s="6">
        <v>21.0</v>
      </c>
      <c r="G216" s="5" t="s">
        <v>23</v>
      </c>
      <c r="H216" s="7" t="s">
        <v>389</v>
      </c>
      <c r="I216" s="5" t="str">
        <f>IFERROR(__xludf.DUMMYFUNCTION("""COMPUTED_VALUE"""),"❌")</f>
        <v>❌</v>
      </c>
      <c r="J216" s="5"/>
      <c r="K216" s="5"/>
      <c r="L216" s="8"/>
    </row>
    <row r="217" ht="38.25" customHeight="1">
      <c r="A217" s="3"/>
      <c r="B217" s="4" t="s">
        <v>249</v>
      </c>
      <c r="C217" s="4" t="s">
        <v>341</v>
      </c>
      <c r="D217" s="5" t="s">
        <v>390</v>
      </c>
      <c r="E217" s="6">
        <v>20.0</v>
      </c>
      <c r="F217" s="6">
        <v>35.0</v>
      </c>
      <c r="G217" s="5" t="s">
        <v>84</v>
      </c>
      <c r="H217" s="7" t="s">
        <v>391</v>
      </c>
      <c r="I217" s="5" t="str">
        <f>IFERROR(__xludf.DUMMYFUNCTION("""COMPUTED_VALUE"""),"❌")</f>
        <v>❌</v>
      </c>
      <c r="J217" s="5"/>
      <c r="K217" s="5"/>
      <c r="L217" s="8"/>
    </row>
    <row r="218" ht="38.25" customHeight="1">
      <c r="A218" s="3"/>
      <c r="B218" s="4" t="s">
        <v>249</v>
      </c>
      <c r="C218" s="4" t="s">
        <v>341</v>
      </c>
      <c r="D218" s="5" t="s">
        <v>392</v>
      </c>
      <c r="E218" s="6">
        <v>20.0</v>
      </c>
      <c r="F218" s="6">
        <v>12.0</v>
      </c>
      <c r="G218" s="5" t="s">
        <v>23</v>
      </c>
      <c r="H218" s="7" t="s">
        <v>18</v>
      </c>
      <c r="I218" s="5" t="str">
        <f>IFERROR(__xludf.DUMMYFUNCTION("""COMPUTED_VALUE"""),"✅")</f>
        <v>✅</v>
      </c>
      <c r="J218" s="5"/>
      <c r="K218" s="5"/>
      <c r="L218" s="8"/>
    </row>
    <row r="219" ht="38.25" customHeight="1">
      <c r="A219" s="3"/>
      <c r="B219" s="4" t="s">
        <v>249</v>
      </c>
      <c r="C219" s="4" t="s">
        <v>341</v>
      </c>
      <c r="D219" s="5" t="s">
        <v>393</v>
      </c>
      <c r="E219" s="6">
        <v>10.0</v>
      </c>
      <c r="F219" s="6">
        <v>10.0</v>
      </c>
      <c r="G219" s="5" t="s">
        <v>23</v>
      </c>
      <c r="H219" s="7" t="s">
        <v>18</v>
      </c>
      <c r="I219" s="5" t="str">
        <f>IFERROR(__xludf.DUMMYFUNCTION("""COMPUTED_VALUE"""),"✅")</f>
        <v>✅</v>
      </c>
      <c r="J219" s="5"/>
      <c r="K219" s="5"/>
      <c r="L219" s="8"/>
    </row>
    <row r="220" ht="38.25" customHeight="1">
      <c r="A220" s="3"/>
      <c r="B220" s="4" t="s">
        <v>249</v>
      </c>
      <c r="C220" s="4" t="s">
        <v>341</v>
      </c>
      <c r="D220" s="5" t="s">
        <v>394</v>
      </c>
      <c r="E220" s="6">
        <v>10.0</v>
      </c>
      <c r="F220" s="6">
        <v>25.0</v>
      </c>
      <c r="G220" s="5" t="s">
        <v>71</v>
      </c>
      <c r="H220" s="7" t="s">
        <v>24</v>
      </c>
      <c r="I220" s="5" t="str">
        <f>IFERROR(__xludf.DUMMYFUNCTION("""COMPUTED_VALUE"""),"✅")</f>
        <v>✅</v>
      </c>
      <c r="J220" s="5"/>
      <c r="K220" s="5"/>
      <c r="L220" s="8"/>
    </row>
    <row r="221" ht="38.25" customHeight="1">
      <c r="A221" s="3"/>
      <c r="B221" s="4" t="s">
        <v>249</v>
      </c>
      <c r="C221" s="4" t="s">
        <v>341</v>
      </c>
      <c r="D221" s="5" t="s">
        <v>395</v>
      </c>
      <c r="E221" s="6">
        <v>10.0</v>
      </c>
      <c r="F221" s="6">
        <v>17.0</v>
      </c>
      <c r="G221" s="5" t="s">
        <v>125</v>
      </c>
      <c r="H221" s="7" t="s">
        <v>18</v>
      </c>
      <c r="I221" s="5" t="str">
        <f>IFERROR(__xludf.DUMMYFUNCTION("""COMPUTED_VALUE"""),"✅")</f>
        <v>✅</v>
      </c>
      <c r="J221" s="5"/>
      <c r="K221" s="5"/>
      <c r="L221" s="8"/>
    </row>
    <row r="222" ht="38.25" customHeight="1">
      <c r="A222" s="3"/>
      <c r="B222" s="4" t="s">
        <v>227</v>
      </c>
      <c r="C222" s="4" t="s">
        <v>396</v>
      </c>
      <c r="D222" s="5" t="s">
        <v>397</v>
      </c>
      <c r="E222" s="6">
        <v>1300.0</v>
      </c>
      <c r="F222" s="6">
        <v>24.0</v>
      </c>
      <c r="G222" s="5" t="s">
        <v>15</v>
      </c>
      <c r="H222" s="7" t="s">
        <v>398</v>
      </c>
      <c r="I222" s="5" t="str">
        <f>IFERROR(__xludf.DUMMYFUNCTION("""COMPUTED_VALUE"""),"✅")</f>
        <v>✅</v>
      </c>
      <c r="J222" s="5"/>
      <c r="K222" s="5"/>
      <c r="L222" s="8"/>
    </row>
    <row r="223" ht="38.25" customHeight="1">
      <c r="A223" s="3"/>
      <c r="B223" s="4" t="s">
        <v>227</v>
      </c>
      <c r="C223" s="4" t="s">
        <v>396</v>
      </c>
      <c r="D223" s="5" t="s">
        <v>399</v>
      </c>
      <c r="E223" s="6">
        <v>50.0</v>
      </c>
      <c r="F223" s="6">
        <v>12.0</v>
      </c>
      <c r="G223" s="5" t="s">
        <v>246</v>
      </c>
      <c r="H223" s="7" t="s">
        <v>398</v>
      </c>
      <c r="I223" s="5" t="str">
        <f>IFERROR(__xludf.DUMMYFUNCTION("""COMPUTED_VALUE"""),"✅")</f>
        <v>✅</v>
      </c>
      <c r="J223" s="5"/>
      <c r="K223" s="5"/>
      <c r="L223" s="8"/>
    </row>
    <row r="224" ht="38.25" customHeight="1">
      <c r="A224" s="3"/>
      <c r="B224" s="4" t="s">
        <v>227</v>
      </c>
      <c r="C224" s="4" t="s">
        <v>396</v>
      </c>
      <c r="D224" s="5" t="s">
        <v>400</v>
      </c>
      <c r="E224" s="6">
        <v>40.0</v>
      </c>
      <c r="F224" s="6">
        <v>14.0</v>
      </c>
      <c r="G224" s="5" t="s">
        <v>41</v>
      </c>
      <c r="H224" s="7" t="s">
        <v>398</v>
      </c>
      <c r="I224" s="5" t="str">
        <f>IFERROR(__xludf.DUMMYFUNCTION("""COMPUTED_VALUE"""),"✅")</f>
        <v>✅</v>
      </c>
      <c r="J224" s="5"/>
      <c r="K224" s="5"/>
      <c r="L224" s="8"/>
    </row>
    <row r="225" ht="38.25" customHeight="1">
      <c r="A225" s="3"/>
      <c r="B225" s="4" t="s">
        <v>227</v>
      </c>
      <c r="C225" s="4" t="s">
        <v>396</v>
      </c>
      <c r="D225" s="5" t="s">
        <v>401</v>
      </c>
      <c r="E225" s="6">
        <v>20.0</v>
      </c>
      <c r="F225" s="6">
        <v>19.0</v>
      </c>
      <c r="G225" s="5" t="s">
        <v>15</v>
      </c>
      <c r="H225" s="7" t="s">
        <v>398</v>
      </c>
      <c r="I225" s="5" t="str">
        <f>IFERROR(__xludf.DUMMYFUNCTION("""COMPUTED_VALUE"""),"✅")</f>
        <v>✅</v>
      </c>
      <c r="J225" s="5"/>
      <c r="K225" s="5"/>
      <c r="L225" s="8"/>
    </row>
    <row r="226" ht="38.25" customHeight="1">
      <c r="A226" s="3"/>
      <c r="B226" s="4" t="s">
        <v>227</v>
      </c>
      <c r="C226" s="4" t="s">
        <v>396</v>
      </c>
      <c r="D226" s="5" t="s">
        <v>402</v>
      </c>
      <c r="E226" s="6">
        <v>20.0</v>
      </c>
      <c r="F226" s="6">
        <v>17.0</v>
      </c>
      <c r="G226" s="5" t="s">
        <v>244</v>
      </c>
      <c r="H226" s="7" t="s">
        <v>398</v>
      </c>
      <c r="I226" s="5" t="str">
        <f>IFERROR(__xludf.DUMMYFUNCTION("""COMPUTED_VALUE"""),"✅")</f>
        <v>✅</v>
      </c>
      <c r="J226" s="5"/>
      <c r="K226" s="5"/>
      <c r="L226" s="8"/>
    </row>
    <row r="227" ht="38.25" customHeight="1">
      <c r="A227" s="3"/>
      <c r="B227" s="4" t="s">
        <v>227</v>
      </c>
      <c r="C227" s="4" t="s">
        <v>396</v>
      </c>
      <c r="D227" s="5" t="s">
        <v>403</v>
      </c>
      <c r="E227" s="6">
        <v>20.0</v>
      </c>
      <c r="F227" s="6">
        <v>12.0</v>
      </c>
      <c r="G227" s="5" t="s">
        <v>15</v>
      </c>
      <c r="H227" s="7" t="s">
        <v>404</v>
      </c>
      <c r="I227" s="5" t="str">
        <f>IFERROR(__xludf.DUMMYFUNCTION("""COMPUTED_VALUE"""),"❌")</f>
        <v>❌</v>
      </c>
      <c r="J227" s="5"/>
      <c r="K227" s="5"/>
      <c r="L227" s="8"/>
    </row>
    <row r="228" ht="38.25" customHeight="1">
      <c r="A228" s="3"/>
      <c r="B228" s="4" t="s">
        <v>227</v>
      </c>
      <c r="C228" s="4" t="s">
        <v>396</v>
      </c>
      <c r="D228" s="5" t="s">
        <v>405</v>
      </c>
      <c r="E228" s="6">
        <v>20.0</v>
      </c>
      <c r="F228" s="6">
        <v>16.0</v>
      </c>
      <c r="G228" s="5" t="s">
        <v>41</v>
      </c>
      <c r="H228" s="7" t="s">
        <v>406</v>
      </c>
      <c r="I228" s="5" t="str">
        <f>IFERROR(__xludf.DUMMYFUNCTION("""COMPUTED_VALUE"""),"❌")</f>
        <v>❌</v>
      </c>
      <c r="J228" s="5"/>
      <c r="K228" s="5"/>
      <c r="L228" s="8"/>
    </row>
    <row r="229" ht="38.25" customHeight="1">
      <c r="A229" s="3"/>
      <c r="B229" s="4" t="s">
        <v>227</v>
      </c>
      <c r="C229" s="4" t="s">
        <v>396</v>
      </c>
      <c r="D229" s="5" t="s">
        <v>407</v>
      </c>
      <c r="E229" s="6">
        <v>20.0</v>
      </c>
      <c r="F229" s="6">
        <v>11.0</v>
      </c>
      <c r="G229" s="5" t="s">
        <v>15</v>
      </c>
      <c r="H229" s="7" t="s">
        <v>408</v>
      </c>
      <c r="I229" s="5" t="str">
        <f>IFERROR(__xludf.DUMMYFUNCTION("""COMPUTED_VALUE"""),"❌")</f>
        <v>❌</v>
      </c>
      <c r="J229" s="5"/>
      <c r="K229" s="5"/>
      <c r="L229" s="8"/>
    </row>
    <row r="230" ht="38.25" customHeight="1">
      <c r="A230" s="3"/>
      <c r="B230" s="4" t="s">
        <v>227</v>
      </c>
      <c r="C230" s="4" t="s">
        <v>396</v>
      </c>
      <c r="D230" s="5" t="s">
        <v>409</v>
      </c>
      <c r="E230" s="6">
        <v>10.0</v>
      </c>
      <c r="F230" s="6">
        <v>13.0</v>
      </c>
      <c r="G230" s="5" t="s">
        <v>15</v>
      </c>
      <c r="H230" s="7" t="s">
        <v>398</v>
      </c>
      <c r="I230" s="5" t="str">
        <f>IFERROR(__xludf.DUMMYFUNCTION("""COMPUTED_VALUE"""),"✅")</f>
        <v>✅</v>
      </c>
      <c r="J230" s="5"/>
      <c r="K230" s="5"/>
      <c r="L230" s="8"/>
    </row>
    <row r="231" ht="38.25" customHeight="1">
      <c r="A231" s="3"/>
      <c r="B231" s="4" t="s">
        <v>227</v>
      </c>
      <c r="C231" s="4" t="s">
        <v>396</v>
      </c>
      <c r="D231" s="5" t="s">
        <v>410</v>
      </c>
      <c r="E231" s="6">
        <v>10.0</v>
      </c>
      <c r="F231" s="6">
        <v>8.0</v>
      </c>
      <c r="G231" s="5" t="s">
        <v>61</v>
      </c>
      <c r="H231" s="7" t="s">
        <v>398</v>
      </c>
      <c r="I231" s="5" t="str">
        <f>IFERROR(__xludf.DUMMYFUNCTION("""COMPUTED_VALUE"""),"✅")</f>
        <v>✅</v>
      </c>
      <c r="J231" s="5"/>
      <c r="K231" s="5"/>
      <c r="L231" s="8"/>
    </row>
    <row r="232" ht="38.25" customHeight="1">
      <c r="A232" s="3"/>
      <c r="B232" s="4" t="s">
        <v>411</v>
      </c>
      <c r="C232" s="4" t="s">
        <v>412</v>
      </c>
      <c r="D232" s="5" t="s">
        <v>413</v>
      </c>
      <c r="E232" s="6">
        <v>1300.0</v>
      </c>
      <c r="F232" s="6">
        <v>23.0</v>
      </c>
      <c r="G232" s="5" t="s">
        <v>230</v>
      </c>
      <c r="H232" s="7" t="s">
        <v>13</v>
      </c>
      <c r="I232" s="5" t="str">
        <f>IFERROR(__xludf.DUMMYFUNCTION("""COMPUTED_VALUE"""),"✅")</f>
        <v>✅</v>
      </c>
      <c r="J232" s="5"/>
      <c r="K232" s="5"/>
      <c r="L232" s="8"/>
    </row>
    <row r="233" ht="38.25" customHeight="1">
      <c r="A233" s="3"/>
      <c r="B233" s="4" t="s">
        <v>411</v>
      </c>
      <c r="C233" s="4" t="s">
        <v>412</v>
      </c>
      <c r="D233" s="5" t="s">
        <v>414</v>
      </c>
      <c r="E233" s="6">
        <v>50.0</v>
      </c>
      <c r="F233" s="6">
        <v>10.0</v>
      </c>
      <c r="G233" s="5" t="s">
        <v>28</v>
      </c>
      <c r="H233" s="7" t="s">
        <v>415</v>
      </c>
      <c r="I233" s="5" t="str">
        <f>IFERROR(__xludf.DUMMYFUNCTION("""COMPUTED_VALUE"""),"❌")</f>
        <v>❌</v>
      </c>
      <c r="J233" s="5"/>
      <c r="K233" s="5"/>
      <c r="L233" s="8"/>
    </row>
    <row r="234" ht="38.25" customHeight="1">
      <c r="A234" s="3"/>
      <c r="B234" s="4" t="s">
        <v>411</v>
      </c>
      <c r="C234" s="4" t="s">
        <v>412</v>
      </c>
      <c r="D234" s="5" t="s">
        <v>416</v>
      </c>
      <c r="E234" s="6">
        <v>40.0</v>
      </c>
      <c r="F234" s="6">
        <v>16.0</v>
      </c>
      <c r="G234" s="5" t="s">
        <v>246</v>
      </c>
      <c r="H234" s="7" t="s">
        <v>13</v>
      </c>
      <c r="I234" s="5" t="str">
        <f>IFERROR(__xludf.DUMMYFUNCTION("""COMPUTED_VALUE"""),"✅")</f>
        <v>✅</v>
      </c>
      <c r="J234" s="5"/>
      <c r="K234" s="5"/>
      <c r="L234" s="8"/>
    </row>
    <row r="235" ht="38.25" customHeight="1">
      <c r="A235" s="3"/>
      <c r="B235" s="4" t="s">
        <v>411</v>
      </c>
      <c r="C235" s="4" t="s">
        <v>412</v>
      </c>
      <c r="D235" s="5" t="s">
        <v>417</v>
      </c>
      <c r="E235" s="6">
        <v>20.0</v>
      </c>
      <c r="F235" s="6">
        <v>19.0</v>
      </c>
      <c r="G235" s="5" t="s">
        <v>87</v>
      </c>
      <c r="H235" s="7" t="s">
        <v>418</v>
      </c>
      <c r="I235" s="5" t="str">
        <f>IFERROR(__xludf.DUMMYFUNCTION("""COMPUTED_VALUE"""),"❌")</f>
        <v>❌</v>
      </c>
      <c r="J235" s="5"/>
      <c r="K235" s="5"/>
      <c r="L235" s="8"/>
    </row>
    <row r="236" ht="38.25" customHeight="1">
      <c r="A236" s="3"/>
      <c r="B236" s="4" t="s">
        <v>411</v>
      </c>
      <c r="C236" s="4" t="s">
        <v>412</v>
      </c>
      <c r="D236" s="5" t="s">
        <v>419</v>
      </c>
      <c r="E236" s="6">
        <v>20.0</v>
      </c>
      <c r="F236" s="6">
        <v>25.0</v>
      </c>
      <c r="G236" s="5" t="s">
        <v>87</v>
      </c>
      <c r="H236" s="7" t="s">
        <v>24</v>
      </c>
      <c r="I236" s="5" t="str">
        <f>IFERROR(__xludf.DUMMYFUNCTION("""COMPUTED_VALUE"""),"✅")</f>
        <v>✅</v>
      </c>
      <c r="J236" s="5"/>
      <c r="K236" s="5"/>
      <c r="L236" s="8"/>
    </row>
    <row r="237" ht="38.25" customHeight="1">
      <c r="A237" s="3"/>
      <c r="B237" s="4" t="s">
        <v>411</v>
      </c>
      <c r="C237" s="4" t="s">
        <v>412</v>
      </c>
      <c r="D237" s="5" t="s">
        <v>420</v>
      </c>
      <c r="E237" s="6">
        <v>20.0</v>
      </c>
      <c r="F237" s="6">
        <v>12.0</v>
      </c>
      <c r="G237" s="5" t="s">
        <v>28</v>
      </c>
      <c r="H237" s="7" t="s">
        <v>415</v>
      </c>
      <c r="I237" s="5" t="str">
        <f>IFERROR(__xludf.DUMMYFUNCTION("""COMPUTED_VALUE"""),"❌")</f>
        <v>❌</v>
      </c>
      <c r="J237" s="5"/>
      <c r="K237" s="5"/>
      <c r="L237" s="8"/>
    </row>
    <row r="238" ht="38.25" customHeight="1">
      <c r="A238" s="3"/>
      <c r="B238" s="4" t="s">
        <v>411</v>
      </c>
      <c r="C238" s="4" t="s">
        <v>412</v>
      </c>
      <c r="D238" s="5" t="s">
        <v>421</v>
      </c>
      <c r="E238" s="6">
        <v>20.0</v>
      </c>
      <c r="F238" s="6">
        <v>13.0</v>
      </c>
      <c r="G238" s="5" t="s">
        <v>122</v>
      </c>
      <c r="H238" s="7" t="s">
        <v>415</v>
      </c>
      <c r="I238" s="5" t="str">
        <f>IFERROR(__xludf.DUMMYFUNCTION("""COMPUTED_VALUE"""),"❌")</f>
        <v>❌</v>
      </c>
      <c r="J238" s="5"/>
      <c r="K238" s="5"/>
      <c r="L238" s="8"/>
    </row>
    <row r="239" ht="38.25" customHeight="1">
      <c r="A239" s="3"/>
      <c r="B239" s="4" t="s">
        <v>411</v>
      </c>
      <c r="C239" s="4" t="s">
        <v>412</v>
      </c>
      <c r="D239" s="5" t="s">
        <v>422</v>
      </c>
      <c r="E239" s="6">
        <v>20.0</v>
      </c>
      <c r="F239" s="6">
        <v>14.0</v>
      </c>
      <c r="G239" s="5" t="s">
        <v>15</v>
      </c>
      <c r="H239" s="7" t="s">
        <v>423</v>
      </c>
      <c r="I239" s="5" t="str">
        <f>IFERROR(__xludf.DUMMYFUNCTION("""COMPUTED_VALUE"""),"❌")</f>
        <v>❌</v>
      </c>
      <c r="J239" s="5"/>
      <c r="K239" s="5"/>
      <c r="L239" s="8"/>
    </row>
    <row r="240" ht="38.25" customHeight="1">
      <c r="A240" s="3"/>
      <c r="B240" s="4" t="s">
        <v>411</v>
      </c>
      <c r="C240" s="4" t="s">
        <v>412</v>
      </c>
      <c r="D240" s="5" t="s">
        <v>424</v>
      </c>
      <c r="E240" s="6">
        <v>20.0</v>
      </c>
      <c r="F240" s="6">
        <v>11.0</v>
      </c>
      <c r="G240" s="5" t="s">
        <v>28</v>
      </c>
      <c r="H240" s="7" t="s">
        <v>415</v>
      </c>
      <c r="I240" s="5" t="str">
        <f>IFERROR(__xludf.DUMMYFUNCTION("""COMPUTED_VALUE"""),"❌")</f>
        <v>❌</v>
      </c>
      <c r="J240" s="5"/>
      <c r="K240" s="5"/>
      <c r="L240" s="8"/>
    </row>
    <row r="241" ht="38.25" customHeight="1">
      <c r="A241" s="3"/>
      <c r="B241" s="4" t="s">
        <v>411</v>
      </c>
      <c r="C241" s="4" t="s">
        <v>412</v>
      </c>
      <c r="D241" s="5" t="s">
        <v>425</v>
      </c>
      <c r="E241" s="6">
        <v>10.0</v>
      </c>
      <c r="F241" s="6">
        <v>43.0</v>
      </c>
      <c r="G241" s="5" t="s">
        <v>71</v>
      </c>
      <c r="H241" s="7" t="s">
        <v>62</v>
      </c>
      <c r="I241" s="5" t="str">
        <f>IFERROR(__xludf.DUMMYFUNCTION("""COMPUTED_VALUE"""),"❌")</f>
        <v>❌</v>
      </c>
      <c r="J241" s="5"/>
      <c r="K241" s="5"/>
      <c r="L241" s="8"/>
    </row>
    <row r="242" ht="38.25" customHeight="1">
      <c r="A242" s="3"/>
      <c r="B242" s="4" t="s">
        <v>411</v>
      </c>
      <c r="C242" s="4" t="s">
        <v>412</v>
      </c>
      <c r="D242" s="5" t="s">
        <v>426</v>
      </c>
      <c r="E242" s="6">
        <v>10.0</v>
      </c>
      <c r="F242" s="6">
        <v>16.0</v>
      </c>
      <c r="G242" s="5" t="s">
        <v>87</v>
      </c>
      <c r="H242" s="7" t="s">
        <v>13</v>
      </c>
      <c r="I242" s="5" t="str">
        <f>IFERROR(__xludf.DUMMYFUNCTION("""COMPUTED_VALUE"""),"✅")</f>
        <v>✅</v>
      </c>
      <c r="J242" s="5"/>
      <c r="K242" s="5"/>
      <c r="L242" s="8"/>
    </row>
    <row r="243" ht="38.25" customHeight="1">
      <c r="A243" s="3"/>
      <c r="B243" s="4" t="s">
        <v>249</v>
      </c>
      <c r="C243" s="4" t="s">
        <v>427</v>
      </c>
      <c r="D243" s="5" t="s">
        <v>428</v>
      </c>
      <c r="E243" s="6">
        <v>1000.0</v>
      </c>
      <c r="F243" s="6">
        <v>24.0</v>
      </c>
      <c r="G243" s="5" t="s">
        <v>262</v>
      </c>
      <c r="H243" s="7" t="s">
        <v>429</v>
      </c>
      <c r="I243" s="5" t="str">
        <f>IFERROR(__xludf.DUMMYFUNCTION("""COMPUTED_VALUE"""),"✅")</f>
        <v>✅</v>
      </c>
      <c r="J243" s="5"/>
      <c r="K243" s="5"/>
      <c r="L243" s="8"/>
    </row>
    <row r="244" ht="38.25" customHeight="1">
      <c r="A244" s="3"/>
      <c r="B244" s="4" t="s">
        <v>249</v>
      </c>
      <c r="C244" s="4" t="s">
        <v>427</v>
      </c>
      <c r="D244" s="5" t="s">
        <v>430</v>
      </c>
      <c r="E244" s="6">
        <v>40.0</v>
      </c>
      <c r="F244" s="6">
        <v>18.0</v>
      </c>
      <c r="G244" s="5" t="s">
        <v>262</v>
      </c>
      <c r="H244" s="7" t="s">
        <v>431</v>
      </c>
      <c r="I244" s="5" t="str">
        <f>IFERROR(__xludf.DUMMYFUNCTION("""COMPUTED_VALUE"""),"❌")</f>
        <v>❌</v>
      </c>
      <c r="J244" s="5"/>
      <c r="K244" s="5"/>
      <c r="L244" s="8"/>
    </row>
    <row r="245" ht="38.25" customHeight="1">
      <c r="A245" s="3"/>
      <c r="B245" s="4" t="s">
        <v>249</v>
      </c>
      <c r="C245" s="4" t="s">
        <v>427</v>
      </c>
      <c r="D245" s="5" t="s">
        <v>432</v>
      </c>
      <c r="E245" s="6">
        <v>40.0</v>
      </c>
      <c r="F245" s="6">
        <v>15.0</v>
      </c>
      <c r="G245" s="5" t="s">
        <v>433</v>
      </c>
      <c r="H245" s="7" t="s">
        <v>429</v>
      </c>
      <c r="I245" s="5" t="str">
        <f>IFERROR(__xludf.DUMMYFUNCTION("""COMPUTED_VALUE"""),"✅")</f>
        <v>✅</v>
      </c>
      <c r="J245" s="5"/>
      <c r="K245" s="5"/>
      <c r="L245" s="8"/>
    </row>
    <row r="246" ht="38.25" customHeight="1">
      <c r="A246" s="3"/>
      <c r="B246" s="4" t="s">
        <v>249</v>
      </c>
      <c r="C246" s="4" t="s">
        <v>427</v>
      </c>
      <c r="D246" s="5" t="s">
        <v>434</v>
      </c>
      <c r="E246" s="6">
        <v>30.0</v>
      </c>
      <c r="F246" s="6">
        <v>18.0</v>
      </c>
      <c r="G246" s="5" t="s">
        <v>15</v>
      </c>
      <c r="H246" s="7" t="s">
        <v>435</v>
      </c>
      <c r="I246" s="5" t="str">
        <f>IFERROR(__xludf.DUMMYFUNCTION("""COMPUTED_VALUE"""),"❌")</f>
        <v>❌</v>
      </c>
      <c r="J246" s="5"/>
      <c r="K246" s="5"/>
      <c r="L246" s="8"/>
    </row>
    <row r="247" ht="38.25" customHeight="1">
      <c r="A247" s="3"/>
      <c r="B247" s="4" t="s">
        <v>249</v>
      </c>
      <c r="C247" s="4" t="s">
        <v>427</v>
      </c>
      <c r="D247" s="5" t="s">
        <v>436</v>
      </c>
      <c r="E247" s="6">
        <v>20.0</v>
      </c>
      <c r="F247" s="6">
        <v>19.0</v>
      </c>
      <c r="G247" s="5" t="s">
        <v>15</v>
      </c>
      <c r="H247" s="7" t="s">
        <v>18</v>
      </c>
      <c r="I247" s="5" t="str">
        <f>IFERROR(__xludf.DUMMYFUNCTION("""COMPUTED_VALUE"""),"✅")</f>
        <v>✅</v>
      </c>
      <c r="J247" s="5"/>
      <c r="K247" s="5"/>
      <c r="L247" s="8"/>
    </row>
    <row r="248" ht="38.25" customHeight="1">
      <c r="A248" s="3"/>
      <c r="B248" s="4" t="s">
        <v>249</v>
      </c>
      <c r="C248" s="4" t="s">
        <v>427</v>
      </c>
      <c r="D248" s="5" t="s">
        <v>437</v>
      </c>
      <c r="E248" s="6">
        <v>20.0</v>
      </c>
      <c r="F248" s="6">
        <v>18.0</v>
      </c>
      <c r="G248" s="5" t="s">
        <v>39</v>
      </c>
      <c r="H248" s="7" t="s">
        <v>438</v>
      </c>
      <c r="I248" s="5" t="str">
        <f>IFERROR(__xludf.DUMMYFUNCTION("""COMPUTED_VALUE"""),"❌")</f>
        <v>❌</v>
      </c>
      <c r="J248" s="5"/>
      <c r="K248" s="5"/>
      <c r="L248" s="8"/>
    </row>
    <row r="249" ht="38.25" customHeight="1">
      <c r="A249" s="3"/>
      <c r="B249" s="4" t="s">
        <v>249</v>
      </c>
      <c r="C249" s="4" t="s">
        <v>427</v>
      </c>
      <c r="D249" s="5" t="s">
        <v>439</v>
      </c>
      <c r="E249" s="6">
        <v>20.0</v>
      </c>
      <c r="F249" s="6">
        <v>14.0</v>
      </c>
      <c r="G249" s="5" t="s">
        <v>15</v>
      </c>
      <c r="H249" s="7" t="s">
        <v>440</v>
      </c>
      <c r="I249" s="5" t="str">
        <f>IFERROR(__xludf.DUMMYFUNCTION("""COMPUTED_VALUE"""),"❌")</f>
        <v>❌</v>
      </c>
      <c r="J249" s="5"/>
      <c r="K249" s="5"/>
      <c r="L249" s="8"/>
    </row>
    <row r="250" ht="38.25" customHeight="1">
      <c r="A250" s="3"/>
      <c r="B250" s="4" t="s">
        <v>249</v>
      </c>
      <c r="C250" s="4" t="s">
        <v>427</v>
      </c>
      <c r="D250" s="5" t="s">
        <v>441</v>
      </c>
      <c r="E250" s="6">
        <v>20.0</v>
      </c>
      <c r="F250" s="6">
        <v>13.0</v>
      </c>
      <c r="G250" s="5" t="s">
        <v>115</v>
      </c>
      <c r="H250" s="7" t="s">
        <v>440</v>
      </c>
      <c r="I250" s="5" t="str">
        <f>IFERROR(__xludf.DUMMYFUNCTION("""COMPUTED_VALUE"""),"❌")</f>
        <v>❌</v>
      </c>
      <c r="J250" s="5"/>
      <c r="K250" s="5"/>
      <c r="L250" s="8"/>
    </row>
    <row r="251" ht="38.25" customHeight="1">
      <c r="A251" s="3"/>
      <c r="B251" s="4" t="s">
        <v>249</v>
      </c>
      <c r="C251" s="4" t="s">
        <v>427</v>
      </c>
      <c r="D251" s="5" t="s">
        <v>442</v>
      </c>
      <c r="E251" s="6">
        <v>10.0</v>
      </c>
      <c r="F251" s="6">
        <v>8.0</v>
      </c>
      <c r="G251" s="5" t="s">
        <v>28</v>
      </c>
      <c r="H251" s="7" t="s">
        <v>443</v>
      </c>
      <c r="I251" s="5" t="str">
        <f>IFERROR(__xludf.DUMMYFUNCTION("""COMPUTED_VALUE"""),"❌")</f>
        <v>❌</v>
      </c>
      <c r="J251" s="5"/>
      <c r="K251" s="5"/>
      <c r="L251" s="8"/>
    </row>
    <row r="252" ht="38.25" customHeight="1">
      <c r="A252" s="3"/>
      <c r="B252" s="4" t="s">
        <v>249</v>
      </c>
      <c r="C252" s="4" t="s">
        <v>427</v>
      </c>
      <c r="D252" s="5" t="s">
        <v>444</v>
      </c>
      <c r="E252" s="6">
        <v>10.0</v>
      </c>
      <c r="F252" s="6">
        <v>15.0</v>
      </c>
      <c r="G252" s="5" t="s">
        <v>125</v>
      </c>
      <c r="H252" s="7" t="s">
        <v>445</v>
      </c>
      <c r="I252" s="5" t="str">
        <f>IFERROR(__xludf.DUMMYFUNCTION("""COMPUTED_VALUE"""),"❌")</f>
        <v>❌</v>
      </c>
      <c r="J252" s="5"/>
      <c r="K252" s="5"/>
      <c r="L252" s="8"/>
    </row>
    <row r="253" ht="38.25" customHeight="1">
      <c r="A253" s="3"/>
      <c r="B253" s="4" t="s">
        <v>205</v>
      </c>
      <c r="C253" s="4" t="s">
        <v>446</v>
      </c>
      <c r="D253" s="5" t="s">
        <v>447</v>
      </c>
      <c r="E253" s="6">
        <v>1000.0</v>
      </c>
      <c r="F253" s="6">
        <v>25.0</v>
      </c>
      <c r="G253" s="5" t="s">
        <v>448</v>
      </c>
      <c r="H253" s="7" t="s">
        <v>449</v>
      </c>
      <c r="I253" s="5" t="str">
        <f>IFERROR(__xludf.DUMMYFUNCTION("""COMPUTED_VALUE"""),"✅")</f>
        <v>✅</v>
      </c>
      <c r="J253" s="5"/>
      <c r="K253" s="5"/>
      <c r="L253" s="8"/>
    </row>
    <row r="254" ht="38.25" customHeight="1">
      <c r="A254" s="3"/>
      <c r="B254" s="4" t="s">
        <v>205</v>
      </c>
      <c r="C254" s="4" t="s">
        <v>446</v>
      </c>
      <c r="D254" s="5" t="s">
        <v>450</v>
      </c>
      <c r="E254" s="6">
        <v>50.0</v>
      </c>
      <c r="F254" s="6">
        <v>19.0</v>
      </c>
      <c r="G254" s="5" t="s">
        <v>12</v>
      </c>
      <c r="H254" s="7" t="s">
        <v>451</v>
      </c>
      <c r="I254" s="5" t="str">
        <f>IFERROR(__xludf.DUMMYFUNCTION("""COMPUTED_VALUE"""),"❌")</f>
        <v>❌</v>
      </c>
      <c r="J254" s="5"/>
      <c r="K254" s="5"/>
      <c r="L254" s="8"/>
    </row>
    <row r="255" ht="38.25" customHeight="1">
      <c r="A255" s="3"/>
      <c r="B255" s="4" t="s">
        <v>205</v>
      </c>
      <c r="C255" s="4" t="s">
        <v>446</v>
      </c>
      <c r="D255" s="5" t="s">
        <v>452</v>
      </c>
      <c r="E255" s="6">
        <v>50.0</v>
      </c>
      <c r="F255" s="6">
        <v>16.0</v>
      </c>
      <c r="G255" s="5" t="s">
        <v>226</v>
      </c>
      <c r="H255" s="7" t="s">
        <v>449</v>
      </c>
      <c r="I255" s="5" t="str">
        <f>IFERROR(__xludf.DUMMYFUNCTION("""COMPUTED_VALUE"""),"✅")</f>
        <v>✅</v>
      </c>
      <c r="J255" s="5"/>
      <c r="K255" s="5"/>
      <c r="L255" s="8"/>
    </row>
    <row r="256" ht="38.25" customHeight="1">
      <c r="A256" s="3"/>
      <c r="B256" s="4" t="s">
        <v>205</v>
      </c>
      <c r="C256" s="4" t="s">
        <v>446</v>
      </c>
      <c r="D256" s="5" t="s">
        <v>453</v>
      </c>
      <c r="E256" s="6">
        <v>30.0</v>
      </c>
      <c r="F256" s="6">
        <v>11.0</v>
      </c>
      <c r="G256" s="5" t="s">
        <v>142</v>
      </c>
      <c r="H256" s="7" t="s">
        <v>454</v>
      </c>
      <c r="I256" s="5" t="str">
        <f>IFERROR(__xludf.DUMMYFUNCTION("""COMPUTED_VALUE"""),"❌")</f>
        <v>❌</v>
      </c>
      <c r="J256" s="5"/>
      <c r="K256" s="5"/>
      <c r="L256" s="8"/>
    </row>
    <row r="257" ht="38.25" customHeight="1">
      <c r="A257" s="3"/>
      <c r="B257" s="4" t="s">
        <v>205</v>
      </c>
      <c r="C257" s="4" t="s">
        <v>446</v>
      </c>
      <c r="D257" s="5" t="s">
        <v>455</v>
      </c>
      <c r="E257" s="6">
        <v>20.0</v>
      </c>
      <c r="F257" s="6">
        <v>20.0</v>
      </c>
      <c r="G257" s="5" t="s">
        <v>15</v>
      </c>
      <c r="H257" s="7" t="s">
        <v>449</v>
      </c>
      <c r="I257" s="5" t="str">
        <f>IFERROR(__xludf.DUMMYFUNCTION("""COMPUTED_VALUE"""),"✅")</f>
        <v>✅</v>
      </c>
      <c r="J257" s="5"/>
      <c r="K257" s="5"/>
      <c r="L257" s="8"/>
    </row>
    <row r="258" ht="38.25" customHeight="1">
      <c r="A258" s="3"/>
      <c r="B258" s="4" t="s">
        <v>205</v>
      </c>
      <c r="C258" s="4" t="s">
        <v>446</v>
      </c>
      <c r="D258" s="5" t="s">
        <v>456</v>
      </c>
      <c r="E258" s="6">
        <v>20.0</v>
      </c>
      <c r="F258" s="6">
        <v>15.0</v>
      </c>
      <c r="G258" s="5" t="s">
        <v>15</v>
      </c>
      <c r="H258" s="7" t="s">
        <v>449</v>
      </c>
      <c r="I258" s="5" t="str">
        <f>IFERROR(__xludf.DUMMYFUNCTION("""COMPUTED_VALUE"""),"✅")</f>
        <v>✅</v>
      </c>
      <c r="J258" s="5"/>
      <c r="K258" s="5"/>
      <c r="L258" s="8"/>
    </row>
    <row r="259" ht="38.25" customHeight="1">
      <c r="A259" s="3"/>
      <c r="B259" s="4" t="s">
        <v>205</v>
      </c>
      <c r="C259" s="4" t="s">
        <v>446</v>
      </c>
      <c r="D259" s="5" t="s">
        <v>457</v>
      </c>
      <c r="E259" s="6">
        <v>20.0</v>
      </c>
      <c r="F259" s="6">
        <v>20.0</v>
      </c>
      <c r="G259" s="5" t="s">
        <v>64</v>
      </c>
      <c r="H259" s="7" t="s">
        <v>449</v>
      </c>
      <c r="I259" s="5" t="str">
        <f>IFERROR(__xludf.DUMMYFUNCTION("""COMPUTED_VALUE"""),"✅")</f>
        <v>✅</v>
      </c>
      <c r="J259" s="5"/>
      <c r="K259" s="5"/>
      <c r="L259" s="8"/>
    </row>
    <row r="260" ht="38.25" customHeight="1">
      <c r="A260" s="3"/>
      <c r="B260" s="4" t="s">
        <v>205</v>
      </c>
      <c r="C260" s="4" t="s">
        <v>446</v>
      </c>
      <c r="D260" s="5" t="s">
        <v>458</v>
      </c>
      <c r="E260" s="6">
        <v>20.0</v>
      </c>
      <c r="F260" s="6">
        <v>11.0</v>
      </c>
      <c r="G260" s="5" t="s">
        <v>28</v>
      </c>
      <c r="H260" s="7" t="s">
        <v>459</v>
      </c>
      <c r="I260" s="5" t="str">
        <f>IFERROR(__xludf.DUMMYFUNCTION("""COMPUTED_VALUE"""),"❌")</f>
        <v>❌</v>
      </c>
      <c r="J260" s="5"/>
      <c r="K260" s="5"/>
      <c r="L260" s="8"/>
    </row>
    <row r="261" ht="38.25" customHeight="1">
      <c r="A261" s="3"/>
      <c r="B261" s="4" t="s">
        <v>205</v>
      </c>
      <c r="C261" s="4" t="s">
        <v>446</v>
      </c>
      <c r="D261" s="5" t="s">
        <v>460</v>
      </c>
      <c r="E261" s="6">
        <v>20.0</v>
      </c>
      <c r="F261" s="6">
        <v>8.0</v>
      </c>
      <c r="G261" s="5" t="s">
        <v>41</v>
      </c>
      <c r="H261" s="7" t="s">
        <v>449</v>
      </c>
      <c r="I261" s="5" t="str">
        <f>IFERROR(__xludf.DUMMYFUNCTION("""COMPUTED_VALUE"""),"✅")</f>
        <v>✅</v>
      </c>
      <c r="J261" s="5"/>
      <c r="K261" s="5"/>
      <c r="L261" s="8"/>
    </row>
    <row r="262" ht="38.25" customHeight="1">
      <c r="A262" s="3"/>
      <c r="B262" s="4" t="s">
        <v>288</v>
      </c>
      <c r="C262" s="4" t="s">
        <v>461</v>
      </c>
      <c r="D262" s="5" t="s">
        <v>462</v>
      </c>
      <c r="E262" s="6">
        <v>1000.0</v>
      </c>
      <c r="F262" s="6">
        <v>25.0</v>
      </c>
      <c r="G262" s="5" t="s">
        <v>12</v>
      </c>
      <c r="H262" s="7" t="s">
        <v>13</v>
      </c>
      <c r="I262" s="5" t="str">
        <f>IFERROR(__xludf.DUMMYFUNCTION("""COMPUTED_VALUE"""),"✅")</f>
        <v>✅</v>
      </c>
      <c r="J262" s="5"/>
      <c r="K262" s="5"/>
      <c r="L262" s="8"/>
    </row>
    <row r="263" ht="38.25" customHeight="1">
      <c r="A263" s="3"/>
      <c r="B263" s="4" t="s">
        <v>288</v>
      </c>
      <c r="C263" s="4" t="s">
        <v>461</v>
      </c>
      <c r="D263" s="5" t="s">
        <v>463</v>
      </c>
      <c r="E263" s="6">
        <v>70.0</v>
      </c>
      <c r="F263" s="6">
        <v>20.0</v>
      </c>
      <c r="G263" s="5" t="s">
        <v>23</v>
      </c>
      <c r="H263" s="7" t="s">
        <v>24</v>
      </c>
      <c r="I263" s="5" t="str">
        <f>IFERROR(__xludf.DUMMYFUNCTION("""COMPUTED_VALUE"""),"✅")</f>
        <v>✅</v>
      </c>
      <c r="J263" s="5"/>
      <c r="K263" s="5"/>
      <c r="L263" s="8"/>
    </row>
    <row r="264" ht="38.25" customHeight="1">
      <c r="A264" s="3"/>
      <c r="B264" s="4" t="s">
        <v>288</v>
      </c>
      <c r="C264" s="4" t="s">
        <v>461</v>
      </c>
      <c r="D264" s="5" t="s">
        <v>464</v>
      </c>
      <c r="E264" s="6">
        <v>50.0</v>
      </c>
      <c r="F264" s="6">
        <v>17.0</v>
      </c>
      <c r="G264" s="5" t="s">
        <v>226</v>
      </c>
      <c r="H264" s="7" t="s">
        <v>18</v>
      </c>
      <c r="I264" s="5" t="str">
        <f>IFERROR(__xludf.DUMMYFUNCTION("""COMPUTED_VALUE"""),"✅")</f>
        <v>✅</v>
      </c>
      <c r="J264" s="5"/>
      <c r="K264" s="5"/>
      <c r="L264" s="8"/>
    </row>
    <row r="265" ht="38.25" customHeight="1">
      <c r="A265" s="3"/>
      <c r="B265" s="4" t="s">
        <v>288</v>
      </c>
      <c r="C265" s="4" t="s">
        <v>461</v>
      </c>
      <c r="D265" s="5" t="s">
        <v>465</v>
      </c>
      <c r="E265" s="6">
        <v>50.0</v>
      </c>
      <c r="F265" s="6">
        <v>20.0</v>
      </c>
      <c r="G265" s="5" t="s">
        <v>140</v>
      </c>
      <c r="H265" s="7" t="s">
        <v>24</v>
      </c>
      <c r="I265" s="5" t="str">
        <f>IFERROR(__xludf.DUMMYFUNCTION("""COMPUTED_VALUE"""),"✅")</f>
        <v>✅</v>
      </c>
      <c r="J265" s="5"/>
      <c r="K265" s="5"/>
      <c r="L265" s="8"/>
    </row>
    <row r="266" ht="38.25" customHeight="1">
      <c r="A266" s="3"/>
      <c r="B266" s="4" t="s">
        <v>288</v>
      </c>
      <c r="C266" s="4" t="s">
        <v>461</v>
      </c>
      <c r="D266" s="5" t="s">
        <v>466</v>
      </c>
      <c r="E266" s="6">
        <v>40.0</v>
      </c>
      <c r="F266" s="6">
        <v>19.0</v>
      </c>
      <c r="G266" s="5" t="s">
        <v>75</v>
      </c>
      <c r="H266" s="7" t="s">
        <v>467</v>
      </c>
      <c r="I266" s="5" t="str">
        <f>IFERROR(__xludf.DUMMYFUNCTION("""COMPUTED_VALUE"""),"❌")</f>
        <v>❌</v>
      </c>
      <c r="J266" s="5"/>
      <c r="K266" s="5"/>
      <c r="L266" s="8"/>
    </row>
    <row r="267" ht="38.25" customHeight="1">
      <c r="A267" s="3"/>
      <c r="B267" s="4" t="s">
        <v>288</v>
      </c>
      <c r="C267" s="4" t="s">
        <v>461</v>
      </c>
      <c r="D267" s="5" t="s">
        <v>468</v>
      </c>
      <c r="E267" s="6">
        <v>40.0</v>
      </c>
      <c r="F267" s="6">
        <v>15.0</v>
      </c>
      <c r="G267" s="5" t="s">
        <v>87</v>
      </c>
      <c r="H267" s="7" t="s">
        <v>469</v>
      </c>
      <c r="I267" s="5" t="str">
        <f>IFERROR(__xludf.DUMMYFUNCTION("""COMPUTED_VALUE"""),"❌")</f>
        <v>❌</v>
      </c>
      <c r="J267" s="5"/>
      <c r="K267" s="5"/>
      <c r="L267" s="8"/>
    </row>
    <row r="268" ht="38.25" customHeight="1">
      <c r="A268" s="3"/>
      <c r="B268" s="4" t="s">
        <v>288</v>
      </c>
      <c r="C268" s="4" t="s">
        <v>461</v>
      </c>
      <c r="D268" s="5" t="s">
        <v>470</v>
      </c>
      <c r="E268" s="6">
        <v>40.0</v>
      </c>
      <c r="F268" s="6">
        <v>15.0</v>
      </c>
      <c r="G268" s="5" t="s">
        <v>15</v>
      </c>
      <c r="H268" s="7" t="s">
        <v>471</v>
      </c>
      <c r="I268" s="5" t="str">
        <f>IFERROR(__xludf.DUMMYFUNCTION("""COMPUTED_VALUE"""),"❌")</f>
        <v>❌</v>
      </c>
      <c r="J268" s="5"/>
      <c r="K268" s="5"/>
      <c r="L268" s="8"/>
    </row>
    <row r="269" ht="38.25" customHeight="1">
      <c r="A269" s="3"/>
      <c r="B269" s="4" t="s">
        <v>288</v>
      </c>
      <c r="C269" s="4" t="s">
        <v>461</v>
      </c>
      <c r="D269" s="5" t="s">
        <v>472</v>
      </c>
      <c r="E269" s="6">
        <v>30.0</v>
      </c>
      <c r="F269" s="6">
        <v>20.0</v>
      </c>
      <c r="G269" s="5" t="s">
        <v>473</v>
      </c>
      <c r="H269" s="7" t="s">
        <v>467</v>
      </c>
      <c r="I269" s="5" t="str">
        <f>IFERROR(__xludf.DUMMYFUNCTION("""COMPUTED_VALUE"""),"❌")</f>
        <v>❌</v>
      </c>
      <c r="J269" s="5"/>
      <c r="K269" s="5"/>
      <c r="L269" s="8"/>
    </row>
    <row r="270" ht="38.25" customHeight="1">
      <c r="A270" s="3"/>
      <c r="B270" s="4" t="s">
        <v>288</v>
      </c>
      <c r="C270" s="4" t="s">
        <v>461</v>
      </c>
      <c r="D270" s="5" t="s">
        <v>474</v>
      </c>
      <c r="E270" s="6">
        <v>30.0</v>
      </c>
      <c r="F270" s="6">
        <v>22.0</v>
      </c>
      <c r="G270" s="5" t="s">
        <v>64</v>
      </c>
      <c r="H270" s="7" t="s">
        <v>467</v>
      </c>
      <c r="I270" s="5" t="str">
        <f>IFERROR(__xludf.DUMMYFUNCTION("""COMPUTED_VALUE"""),"❌")</f>
        <v>❌</v>
      </c>
      <c r="J270" s="5"/>
      <c r="K270" s="5"/>
      <c r="L270" s="8"/>
    </row>
    <row r="271" ht="38.25" customHeight="1">
      <c r="A271" s="3"/>
      <c r="B271" s="4" t="s">
        <v>288</v>
      </c>
      <c r="C271" s="4" t="s">
        <v>461</v>
      </c>
      <c r="D271" s="5" t="s">
        <v>475</v>
      </c>
      <c r="E271" s="6">
        <v>20.0</v>
      </c>
      <c r="F271" s="6">
        <v>22.0</v>
      </c>
      <c r="G271" s="5" t="s">
        <v>12</v>
      </c>
      <c r="H271" s="7" t="s">
        <v>467</v>
      </c>
      <c r="I271" s="5" t="str">
        <f>IFERROR(__xludf.DUMMYFUNCTION("""COMPUTED_VALUE"""),"❌")</f>
        <v>❌</v>
      </c>
      <c r="J271" s="5"/>
      <c r="K271" s="5"/>
      <c r="L271" s="8"/>
    </row>
    <row r="272" ht="38.25" customHeight="1">
      <c r="A272" s="3"/>
      <c r="B272" s="4" t="s">
        <v>288</v>
      </c>
      <c r="C272" s="4" t="s">
        <v>461</v>
      </c>
      <c r="D272" s="5" t="s">
        <v>476</v>
      </c>
      <c r="E272" s="6">
        <v>20.0</v>
      </c>
      <c r="F272" s="6">
        <v>25.0</v>
      </c>
      <c r="G272" s="5" t="s">
        <v>37</v>
      </c>
      <c r="H272" s="7" t="s">
        <v>24</v>
      </c>
      <c r="I272" s="5" t="str">
        <f>IFERROR(__xludf.DUMMYFUNCTION("""COMPUTED_VALUE"""),"✅")</f>
        <v>✅</v>
      </c>
      <c r="J272" s="5"/>
      <c r="K272" s="5"/>
      <c r="L272" s="8"/>
    </row>
    <row r="273" ht="38.25" customHeight="1">
      <c r="A273" s="3"/>
      <c r="B273" s="4" t="s">
        <v>288</v>
      </c>
      <c r="C273" s="4" t="s">
        <v>461</v>
      </c>
      <c r="D273" s="5" t="s">
        <v>477</v>
      </c>
      <c r="E273" s="6">
        <v>20.0</v>
      </c>
      <c r="F273" s="6">
        <v>19.0</v>
      </c>
      <c r="G273" s="5" t="s">
        <v>75</v>
      </c>
      <c r="H273" s="7" t="s">
        <v>467</v>
      </c>
      <c r="I273" s="5" t="str">
        <f>IFERROR(__xludf.DUMMYFUNCTION("""COMPUTED_VALUE"""),"❌")</f>
        <v>❌</v>
      </c>
      <c r="J273" s="5"/>
      <c r="K273" s="5"/>
      <c r="L273" s="8"/>
    </row>
    <row r="274" ht="38.25" customHeight="1">
      <c r="A274" s="3"/>
      <c r="B274" s="4" t="s">
        <v>288</v>
      </c>
      <c r="C274" s="4" t="s">
        <v>461</v>
      </c>
      <c r="D274" s="5" t="s">
        <v>478</v>
      </c>
      <c r="E274" s="6">
        <v>20.0</v>
      </c>
      <c r="F274" s="6">
        <v>42.0</v>
      </c>
      <c r="G274" s="5" t="s">
        <v>137</v>
      </c>
      <c r="H274" s="7" t="s">
        <v>62</v>
      </c>
      <c r="I274" s="5" t="str">
        <f>IFERROR(__xludf.DUMMYFUNCTION("""COMPUTED_VALUE"""),"❌")</f>
        <v>❌</v>
      </c>
      <c r="J274" s="5"/>
      <c r="K274" s="5"/>
      <c r="L274" s="8"/>
    </row>
    <row r="275" ht="38.25" customHeight="1">
      <c r="A275" s="3"/>
      <c r="B275" s="4" t="s">
        <v>288</v>
      </c>
      <c r="C275" s="4" t="s">
        <v>461</v>
      </c>
      <c r="D275" s="5" t="s">
        <v>479</v>
      </c>
      <c r="E275" s="6">
        <v>20.0</v>
      </c>
      <c r="F275" s="6">
        <v>14.0</v>
      </c>
      <c r="G275" s="5" t="s">
        <v>87</v>
      </c>
      <c r="H275" s="7" t="s">
        <v>469</v>
      </c>
      <c r="I275" s="5" t="str">
        <f>IFERROR(__xludf.DUMMYFUNCTION("""COMPUTED_VALUE"""),"❌")</f>
        <v>❌</v>
      </c>
      <c r="J275" s="5"/>
      <c r="K275" s="5"/>
      <c r="L275" s="8"/>
    </row>
    <row r="276" ht="38.25" customHeight="1">
      <c r="A276" s="3"/>
      <c r="B276" s="4" t="s">
        <v>288</v>
      </c>
      <c r="C276" s="4" t="s">
        <v>461</v>
      </c>
      <c r="D276" s="5" t="s">
        <v>480</v>
      </c>
      <c r="E276" s="6">
        <v>20.0</v>
      </c>
      <c r="F276" s="6">
        <v>17.0</v>
      </c>
      <c r="G276" s="5" t="s">
        <v>28</v>
      </c>
      <c r="H276" s="7" t="s">
        <v>481</v>
      </c>
      <c r="I276" s="5" t="str">
        <f>IFERROR(__xludf.DUMMYFUNCTION("""COMPUTED_VALUE"""),"❌")</f>
        <v>❌</v>
      </c>
      <c r="J276" s="5"/>
      <c r="K276" s="5"/>
      <c r="L276" s="8"/>
    </row>
    <row r="277" ht="38.25" customHeight="1">
      <c r="A277" s="3"/>
      <c r="B277" s="4" t="s">
        <v>288</v>
      </c>
      <c r="C277" s="4" t="s">
        <v>461</v>
      </c>
      <c r="D277" s="5" t="s">
        <v>482</v>
      </c>
      <c r="E277" s="6">
        <v>20.0</v>
      </c>
      <c r="F277" s="6">
        <v>27.0</v>
      </c>
      <c r="G277" s="5" t="s">
        <v>71</v>
      </c>
      <c r="H277" s="7" t="s">
        <v>72</v>
      </c>
      <c r="I277" s="5" t="str">
        <f>IFERROR(__xludf.DUMMYFUNCTION("""COMPUTED_VALUE"""),"❌")</f>
        <v>❌</v>
      </c>
      <c r="J277" s="5"/>
      <c r="K277" s="5"/>
      <c r="L277" s="8"/>
    </row>
    <row r="278" ht="38.25" customHeight="1">
      <c r="A278" s="3"/>
      <c r="B278" s="4" t="s">
        <v>288</v>
      </c>
      <c r="C278" s="4" t="s">
        <v>461</v>
      </c>
      <c r="D278" s="5" t="s">
        <v>483</v>
      </c>
      <c r="E278" s="6">
        <v>20.0</v>
      </c>
      <c r="F278" s="6">
        <v>19.0</v>
      </c>
      <c r="G278" s="5" t="s">
        <v>125</v>
      </c>
      <c r="H278" s="7" t="s">
        <v>484</v>
      </c>
      <c r="I278" s="5" t="str">
        <f>IFERROR(__xludf.DUMMYFUNCTION("""COMPUTED_VALUE"""),"❌")</f>
        <v>❌</v>
      </c>
      <c r="J278" s="5"/>
      <c r="K278" s="5"/>
      <c r="L278" s="8"/>
    </row>
    <row r="279" ht="38.25" customHeight="1">
      <c r="A279" s="3"/>
      <c r="B279" s="4" t="s">
        <v>288</v>
      </c>
      <c r="C279" s="4" t="s">
        <v>461</v>
      </c>
      <c r="D279" s="5" t="s">
        <v>485</v>
      </c>
      <c r="E279" s="6">
        <v>20.0</v>
      </c>
      <c r="F279" s="6">
        <v>14.0</v>
      </c>
      <c r="G279" s="5" t="s">
        <v>28</v>
      </c>
      <c r="H279" s="7" t="s">
        <v>486</v>
      </c>
      <c r="I279" s="5" t="str">
        <f>IFERROR(__xludf.DUMMYFUNCTION("""COMPUTED_VALUE"""),"❌")</f>
        <v>❌</v>
      </c>
      <c r="J279" s="5"/>
      <c r="K279" s="5"/>
      <c r="L279" s="8"/>
    </row>
    <row r="280" ht="38.25" customHeight="1">
      <c r="A280" s="3"/>
      <c r="B280" s="4" t="s">
        <v>288</v>
      </c>
      <c r="C280" s="4" t="s">
        <v>461</v>
      </c>
      <c r="D280" s="5" t="s">
        <v>487</v>
      </c>
      <c r="E280" s="6">
        <v>20.0</v>
      </c>
      <c r="F280" s="6">
        <v>19.0</v>
      </c>
      <c r="G280" s="5" t="s">
        <v>23</v>
      </c>
      <c r="H280" s="7" t="s">
        <v>467</v>
      </c>
      <c r="I280" s="5" t="str">
        <f>IFERROR(__xludf.DUMMYFUNCTION("""COMPUTED_VALUE"""),"❌")</f>
        <v>❌</v>
      </c>
      <c r="J280" s="5"/>
      <c r="K280" s="5"/>
      <c r="L280" s="8"/>
    </row>
    <row r="281" ht="38.25" customHeight="1">
      <c r="A281" s="3"/>
      <c r="B281" s="4" t="s">
        <v>288</v>
      </c>
      <c r="C281" s="4" t="s">
        <v>461</v>
      </c>
      <c r="D281" s="5" t="s">
        <v>488</v>
      </c>
      <c r="E281" s="6">
        <v>20.0</v>
      </c>
      <c r="F281" s="6">
        <v>22.0</v>
      </c>
      <c r="G281" s="5" t="s">
        <v>489</v>
      </c>
      <c r="H281" s="10" t="s">
        <v>48</v>
      </c>
      <c r="I281" s="5" t="str">
        <f>IFERROR(__xludf.DUMMYFUNCTION("""COMPUTED_VALUE"""),"❌")</f>
        <v>❌</v>
      </c>
      <c r="J281" s="5"/>
      <c r="K281" s="5"/>
      <c r="L281" s="8"/>
    </row>
    <row r="282" ht="38.25" customHeight="1">
      <c r="A282" s="3"/>
      <c r="B282" s="4" t="s">
        <v>288</v>
      </c>
      <c r="C282" s="4" t="s">
        <v>461</v>
      </c>
      <c r="D282" s="5" t="s">
        <v>490</v>
      </c>
      <c r="E282" s="6">
        <v>20.0</v>
      </c>
      <c r="F282" s="6">
        <v>9.0</v>
      </c>
      <c r="G282" s="5" t="s">
        <v>28</v>
      </c>
      <c r="H282" s="7" t="s">
        <v>491</v>
      </c>
      <c r="I282" s="5" t="str">
        <f>IFERROR(__xludf.DUMMYFUNCTION("""COMPUTED_VALUE"""),"❌")</f>
        <v>❌</v>
      </c>
      <c r="J282" s="5"/>
      <c r="K282" s="5"/>
      <c r="L282" s="8"/>
    </row>
    <row r="283" ht="38.25" customHeight="1">
      <c r="A283" s="3"/>
      <c r="B283" s="4" t="s">
        <v>288</v>
      </c>
      <c r="C283" s="4" t="s">
        <v>461</v>
      </c>
      <c r="D283" s="5" t="s">
        <v>492</v>
      </c>
      <c r="E283" s="6">
        <v>20.0</v>
      </c>
      <c r="F283" s="6">
        <v>10.0</v>
      </c>
      <c r="G283" s="5" t="s">
        <v>115</v>
      </c>
      <c r="H283" s="7" t="s">
        <v>493</v>
      </c>
      <c r="I283" s="5" t="str">
        <f>IFERROR(__xludf.DUMMYFUNCTION("""COMPUTED_VALUE"""),"❌")</f>
        <v>❌</v>
      </c>
      <c r="J283" s="5"/>
      <c r="K283" s="5"/>
      <c r="L283" s="8"/>
    </row>
    <row r="284" ht="38.25" customHeight="1">
      <c r="A284" s="3"/>
      <c r="B284" s="4" t="s">
        <v>288</v>
      </c>
      <c r="C284" s="4" t="s">
        <v>461</v>
      </c>
      <c r="D284" s="5" t="s">
        <v>494</v>
      </c>
      <c r="E284" s="6">
        <v>20.0</v>
      </c>
      <c r="F284" s="6">
        <v>16.0</v>
      </c>
      <c r="G284" s="5" t="s">
        <v>41</v>
      </c>
      <c r="H284" s="7" t="s">
        <v>495</v>
      </c>
      <c r="I284" s="5" t="str">
        <f>IFERROR(__xludf.DUMMYFUNCTION("""COMPUTED_VALUE"""),"❌")</f>
        <v>❌</v>
      </c>
      <c r="J284" s="5"/>
      <c r="K284" s="5"/>
      <c r="L284" s="8"/>
    </row>
    <row r="285" ht="38.25" customHeight="1">
      <c r="A285" s="3"/>
      <c r="B285" s="4" t="s">
        <v>288</v>
      </c>
      <c r="C285" s="4" t="s">
        <v>461</v>
      </c>
      <c r="D285" s="5" t="s">
        <v>496</v>
      </c>
      <c r="E285" s="6">
        <v>20.0</v>
      </c>
      <c r="F285" s="6">
        <v>14.0</v>
      </c>
      <c r="G285" s="5" t="s">
        <v>28</v>
      </c>
      <c r="H285" s="7" t="s">
        <v>497</v>
      </c>
      <c r="I285" s="5" t="str">
        <f>IFERROR(__xludf.DUMMYFUNCTION("""COMPUTED_VALUE"""),"❌")</f>
        <v>❌</v>
      </c>
      <c r="J285" s="5"/>
      <c r="K285" s="5"/>
      <c r="L285" s="8"/>
    </row>
    <row r="286" ht="38.25" customHeight="1">
      <c r="A286" s="3"/>
      <c r="B286" s="4" t="s">
        <v>288</v>
      </c>
      <c r="C286" s="4" t="s">
        <v>461</v>
      </c>
      <c r="D286" s="5" t="s">
        <v>498</v>
      </c>
      <c r="E286" s="6">
        <v>20.0</v>
      </c>
      <c r="F286" s="6">
        <v>13.0</v>
      </c>
      <c r="G286" s="5" t="s">
        <v>15</v>
      </c>
      <c r="H286" s="7" t="s">
        <v>491</v>
      </c>
      <c r="I286" s="5" t="str">
        <f>IFERROR(__xludf.DUMMYFUNCTION("""COMPUTED_VALUE"""),"❌")</f>
        <v>❌</v>
      </c>
      <c r="J286" s="5"/>
      <c r="K286" s="5"/>
      <c r="L286" s="8"/>
    </row>
    <row r="287" ht="38.25" customHeight="1">
      <c r="A287" s="3"/>
      <c r="B287" s="4" t="s">
        <v>288</v>
      </c>
      <c r="C287" s="4" t="s">
        <v>461</v>
      </c>
      <c r="D287" s="5" t="s">
        <v>499</v>
      </c>
      <c r="E287" s="6">
        <v>20.0</v>
      </c>
      <c r="F287" s="6">
        <v>5.0</v>
      </c>
      <c r="G287" s="5" t="s">
        <v>15</v>
      </c>
      <c r="H287" s="7" t="s">
        <v>500</v>
      </c>
      <c r="I287" s="5" t="str">
        <f>IFERROR(__xludf.DUMMYFUNCTION("""COMPUTED_VALUE"""),"❌")</f>
        <v>❌</v>
      </c>
      <c r="J287" s="5"/>
      <c r="K287" s="5"/>
      <c r="L287" s="8"/>
    </row>
    <row r="288" ht="38.25" customHeight="1">
      <c r="A288" s="3"/>
      <c r="B288" s="4" t="s">
        <v>288</v>
      </c>
      <c r="C288" s="4" t="s">
        <v>461</v>
      </c>
      <c r="D288" s="5" t="s">
        <v>501</v>
      </c>
      <c r="E288" s="6">
        <v>20.0</v>
      </c>
      <c r="F288" s="6">
        <v>14.0</v>
      </c>
      <c r="G288" s="5" t="s">
        <v>15</v>
      </c>
      <c r="H288" s="7" t="s">
        <v>502</v>
      </c>
      <c r="I288" s="5" t="str">
        <f>IFERROR(__xludf.DUMMYFUNCTION("""COMPUTED_VALUE"""),"❌")</f>
        <v>❌</v>
      </c>
      <c r="J288" s="5"/>
      <c r="K288" s="5"/>
      <c r="L288" s="8"/>
    </row>
    <row r="289" ht="38.25" customHeight="1">
      <c r="A289" s="3"/>
      <c r="B289" s="4" t="s">
        <v>227</v>
      </c>
      <c r="C289" s="4" t="s">
        <v>503</v>
      </c>
      <c r="D289" s="5" t="s">
        <v>504</v>
      </c>
      <c r="E289" s="6">
        <v>1000.0</v>
      </c>
      <c r="F289" s="6">
        <v>24.0</v>
      </c>
      <c r="G289" s="5" t="s">
        <v>262</v>
      </c>
      <c r="H289" s="7" t="s">
        <v>505</v>
      </c>
      <c r="I289" s="5" t="str">
        <f>IFERROR(__xludf.DUMMYFUNCTION("""COMPUTED_VALUE"""),"✅")</f>
        <v>✅</v>
      </c>
      <c r="J289" s="5"/>
      <c r="K289" s="5"/>
      <c r="L289" s="8"/>
    </row>
    <row r="290" ht="38.25" customHeight="1">
      <c r="A290" s="3"/>
      <c r="B290" s="4" t="s">
        <v>227</v>
      </c>
      <c r="C290" s="4" t="s">
        <v>503</v>
      </c>
      <c r="D290" s="5" t="s">
        <v>506</v>
      </c>
      <c r="E290" s="6">
        <v>50.0</v>
      </c>
      <c r="F290" s="6">
        <v>16.0</v>
      </c>
      <c r="G290" s="5" t="s">
        <v>433</v>
      </c>
      <c r="H290" s="7" t="s">
        <v>505</v>
      </c>
      <c r="I290" s="5" t="str">
        <f>IFERROR(__xludf.DUMMYFUNCTION("""COMPUTED_VALUE"""),"✅")</f>
        <v>✅</v>
      </c>
      <c r="J290" s="5"/>
      <c r="K290" s="5"/>
      <c r="L290" s="8"/>
    </row>
    <row r="291" ht="38.25" customHeight="1">
      <c r="A291" s="3"/>
      <c r="B291" s="4" t="s">
        <v>227</v>
      </c>
      <c r="C291" s="4" t="s">
        <v>503</v>
      </c>
      <c r="D291" s="5" t="s">
        <v>507</v>
      </c>
      <c r="E291" s="6">
        <v>30.0</v>
      </c>
      <c r="F291" s="6">
        <v>9.0</v>
      </c>
      <c r="G291" s="5" t="s">
        <v>15</v>
      </c>
      <c r="H291" s="7" t="s">
        <v>508</v>
      </c>
      <c r="I291" s="5" t="str">
        <f>IFERROR(__xludf.DUMMYFUNCTION("""COMPUTED_VALUE"""),"❌")</f>
        <v>❌</v>
      </c>
      <c r="J291" s="5"/>
      <c r="K291" s="5"/>
      <c r="L291" s="8"/>
    </row>
    <row r="292" ht="38.25" customHeight="1">
      <c r="A292" s="3"/>
      <c r="B292" s="4" t="s">
        <v>227</v>
      </c>
      <c r="C292" s="4" t="s">
        <v>503</v>
      </c>
      <c r="D292" s="5" t="s">
        <v>509</v>
      </c>
      <c r="E292" s="6">
        <v>20.0</v>
      </c>
      <c r="F292" s="6">
        <v>14.0</v>
      </c>
      <c r="G292" s="5" t="s">
        <v>230</v>
      </c>
      <c r="H292" s="7" t="s">
        <v>505</v>
      </c>
      <c r="I292" s="5" t="str">
        <f>IFERROR(__xludf.DUMMYFUNCTION("""COMPUTED_VALUE"""),"✅")</f>
        <v>✅</v>
      </c>
      <c r="J292" s="5"/>
      <c r="K292" s="5"/>
      <c r="L292" s="8"/>
    </row>
    <row r="293" ht="38.25" customHeight="1">
      <c r="A293" s="3"/>
      <c r="B293" s="4" t="s">
        <v>227</v>
      </c>
      <c r="C293" s="4" t="s">
        <v>503</v>
      </c>
      <c r="D293" s="5" t="s">
        <v>510</v>
      </c>
      <c r="E293" s="6">
        <v>20.0</v>
      </c>
      <c r="F293" s="6">
        <v>9.0</v>
      </c>
      <c r="G293" s="5" t="s">
        <v>15</v>
      </c>
      <c r="H293" s="7" t="s">
        <v>511</v>
      </c>
      <c r="I293" s="5" t="str">
        <f>IFERROR(__xludf.DUMMYFUNCTION("""COMPUTED_VALUE"""),"❌")</f>
        <v>❌</v>
      </c>
      <c r="J293" s="5"/>
      <c r="K293" s="5"/>
      <c r="L293" s="8"/>
    </row>
    <row r="294" ht="38.25" customHeight="1">
      <c r="A294" s="3"/>
      <c r="B294" s="4" t="s">
        <v>227</v>
      </c>
      <c r="C294" s="4" t="s">
        <v>503</v>
      </c>
      <c r="D294" s="5" t="s">
        <v>512</v>
      </c>
      <c r="E294" s="6">
        <v>10.0</v>
      </c>
      <c r="F294" s="6">
        <v>15.0</v>
      </c>
      <c r="G294" s="5" t="s">
        <v>15</v>
      </c>
      <c r="H294" s="7" t="s">
        <v>513</v>
      </c>
      <c r="I294" s="5" t="str">
        <f>IFERROR(__xludf.DUMMYFUNCTION("""COMPUTED_VALUE"""),"❌")</f>
        <v>❌</v>
      </c>
      <c r="J294" s="5"/>
      <c r="K294" s="5"/>
      <c r="L294" s="8"/>
    </row>
    <row r="295" ht="38.25" customHeight="1">
      <c r="A295" s="3"/>
      <c r="B295" s="4" t="s">
        <v>227</v>
      </c>
      <c r="C295" s="4" t="s">
        <v>503</v>
      </c>
      <c r="D295" s="5" t="s">
        <v>514</v>
      </c>
      <c r="E295" s="6">
        <v>0.0</v>
      </c>
      <c r="F295" s="6">
        <v>21.0</v>
      </c>
      <c r="G295" s="5" t="s">
        <v>15</v>
      </c>
      <c r="H295" s="7" t="s">
        <v>505</v>
      </c>
      <c r="I295" s="5" t="str">
        <f>IFERROR(__xludf.DUMMYFUNCTION("""COMPUTED_VALUE"""),"✅")</f>
        <v>✅</v>
      </c>
      <c r="J295" s="5"/>
      <c r="K295" s="5"/>
      <c r="L295" s="8"/>
    </row>
    <row r="296" ht="38.25" customHeight="1">
      <c r="A296" s="3"/>
      <c r="B296" s="4" t="s">
        <v>227</v>
      </c>
      <c r="C296" s="4" t="s">
        <v>503</v>
      </c>
      <c r="D296" s="5" t="s">
        <v>515</v>
      </c>
      <c r="E296" s="6">
        <v>0.0</v>
      </c>
      <c r="F296" s="6">
        <v>19.0</v>
      </c>
      <c r="G296" s="5" t="s">
        <v>15</v>
      </c>
      <c r="H296" s="7" t="s">
        <v>511</v>
      </c>
      <c r="I296" s="5" t="str">
        <f>IFERROR(__xludf.DUMMYFUNCTION("""COMPUTED_VALUE"""),"❌")</f>
        <v>❌</v>
      </c>
      <c r="J296" s="5"/>
      <c r="K296" s="5"/>
      <c r="L296" s="8"/>
    </row>
    <row r="297" ht="38.25" customHeight="1">
      <c r="A297" s="3"/>
      <c r="B297" s="4" t="s">
        <v>227</v>
      </c>
      <c r="C297" s="4" t="s">
        <v>503</v>
      </c>
      <c r="D297" s="5" t="s">
        <v>516</v>
      </c>
      <c r="E297" s="6">
        <v>0.0</v>
      </c>
      <c r="F297" s="6">
        <v>24.0</v>
      </c>
      <c r="G297" s="5" t="s">
        <v>15</v>
      </c>
      <c r="H297" s="7" t="s">
        <v>505</v>
      </c>
      <c r="I297" s="5" t="str">
        <f>IFERROR(__xludf.DUMMYFUNCTION("""COMPUTED_VALUE"""),"✅")</f>
        <v>✅</v>
      </c>
      <c r="J297" s="5"/>
      <c r="K297" s="5"/>
      <c r="L297" s="8"/>
    </row>
    <row r="298" ht="38.25" customHeight="1">
      <c r="A298" s="3"/>
      <c r="B298" s="4" t="s">
        <v>227</v>
      </c>
      <c r="C298" s="4" t="s">
        <v>503</v>
      </c>
      <c r="D298" s="5" t="s">
        <v>517</v>
      </c>
      <c r="E298" s="6">
        <v>0.0</v>
      </c>
      <c r="F298" s="6">
        <v>28.0</v>
      </c>
      <c r="G298" s="5" t="s">
        <v>15</v>
      </c>
      <c r="H298" s="7" t="s">
        <v>505</v>
      </c>
      <c r="I298" s="5" t="str">
        <f>IFERROR(__xludf.DUMMYFUNCTION("""COMPUTED_VALUE"""),"✅")</f>
        <v>✅</v>
      </c>
      <c r="J298" s="5"/>
      <c r="K298" s="5"/>
      <c r="L298" s="8"/>
    </row>
    <row r="299" ht="38.25" customHeight="1">
      <c r="A299" s="3"/>
      <c r="B299" s="4" t="s">
        <v>518</v>
      </c>
      <c r="C299" s="4" t="s">
        <v>519</v>
      </c>
      <c r="D299" s="5" t="s">
        <v>520</v>
      </c>
      <c r="E299" s="6">
        <v>1000.0</v>
      </c>
      <c r="F299" s="6">
        <v>24.0</v>
      </c>
      <c r="G299" s="5" t="s">
        <v>262</v>
      </c>
      <c r="H299" s="7" t="s">
        <v>521</v>
      </c>
      <c r="I299" s="5" t="str">
        <f>IFERROR(__xludf.DUMMYFUNCTION("""COMPUTED_VALUE"""),"❌")</f>
        <v>❌</v>
      </c>
      <c r="J299" s="5"/>
      <c r="K299" s="5"/>
      <c r="L299" s="8"/>
    </row>
    <row r="300" ht="38.25" customHeight="1">
      <c r="A300" s="3"/>
      <c r="B300" s="4" t="s">
        <v>518</v>
      </c>
      <c r="C300" s="4" t="s">
        <v>519</v>
      </c>
      <c r="D300" s="5" t="s">
        <v>522</v>
      </c>
      <c r="E300" s="6">
        <v>50.0</v>
      </c>
      <c r="F300" s="6">
        <v>15.0</v>
      </c>
      <c r="G300" s="5" t="s">
        <v>433</v>
      </c>
      <c r="H300" s="7" t="s">
        <v>13</v>
      </c>
      <c r="I300" s="5" t="str">
        <f>IFERROR(__xludf.DUMMYFUNCTION("""COMPUTED_VALUE"""),"✅")</f>
        <v>✅</v>
      </c>
      <c r="J300" s="5"/>
      <c r="K300" s="5"/>
      <c r="L300" s="8"/>
    </row>
    <row r="301" ht="38.25" customHeight="1">
      <c r="A301" s="3"/>
      <c r="B301" s="4" t="s">
        <v>518</v>
      </c>
      <c r="C301" s="4" t="s">
        <v>519</v>
      </c>
      <c r="D301" s="5" t="s">
        <v>523</v>
      </c>
      <c r="E301" s="6">
        <v>40.0</v>
      </c>
      <c r="F301" s="6">
        <v>9.0</v>
      </c>
      <c r="G301" s="5" t="s">
        <v>20</v>
      </c>
      <c r="H301" s="7" t="s">
        <v>524</v>
      </c>
      <c r="I301" s="5" t="str">
        <f>IFERROR(__xludf.DUMMYFUNCTION("""COMPUTED_VALUE"""),"❌")</f>
        <v>❌</v>
      </c>
      <c r="J301" s="5"/>
      <c r="K301" s="5"/>
      <c r="L301" s="8"/>
    </row>
    <row r="302" ht="38.25" customHeight="1">
      <c r="A302" s="3"/>
      <c r="B302" s="4" t="s">
        <v>518</v>
      </c>
      <c r="C302" s="4" t="s">
        <v>519</v>
      </c>
      <c r="D302" s="5" t="s">
        <v>525</v>
      </c>
      <c r="E302" s="6">
        <v>30.0</v>
      </c>
      <c r="F302" s="6">
        <v>9.0</v>
      </c>
      <c r="G302" s="5" t="s">
        <v>28</v>
      </c>
      <c r="H302" s="7" t="s">
        <v>524</v>
      </c>
      <c r="I302" s="5" t="str">
        <f>IFERROR(__xludf.DUMMYFUNCTION("""COMPUTED_VALUE"""),"❌")</f>
        <v>❌</v>
      </c>
      <c r="J302" s="5"/>
      <c r="K302" s="5"/>
      <c r="L302" s="8"/>
    </row>
    <row r="303" ht="38.25" customHeight="1">
      <c r="A303" s="3"/>
      <c r="B303" s="4" t="s">
        <v>518</v>
      </c>
      <c r="C303" s="4" t="s">
        <v>519</v>
      </c>
      <c r="D303" s="5" t="s">
        <v>526</v>
      </c>
      <c r="E303" s="6">
        <v>20.0</v>
      </c>
      <c r="F303" s="6">
        <v>17.0</v>
      </c>
      <c r="G303" s="5" t="s">
        <v>15</v>
      </c>
      <c r="H303" s="7" t="s">
        <v>527</v>
      </c>
      <c r="I303" s="5" t="str">
        <f>IFERROR(__xludf.DUMMYFUNCTION("""COMPUTED_VALUE"""),"❌")</f>
        <v>❌</v>
      </c>
      <c r="J303" s="5"/>
      <c r="K303" s="5"/>
      <c r="L303" s="8"/>
    </row>
    <row r="304" ht="38.25" customHeight="1">
      <c r="A304" s="3"/>
      <c r="B304" s="4" t="s">
        <v>518</v>
      </c>
      <c r="C304" s="4" t="s">
        <v>519</v>
      </c>
      <c r="D304" s="5" t="s">
        <v>528</v>
      </c>
      <c r="E304" s="6">
        <v>20.0</v>
      </c>
      <c r="F304" s="6">
        <v>10.0</v>
      </c>
      <c r="G304" s="5" t="s">
        <v>230</v>
      </c>
      <c r="H304" s="7" t="s">
        <v>529</v>
      </c>
      <c r="I304" s="5" t="str">
        <f>IFERROR(__xludf.DUMMYFUNCTION("""COMPUTED_VALUE"""),"❌")</f>
        <v>❌</v>
      </c>
      <c r="J304" s="5"/>
      <c r="K304" s="5"/>
      <c r="L304" s="8"/>
    </row>
    <row r="305" ht="38.25" customHeight="1">
      <c r="A305" s="3"/>
      <c r="B305" s="4" t="s">
        <v>518</v>
      </c>
      <c r="C305" s="4" t="s">
        <v>519</v>
      </c>
      <c r="D305" s="5" t="s">
        <v>530</v>
      </c>
      <c r="E305" s="6">
        <v>20.0</v>
      </c>
      <c r="F305" s="6">
        <v>13.0</v>
      </c>
      <c r="G305" s="5" t="s">
        <v>122</v>
      </c>
      <c r="H305" s="7" t="s">
        <v>521</v>
      </c>
      <c r="I305" s="5" t="str">
        <f>IFERROR(__xludf.DUMMYFUNCTION("""COMPUTED_VALUE"""),"❌")</f>
        <v>❌</v>
      </c>
      <c r="J305" s="5"/>
      <c r="K305" s="5"/>
      <c r="L305" s="8"/>
    </row>
    <row r="306" ht="38.25" customHeight="1">
      <c r="A306" s="3"/>
      <c r="B306" s="4" t="s">
        <v>518</v>
      </c>
      <c r="C306" s="4" t="s">
        <v>519</v>
      </c>
      <c r="D306" s="5" t="s">
        <v>531</v>
      </c>
      <c r="E306" s="6">
        <v>20.0</v>
      </c>
      <c r="F306" s="6">
        <v>10.0</v>
      </c>
      <c r="G306" s="5" t="s">
        <v>15</v>
      </c>
      <c r="H306" s="7" t="s">
        <v>532</v>
      </c>
      <c r="I306" s="5" t="str">
        <f>IFERROR(__xludf.DUMMYFUNCTION("""COMPUTED_VALUE"""),"❌")</f>
        <v>❌</v>
      </c>
      <c r="J306" s="5"/>
      <c r="K306" s="5"/>
      <c r="L306" s="8"/>
    </row>
    <row r="307" ht="38.25" customHeight="1">
      <c r="A307" s="3"/>
      <c r="B307" s="4" t="s">
        <v>518</v>
      </c>
      <c r="C307" s="4" t="s">
        <v>519</v>
      </c>
      <c r="D307" s="5" t="s">
        <v>533</v>
      </c>
      <c r="E307" s="6">
        <v>20.0</v>
      </c>
      <c r="F307" s="6">
        <v>11.0</v>
      </c>
      <c r="G307" s="5" t="s">
        <v>28</v>
      </c>
      <c r="H307" s="7" t="s">
        <v>524</v>
      </c>
      <c r="I307" s="5" t="str">
        <f>IFERROR(__xludf.DUMMYFUNCTION("""COMPUTED_VALUE"""),"❌")</f>
        <v>❌</v>
      </c>
      <c r="J307" s="5"/>
      <c r="K307" s="5"/>
      <c r="L307" s="8"/>
    </row>
    <row r="308" ht="38.25" customHeight="1">
      <c r="A308" s="3"/>
      <c r="B308" s="4" t="s">
        <v>518</v>
      </c>
      <c r="C308" s="4" t="s">
        <v>519</v>
      </c>
      <c r="D308" s="5" t="s">
        <v>534</v>
      </c>
      <c r="E308" s="6">
        <v>10.0</v>
      </c>
      <c r="F308" s="6">
        <v>30.0</v>
      </c>
      <c r="G308" s="5" t="s">
        <v>271</v>
      </c>
      <c r="H308" s="7" t="s">
        <v>272</v>
      </c>
      <c r="I308" s="5" t="str">
        <f>IFERROR(__xludf.DUMMYFUNCTION("""COMPUTED_VALUE"""),"✅")</f>
        <v>✅</v>
      </c>
      <c r="J308" s="5"/>
      <c r="K308" s="5"/>
      <c r="L308" s="8"/>
    </row>
    <row r="309" ht="38.25" customHeight="1">
      <c r="A309" s="3"/>
      <c r="B309" s="4" t="s">
        <v>518</v>
      </c>
      <c r="C309" s="4" t="s">
        <v>519</v>
      </c>
      <c r="D309" s="5" t="s">
        <v>535</v>
      </c>
      <c r="E309" s="6">
        <v>10.0</v>
      </c>
      <c r="F309" s="6">
        <v>17.0</v>
      </c>
      <c r="G309" s="5" t="s">
        <v>536</v>
      </c>
      <c r="H309" s="10" t="s">
        <v>537</v>
      </c>
      <c r="I309" s="5" t="str">
        <f>IFERROR(__xludf.DUMMYFUNCTION("""COMPUTED_VALUE"""),"❌")</f>
        <v>❌</v>
      </c>
      <c r="J309" s="5"/>
      <c r="K309" s="5"/>
      <c r="L309" s="8"/>
    </row>
    <row r="310" ht="38.25" customHeight="1">
      <c r="A310" s="3"/>
      <c r="B310" s="4" t="s">
        <v>518</v>
      </c>
      <c r="C310" s="4" t="s">
        <v>519</v>
      </c>
      <c r="D310" s="5" t="s">
        <v>538</v>
      </c>
      <c r="E310" s="6">
        <v>10.0</v>
      </c>
      <c r="F310" s="6">
        <v>23.0</v>
      </c>
      <c r="G310" s="5" t="s">
        <v>489</v>
      </c>
      <c r="H310" s="10" t="s">
        <v>157</v>
      </c>
      <c r="I310" s="5" t="str">
        <f>IFERROR(__xludf.DUMMYFUNCTION("""COMPUTED_VALUE"""),"❌")</f>
        <v>❌</v>
      </c>
      <c r="J310" s="5"/>
      <c r="K310" s="5"/>
      <c r="L310" s="8"/>
    </row>
    <row r="311" ht="38.25" customHeight="1">
      <c r="A311" s="3"/>
      <c r="B311" s="4" t="s">
        <v>518</v>
      </c>
      <c r="C311" s="4" t="s">
        <v>519</v>
      </c>
      <c r="D311" s="5" t="s">
        <v>539</v>
      </c>
      <c r="E311" s="6">
        <v>10.0</v>
      </c>
      <c r="F311" s="6">
        <v>14.0</v>
      </c>
      <c r="G311" s="5" t="s">
        <v>262</v>
      </c>
      <c r="H311" s="7" t="s">
        <v>540</v>
      </c>
      <c r="I311" s="5" t="str">
        <f>IFERROR(__xludf.DUMMYFUNCTION("""COMPUTED_VALUE"""),"✅")</f>
        <v>✅</v>
      </c>
      <c r="J311" s="5"/>
      <c r="K311" s="5"/>
      <c r="L311" s="8"/>
    </row>
    <row r="312" ht="38.25" customHeight="1">
      <c r="A312" s="3"/>
      <c r="B312" s="4" t="s">
        <v>518</v>
      </c>
      <c r="C312" s="4" t="s">
        <v>519</v>
      </c>
      <c r="D312" s="5" t="s">
        <v>541</v>
      </c>
      <c r="E312" s="6">
        <v>10.0</v>
      </c>
      <c r="F312" s="6">
        <v>11.0</v>
      </c>
      <c r="G312" s="5" t="s">
        <v>15</v>
      </c>
      <c r="H312" s="7" t="s">
        <v>13</v>
      </c>
      <c r="I312" s="5" t="str">
        <f>IFERROR(__xludf.DUMMYFUNCTION("""COMPUTED_VALUE"""),"✅")</f>
        <v>✅</v>
      </c>
      <c r="J312" s="5"/>
      <c r="K312" s="5"/>
      <c r="L312" s="8"/>
    </row>
    <row r="313" ht="38.25" customHeight="1">
      <c r="A313" s="3"/>
      <c r="B313" s="4" t="s">
        <v>288</v>
      </c>
      <c r="C313" s="4" t="s">
        <v>542</v>
      </c>
      <c r="D313" s="5" t="s">
        <v>543</v>
      </c>
      <c r="E313" s="6">
        <v>1000.0</v>
      </c>
      <c r="F313" s="6">
        <v>23.0</v>
      </c>
      <c r="G313" s="5" t="s">
        <v>64</v>
      </c>
      <c r="H313" s="7" t="s">
        <v>544</v>
      </c>
      <c r="I313" s="5" t="str">
        <f>IFERROR(__xludf.DUMMYFUNCTION("""COMPUTED_VALUE"""),"❌")</f>
        <v>❌</v>
      </c>
      <c r="J313" s="5"/>
      <c r="K313" s="5"/>
      <c r="L313" s="8"/>
    </row>
    <row r="314" ht="38.25" customHeight="1">
      <c r="A314" s="3"/>
      <c r="B314" s="4" t="s">
        <v>288</v>
      </c>
      <c r="C314" s="4" t="s">
        <v>542</v>
      </c>
      <c r="D314" s="5" t="s">
        <v>545</v>
      </c>
      <c r="E314" s="6">
        <v>70.0</v>
      </c>
      <c r="F314" s="6">
        <v>12.0</v>
      </c>
      <c r="G314" s="5" t="s">
        <v>23</v>
      </c>
      <c r="H314" s="7" t="s">
        <v>546</v>
      </c>
      <c r="I314" s="5" t="str">
        <f>IFERROR(__xludf.DUMMYFUNCTION("""COMPUTED_VALUE"""),"❌")</f>
        <v>❌</v>
      </c>
      <c r="J314" s="5"/>
      <c r="K314" s="5"/>
      <c r="L314" s="8"/>
    </row>
    <row r="315" ht="38.25" customHeight="1">
      <c r="A315" s="3"/>
      <c r="B315" s="4" t="s">
        <v>288</v>
      </c>
      <c r="C315" s="4" t="s">
        <v>542</v>
      </c>
      <c r="D315" s="5" t="s">
        <v>547</v>
      </c>
      <c r="E315" s="6">
        <v>50.0</v>
      </c>
      <c r="F315" s="6">
        <v>7.0</v>
      </c>
      <c r="G315" s="5" t="s">
        <v>122</v>
      </c>
      <c r="H315" s="7" t="s">
        <v>548</v>
      </c>
      <c r="I315" s="5" t="str">
        <f>IFERROR(__xludf.DUMMYFUNCTION("""COMPUTED_VALUE"""),"❌")</f>
        <v>❌</v>
      </c>
      <c r="J315" s="5"/>
      <c r="K315" s="5"/>
      <c r="L315" s="8"/>
    </row>
    <row r="316" ht="38.25" customHeight="1">
      <c r="A316" s="3"/>
      <c r="B316" s="4" t="s">
        <v>288</v>
      </c>
      <c r="C316" s="4" t="s">
        <v>542</v>
      </c>
      <c r="D316" s="5" t="s">
        <v>549</v>
      </c>
      <c r="E316" s="6">
        <v>30.0</v>
      </c>
      <c r="F316" s="6">
        <v>14.0</v>
      </c>
      <c r="G316" s="5" t="s">
        <v>75</v>
      </c>
      <c r="H316" s="7" t="s">
        <v>550</v>
      </c>
      <c r="I316" s="5" t="str">
        <f>IFERROR(__xludf.DUMMYFUNCTION("""COMPUTED_VALUE"""),"❌")</f>
        <v>❌</v>
      </c>
      <c r="J316" s="5"/>
      <c r="K316" s="5"/>
      <c r="L316" s="8"/>
    </row>
    <row r="317" ht="38.25" customHeight="1">
      <c r="A317" s="3"/>
      <c r="B317" s="4" t="s">
        <v>288</v>
      </c>
      <c r="C317" s="4" t="s">
        <v>542</v>
      </c>
      <c r="D317" s="5" t="s">
        <v>551</v>
      </c>
      <c r="E317" s="6">
        <v>20.0</v>
      </c>
      <c r="F317" s="6">
        <v>40.0</v>
      </c>
      <c r="G317" s="5" t="s">
        <v>246</v>
      </c>
      <c r="H317" s="7" t="s">
        <v>272</v>
      </c>
      <c r="I317" s="5" t="str">
        <f>IFERROR(__xludf.DUMMYFUNCTION("""COMPUTED_VALUE"""),"✅")</f>
        <v>✅</v>
      </c>
      <c r="J317" s="5"/>
      <c r="K317" s="5"/>
      <c r="L317" s="8"/>
    </row>
    <row r="318" ht="38.25" customHeight="1">
      <c r="A318" s="3"/>
      <c r="B318" s="4" t="s">
        <v>288</v>
      </c>
      <c r="C318" s="4" t="s">
        <v>542</v>
      </c>
      <c r="D318" s="5" t="s">
        <v>552</v>
      </c>
      <c r="E318" s="6">
        <v>20.0</v>
      </c>
      <c r="F318" s="6">
        <v>18.0</v>
      </c>
      <c r="G318" s="5" t="s">
        <v>75</v>
      </c>
      <c r="H318" s="7" t="s">
        <v>544</v>
      </c>
      <c r="I318" s="5" t="str">
        <f>IFERROR(__xludf.DUMMYFUNCTION("""COMPUTED_VALUE"""),"❌")</f>
        <v>❌</v>
      </c>
      <c r="J318" s="5"/>
      <c r="K318" s="5"/>
      <c r="L318" s="8"/>
    </row>
    <row r="319" ht="38.25" customHeight="1">
      <c r="A319" s="3"/>
      <c r="B319" s="4" t="s">
        <v>288</v>
      </c>
      <c r="C319" s="4" t="s">
        <v>542</v>
      </c>
      <c r="D319" s="5" t="s">
        <v>553</v>
      </c>
      <c r="E319" s="6">
        <v>20.0</v>
      </c>
      <c r="F319" s="6">
        <v>15.0</v>
      </c>
      <c r="G319" s="5" t="s">
        <v>23</v>
      </c>
      <c r="H319" s="7" t="s">
        <v>544</v>
      </c>
      <c r="I319" s="5" t="str">
        <f>IFERROR(__xludf.DUMMYFUNCTION("""COMPUTED_VALUE"""),"❌")</f>
        <v>❌</v>
      </c>
      <c r="J319" s="5"/>
      <c r="K319" s="5"/>
      <c r="L319" s="8"/>
    </row>
    <row r="320" ht="38.25" customHeight="1">
      <c r="A320" s="3"/>
      <c r="B320" s="4" t="s">
        <v>288</v>
      </c>
      <c r="C320" s="4" t="s">
        <v>542</v>
      </c>
      <c r="D320" s="5" t="s">
        <v>554</v>
      </c>
      <c r="E320" s="6">
        <v>20.0</v>
      </c>
      <c r="F320" s="6">
        <v>8.0</v>
      </c>
      <c r="G320" s="5" t="s">
        <v>28</v>
      </c>
      <c r="H320" s="7" t="s">
        <v>555</v>
      </c>
      <c r="I320" s="5" t="str">
        <f>IFERROR(__xludf.DUMMYFUNCTION("""COMPUTED_VALUE"""),"❌")</f>
        <v>❌</v>
      </c>
      <c r="J320" s="5"/>
      <c r="K320" s="5"/>
      <c r="L320" s="8"/>
    </row>
    <row r="321" ht="38.25" customHeight="1">
      <c r="A321" s="3"/>
      <c r="B321" s="4" t="s">
        <v>288</v>
      </c>
      <c r="C321" s="4" t="s">
        <v>542</v>
      </c>
      <c r="D321" s="5" t="s">
        <v>556</v>
      </c>
      <c r="E321" s="6">
        <v>20.0</v>
      </c>
      <c r="F321" s="6">
        <v>9.0</v>
      </c>
      <c r="G321" s="5" t="s">
        <v>140</v>
      </c>
      <c r="H321" s="7" t="s">
        <v>24</v>
      </c>
      <c r="I321" s="5" t="str">
        <f>IFERROR(__xludf.DUMMYFUNCTION("""COMPUTED_VALUE"""),"✅")</f>
        <v>✅</v>
      </c>
      <c r="J321" s="5"/>
      <c r="K321" s="5"/>
      <c r="L321" s="8"/>
    </row>
    <row r="322" ht="38.25" customHeight="1">
      <c r="A322" s="3"/>
      <c r="B322" s="4" t="s">
        <v>288</v>
      </c>
      <c r="C322" s="4" t="s">
        <v>542</v>
      </c>
      <c r="D322" s="5" t="s">
        <v>557</v>
      </c>
      <c r="E322" s="6">
        <v>20.0</v>
      </c>
      <c r="F322" s="6">
        <v>5.0</v>
      </c>
      <c r="G322" s="5" t="s">
        <v>28</v>
      </c>
      <c r="H322" s="7" t="s">
        <v>558</v>
      </c>
      <c r="I322" s="5" t="str">
        <f>IFERROR(__xludf.DUMMYFUNCTION("""COMPUTED_VALUE"""),"❌")</f>
        <v>❌</v>
      </c>
      <c r="J322" s="5"/>
      <c r="K322" s="5"/>
      <c r="L322" s="8"/>
    </row>
    <row r="323" ht="38.25" customHeight="1">
      <c r="A323" s="3"/>
      <c r="B323" s="4" t="s">
        <v>288</v>
      </c>
      <c r="C323" s="4" t="s">
        <v>542</v>
      </c>
      <c r="D323" s="5" t="s">
        <v>559</v>
      </c>
      <c r="E323" s="6">
        <v>20.0</v>
      </c>
      <c r="F323" s="6">
        <v>10.0</v>
      </c>
      <c r="G323" s="5" t="s">
        <v>28</v>
      </c>
      <c r="H323" s="7" t="s">
        <v>560</v>
      </c>
      <c r="I323" s="5" t="str">
        <f>IFERROR(__xludf.DUMMYFUNCTION("""COMPUTED_VALUE"""),"❌")</f>
        <v>❌</v>
      </c>
      <c r="J323" s="5"/>
      <c r="K323" s="5"/>
      <c r="L323" s="8"/>
    </row>
    <row r="324" ht="38.25" customHeight="1">
      <c r="A324" s="3"/>
      <c r="B324" s="4" t="s">
        <v>288</v>
      </c>
      <c r="C324" s="4" t="s">
        <v>542</v>
      </c>
      <c r="D324" s="5" t="s">
        <v>561</v>
      </c>
      <c r="E324" s="6">
        <v>20.0</v>
      </c>
      <c r="F324" s="6">
        <v>11.0</v>
      </c>
      <c r="G324" s="5" t="s">
        <v>28</v>
      </c>
      <c r="H324" s="7" t="s">
        <v>562</v>
      </c>
      <c r="I324" s="5" t="str">
        <f>IFERROR(__xludf.DUMMYFUNCTION("""COMPUTED_VALUE"""),"❌")</f>
        <v>❌</v>
      </c>
      <c r="J324" s="5"/>
      <c r="K324" s="5"/>
      <c r="L324" s="8"/>
    </row>
    <row r="325" ht="38.25" customHeight="1">
      <c r="A325" s="3"/>
      <c r="B325" s="4" t="s">
        <v>288</v>
      </c>
      <c r="C325" s="4" t="s">
        <v>542</v>
      </c>
      <c r="D325" s="5" t="s">
        <v>563</v>
      </c>
      <c r="E325" s="6">
        <v>10.0</v>
      </c>
      <c r="F325" s="6">
        <v>17.0</v>
      </c>
      <c r="G325" s="5" t="s">
        <v>47</v>
      </c>
      <c r="H325" s="10" t="s">
        <v>564</v>
      </c>
      <c r="I325" s="5" t="str">
        <f>IFERROR(__xludf.DUMMYFUNCTION("""COMPUTED_VALUE"""),"❌")</f>
        <v>❌</v>
      </c>
      <c r="J325" s="5"/>
      <c r="K325" s="5"/>
      <c r="L325" s="8"/>
    </row>
    <row r="326" ht="38.25" customHeight="1">
      <c r="A326" s="3"/>
      <c r="B326" s="4" t="s">
        <v>51</v>
      </c>
      <c r="C326" s="4" t="s">
        <v>565</v>
      </c>
      <c r="D326" s="5" t="s">
        <v>566</v>
      </c>
      <c r="E326" s="6">
        <v>1000.0</v>
      </c>
      <c r="F326" s="6">
        <v>24.0</v>
      </c>
      <c r="G326" s="5" t="s">
        <v>15</v>
      </c>
      <c r="H326" s="7" t="s">
        <v>567</v>
      </c>
      <c r="I326" s="5" t="str">
        <f>IFERROR(__xludf.DUMMYFUNCTION("""COMPUTED_VALUE"""),"❌")</f>
        <v>❌</v>
      </c>
      <c r="J326" s="5"/>
      <c r="K326" s="5"/>
      <c r="L326" s="8"/>
    </row>
    <row r="327" ht="38.25" customHeight="1">
      <c r="A327" s="3"/>
      <c r="B327" s="4" t="s">
        <v>51</v>
      </c>
      <c r="C327" s="4" t="s">
        <v>565</v>
      </c>
      <c r="D327" s="5" t="s">
        <v>568</v>
      </c>
      <c r="E327" s="6">
        <v>70.0</v>
      </c>
      <c r="F327" s="6">
        <v>14.0</v>
      </c>
      <c r="G327" s="5" t="s">
        <v>378</v>
      </c>
      <c r="H327" s="7" t="s">
        <v>567</v>
      </c>
      <c r="I327" s="5" t="str">
        <f>IFERROR(__xludf.DUMMYFUNCTION("""COMPUTED_VALUE"""),"❌")</f>
        <v>❌</v>
      </c>
      <c r="J327" s="5"/>
      <c r="K327" s="5"/>
      <c r="L327" s="8"/>
    </row>
    <row r="328" ht="38.25" customHeight="1">
      <c r="A328" s="3"/>
      <c r="B328" s="4" t="s">
        <v>51</v>
      </c>
      <c r="C328" s="4" t="s">
        <v>565</v>
      </c>
      <c r="D328" s="5" t="s">
        <v>569</v>
      </c>
      <c r="E328" s="6">
        <v>40.0</v>
      </c>
      <c r="F328" s="6">
        <v>11.0</v>
      </c>
      <c r="G328" s="5" t="s">
        <v>246</v>
      </c>
      <c r="H328" s="7" t="s">
        <v>567</v>
      </c>
      <c r="I328" s="5" t="str">
        <f>IFERROR(__xludf.DUMMYFUNCTION("""COMPUTED_VALUE"""),"❌")</f>
        <v>❌</v>
      </c>
      <c r="J328" s="5"/>
      <c r="K328" s="5"/>
      <c r="L328" s="8"/>
    </row>
    <row r="329" ht="38.25" customHeight="1">
      <c r="A329" s="3"/>
      <c r="B329" s="4" t="s">
        <v>51</v>
      </c>
      <c r="C329" s="4" t="s">
        <v>565</v>
      </c>
      <c r="D329" s="5" t="s">
        <v>570</v>
      </c>
      <c r="E329" s="6">
        <v>20.0</v>
      </c>
      <c r="F329" s="6">
        <v>17.0</v>
      </c>
      <c r="G329" s="5" t="s">
        <v>271</v>
      </c>
      <c r="H329" s="7" t="s">
        <v>62</v>
      </c>
      <c r="I329" s="5" t="str">
        <f>IFERROR(__xludf.DUMMYFUNCTION("""COMPUTED_VALUE"""),"❌")</f>
        <v>❌</v>
      </c>
      <c r="J329" s="5"/>
      <c r="K329" s="5"/>
      <c r="L329" s="8"/>
    </row>
    <row r="330" ht="38.25" customHeight="1">
      <c r="A330" s="3"/>
      <c r="B330" s="4" t="s">
        <v>51</v>
      </c>
      <c r="C330" s="4" t="s">
        <v>565</v>
      </c>
      <c r="D330" s="5" t="s">
        <v>571</v>
      </c>
      <c r="E330" s="6">
        <v>20.0</v>
      </c>
      <c r="F330" s="6">
        <v>14.0</v>
      </c>
      <c r="G330" s="5" t="s">
        <v>87</v>
      </c>
      <c r="H330" s="7" t="s">
        <v>567</v>
      </c>
      <c r="I330" s="5" t="str">
        <f>IFERROR(__xludf.DUMMYFUNCTION("""COMPUTED_VALUE"""),"❌")</f>
        <v>❌</v>
      </c>
      <c r="J330" s="5"/>
      <c r="K330" s="5"/>
      <c r="L330" s="8"/>
    </row>
    <row r="331" ht="38.25" customHeight="1">
      <c r="A331" s="3"/>
      <c r="B331" s="4" t="s">
        <v>51</v>
      </c>
      <c r="C331" s="4" t="s">
        <v>565</v>
      </c>
      <c r="D331" s="5" t="s">
        <v>572</v>
      </c>
      <c r="E331" s="6">
        <v>20.0</v>
      </c>
      <c r="F331" s="6">
        <v>8.0</v>
      </c>
      <c r="G331" s="5" t="s">
        <v>28</v>
      </c>
      <c r="H331" s="7" t="s">
        <v>573</v>
      </c>
      <c r="I331" s="5" t="str">
        <f>IFERROR(__xludf.DUMMYFUNCTION("""COMPUTED_VALUE"""),"❌")</f>
        <v>❌</v>
      </c>
      <c r="J331" s="5"/>
      <c r="K331" s="5"/>
      <c r="L331" s="8"/>
    </row>
    <row r="332" ht="38.25" customHeight="1">
      <c r="A332" s="3"/>
      <c r="B332" s="4" t="s">
        <v>51</v>
      </c>
      <c r="C332" s="4" t="s">
        <v>565</v>
      </c>
      <c r="D332" s="5" t="s">
        <v>574</v>
      </c>
      <c r="E332" s="6">
        <v>20.0</v>
      </c>
      <c r="F332" s="6">
        <v>11.0</v>
      </c>
      <c r="G332" s="5" t="s">
        <v>28</v>
      </c>
      <c r="H332" s="7" t="s">
        <v>575</v>
      </c>
      <c r="I332" s="5" t="str">
        <f>IFERROR(__xludf.DUMMYFUNCTION("""COMPUTED_VALUE"""),"❌")</f>
        <v>❌</v>
      </c>
      <c r="J332" s="5"/>
      <c r="K332" s="5"/>
      <c r="L332" s="8"/>
    </row>
    <row r="333" ht="38.25" customHeight="1">
      <c r="A333" s="3"/>
      <c r="B333" s="4" t="s">
        <v>51</v>
      </c>
      <c r="C333" s="4" t="s">
        <v>565</v>
      </c>
      <c r="D333" s="5" t="s">
        <v>576</v>
      </c>
      <c r="E333" s="6">
        <v>10.0</v>
      </c>
      <c r="F333" s="6">
        <v>17.0</v>
      </c>
      <c r="G333" s="5" t="s">
        <v>577</v>
      </c>
      <c r="H333" s="10" t="s">
        <v>48</v>
      </c>
      <c r="I333" s="5" t="str">
        <f>IFERROR(__xludf.DUMMYFUNCTION("""COMPUTED_VALUE"""),"❌")</f>
        <v>❌</v>
      </c>
      <c r="J333" s="5"/>
      <c r="K333" s="5"/>
      <c r="L333" s="8"/>
    </row>
    <row r="334" ht="38.25" customHeight="1">
      <c r="A334" s="3"/>
      <c r="B334" s="4" t="s">
        <v>51</v>
      </c>
      <c r="C334" s="4" t="s">
        <v>565</v>
      </c>
      <c r="D334" s="5" t="s">
        <v>578</v>
      </c>
      <c r="E334" s="6">
        <v>10.0</v>
      </c>
      <c r="F334" s="6">
        <v>12.0</v>
      </c>
      <c r="G334" s="5" t="s">
        <v>90</v>
      </c>
      <c r="H334" s="7" t="s">
        <v>579</v>
      </c>
      <c r="I334" s="5" t="str">
        <f>IFERROR(__xludf.DUMMYFUNCTION("""COMPUTED_VALUE"""),"❌")</f>
        <v>❌</v>
      </c>
      <c r="J334" s="5"/>
      <c r="K334" s="5"/>
      <c r="L334" s="8"/>
    </row>
    <row r="335" ht="38.25" customHeight="1">
      <c r="A335" s="3"/>
      <c r="B335" s="4" t="s">
        <v>249</v>
      </c>
      <c r="C335" s="4" t="s">
        <v>580</v>
      </c>
      <c r="D335" s="5" t="s">
        <v>581</v>
      </c>
      <c r="E335" s="6">
        <v>1000.0</v>
      </c>
      <c r="F335" s="6">
        <v>24.0</v>
      </c>
      <c r="G335" s="5" t="s">
        <v>15</v>
      </c>
      <c r="H335" s="7" t="s">
        <v>582</v>
      </c>
      <c r="I335" s="5" t="str">
        <f>IFERROR(__xludf.DUMMYFUNCTION("""COMPUTED_VALUE"""),"❌")</f>
        <v>❌</v>
      </c>
      <c r="J335" s="5"/>
      <c r="K335" s="5"/>
      <c r="L335" s="8"/>
    </row>
    <row r="336" ht="38.25" customHeight="1">
      <c r="A336" s="3"/>
      <c r="B336" s="4" t="s">
        <v>249</v>
      </c>
      <c r="C336" s="4" t="s">
        <v>580</v>
      </c>
      <c r="D336" s="5" t="s">
        <v>583</v>
      </c>
      <c r="E336" s="6">
        <v>70.0</v>
      </c>
      <c r="F336" s="6">
        <v>15.0</v>
      </c>
      <c r="G336" s="5" t="s">
        <v>15</v>
      </c>
      <c r="H336" s="7" t="s">
        <v>582</v>
      </c>
      <c r="I336" s="5" t="str">
        <f>IFERROR(__xludf.DUMMYFUNCTION("""COMPUTED_VALUE"""),"❌")</f>
        <v>❌</v>
      </c>
      <c r="J336" s="5"/>
      <c r="K336" s="5"/>
      <c r="L336" s="8"/>
    </row>
    <row r="337" ht="38.25" customHeight="1">
      <c r="A337" s="3"/>
      <c r="B337" s="4" t="s">
        <v>249</v>
      </c>
      <c r="C337" s="4" t="s">
        <v>580</v>
      </c>
      <c r="D337" s="5" t="s">
        <v>584</v>
      </c>
      <c r="E337" s="6">
        <v>30.0</v>
      </c>
      <c r="F337" s="6">
        <v>12.0</v>
      </c>
      <c r="G337" s="5" t="s">
        <v>41</v>
      </c>
      <c r="H337" s="7" t="s">
        <v>585</v>
      </c>
      <c r="I337" s="5" t="str">
        <f>IFERROR(__xludf.DUMMYFUNCTION("""COMPUTED_VALUE"""),"❌")</f>
        <v>❌</v>
      </c>
      <c r="J337" s="5"/>
      <c r="K337" s="5"/>
      <c r="L337" s="8"/>
    </row>
    <row r="338" ht="38.25" customHeight="1">
      <c r="A338" s="3"/>
      <c r="B338" s="4" t="s">
        <v>249</v>
      </c>
      <c r="C338" s="4" t="s">
        <v>580</v>
      </c>
      <c r="D338" s="5" t="s">
        <v>586</v>
      </c>
      <c r="E338" s="6">
        <v>20.0</v>
      </c>
      <c r="F338" s="6">
        <v>17.0</v>
      </c>
      <c r="G338" s="5" t="s">
        <v>61</v>
      </c>
      <c r="H338" s="7" t="s">
        <v>62</v>
      </c>
      <c r="I338" s="5" t="str">
        <f>IFERROR(__xludf.DUMMYFUNCTION("""COMPUTED_VALUE"""),"❌")</f>
        <v>❌</v>
      </c>
      <c r="J338" s="5"/>
      <c r="K338" s="5"/>
      <c r="L338" s="8"/>
    </row>
    <row r="339" ht="38.25" customHeight="1">
      <c r="A339" s="3"/>
      <c r="B339" s="4" t="s">
        <v>249</v>
      </c>
      <c r="C339" s="4" t="s">
        <v>580</v>
      </c>
      <c r="D339" s="5" t="s">
        <v>587</v>
      </c>
      <c r="E339" s="6">
        <v>20.0</v>
      </c>
      <c r="F339" s="6">
        <v>14.0</v>
      </c>
      <c r="G339" s="5" t="s">
        <v>87</v>
      </c>
      <c r="H339" s="7" t="s">
        <v>582</v>
      </c>
      <c r="I339" s="5" t="str">
        <f>IFERROR(__xludf.DUMMYFUNCTION("""COMPUTED_VALUE"""),"❌")</f>
        <v>❌</v>
      </c>
      <c r="J339" s="5"/>
      <c r="K339" s="5"/>
      <c r="L339" s="8"/>
    </row>
    <row r="340" ht="38.25" customHeight="1">
      <c r="A340" s="3"/>
      <c r="B340" s="4" t="s">
        <v>249</v>
      </c>
      <c r="C340" s="4" t="s">
        <v>580</v>
      </c>
      <c r="D340" s="5" t="s">
        <v>588</v>
      </c>
      <c r="E340" s="6">
        <v>20.0</v>
      </c>
      <c r="F340" s="6">
        <v>10.0</v>
      </c>
      <c r="G340" s="5" t="s">
        <v>61</v>
      </c>
      <c r="H340" s="7" t="s">
        <v>589</v>
      </c>
      <c r="I340" s="5" t="str">
        <f>IFERROR(__xludf.DUMMYFUNCTION("""COMPUTED_VALUE"""),"✅")</f>
        <v>✅</v>
      </c>
      <c r="J340" s="5"/>
      <c r="K340" s="5"/>
      <c r="L340" s="8"/>
    </row>
    <row r="341" ht="38.25" customHeight="1">
      <c r="A341" s="3"/>
      <c r="B341" s="4" t="s">
        <v>249</v>
      </c>
      <c r="C341" s="4" t="s">
        <v>580</v>
      </c>
      <c r="D341" s="5" t="s">
        <v>590</v>
      </c>
      <c r="E341" s="6">
        <v>20.0</v>
      </c>
      <c r="F341" s="6">
        <v>11.0</v>
      </c>
      <c r="G341" s="5" t="s">
        <v>15</v>
      </c>
      <c r="H341" s="7" t="s">
        <v>582</v>
      </c>
      <c r="I341" s="5" t="str">
        <f>IFERROR(__xludf.DUMMYFUNCTION("""COMPUTED_VALUE"""),"❌")</f>
        <v>❌</v>
      </c>
      <c r="J341" s="5"/>
      <c r="K341" s="5"/>
      <c r="L341" s="8"/>
    </row>
    <row r="342" ht="38.25" customHeight="1">
      <c r="A342" s="3"/>
      <c r="B342" s="4" t="s">
        <v>249</v>
      </c>
      <c r="C342" s="4" t="s">
        <v>580</v>
      </c>
      <c r="D342" s="5" t="s">
        <v>591</v>
      </c>
      <c r="E342" s="6">
        <v>20.0</v>
      </c>
      <c r="F342" s="6">
        <v>11.0</v>
      </c>
      <c r="G342" s="5" t="s">
        <v>15</v>
      </c>
      <c r="H342" s="7" t="s">
        <v>592</v>
      </c>
      <c r="I342" s="5" t="str">
        <f>IFERROR(__xludf.DUMMYFUNCTION("""COMPUTED_VALUE"""),"❌")</f>
        <v>❌</v>
      </c>
      <c r="J342" s="5"/>
      <c r="K342" s="5"/>
      <c r="L342" s="8"/>
    </row>
    <row r="343" ht="38.25" customHeight="1">
      <c r="A343" s="3"/>
      <c r="B343" s="4" t="s">
        <v>249</v>
      </c>
      <c r="C343" s="4" t="s">
        <v>580</v>
      </c>
      <c r="D343" s="5" t="s">
        <v>593</v>
      </c>
      <c r="E343" s="6">
        <v>10.0</v>
      </c>
      <c r="F343" s="6">
        <v>21.0</v>
      </c>
      <c r="G343" s="5" t="s">
        <v>594</v>
      </c>
      <c r="H343" s="7" t="s">
        <v>582</v>
      </c>
      <c r="I343" s="5" t="str">
        <f>IFERROR(__xludf.DUMMYFUNCTION("""COMPUTED_VALUE"""),"❌")</f>
        <v>❌</v>
      </c>
      <c r="J343" s="5"/>
      <c r="K343" s="5"/>
      <c r="L343" s="8"/>
    </row>
    <row r="344" ht="38.25" customHeight="1">
      <c r="A344" s="3"/>
      <c r="B344" s="4" t="s">
        <v>249</v>
      </c>
      <c r="C344" s="4" t="s">
        <v>580</v>
      </c>
      <c r="D344" s="5" t="s">
        <v>595</v>
      </c>
      <c r="E344" s="6">
        <v>10.0</v>
      </c>
      <c r="F344" s="6">
        <v>10.0</v>
      </c>
      <c r="G344" s="5" t="s">
        <v>41</v>
      </c>
      <c r="H344" s="7" t="s">
        <v>585</v>
      </c>
      <c r="I344" s="5" t="str">
        <f>IFERROR(__xludf.DUMMYFUNCTION("""COMPUTED_VALUE"""),"❌")</f>
        <v>❌</v>
      </c>
      <c r="J344" s="5"/>
      <c r="K344" s="5"/>
      <c r="L344" s="8"/>
    </row>
    <row r="345" ht="38.25" customHeight="1">
      <c r="A345" s="3"/>
      <c r="B345" s="4" t="s">
        <v>411</v>
      </c>
      <c r="C345" s="4" t="s">
        <v>596</v>
      </c>
      <c r="D345" s="5" t="s">
        <v>597</v>
      </c>
      <c r="E345" s="6">
        <v>1000.0</v>
      </c>
      <c r="F345" s="6">
        <v>25.0</v>
      </c>
      <c r="G345" s="5" t="s">
        <v>23</v>
      </c>
      <c r="H345" s="7" t="s">
        <v>598</v>
      </c>
      <c r="I345" s="5" t="str">
        <f>IFERROR(__xludf.DUMMYFUNCTION("""COMPUTED_VALUE"""),"✅")</f>
        <v>✅</v>
      </c>
      <c r="J345" s="5"/>
      <c r="K345" s="5"/>
      <c r="L345" s="8"/>
    </row>
    <row r="346" ht="38.25" customHeight="1">
      <c r="A346" s="3"/>
      <c r="B346" s="4" t="s">
        <v>411</v>
      </c>
      <c r="C346" s="4" t="s">
        <v>596</v>
      </c>
      <c r="D346" s="5" t="s">
        <v>599</v>
      </c>
      <c r="E346" s="6">
        <v>90.0</v>
      </c>
      <c r="F346" s="6">
        <v>19.0</v>
      </c>
      <c r="G346" s="5" t="s">
        <v>64</v>
      </c>
      <c r="H346" s="7" t="s">
        <v>598</v>
      </c>
      <c r="I346" s="5" t="str">
        <f>IFERROR(__xludf.DUMMYFUNCTION("""COMPUTED_VALUE"""),"✅")</f>
        <v>✅</v>
      </c>
      <c r="J346" s="5"/>
      <c r="K346" s="5"/>
      <c r="L346" s="8"/>
    </row>
    <row r="347" ht="38.25" customHeight="1">
      <c r="A347" s="3"/>
      <c r="B347" s="4" t="s">
        <v>411</v>
      </c>
      <c r="C347" s="4" t="s">
        <v>596</v>
      </c>
      <c r="D347" s="5" t="s">
        <v>600</v>
      </c>
      <c r="E347" s="6">
        <v>50.0</v>
      </c>
      <c r="F347" s="6">
        <v>42.0</v>
      </c>
      <c r="G347" s="5" t="s">
        <v>271</v>
      </c>
      <c r="H347" s="7" t="s">
        <v>62</v>
      </c>
      <c r="I347" s="5" t="str">
        <f>IFERROR(__xludf.DUMMYFUNCTION("""COMPUTED_VALUE"""),"❌")</f>
        <v>❌</v>
      </c>
      <c r="J347" s="5"/>
      <c r="K347" s="5"/>
      <c r="L347" s="8"/>
    </row>
    <row r="348" ht="38.25" customHeight="1">
      <c r="A348" s="3"/>
      <c r="B348" s="4" t="s">
        <v>411</v>
      </c>
      <c r="C348" s="4" t="s">
        <v>596</v>
      </c>
      <c r="D348" s="5" t="s">
        <v>601</v>
      </c>
      <c r="E348" s="6">
        <v>30.0</v>
      </c>
      <c r="F348" s="6">
        <v>19.0</v>
      </c>
      <c r="G348" s="5" t="s">
        <v>41</v>
      </c>
      <c r="H348" s="7" t="s">
        <v>598</v>
      </c>
      <c r="I348" s="5" t="str">
        <f>IFERROR(__xludf.DUMMYFUNCTION("""COMPUTED_VALUE"""),"✅")</f>
        <v>✅</v>
      </c>
      <c r="J348" s="5"/>
      <c r="K348" s="5"/>
      <c r="L348" s="8"/>
    </row>
    <row r="349" ht="38.25" customHeight="1">
      <c r="A349" s="3"/>
      <c r="B349" s="4" t="s">
        <v>411</v>
      </c>
      <c r="C349" s="4" t="s">
        <v>596</v>
      </c>
      <c r="D349" s="5" t="s">
        <v>602</v>
      </c>
      <c r="E349" s="6">
        <v>30.0</v>
      </c>
      <c r="F349" s="6">
        <v>13.0</v>
      </c>
      <c r="G349" s="5" t="s">
        <v>41</v>
      </c>
      <c r="H349" s="7" t="s">
        <v>598</v>
      </c>
      <c r="I349" s="5" t="str">
        <f>IFERROR(__xludf.DUMMYFUNCTION("""COMPUTED_VALUE"""),"✅")</f>
        <v>✅</v>
      </c>
      <c r="J349" s="5"/>
      <c r="K349" s="5"/>
      <c r="L349" s="8"/>
    </row>
    <row r="350" ht="38.25" customHeight="1">
      <c r="A350" s="3"/>
      <c r="B350" s="4" t="s">
        <v>411</v>
      </c>
      <c r="C350" s="4" t="s">
        <v>596</v>
      </c>
      <c r="D350" s="5" t="s">
        <v>603</v>
      </c>
      <c r="E350" s="6">
        <v>20.0</v>
      </c>
      <c r="F350" s="6">
        <v>21.0</v>
      </c>
      <c r="G350" s="5" t="s">
        <v>604</v>
      </c>
      <c r="H350" s="7" t="s">
        <v>598</v>
      </c>
      <c r="I350" s="5" t="str">
        <f>IFERROR(__xludf.DUMMYFUNCTION("""COMPUTED_VALUE"""),"✅")</f>
        <v>✅</v>
      </c>
      <c r="J350" s="5"/>
      <c r="K350" s="5"/>
      <c r="L350" s="8"/>
    </row>
    <row r="351" ht="38.25" customHeight="1">
      <c r="A351" s="3"/>
      <c r="B351" s="4" t="s">
        <v>411</v>
      </c>
      <c r="C351" s="4" t="s">
        <v>596</v>
      </c>
      <c r="D351" s="5" t="s">
        <v>605</v>
      </c>
      <c r="E351" s="6">
        <v>20.0</v>
      </c>
      <c r="F351" s="6">
        <v>14.0</v>
      </c>
      <c r="G351" s="5" t="s">
        <v>28</v>
      </c>
      <c r="H351" s="7" t="s">
        <v>598</v>
      </c>
      <c r="I351" s="5" t="str">
        <f>IFERROR(__xludf.DUMMYFUNCTION("""COMPUTED_VALUE"""),"✅")</f>
        <v>✅</v>
      </c>
      <c r="J351" s="5"/>
      <c r="K351" s="5"/>
      <c r="L351" s="8"/>
    </row>
    <row r="352" ht="38.25" customHeight="1">
      <c r="A352" s="3"/>
      <c r="B352" s="4" t="s">
        <v>411</v>
      </c>
      <c r="C352" s="4" t="s">
        <v>596</v>
      </c>
      <c r="D352" s="5" t="s">
        <v>606</v>
      </c>
      <c r="E352" s="6">
        <v>20.0</v>
      </c>
      <c r="F352" s="6">
        <v>18.0</v>
      </c>
      <c r="G352" s="5" t="s">
        <v>12</v>
      </c>
      <c r="H352" s="7" t="s">
        <v>24</v>
      </c>
      <c r="I352" s="5" t="str">
        <f>IFERROR(__xludf.DUMMYFUNCTION("""COMPUTED_VALUE"""),"✅")</f>
        <v>✅</v>
      </c>
      <c r="J352" s="5"/>
      <c r="K352" s="5"/>
      <c r="L352" s="8"/>
    </row>
    <row r="353" ht="38.25" customHeight="1">
      <c r="A353" s="3"/>
      <c r="B353" s="4" t="s">
        <v>411</v>
      </c>
      <c r="C353" s="4" t="s">
        <v>596</v>
      </c>
      <c r="D353" s="5" t="s">
        <v>607</v>
      </c>
      <c r="E353" s="6">
        <v>20.0</v>
      </c>
      <c r="F353" s="6">
        <v>13.0</v>
      </c>
      <c r="G353" s="5" t="s">
        <v>146</v>
      </c>
      <c r="H353" s="7" t="s">
        <v>598</v>
      </c>
      <c r="I353" s="5" t="str">
        <f>IFERROR(__xludf.DUMMYFUNCTION("""COMPUTED_VALUE"""),"✅")</f>
        <v>✅</v>
      </c>
      <c r="J353" s="5"/>
      <c r="K353" s="5"/>
      <c r="L353" s="8"/>
    </row>
    <row r="354" ht="38.25" customHeight="1">
      <c r="A354" s="3"/>
      <c r="B354" s="4" t="s">
        <v>411</v>
      </c>
      <c r="C354" s="4" t="s">
        <v>596</v>
      </c>
      <c r="D354" s="5" t="s">
        <v>608</v>
      </c>
      <c r="E354" s="6">
        <v>20.0</v>
      </c>
      <c r="F354" s="6">
        <v>12.0</v>
      </c>
      <c r="G354" s="5" t="s">
        <v>122</v>
      </c>
      <c r="H354" s="7" t="s">
        <v>609</v>
      </c>
      <c r="I354" s="5" t="str">
        <f>IFERROR(__xludf.DUMMYFUNCTION("""COMPUTED_VALUE"""),"❌")</f>
        <v>❌</v>
      </c>
      <c r="J354" s="5"/>
      <c r="K354" s="5"/>
      <c r="L354" s="8"/>
    </row>
    <row r="355" ht="38.25" customHeight="1">
      <c r="A355" s="3"/>
      <c r="B355" s="4" t="s">
        <v>9</v>
      </c>
      <c r="C355" s="4" t="s">
        <v>610</v>
      </c>
      <c r="D355" s="5" t="s">
        <v>611</v>
      </c>
      <c r="E355" s="6">
        <v>880.0</v>
      </c>
      <c r="F355" s="6">
        <v>23.0</v>
      </c>
      <c r="G355" s="5" t="s">
        <v>378</v>
      </c>
      <c r="H355" s="7" t="s">
        <v>612</v>
      </c>
      <c r="I355" s="5" t="str">
        <f>IFERROR(__xludf.DUMMYFUNCTION("""COMPUTED_VALUE"""),"❌")</f>
        <v>❌</v>
      </c>
      <c r="J355" s="5"/>
      <c r="K355" s="5"/>
      <c r="L355" s="8"/>
    </row>
    <row r="356" ht="38.25" customHeight="1">
      <c r="A356" s="3"/>
      <c r="B356" s="4" t="s">
        <v>9</v>
      </c>
      <c r="C356" s="4" t="s">
        <v>610</v>
      </c>
      <c r="D356" s="5" t="s">
        <v>613</v>
      </c>
      <c r="E356" s="6">
        <v>30.0</v>
      </c>
      <c r="F356" s="6">
        <v>13.0</v>
      </c>
      <c r="G356" s="5" t="s">
        <v>433</v>
      </c>
      <c r="H356" s="7" t="s">
        <v>614</v>
      </c>
      <c r="I356" s="5" t="str">
        <f>IFERROR(__xludf.DUMMYFUNCTION("""COMPUTED_VALUE"""),"❌")</f>
        <v>❌</v>
      </c>
      <c r="J356" s="5"/>
      <c r="K356" s="5"/>
      <c r="L356" s="8"/>
    </row>
    <row r="357" ht="38.25" customHeight="1">
      <c r="A357" s="3"/>
      <c r="B357" s="4" t="s">
        <v>9</v>
      </c>
      <c r="C357" s="4" t="s">
        <v>610</v>
      </c>
      <c r="D357" s="5" t="s">
        <v>615</v>
      </c>
      <c r="E357" s="6">
        <v>30.0</v>
      </c>
      <c r="F357" s="6">
        <v>12.0</v>
      </c>
      <c r="G357" s="5" t="s">
        <v>616</v>
      </c>
      <c r="H357" s="7" t="s">
        <v>612</v>
      </c>
      <c r="I357" s="5" t="str">
        <f>IFERROR(__xludf.DUMMYFUNCTION("""COMPUTED_VALUE"""),"❌")</f>
        <v>❌</v>
      </c>
      <c r="J357" s="5"/>
      <c r="K357" s="5"/>
      <c r="L357" s="8"/>
    </row>
    <row r="358" ht="38.25" customHeight="1">
      <c r="A358" s="3"/>
      <c r="B358" s="4" t="s">
        <v>9</v>
      </c>
      <c r="C358" s="4" t="s">
        <v>610</v>
      </c>
      <c r="D358" s="5" t="s">
        <v>617</v>
      </c>
      <c r="E358" s="6">
        <v>20.0</v>
      </c>
      <c r="F358" s="6">
        <v>11.0</v>
      </c>
      <c r="G358" s="5" t="s">
        <v>189</v>
      </c>
      <c r="H358" s="7" t="s">
        <v>612</v>
      </c>
      <c r="I358" s="5" t="str">
        <f>IFERROR(__xludf.DUMMYFUNCTION("""COMPUTED_VALUE"""),"❌")</f>
        <v>❌</v>
      </c>
      <c r="J358" s="5"/>
      <c r="K358" s="5"/>
      <c r="L358" s="8"/>
    </row>
    <row r="359" ht="38.25" customHeight="1">
      <c r="A359" s="3"/>
      <c r="B359" s="4" t="s">
        <v>9</v>
      </c>
      <c r="C359" s="4" t="s">
        <v>610</v>
      </c>
      <c r="D359" s="5" t="s">
        <v>618</v>
      </c>
      <c r="E359" s="6">
        <v>10.0</v>
      </c>
      <c r="F359" s="6">
        <v>13.0</v>
      </c>
      <c r="G359" s="5" t="s">
        <v>15</v>
      </c>
      <c r="H359" s="7" t="s">
        <v>612</v>
      </c>
      <c r="I359" s="5" t="str">
        <f>IFERROR(__xludf.DUMMYFUNCTION("""COMPUTED_VALUE"""),"❌")</f>
        <v>❌</v>
      </c>
      <c r="J359" s="5"/>
      <c r="K359" s="5"/>
      <c r="L359" s="8"/>
    </row>
    <row r="360" ht="38.25" customHeight="1">
      <c r="A360" s="3"/>
      <c r="B360" s="4" t="s">
        <v>9</v>
      </c>
      <c r="C360" s="4" t="s">
        <v>610</v>
      </c>
      <c r="D360" s="5" t="s">
        <v>619</v>
      </c>
      <c r="E360" s="6">
        <v>10.0</v>
      </c>
      <c r="F360" s="6">
        <v>13.0</v>
      </c>
      <c r="G360" s="5" t="s">
        <v>15</v>
      </c>
      <c r="H360" s="7" t="s">
        <v>612</v>
      </c>
      <c r="I360" s="5" t="str">
        <f>IFERROR(__xludf.DUMMYFUNCTION("""COMPUTED_VALUE"""),"❌")</f>
        <v>❌</v>
      </c>
      <c r="J360" s="5"/>
      <c r="K360" s="5"/>
      <c r="L360" s="8"/>
    </row>
    <row r="361" ht="38.25" customHeight="1">
      <c r="A361" s="3"/>
      <c r="B361" s="4" t="s">
        <v>51</v>
      </c>
      <c r="C361" s="4" t="s">
        <v>620</v>
      </c>
      <c r="D361" s="5" t="s">
        <v>621</v>
      </c>
      <c r="E361" s="6">
        <v>880.0</v>
      </c>
      <c r="F361" s="6">
        <v>25.0</v>
      </c>
      <c r="G361" s="5" t="s">
        <v>262</v>
      </c>
      <c r="H361" s="7" t="s">
        <v>429</v>
      </c>
      <c r="I361" s="5" t="str">
        <f>IFERROR(__xludf.DUMMYFUNCTION("""COMPUTED_VALUE"""),"✅")</f>
        <v>✅</v>
      </c>
      <c r="J361" s="5"/>
      <c r="K361" s="5"/>
      <c r="L361" s="8"/>
    </row>
    <row r="362" ht="38.25" customHeight="1">
      <c r="A362" s="3"/>
      <c r="B362" s="4" t="s">
        <v>51</v>
      </c>
      <c r="C362" s="4" t="s">
        <v>620</v>
      </c>
      <c r="D362" s="5" t="s">
        <v>622</v>
      </c>
      <c r="E362" s="6">
        <v>70.0</v>
      </c>
      <c r="F362" s="6">
        <v>16.0</v>
      </c>
      <c r="G362" s="5" t="s">
        <v>246</v>
      </c>
      <c r="H362" s="7" t="s">
        <v>429</v>
      </c>
      <c r="I362" s="5" t="str">
        <f>IFERROR(__xludf.DUMMYFUNCTION("""COMPUTED_VALUE"""),"✅")</f>
        <v>✅</v>
      </c>
      <c r="J362" s="5"/>
      <c r="K362" s="5"/>
      <c r="L362" s="8"/>
    </row>
    <row r="363" ht="38.25" customHeight="1">
      <c r="A363" s="3"/>
      <c r="B363" s="4" t="s">
        <v>51</v>
      </c>
      <c r="C363" s="4" t="s">
        <v>620</v>
      </c>
      <c r="D363" s="5" t="s">
        <v>623</v>
      </c>
      <c r="E363" s="6">
        <v>20.0</v>
      </c>
      <c r="F363" s="6">
        <v>31.0</v>
      </c>
      <c r="G363" s="5" t="s">
        <v>61</v>
      </c>
      <c r="H363" s="7" t="s">
        <v>62</v>
      </c>
      <c r="I363" s="5" t="str">
        <f>IFERROR(__xludf.DUMMYFUNCTION("""COMPUTED_VALUE"""),"❌")</f>
        <v>❌</v>
      </c>
      <c r="J363" s="5"/>
      <c r="K363" s="5"/>
      <c r="L363" s="8"/>
    </row>
    <row r="364" ht="38.25" customHeight="1">
      <c r="A364" s="3"/>
      <c r="B364" s="4" t="s">
        <v>51</v>
      </c>
      <c r="C364" s="4" t="s">
        <v>620</v>
      </c>
      <c r="D364" s="5" t="s">
        <v>624</v>
      </c>
      <c r="E364" s="6">
        <v>20.0</v>
      </c>
      <c r="F364" s="6">
        <v>19.0</v>
      </c>
      <c r="G364" s="5" t="s">
        <v>15</v>
      </c>
      <c r="H364" s="7" t="s">
        <v>625</v>
      </c>
      <c r="I364" s="5" t="str">
        <f>IFERROR(__xludf.DUMMYFUNCTION("""COMPUTED_VALUE"""),"❌")</f>
        <v>❌</v>
      </c>
      <c r="J364" s="5"/>
      <c r="K364" s="5"/>
      <c r="L364" s="8"/>
    </row>
    <row r="365" ht="38.25" customHeight="1">
      <c r="A365" s="3"/>
      <c r="B365" s="4" t="s">
        <v>51</v>
      </c>
      <c r="C365" s="4" t="s">
        <v>620</v>
      </c>
      <c r="D365" s="5" t="s">
        <v>626</v>
      </c>
      <c r="E365" s="6">
        <v>20.0</v>
      </c>
      <c r="F365" s="6">
        <v>19.0</v>
      </c>
      <c r="G365" s="5" t="s">
        <v>15</v>
      </c>
      <c r="H365" s="7" t="s">
        <v>627</v>
      </c>
      <c r="I365" s="5" t="str">
        <f>IFERROR(__xludf.DUMMYFUNCTION("""COMPUTED_VALUE"""),"❌")</f>
        <v>❌</v>
      </c>
      <c r="J365" s="5"/>
      <c r="K365" s="5"/>
      <c r="L365" s="8"/>
    </row>
    <row r="366" ht="38.25" customHeight="1">
      <c r="A366" s="3"/>
      <c r="B366" s="4" t="s">
        <v>51</v>
      </c>
      <c r="C366" s="4" t="s">
        <v>620</v>
      </c>
      <c r="D366" s="5" t="s">
        <v>628</v>
      </c>
      <c r="E366" s="6">
        <v>20.0</v>
      </c>
      <c r="F366" s="6">
        <v>14.0</v>
      </c>
      <c r="G366" s="5" t="s">
        <v>28</v>
      </c>
      <c r="H366" s="7" t="s">
        <v>625</v>
      </c>
      <c r="I366" s="5" t="str">
        <f>IFERROR(__xludf.DUMMYFUNCTION("""COMPUTED_VALUE"""),"❌")</f>
        <v>❌</v>
      </c>
      <c r="J366" s="5"/>
      <c r="K366" s="5"/>
      <c r="L366" s="8"/>
    </row>
    <row r="367" ht="38.25" customHeight="1">
      <c r="A367" s="3"/>
      <c r="B367" s="4" t="s">
        <v>51</v>
      </c>
      <c r="C367" s="4" t="s">
        <v>620</v>
      </c>
      <c r="D367" s="5" t="s">
        <v>629</v>
      </c>
      <c r="E367" s="6">
        <v>20.0</v>
      </c>
      <c r="F367" s="6">
        <v>16.0</v>
      </c>
      <c r="G367" s="5" t="s">
        <v>28</v>
      </c>
      <c r="H367" s="7" t="s">
        <v>625</v>
      </c>
      <c r="I367" s="5" t="str">
        <f>IFERROR(__xludf.DUMMYFUNCTION("""COMPUTED_VALUE"""),"❌")</f>
        <v>❌</v>
      </c>
      <c r="J367" s="5"/>
      <c r="K367" s="5"/>
      <c r="L367" s="8"/>
    </row>
    <row r="368" ht="38.25" customHeight="1">
      <c r="A368" s="3"/>
      <c r="B368" s="4" t="s">
        <v>51</v>
      </c>
      <c r="C368" s="4" t="s">
        <v>620</v>
      </c>
      <c r="D368" s="5" t="s">
        <v>630</v>
      </c>
      <c r="E368" s="6">
        <v>20.0</v>
      </c>
      <c r="F368" s="6">
        <v>14.0</v>
      </c>
      <c r="G368" s="5" t="s">
        <v>28</v>
      </c>
      <c r="H368" s="7" t="s">
        <v>625</v>
      </c>
      <c r="I368" s="5" t="str">
        <f>IFERROR(__xludf.DUMMYFUNCTION("""COMPUTED_VALUE"""),"❌")</f>
        <v>❌</v>
      </c>
      <c r="J368" s="5"/>
      <c r="K368" s="5"/>
      <c r="L368" s="8"/>
    </row>
    <row r="369" ht="38.25" customHeight="1">
      <c r="A369" s="3"/>
      <c r="B369" s="4" t="s">
        <v>51</v>
      </c>
      <c r="C369" s="4" t="s">
        <v>620</v>
      </c>
      <c r="D369" s="5" t="s">
        <v>631</v>
      </c>
      <c r="E369" s="6">
        <v>10.0</v>
      </c>
      <c r="F369" s="6">
        <v>17.0</v>
      </c>
      <c r="G369" s="5" t="s">
        <v>15</v>
      </c>
      <c r="H369" s="7" t="s">
        <v>429</v>
      </c>
      <c r="I369" s="5" t="str">
        <f>IFERROR(__xludf.DUMMYFUNCTION("""COMPUTED_VALUE"""),"✅")</f>
        <v>✅</v>
      </c>
      <c r="J369" s="5"/>
      <c r="K369" s="5"/>
      <c r="L369" s="8"/>
    </row>
    <row r="370" ht="38.25" customHeight="1">
      <c r="A370" s="3"/>
      <c r="B370" s="4" t="s">
        <v>51</v>
      </c>
      <c r="C370" s="4" t="s">
        <v>620</v>
      </c>
      <c r="D370" s="5" t="s">
        <v>632</v>
      </c>
      <c r="E370" s="6">
        <v>10.0</v>
      </c>
      <c r="F370" s="6">
        <v>16.0</v>
      </c>
      <c r="G370" s="5" t="s">
        <v>15</v>
      </c>
      <c r="H370" s="7" t="s">
        <v>633</v>
      </c>
      <c r="I370" s="5" t="str">
        <f>IFERROR(__xludf.DUMMYFUNCTION("""COMPUTED_VALUE"""),"❌")</f>
        <v>❌</v>
      </c>
      <c r="J370" s="5"/>
      <c r="K370" s="5"/>
      <c r="L370" s="8"/>
    </row>
    <row r="371" ht="38.25" customHeight="1">
      <c r="A371" s="3"/>
      <c r="B371" s="4" t="s">
        <v>411</v>
      </c>
      <c r="C371" s="4" t="s">
        <v>634</v>
      </c>
      <c r="D371" s="5" t="s">
        <v>635</v>
      </c>
      <c r="E371" s="6">
        <v>880.0</v>
      </c>
      <c r="F371" s="6">
        <v>35.0</v>
      </c>
      <c r="G371" s="5" t="s">
        <v>15</v>
      </c>
      <c r="H371" s="7" t="s">
        <v>636</v>
      </c>
      <c r="I371" s="5" t="str">
        <f>IFERROR(__xludf.DUMMYFUNCTION("""COMPUTED_VALUE"""),"❌")</f>
        <v>❌</v>
      </c>
      <c r="J371" s="5"/>
      <c r="K371" s="5"/>
      <c r="L371" s="8"/>
    </row>
    <row r="372" ht="38.25" customHeight="1">
      <c r="A372" s="3"/>
      <c r="B372" s="4" t="s">
        <v>411</v>
      </c>
      <c r="C372" s="4" t="s">
        <v>634</v>
      </c>
      <c r="D372" s="5" t="s">
        <v>637</v>
      </c>
      <c r="E372" s="6">
        <v>40.0</v>
      </c>
      <c r="F372" s="6">
        <v>34.0</v>
      </c>
      <c r="G372" s="5" t="s">
        <v>87</v>
      </c>
      <c r="H372" s="7" t="s">
        <v>636</v>
      </c>
      <c r="I372" s="5" t="str">
        <f>IFERROR(__xludf.DUMMYFUNCTION("""COMPUTED_VALUE"""),"❌")</f>
        <v>❌</v>
      </c>
      <c r="J372" s="5"/>
      <c r="K372" s="5"/>
      <c r="L372" s="8"/>
    </row>
    <row r="373" ht="38.25" customHeight="1">
      <c r="A373" s="3"/>
      <c r="B373" s="4" t="s">
        <v>411</v>
      </c>
      <c r="C373" s="4" t="s">
        <v>634</v>
      </c>
      <c r="D373" s="5" t="s">
        <v>638</v>
      </c>
      <c r="E373" s="6">
        <v>40.0</v>
      </c>
      <c r="F373" s="6">
        <v>30.0</v>
      </c>
      <c r="G373" s="5" t="s">
        <v>142</v>
      </c>
      <c r="H373" s="7" t="s">
        <v>639</v>
      </c>
      <c r="I373" s="5" t="str">
        <f>IFERROR(__xludf.DUMMYFUNCTION("""COMPUTED_VALUE"""),"❌")</f>
        <v>❌</v>
      </c>
      <c r="J373" s="5"/>
      <c r="K373" s="5"/>
      <c r="L373" s="8"/>
    </row>
    <row r="374" ht="38.25" customHeight="1">
      <c r="A374" s="3"/>
      <c r="B374" s="4" t="s">
        <v>411</v>
      </c>
      <c r="C374" s="4" t="s">
        <v>634</v>
      </c>
      <c r="D374" s="5" t="s">
        <v>640</v>
      </c>
      <c r="E374" s="6">
        <v>40.0</v>
      </c>
      <c r="F374" s="6">
        <v>39.0</v>
      </c>
      <c r="G374" s="5" t="s">
        <v>246</v>
      </c>
      <c r="H374" s="7" t="s">
        <v>641</v>
      </c>
      <c r="I374" s="5" t="str">
        <f>IFERROR(__xludf.DUMMYFUNCTION("""COMPUTED_VALUE"""),"❌")</f>
        <v>❌</v>
      </c>
      <c r="J374" s="5"/>
      <c r="K374" s="5"/>
      <c r="L374" s="8"/>
    </row>
    <row r="375" ht="38.25" customHeight="1">
      <c r="A375" s="3"/>
      <c r="B375" s="4" t="s">
        <v>411</v>
      </c>
      <c r="C375" s="4" t="s">
        <v>634</v>
      </c>
      <c r="D375" s="5" t="s">
        <v>642</v>
      </c>
      <c r="E375" s="6">
        <v>30.0</v>
      </c>
      <c r="F375" s="6">
        <v>32.0</v>
      </c>
      <c r="G375" s="5" t="s">
        <v>15</v>
      </c>
      <c r="H375" s="7" t="s">
        <v>643</v>
      </c>
      <c r="I375" s="5" t="str">
        <f>IFERROR(__xludf.DUMMYFUNCTION("""COMPUTED_VALUE"""),"❌")</f>
        <v>❌</v>
      </c>
      <c r="J375" s="5"/>
      <c r="K375" s="5"/>
      <c r="L375" s="8"/>
    </row>
    <row r="376" ht="38.25" customHeight="1">
      <c r="A376" s="3"/>
      <c r="B376" s="4" t="s">
        <v>411</v>
      </c>
      <c r="C376" s="4" t="s">
        <v>634</v>
      </c>
      <c r="D376" s="5" t="s">
        <v>644</v>
      </c>
      <c r="E376" s="6">
        <v>20.0</v>
      </c>
      <c r="F376" s="6">
        <v>35.0</v>
      </c>
      <c r="G376" s="5" t="s">
        <v>15</v>
      </c>
      <c r="H376" s="7" t="s">
        <v>636</v>
      </c>
      <c r="I376" s="5" t="str">
        <f>IFERROR(__xludf.DUMMYFUNCTION("""COMPUTED_VALUE"""),"❌")</f>
        <v>❌</v>
      </c>
      <c r="J376" s="5"/>
      <c r="K376" s="5"/>
      <c r="L376" s="8"/>
    </row>
    <row r="377" ht="38.25" customHeight="1">
      <c r="A377" s="3"/>
      <c r="B377" s="4" t="s">
        <v>411</v>
      </c>
      <c r="C377" s="4" t="s">
        <v>634</v>
      </c>
      <c r="D377" s="5" t="s">
        <v>645</v>
      </c>
      <c r="E377" s="6">
        <v>20.0</v>
      </c>
      <c r="F377" s="6">
        <v>31.0</v>
      </c>
      <c r="G377" s="5" t="s">
        <v>15</v>
      </c>
      <c r="H377" s="7" t="s">
        <v>636</v>
      </c>
      <c r="I377" s="5" t="str">
        <f>IFERROR(__xludf.DUMMYFUNCTION("""COMPUTED_VALUE"""),"❌")</f>
        <v>❌</v>
      </c>
      <c r="J377" s="5"/>
      <c r="K377" s="5"/>
      <c r="L377" s="8"/>
    </row>
    <row r="378" ht="38.25" customHeight="1">
      <c r="A378" s="3"/>
      <c r="B378" s="4" t="s">
        <v>411</v>
      </c>
      <c r="C378" s="4" t="s">
        <v>634</v>
      </c>
      <c r="D378" s="5" t="s">
        <v>646</v>
      </c>
      <c r="E378" s="6">
        <v>20.0</v>
      </c>
      <c r="F378" s="6">
        <v>12.0</v>
      </c>
      <c r="G378" s="5" t="s">
        <v>122</v>
      </c>
      <c r="H378" s="7" t="s">
        <v>647</v>
      </c>
      <c r="I378" s="5" t="str">
        <f>IFERROR(__xludf.DUMMYFUNCTION("""COMPUTED_VALUE"""),"❌")</f>
        <v>❌</v>
      </c>
      <c r="J378" s="5"/>
      <c r="K378" s="5"/>
      <c r="L378" s="8"/>
    </row>
    <row r="379" ht="38.25" customHeight="1">
      <c r="A379" s="3"/>
      <c r="B379" s="4" t="s">
        <v>411</v>
      </c>
      <c r="C379" s="4" t="s">
        <v>634</v>
      </c>
      <c r="D379" s="5" t="s">
        <v>648</v>
      </c>
      <c r="E379" s="6">
        <v>10.0</v>
      </c>
      <c r="F379" s="6">
        <v>7.0</v>
      </c>
      <c r="G379" s="5" t="s">
        <v>649</v>
      </c>
      <c r="H379" s="7" t="s">
        <v>650</v>
      </c>
      <c r="I379" s="5" t="str">
        <f>IFERROR(__xludf.DUMMYFUNCTION("""COMPUTED_VALUE"""),"❌")</f>
        <v>❌</v>
      </c>
      <c r="J379" s="5"/>
      <c r="K379" s="5"/>
      <c r="L379" s="8"/>
    </row>
    <row r="380" ht="38.25" customHeight="1">
      <c r="A380" s="3"/>
      <c r="B380" s="4" t="s">
        <v>411</v>
      </c>
      <c r="C380" s="4" t="s">
        <v>634</v>
      </c>
      <c r="D380" s="5" t="s">
        <v>651</v>
      </c>
      <c r="E380" s="6">
        <v>10.0</v>
      </c>
      <c r="F380" s="6">
        <v>29.0</v>
      </c>
      <c r="G380" s="5" t="s">
        <v>652</v>
      </c>
      <c r="H380" s="7" t="s">
        <v>639</v>
      </c>
      <c r="I380" s="5" t="str">
        <f>IFERROR(__xludf.DUMMYFUNCTION("""COMPUTED_VALUE"""),"❌")</f>
        <v>❌</v>
      </c>
      <c r="J380" s="5"/>
      <c r="K380" s="5"/>
      <c r="L380" s="8"/>
    </row>
    <row r="381" ht="38.25" customHeight="1">
      <c r="A381" s="3"/>
      <c r="B381" s="4" t="s">
        <v>653</v>
      </c>
      <c r="C381" s="4" t="s">
        <v>654</v>
      </c>
      <c r="D381" s="5" t="s">
        <v>655</v>
      </c>
      <c r="E381" s="6">
        <v>880.0</v>
      </c>
      <c r="F381" s="6">
        <v>23.0</v>
      </c>
      <c r="G381" s="5" t="s">
        <v>15</v>
      </c>
      <c r="H381" s="7" t="s">
        <v>656</v>
      </c>
      <c r="I381" s="5" t="str">
        <f>IFERROR(__xludf.DUMMYFUNCTION("""COMPUTED_VALUE"""),"✅")</f>
        <v>✅</v>
      </c>
      <c r="J381" s="5"/>
      <c r="K381" s="5"/>
      <c r="L381" s="8"/>
    </row>
    <row r="382" ht="38.25" customHeight="1">
      <c r="A382" s="3"/>
      <c r="B382" s="4" t="s">
        <v>653</v>
      </c>
      <c r="C382" s="4" t="s">
        <v>654</v>
      </c>
      <c r="D382" s="5" t="s">
        <v>657</v>
      </c>
      <c r="E382" s="6">
        <v>30.0</v>
      </c>
      <c r="F382" s="6">
        <v>15.0</v>
      </c>
      <c r="G382" s="5" t="s">
        <v>246</v>
      </c>
      <c r="H382" s="7" t="s">
        <v>656</v>
      </c>
      <c r="I382" s="5" t="str">
        <f>IFERROR(__xludf.DUMMYFUNCTION("""COMPUTED_VALUE"""),"✅")</f>
        <v>✅</v>
      </c>
      <c r="J382" s="5"/>
      <c r="K382" s="5"/>
      <c r="L382" s="8"/>
    </row>
    <row r="383" ht="38.25" customHeight="1">
      <c r="A383" s="3"/>
      <c r="B383" s="4" t="s">
        <v>653</v>
      </c>
      <c r="C383" s="4" t="s">
        <v>654</v>
      </c>
      <c r="D383" s="5" t="s">
        <v>658</v>
      </c>
      <c r="E383" s="6">
        <v>30.0</v>
      </c>
      <c r="F383" s="6">
        <v>12.0</v>
      </c>
      <c r="G383" s="5" t="s">
        <v>15</v>
      </c>
      <c r="H383" s="7" t="s">
        <v>659</v>
      </c>
      <c r="I383" s="5" t="str">
        <f>IFERROR(__xludf.DUMMYFUNCTION("""COMPUTED_VALUE"""),"❌")</f>
        <v>❌</v>
      </c>
      <c r="J383" s="5"/>
      <c r="K383" s="5"/>
      <c r="L383" s="8"/>
    </row>
    <row r="384" ht="38.25" customHeight="1">
      <c r="A384" s="3"/>
      <c r="B384" s="4" t="s">
        <v>653</v>
      </c>
      <c r="C384" s="4" t="s">
        <v>654</v>
      </c>
      <c r="D384" s="5" t="s">
        <v>660</v>
      </c>
      <c r="E384" s="6">
        <v>20.0</v>
      </c>
      <c r="F384" s="6">
        <v>19.0</v>
      </c>
      <c r="G384" s="5" t="s">
        <v>15</v>
      </c>
      <c r="H384" s="7" t="s">
        <v>656</v>
      </c>
      <c r="I384" s="5" t="str">
        <f>IFERROR(__xludf.DUMMYFUNCTION("""COMPUTED_VALUE"""),"✅")</f>
        <v>✅</v>
      </c>
      <c r="J384" s="5"/>
      <c r="K384" s="5"/>
      <c r="L384" s="8"/>
    </row>
    <row r="385" ht="38.25" customHeight="1">
      <c r="A385" s="3"/>
      <c r="B385" s="4" t="s">
        <v>653</v>
      </c>
      <c r="C385" s="4" t="s">
        <v>654</v>
      </c>
      <c r="D385" s="5" t="s">
        <v>661</v>
      </c>
      <c r="E385" s="6">
        <v>20.0</v>
      </c>
      <c r="F385" s="6">
        <v>14.0</v>
      </c>
      <c r="G385" s="5" t="s">
        <v>87</v>
      </c>
      <c r="H385" s="7" t="s">
        <v>662</v>
      </c>
      <c r="I385" s="5" t="str">
        <f>IFERROR(__xludf.DUMMYFUNCTION("""COMPUTED_VALUE"""),"❌")</f>
        <v>❌</v>
      </c>
      <c r="J385" s="5"/>
      <c r="K385" s="5"/>
      <c r="L385" s="8"/>
    </row>
    <row r="386" ht="38.25" customHeight="1">
      <c r="A386" s="3"/>
      <c r="B386" s="4" t="s">
        <v>653</v>
      </c>
      <c r="C386" s="4" t="s">
        <v>654</v>
      </c>
      <c r="D386" s="5" t="s">
        <v>663</v>
      </c>
      <c r="E386" s="6">
        <v>20.0</v>
      </c>
      <c r="F386" s="6">
        <v>9.0</v>
      </c>
      <c r="G386" s="5" t="s">
        <v>28</v>
      </c>
      <c r="H386" s="7" t="s">
        <v>664</v>
      </c>
      <c r="I386" s="5" t="str">
        <f>IFERROR(__xludf.DUMMYFUNCTION("""COMPUTED_VALUE"""),"❌")</f>
        <v>❌</v>
      </c>
      <c r="J386" s="5"/>
      <c r="K386" s="5"/>
      <c r="L386" s="8"/>
    </row>
    <row r="387" ht="38.25" customHeight="1">
      <c r="A387" s="3"/>
      <c r="B387" s="4" t="s">
        <v>653</v>
      </c>
      <c r="C387" s="4" t="s">
        <v>654</v>
      </c>
      <c r="D387" s="5" t="s">
        <v>665</v>
      </c>
      <c r="E387" s="6">
        <v>20.0</v>
      </c>
      <c r="F387" s="6">
        <v>16.0</v>
      </c>
      <c r="G387" s="5" t="s">
        <v>15</v>
      </c>
      <c r="H387" s="7" t="s">
        <v>664</v>
      </c>
      <c r="I387" s="5" t="str">
        <f>IFERROR(__xludf.DUMMYFUNCTION("""COMPUTED_VALUE"""),"❌")</f>
        <v>❌</v>
      </c>
      <c r="J387" s="5"/>
      <c r="K387" s="5"/>
      <c r="L387" s="8"/>
    </row>
    <row r="388" ht="38.25" customHeight="1">
      <c r="A388" s="3"/>
      <c r="B388" s="4" t="s">
        <v>653</v>
      </c>
      <c r="C388" s="4" t="s">
        <v>654</v>
      </c>
      <c r="D388" s="5" t="s">
        <v>666</v>
      </c>
      <c r="E388" s="6">
        <v>10.0</v>
      </c>
      <c r="F388" s="6">
        <v>13.0</v>
      </c>
      <c r="G388" s="5" t="s">
        <v>61</v>
      </c>
      <c r="H388" s="7" t="s">
        <v>272</v>
      </c>
      <c r="I388" s="5" t="str">
        <f>IFERROR(__xludf.DUMMYFUNCTION("""COMPUTED_VALUE"""),"✅")</f>
        <v>✅</v>
      </c>
      <c r="J388" s="5"/>
      <c r="K388" s="5"/>
      <c r="L388" s="8"/>
    </row>
    <row r="389" ht="38.25" customHeight="1">
      <c r="A389" s="3"/>
      <c r="B389" s="4" t="s">
        <v>667</v>
      </c>
      <c r="C389" s="4" t="s">
        <v>668</v>
      </c>
      <c r="D389" s="5" t="s">
        <v>669</v>
      </c>
      <c r="E389" s="6">
        <v>880.0</v>
      </c>
      <c r="F389" s="6">
        <v>22.0</v>
      </c>
      <c r="G389" s="5" t="s">
        <v>15</v>
      </c>
      <c r="H389" s="7" t="s">
        <v>670</v>
      </c>
      <c r="I389" s="5" t="str">
        <f>IFERROR(__xludf.DUMMYFUNCTION("""COMPUTED_VALUE"""),"✅")</f>
        <v>✅</v>
      </c>
      <c r="J389" s="5"/>
      <c r="K389" s="5"/>
      <c r="L389" s="8"/>
    </row>
    <row r="390" ht="38.25" customHeight="1">
      <c r="A390" s="3"/>
      <c r="B390" s="4" t="s">
        <v>667</v>
      </c>
      <c r="C390" s="4" t="s">
        <v>668</v>
      </c>
      <c r="D390" s="5" t="s">
        <v>671</v>
      </c>
      <c r="E390" s="6">
        <v>40.0</v>
      </c>
      <c r="F390" s="6">
        <v>15.0</v>
      </c>
      <c r="G390" s="5" t="s">
        <v>246</v>
      </c>
      <c r="H390" s="7" t="s">
        <v>670</v>
      </c>
      <c r="I390" s="5" t="str">
        <f>IFERROR(__xludf.DUMMYFUNCTION("""COMPUTED_VALUE"""),"✅")</f>
        <v>✅</v>
      </c>
      <c r="J390" s="5"/>
      <c r="K390" s="5"/>
      <c r="L390" s="8"/>
    </row>
    <row r="391" ht="38.25" customHeight="1">
      <c r="A391" s="3"/>
      <c r="B391" s="4" t="s">
        <v>667</v>
      </c>
      <c r="C391" s="4" t="s">
        <v>668</v>
      </c>
      <c r="D391" s="5" t="s">
        <v>672</v>
      </c>
      <c r="E391" s="6">
        <v>30.0</v>
      </c>
      <c r="F391" s="6">
        <v>13.0</v>
      </c>
      <c r="G391" s="5" t="s">
        <v>15</v>
      </c>
      <c r="H391" s="7" t="s">
        <v>673</v>
      </c>
      <c r="I391" s="5" t="str">
        <f>IFERROR(__xludf.DUMMYFUNCTION("""COMPUTED_VALUE"""),"❌")</f>
        <v>❌</v>
      </c>
      <c r="J391" s="5"/>
      <c r="K391" s="5"/>
      <c r="L391" s="8"/>
    </row>
    <row r="392" ht="38.25" customHeight="1">
      <c r="A392" s="3"/>
      <c r="B392" s="4" t="s">
        <v>667</v>
      </c>
      <c r="C392" s="4" t="s">
        <v>668</v>
      </c>
      <c r="D392" s="5" t="s">
        <v>674</v>
      </c>
      <c r="E392" s="6">
        <v>20.0</v>
      </c>
      <c r="F392" s="6">
        <v>14.0</v>
      </c>
      <c r="G392" s="5" t="s">
        <v>15</v>
      </c>
      <c r="H392" s="7" t="s">
        <v>670</v>
      </c>
      <c r="I392" s="5" t="str">
        <f>IFERROR(__xludf.DUMMYFUNCTION("""COMPUTED_VALUE"""),"✅")</f>
        <v>✅</v>
      </c>
      <c r="J392" s="5"/>
      <c r="K392" s="5"/>
      <c r="L392" s="8"/>
    </row>
    <row r="393" ht="38.25" customHeight="1">
      <c r="A393" s="3"/>
      <c r="B393" s="4" t="s">
        <v>667</v>
      </c>
      <c r="C393" s="4" t="s">
        <v>668</v>
      </c>
      <c r="D393" s="5" t="s">
        <v>675</v>
      </c>
      <c r="E393" s="6">
        <v>20.0</v>
      </c>
      <c r="F393" s="6">
        <v>11.0</v>
      </c>
      <c r="G393" s="5" t="s">
        <v>326</v>
      </c>
      <c r="H393" s="7" t="s">
        <v>676</v>
      </c>
      <c r="I393" s="5" t="str">
        <f>IFERROR(__xludf.DUMMYFUNCTION("""COMPUTED_VALUE"""),"❌")</f>
        <v>❌</v>
      </c>
      <c r="J393" s="5"/>
      <c r="K393" s="5"/>
      <c r="L393" s="8"/>
    </row>
    <row r="394" ht="38.25" customHeight="1">
      <c r="A394" s="3"/>
      <c r="B394" s="4" t="s">
        <v>264</v>
      </c>
      <c r="C394" s="4" t="s">
        <v>677</v>
      </c>
      <c r="D394" s="5" t="s">
        <v>678</v>
      </c>
      <c r="E394" s="6">
        <v>880.0</v>
      </c>
      <c r="F394" s="6">
        <v>21.0</v>
      </c>
      <c r="G394" s="5" t="s">
        <v>15</v>
      </c>
      <c r="H394" s="7" t="s">
        <v>679</v>
      </c>
      <c r="I394" s="5" t="str">
        <f>IFERROR(__xludf.DUMMYFUNCTION("""COMPUTED_VALUE"""),"❌")</f>
        <v>❌</v>
      </c>
      <c r="J394" s="5"/>
      <c r="K394" s="5"/>
      <c r="L394" s="8"/>
    </row>
    <row r="395" ht="38.25" customHeight="1">
      <c r="A395" s="3"/>
      <c r="B395" s="4" t="s">
        <v>264</v>
      </c>
      <c r="C395" s="4" t="s">
        <v>677</v>
      </c>
      <c r="D395" s="5" t="s">
        <v>680</v>
      </c>
      <c r="E395" s="6">
        <v>50.0</v>
      </c>
      <c r="F395" s="6">
        <v>15.0</v>
      </c>
      <c r="G395" s="5" t="s">
        <v>246</v>
      </c>
      <c r="H395" s="7" t="s">
        <v>267</v>
      </c>
      <c r="I395" s="5" t="str">
        <f>IFERROR(__xludf.DUMMYFUNCTION("""COMPUTED_VALUE"""),"✅")</f>
        <v>✅</v>
      </c>
      <c r="J395" s="5"/>
      <c r="K395" s="5"/>
      <c r="L395" s="8"/>
    </row>
    <row r="396" ht="38.25" customHeight="1">
      <c r="A396" s="3"/>
      <c r="B396" s="4" t="s">
        <v>264</v>
      </c>
      <c r="C396" s="4" t="s">
        <v>677</v>
      </c>
      <c r="D396" s="5" t="s">
        <v>681</v>
      </c>
      <c r="E396" s="6">
        <v>40.0</v>
      </c>
      <c r="F396" s="6">
        <v>25.0</v>
      </c>
      <c r="G396" s="5" t="s">
        <v>271</v>
      </c>
      <c r="H396" s="7" t="s">
        <v>62</v>
      </c>
      <c r="I396" s="5" t="str">
        <f>IFERROR(__xludf.DUMMYFUNCTION("""COMPUTED_VALUE"""),"❌")</f>
        <v>❌</v>
      </c>
      <c r="J396" s="5"/>
      <c r="K396" s="5"/>
      <c r="L396" s="8"/>
    </row>
    <row r="397" ht="38.25" customHeight="1">
      <c r="A397" s="3"/>
      <c r="B397" s="4" t="s">
        <v>264</v>
      </c>
      <c r="C397" s="4" t="s">
        <v>677</v>
      </c>
      <c r="D397" s="5" t="s">
        <v>682</v>
      </c>
      <c r="E397" s="6">
        <v>40.0</v>
      </c>
      <c r="F397" s="6">
        <v>13.0</v>
      </c>
      <c r="G397" s="5" t="s">
        <v>15</v>
      </c>
      <c r="H397" s="7" t="s">
        <v>679</v>
      </c>
      <c r="I397" s="5" t="str">
        <f>IFERROR(__xludf.DUMMYFUNCTION("""COMPUTED_VALUE"""),"❌")</f>
        <v>❌</v>
      </c>
      <c r="J397" s="5"/>
      <c r="K397" s="5"/>
      <c r="L397" s="8"/>
    </row>
    <row r="398" ht="38.25" customHeight="1">
      <c r="A398" s="3"/>
      <c r="B398" s="4" t="s">
        <v>264</v>
      </c>
      <c r="C398" s="4" t="s">
        <v>677</v>
      </c>
      <c r="D398" s="5" t="s">
        <v>683</v>
      </c>
      <c r="E398" s="6">
        <v>20.0</v>
      </c>
      <c r="F398" s="6">
        <v>14.0</v>
      </c>
      <c r="G398" s="5" t="s">
        <v>15</v>
      </c>
      <c r="H398" s="7" t="s">
        <v>679</v>
      </c>
      <c r="I398" s="5" t="str">
        <f>IFERROR(__xludf.DUMMYFUNCTION("""COMPUTED_VALUE"""),"❌")</f>
        <v>❌</v>
      </c>
      <c r="J398" s="5"/>
      <c r="K398" s="5"/>
      <c r="L398" s="8"/>
    </row>
    <row r="399" ht="38.25" customHeight="1">
      <c r="A399" s="3"/>
      <c r="B399" s="4" t="s">
        <v>264</v>
      </c>
      <c r="C399" s="4" t="s">
        <v>677</v>
      </c>
      <c r="D399" s="5" t="s">
        <v>684</v>
      </c>
      <c r="E399" s="6">
        <v>20.0</v>
      </c>
      <c r="F399" s="6">
        <v>29.0</v>
      </c>
      <c r="G399" s="5" t="s">
        <v>71</v>
      </c>
      <c r="H399" s="7" t="s">
        <v>72</v>
      </c>
      <c r="I399" s="5" t="str">
        <f>IFERROR(__xludf.DUMMYFUNCTION("""COMPUTED_VALUE"""),"❌")</f>
        <v>❌</v>
      </c>
      <c r="J399" s="5"/>
      <c r="K399" s="5"/>
      <c r="L399" s="8"/>
    </row>
    <row r="400" ht="38.25" customHeight="1">
      <c r="A400" s="3"/>
      <c r="B400" s="4" t="s">
        <v>264</v>
      </c>
      <c r="C400" s="4" t="s">
        <v>677</v>
      </c>
      <c r="D400" s="5" t="s">
        <v>685</v>
      </c>
      <c r="E400" s="6">
        <v>20.0</v>
      </c>
      <c r="F400" s="6">
        <v>12.0</v>
      </c>
      <c r="G400" s="5" t="s">
        <v>41</v>
      </c>
      <c r="H400" s="7" t="s">
        <v>686</v>
      </c>
      <c r="I400" s="5" t="str">
        <f>IFERROR(__xludf.DUMMYFUNCTION("""COMPUTED_VALUE"""),"❌")</f>
        <v>❌</v>
      </c>
      <c r="J400" s="5"/>
      <c r="K400" s="5"/>
      <c r="L400" s="8"/>
    </row>
    <row r="401" ht="38.25" customHeight="1">
      <c r="A401" s="3"/>
      <c r="B401" s="4" t="s">
        <v>264</v>
      </c>
      <c r="C401" s="4" t="s">
        <v>677</v>
      </c>
      <c r="D401" s="5" t="s">
        <v>687</v>
      </c>
      <c r="E401" s="6">
        <v>20.0</v>
      </c>
      <c r="F401" s="6">
        <v>17.0</v>
      </c>
      <c r="G401" s="5" t="s">
        <v>125</v>
      </c>
      <c r="H401" s="7" t="s">
        <v>688</v>
      </c>
      <c r="I401" s="5" t="str">
        <f>IFERROR(__xludf.DUMMYFUNCTION("""COMPUTED_VALUE"""),"❌")</f>
        <v>❌</v>
      </c>
      <c r="J401" s="5"/>
      <c r="K401" s="5"/>
      <c r="L401" s="8"/>
    </row>
    <row r="402" ht="38.25" customHeight="1">
      <c r="A402" s="3"/>
      <c r="B402" s="4" t="s">
        <v>264</v>
      </c>
      <c r="C402" s="4" t="s">
        <v>677</v>
      </c>
      <c r="D402" s="5" t="s">
        <v>689</v>
      </c>
      <c r="E402" s="6">
        <v>10.0</v>
      </c>
      <c r="F402" s="6">
        <v>10.0</v>
      </c>
      <c r="G402" s="5" t="s">
        <v>15</v>
      </c>
      <c r="H402" s="7" t="s">
        <v>679</v>
      </c>
      <c r="I402" s="5" t="str">
        <f>IFERROR(__xludf.DUMMYFUNCTION("""COMPUTED_VALUE"""),"❌")</f>
        <v>❌</v>
      </c>
      <c r="J402" s="5"/>
      <c r="K402" s="5"/>
      <c r="L402" s="8"/>
    </row>
    <row r="403" ht="38.25" customHeight="1">
      <c r="A403" s="3"/>
      <c r="B403" s="4" t="s">
        <v>205</v>
      </c>
      <c r="C403" s="4" t="s">
        <v>690</v>
      </c>
      <c r="D403" s="5" t="s">
        <v>691</v>
      </c>
      <c r="E403" s="6">
        <v>880.0</v>
      </c>
      <c r="F403" s="6">
        <v>23.0</v>
      </c>
      <c r="G403" s="5" t="s">
        <v>262</v>
      </c>
      <c r="H403" s="7" t="s">
        <v>692</v>
      </c>
      <c r="I403" s="5" t="str">
        <f>IFERROR(__xludf.DUMMYFUNCTION("""COMPUTED_VALUE"""),"❌")</f>
        <v>❌</v>
      </c>
      <c r="J403" s="5"/>
      <c r="K403" s="5"/>
      <c r="L403" s="8"/>
    </row>
    <row r="404" ht="38.25" customHeight="1">
      <c r="A404" s="3"/>
      <c r="B404" s="4" t="s">
        <v>205</v>
      </c>
      <c r="C404" s="4" t="s">
        <v>690</v>
      </c>
      <c r="D404" s="5" t="s">
        <v>693</v>
      </c>
      <c r="E404" s="6">
        <v>30.0</v>
      </c>
      <c r="F404" s="6">
        <v>13.0</v>
      </c>
      <c r="G404" s="5" t="s">
        <v>433</v>
      </c>
      <c r="H404" s="7" t="s">
        <v>13</v>
      </c>
      <c r="I404" s="5" t="str">
        <f>IFERROR(__xludf.DUMMYFUNCTION("""COMPUTED_VALUE"""),"✅")</f>
        <v>✅</v>
      </c>
      <c r="J404" s="5"/>
      <c r="K404" s="5"/>
      <c r="L404" s="8"/>
    </row>
    <row r="405" ht="38.25" customHeight="1">
      <c r="A405" s="3"/>
      <c r="B405" s="4" t="s">
        <v>205</v>
      </c>
      <c r="C405" s="4" t="s">
        <v>690</v>
      </c>
      <c r="D405" s="5" t="s">
        <v>694</v>
      </c>
      <c r="E405" s="6">
        <v>30.0</v>
      </c>
      <c r="F405" s="6">
        <v>12.0</v>
      </c>
      <c r="G405" s="5" t="s">
        <v>15</v>
      </c>
      <c r="H405" s="7" t="s">
        <v>695</v>
      </c>
      <c r="I405" s="5" t="str">
        <f>IFERROR(__xludf.DUMMYFUNCTION("""COMPUTED_VALUE"""),"❌")</f>
        <v>❌</v>
      </c>
      <c r="J405" s="5"/>
      <c r="K405" s="5"/>
      <c r="L405" s="8"/>
    </row>
    <row r="406" ht="38.25" customHeight="1">
      <c r="A406" s="3"/>
      <c r="B406" s="4" t="s">
        <v>205</v>
      </c>
      <c r="C406" s="4" t="s">
        <v>690</v>
      </c>
      <c r="D406" s="5" t="s">
        <v>696</v>
      </c>
      <c r="E406" s="6">
        <v>20.0</v>
      </c>
      <c r="F406" s="6">
        <v>11.0</v>
      </c>
      <c r="G406" s="5" t="s">
        <v>230</v>
      </c>
      <c r="H406" s="7" t="s">
        <v>695</v>
      </c>
      <c r="I406" s="5" t="str">
        <f>IFERROR(__xludf.DUMMYFUNCTION("""COMPUTED_VALUE"""),"❌")</f>
        <v>❌</v>
      </c>
      <c r="J406" s="5"/>
      <c r="K406" s="5"/>
      <c r="L406" s="8"/>
    </row>
    <row r="407" ht="38.25" customHeight="1">
      <c r="A407" s="3"/>
      <c r="B407" s="4" t="s">
        <v>205</v>
      </c>
      <c r="C407" s="4" t="s">
        <v>690</v>
      </c>
      <c r="D407" s="5" t="s">
        <v>697</v>
      </c>
      <c r="E407" s="6">
        <v>20.0</v>
      </c>
      <c r="F407" s="6">
        <v>7.0</v>
      </c>
      <c r="G407" s="5" t="s">
        <v>698</v>
      </c>
      <c r="H407" s="7" t="s">
        <v>692</v>
      </c>
      <c r="I407" s="5" t="str">
        <f>IFERROR(__xludf.DUMMYFUNCTION("""COMPUTED_VALUE"""),"❌")</f>
        <v>❌</v>
      </c>
      <c r="J407" s="5"/>
      <c r="K407" s="5"/>
      <c r="L407" s="8"/>
    </row>
    <row r="408" ht="38.25" customHeight="1">
      <c r="A408" s="3"/>
      <c r="B408" s="4" t="s">
        <v>205</v>
      </c>
      <c r="C408" s="4" t="s">
        <v>690</v>
      </c>
      <c r="D408" s="5" t="s">
        <v>699</v>
      </c>
      <c r="E408" s="6">
        <v>20.0</v>
      </c>
      <c r="F408" s="6">
        <v>8.0</v>
      </c>
      <c r="G408" s="5" t="s">
        <v>28</v>
      </c>
      <c r="H408" s="7" t="s">
        <v>692</v>
      </c>
      <c r="I408" s="5" t="str">
        <f>IFERROR(__xludf.DUMMYFUNCTION("""COMPUTED_VALUE"""),"❌")</f>
        <v>❌</v>
      </c>
      <c r="J408" s="5"/>
      <c r="K408" s="5"/>
      <c r="L408" s="8"/>
    </row>
    <row r="409" ht="38.25" customHeight="1">
      <c r="A409" s="3"/>
      <c r="B409" s="4" t="s">
        <v>205</v>
      </c>
      <c r="C409" s="4" t="s">
        <v>690</v>
      </c>
      <c r="D409" s="5" t="s">
        <v>700</v>
      </c>
      <c r="E409" s="6">
        <v>10.0</v>
      </c>
      <c r="F409" s="6">
        <v>35.0</v>
      </c>
      <c r="G409" s="5" t="s">
        <v>15</v>
      </c>
      <c r="H409" s="7" t="s">
        <v>62</v>
      </c>
      <c r="I409" s="5" t="str">
        <f>IFERROR(__xludf.DUMMYFUNCTION("""COMPUTED_VALUE"""),"❌")</f>
        <v>❌</v>
      </c>
      <c r="J409" s="5"/>
      <c r="K409" s="5"/>
      <c r="L409" s="8"/>
    </row>
    <row r="410" ht="38.25" customHeight="1">
      <c r="A410" s="3"/>
      <c r="B410" s="4" t="s">
        <v>205</v>
      </c>
      <c r="C410" s="4" t="s">
        <v>690</v>
      </c>
      <c r="D410" s="5" t="s">
        <v>701</v>
      </c>
      <c r="E410" s="6">
        <v>10.0</v>
      </c>
      <c r="F410" s="6">
        <v>15.0</v>
      </c>
      <c r="G410" s="5" t="s">
        <v>489</v>
      </c>
      <c r="H410" s="10" t="s">
        <v>157</v>
      </c>
      <c r="I410" s="5" t="str">
        <f>IFERROR(__xludf.DUMMYFUNCTION("""COMPUTED_VALUE"""),"❌")</f>
        <v>❌</v>
      </c>
      <c r="J410" s="5"/>
      <c r="K410" s="5"/>
      <c r="L410" s="8"/>
    </row>
    <row r="411" ht="38.25" customHeight="1">
      <c r="A411" s="3"/>
      <c r="B411" s="4" t="s">
        <v>205</v>
      </c>
      <c r="C411" s="4" t="s">
        <v>690</v>
      </c>
      <c r="D411" s="5" t="s">
        <v>702</v>
      </c>
      <c r="E411" s="6">
        <v>10.0</v>
      </c>
      <c r="F411" s="6">
        <v>12.0</v>
      </c>
      <c r="G411" s="5" t="s">
        <v>125</v>
      </c>
      <c r="H411" s="7" t="s">
        <v>703</v>
      </c>
      <c r="I411" s="5" t="str">
        <f>IFERROR(__xludf.DUMMYFUNCTION("""COMPUTED_VALUE"""),"❌")</f>
        <v>❌</v>
      </c>
      <c r="J411" s="5"/>
      <c r="K411" s="5"/>
      <c r="L411" s="8"/>
    </row>
    <row r="412" ht="38.25" customHeight="1">
      <c r="A412" s="3"/>
      <c r="B412" s="4" t="s">
        <v>704</v>
      </c>
      <c r="C412" s="4" t="s">
        <v>705</v>
      </c>
      <c r="D412" s="5" t="s">
        <v>706</v>
      </c>
      <c r="E412" s="6">
        <v>880.0</v>
      </c>
      <c r="F412" s="6">
        <v>23.0</v>
      </c>
      <c r="G412" s="5" t="s">
        <v>15</v>
      </c>
      <c r="H412" s="7" t="s">
        <v>18</v>
      </c>
      <c r="I412" s="5" t="str">
        <f>IFERROR(__xludf.DUMMYFUNCTION("""COMPUTED_VALUE"""),"✅")</f>
        <v>✅</v>
      </c>
      <c r="J412" s="5"/>
      <c r="K412" s="5"/>
      <c r="L412" s="8"/>
    </row>
    <row r="413" ht="38.25" customHeight="1">
      <c r="A413" s="3"/>
      <c r="B413" s="4" t="s">
        <v>704</v>
      </c>
      <c r="C413" s="4" t="s">
        <v>705</v>
      </c>
      <c r="D413" s="5" t="s">
        <v>707</v>
      </c>
      <c r="E413" s="6">
        <v>40.0</v>
      </c>
      <c r="F413" s="6">
        <v>19.0</v>
      </c>
      <c r="G413" s="5" t="s">
        <v>433</v>
      </c>
      <c r="H413" s="7" t="s">
        <v>429</v>
      </c>
      <c r="I413" s="5" t="str">
        <f>IFERROR(__xludf.DUMMYFUNCTION("""COMPUTED_VALUE"""),"✅")</f>
        <v>✅</v>
      </c>
      <c r="J413" s="5"/>
      <c r="K413" s="5"/>
      <c r="L413" s="8"/>
    </row>
    <row r="414" ht="38.25" customHeight="1">
      <c r="A414" s="3"/>
      <c r="B414" s="4" t="s">
        <v>704</v>
      </c>
      <c r="C414" s="4" t="s">
        <v>705</v>
      </c>
      <c r="D414" s="5" t="s">
        <v>708</v>
      </c>
      <c r="E414" s="6">
        <v>30.0</v>
      </c>
      <c r="F414" s="6">
        <v>14.0</v>
      </c>
      <c r="G414" s="5" t="s">
        <v>15</v>
      </c>
      <c r="H414" s="7" t="s">
        <v>709</v>
      </c>
      <c r="I414" s="5" t="str">
        <f>IFERROR(__xludf.DUMMYFUNCTION("""COMPUTED_VALUE"""),"❌")</f>
        <v>❌</v>
      </c>
      <c r="J414" s="5"/>
      <c r="K414" s="5"/>
      <c r="L414" s="8"/>
    </row>
    <row r="415" ht="38.25" customHeight="1">
      <c r="A415" s="3"/>
      <c r="B415" s="4" t="s">
        <v>704</v>
      </c>
      <c r="C415" s="4" t="s">
        <v>705</v>
      </c>
      <c r="D415" s="5" t="s">
        <v>710</v>
      </c>
      <c r="E415" s="6">
        <v>30.0</v>
      </c>
      <c r="F415" s="6">
        <v>13.0</v>
      </c>
      <c r="G415" s="5" t="s">
        <v>15</v>
      </c>
      <c r="H415" s="7" t="s">
        <v>711</v>
      </c>
      <c r="I415" s="5" t="str">
        <f>IFERROR(__xludf.DUMMYFUNCTION("""COMPUTED_VALUE"""),"❌")</f>
        <v>❌</v>
      </c>
      <c r="J415" s="5"/>
      <c r="K415" s="5"/>
      <c r="L415" s="8"/>
    </row>
    <row r="416" ht="38.25" customHeight="1">
      <c r="A416" s="3"/>
      <c r="B416" s="4" t="s">
        <v>704</v>
      </c>
      <c r="C416" s="4" t="s">
        <v>705</v>
      </c>
      <c r="D416" s="5" t="s">
        <v>712</v>
      </c>
      <c r="E416" s="6">
        <v>20.0</v>
      </c>
      <c r="F416" s="6">
        <v>19.0</v>
      </c>
      <c r="G416" s="5" t="s">
        <v>15</v>
      </c>
      <c r="H416" s="7" t="s">
        <v>18</v>
      </c>
      <c r="I416" s="5" t="str">
        <f>IFERROR(__xludf.DUMMYFUNCTION("""COMPUTED_VALUE"""),"✅")</f>
        <v>✅</v>
      </c>
      <c r="J416" s="5"/>
      <c r="K416" s="5"/>
      <c r="L416" s="8"/>
    </row>
    <row r="417" ht="38.25" customHeight="1">
      <c r="A417" s="3"/>
      <c r="B417" s="4" t="s">
        <v>704</v>
      </c>
      <c r="C417" s="4" t="s">
        <v>705</v>
      </c>
      <c r="D417" s="5" t="s">
        <v>713</v>
      </c>
      <c r="E417" s="6">
        <v>20.0</v>
      </c>
      <c r="F417" s="6">
        <v>19.0</v>
      </c>
      <c r="G417" s="5" t="s">
        <v>15</v>
      </c>
      <c r="H417" s="7" t="s">
        <v>709</v>
      </c>
      <c r="I417" s="5" t="str">
        <f>IFERROR(__xludf.DUMMYFUNCTION("""COMPUTED_VALUE"""),"❌")</f>
        <v>❌</v>
      </c>
      <c r="J417" s="5"/>
      <c r="K417" s="5"/>
      <c r="L417" s="8"/>
    </row>
    <row r="418" ht="38.25" customHeight="1">
      <c r="A418" s="3"/>
      <c r="B418" s="4" t="s">
        <v>704</v>
      </c>
      <c r="C418" s="4" t="s">
        <v>705</v>
      </c>
      <c r="D418" s="5" t="s">
        <v>714</v>
      </c>
      <c r="E418" s="6">
        <v>20.0</v>
      </c>
      <c r="F418" s="6">
        <v>10.0</v>
      </c>
      <c r="G418" s="5" t="s">
        <v>28</v>
      </c>
      <c r="H418" s="7" t="s">
        <v>711</v>
      </c>
      <c r="I418" s="5" t="str">
        <f>IFERROR(__xludf.DUMMYFUNCTION("""COMPUTED_VALUE"""),"❌")</f>
        <v>❌</v>
      </c>
      <c r="J418" s="5"/>
      <c r="K418" s="5"/>
      <c r="L418" s="8"/>
    </row>
    <row r="419" ht="38.25" customHeight="1">
      <c r="A419" s="3"/>
      <c r="B419" s="4" t="s">
        <v>704</v>
      </c>
      <c r="C419" s="4" t="s">
        <v>705</v>
      </c>
      <c r="D419" s="5" t="s">
        <v>715</v>
      </c>
      <c r="E419" s="6">
        <v>20.0</v>
      </c>
      <c r="F419" s="6">
        <v>14.0</v>
      </c>
      <c r="G419" s="5" t="s">
        <v>101</v>
      </c>
      <c r="H419" s="7" t="s">
        <v>711</v>
      </c>
      <c r="I419" s="5" t="str">
        <f>IFERROR(__xludf.DUMMYFUNCTION("""COMPUTED_VALUE"""),"❌")</f>
        <v>❌</v>
      </c>
      <c r="J419" s="5"/>
      <c r="K419" s="5"/>
      <c r="L419" s="8"/>
    </row>
    <row r="420" ht="38.25" customHeight="1">
      <c r="A420" s="3"/>
      <c r="B420" s="4" t="s">
        <v>704</v>
      </c>
      <c r="C420" s="4" t="s">
        <v>705</v>
      </c>
      <c r="D420" s="5" t="s">
        <v>716</v>
      </c>
      <c r="E420" s="6">
        <v>10.0</v>
      </c>
      <c r="F420" s="6">
        <v>16.0</v>
      </c>
      <c r="G420" s="5" t="s">
        <v>15</v>
      </c>
      <c r="H420" s="7" t="s">
        <v>18</v>
      </c>
      <c r="I420" s="5" t="str">
        <f>IFERROR(__xludf.DUMMYFUNCTION("""COMPUTED_VALUE"""),"✅")</f>
        <v>✅</v>
      </c>
      <c r="J420" s="5"/>
      <c r="K420" s="5"/>
      <c r="L420" s="8"/>
    </row>
    <row r="421" ht="38.25" customHeight="1">
      <c r="A421" s="3"/>
      <c r="B421" s="4" t="s">
        <v>704</v>
      </c>
      <c r="C421" s="4" t="s">
        <v>705</v>
      </c>
      <c r="D421" s="5" t="s">
        <v>717</v>
      </c>
      <c r="E421" s="6">
        <v>10.0</v>
      </c>
      <c r="F421" s="6">
        <v>18.0</v>
      </c>
      <c r="G421" s="5" t="s">
        <v>15</v>
      </c>
      <c r="H421" s="7" t="s">
        <v>711</v>
      </c>
      <c r="I421" s="5" t="str">
        <f>IFERROR(__xludf.DUMMYFUNCTION("""COMPUTED_VALUE"""),"❌")</f>
        <v>❌</v>
      </c>
      <c r="J421" s="5"/>
      <c r="K421" s="5"/>
      <c r="L421" s="8"/>
    </row>
    <row r="422" ht="38.25" customHeight="1">
      <c r="A422" s="3"/>
      <c r="B422" s="4" t="s">
        <v>411</v>
      </c>
      <c r="C422" s="4" t="s">
        <v>718</v>
      </c>
      <c r="D422" s="5" t="s">
        <v>719</v>
      </c>
      <c r="E422" s="6">
        <v>880.0</v>
      </c>
      <c r="F422" s="6">
        <v>22.0</v>
      </c>
      <c r="G422" s="5" t="s">
        <v>15</v>
      </c>
      <c r="H422" s="7" t="s">
        <v>720</v>
      </c>
      <c r="I422" s="5" t="str">
        <f>IFERROR(__xludf.DUMMYFUNCTION("""COMPUTED_VALUE"""),"❌")</f>
        <v>❌</v>
      </c>
      <c r="J422" s="5"/>
      <c r="K422" s="5"/>
      <c r="L422" s="8"/>
    </row>
    <row r="423" ht="38.25" customHeight="1">
      <c r="A423" s="3"/>
      <c r="B423" s="4" t="s">
        <v>411</v>
      </c>
      <c r="C423" s="4" t="s">
        <v>718</v>
      </c>
      <c r="D423" s="5" t="s">
        <v>721</v>
      </c>
      <c r="E423" s="6">
        <v>40.0</v>
      </c>
      <c r="F423" s="6">
        <v>12.0</v>
      </c>
      <c r="G423" s="5" t="s">
        <v>246</v>
      </c>
      <c r="H423" s="7" t="s">
        <v>720</v>
      </c>
      <c r="I423" s="5" t="str">
        <f>IFERROR(__xludf.DUMMYFUNCTION("""COMPUTED_VALUE"""),"❌")</f>
        <v>❌</v>
      </c>
      <c r="J423" s="5"/>
      <c r="K423" s="5"/>
      <c r="L423" s="8"/>
    </row>
    <row r="424" ht="38.25" customHeight="1">
      <c r="A424" s="3"/>
      <c r="B424" s="4" t="s">
        <v>411</v>
      </c>
      <c r="C424" s="4" t="s">
        <v>718</v>
      </c>
      <c r="D424" s="5" t="s">
        <v>722</v>
      </c>
      <c r="E424" s="6">
        <v>30.0</v>
      </c>
      <c r="F424" s="6">
        <v>13.0</v>
      </c>
      <c r="G424" s="5" t="s">
        <v>15</v>
      </c>
      <c r="H424" s="7" t="s">
        <v>720</v>
      </c>
      <c r="I424" s="5" t="str">
        <f>IFERROR(__xludf.DUMMYFUNCTION("""COMPUTED_VALUE"""),"❌")</f>
        <v>❌</v>
      </c>
      <c r="J424" s="5"/>
      <c r="K424" s="5"/>
      <c r="L424" s="8"/>
    </row>
    <row r="425" ht="38.25" customHeight="1">
      <c r="A425" s="3"/>
      <c r="B425" s="4" t="s">
        <v>411</v>
      </c>
      <c r="C425" s="4" t="s">
        <v>718</v>
      </c>
      <c r="D425" s="5" t="s">
        <v>723</v>
      </c>
      <c r="E425" s="6">
        <v>20.0</v>
      </c>
      <c r="F425" s="6">
        <v>14.0</v>
      </c>
      <c r="G425" s="5" t="s">
        <v>378</v>
      </c>
      <c r="H425" s="7" t="s">
        <v>720</v>
      </c>
      <c r="I425" s="5" t="str">
        <f>IFERROR(__xludf.DUMMYFUNCTION("""COMPUTED_VALUE"""),"❌")</f>
        <v>❌</v>
      </c>
      <c r="J425" s="5"/>
      <c r="K425" s="5"/>
      <c r="L425" s="8"/>
    </row>
    <row r="426" ht="38.25" customHeight="1">
      <c r="A426" s="3"/>
      <c r="B426" s="4" t="s">
        <v>411</v>
      </c>
      <c r="C426" s="4" t="s">
        <v>718</v>
      </c>
      <c r="D426" s="5" t="s">
        <v>724</v>
      </c>
      <c r="E426" s="6">
        <v>20.0</v>
      </c>
      <c r="F426" s="6">
        <v>9.0</v>
      </c>
      <c r="G426" s="5" t="s">
        <v>15</v>
      </c>
      <c r="H426" s="7" t="s">
        <v>720</v>
      </c>
      <c r="I426" s="5" t="str">
        <f>IFERROR(__xludf.DUMMYFUNCTION("""COMPUTED_VALUE"""),"❌")</f>
        <v>❌</v>
      </c>
      <c r="J426" s="5"/>
      <c r="K426" s="5"/>
      <c r="L426" s="8"/>
    </row>
    <row r="427" ht="38.25" customHeight="1">
      <c r="A427" s="3"/>
      <c r="B427" s="4" t="s">
        <v>411</v>
      </c>
      <c r="C427" s="4" t="s">
        <v>718</v>
      </c>
      <c r="D427" s="5" t="s">
        <v>725</v>
      </c>
      <c r="E427" s="6">
        <v>20.0</v>
      </c>
      <c r="F427" s="6">
        <v>8.0</v>
      </c>
      <c r="G427" s="5" t="s">
        <v>28</v>
      </c>
      <c r="H427" s="7" t="s">
        <v>726</v>
      </c>
      <c r="I427" s="5" t="str">
        <f>IFERROR(__xludf.DUMMYFUNCTION("""COMPUTED_VALUE"""),"❌")</f>
        <v>❌</v>
      </c>
      <c r="J427" s="5"/>
      <c r="K427" s="5"/>
      <c r="L427" s="8"/>
    </row>
    <row r="428" ht="38.25" customHeight="1">
      <c r="A428" s="3"/>
      <c r="B428" s="4" t="s">
        <v>411</v>
      </c>
      <c r="C428" s="4" t="s">
        <v>718</v>
      </c>
      <c r="D428" s="5" t="s">
        <v>727</v>
      </c>
      <c r="E428" s="6">
        <v>20.0</v>
      </c>
      <c r="F428" s="6">
        <v>17.0</v>
      </c>
      <c r="G428" s="5" t="s">
        <v>15</v>
      </c>
      <c r="H428" s="7" t="s">
        <v>720</v>
      </c>
      <c r="I428" s="5" t="str">
        <f>IFERROR(__xludf.DUMMYFUNCTION("""COMPUTED_VALUE"""),"❌")</f>
        <v>❌</v>
      </c>
      <c r="J428" s="5"/>
      <c r="K428" s="5"/>
      <c r="L428" s="8"/>
    </row>
    <row r="429" ht="38.25" customHeight="1">
      <c r="A429" s="3"/>
      <c r="B429" s="4" t="s">
        <v>411</v>
      </c>
      <c r="C429" s="4" t="s">
        <v>718</v>
      </c>
      <c r="D429" s="5" t="s">
        <v>728</v>
      </c>
      <c r="E429" s="6">
        <v>20.0</v>
      </c>
      <c r="F429" s="6">
        <v>12.0</v>
      </c>
      <c r="G429" s="5" t="s">
        <v>15</v>
      </c>
      <c r="H429" s="7" t="s">
        <v>726</v>
      </c>
      <c r="I429" s="5" t="str">
        <f>IFERROR(__xludf.DUMMYFUNCTION("""COMPUTED_VALUE"""),"❌")</f>
        <v>❌</v>
      </c>
      <c r="J429" s="5"/>
      <c r="K429" s="5"/>
      <c r="L429" s="8"/>
    </row>
    <row r="430" ht="38.25" customHeight="1">
      <c r="A430" s="3"/>
      <c r="B430" s="4" t="s">
        <v>411</v>
      </c>
      <c r="C430" s="4" t="s">
        <v>718</v>
      </c>
      <c r="D430" s="5" t="s">
        <v>729</v>
      </c>
      <c r="E430" s="6">
        <v>10.0</v>
      </c>
      <c r="F430" s="6">
        <v>11.0</v>
      </c>
      <c r="G430" s="5" t="s">
        <v>15</v>
      </c>
      <c r="H430" s="7" t="s">
        <v>720</v>
      </c>
      <c r="I430" s="5" t="str">
        <f>IFERROR(__xludf.DUMMYFUNCTION("""COMPUTED_VALUE"""),"❌")</f>
        <v>❌</v>
      </c>
      <c r="J430" s="5"/>
      <c r="K430" s="5"/>
      <c r="L430" s="8"/>
    </row>
    <row r="431" ht="38.25" customHeight="1">
      <c r="A431" s="3"/>
      <c r="B431" s="4" t="s">
        <v>730</v>
      </c>
      <c r="C431" s="4" t="s">
        <v>731</v>
      </c>
      <c r="D431" s="5" t="s">
        <v>732</v>
      </c>
      <c r="E431" s="6">
        <v>720.0</v>
      </c>
      <c r="F431" s="6">
        <v>37.0</v>
      </c>
      <c r="G431" s="5" t="s">
        <v>262</v>
      </c>
      <c r="H431" s="7" t="s">
        <v>733</v>
      </c>
      <c r="I431" s="5" t="str">
        <f>IFERROR(__xludf.DUMMYFUNCTION("""COMPUTED_VALUE"""),"✅")</f>
        <v>✅</v>
      </c>
      <c r="J431" s="5"/>
      <c r="K431" s="5"/>
      <c r="L431" s="8"/>
    </row>
    <row r="432" ht="38.25" customHeight="1">
      <c r="A432" s="3"/>
      <c r="B432" s="4" t="s">
        <v>730</v>
      </c>
      <c r="C432" s="4" t="s">
        <v>731</v>
      </c>
      <c r="D432" s="5" t="s">
        <v>734</v>
      </c>
      <c r="E432" s="6">
        <v>30.0</v>
      </c>
      <c r="F432" s="6">
        <v>38.0</v>
      </c>
      <c r="G432" s="5" t="s">
        <v>246</v>
      </c>
      <c r="H432" s="7" t="s">
        <v>733</v>
      </c>
      <c r="I432" s="5" t="str">
        <f>IFERROR(__xludf.DUMMYFUNCTION("""COMPUTED_VALUE"""),"✅")</f>
        <v>✅</v>
      </c>
      <c r="J432" s="5"/>
      <c r="K432" s="5"/>
      <c r="L432" s="8"/>
    </row>
    <row r="433" ht="38.25" customHeight="1">
      <c r="A433" s="3"/>
      <c r="B433" s="4" t="s">
        <v>730</v>
      </c>
      <c r="C433" s="4" t="s">
        <v>731</v>
      </c>
      <c r="D433" s="5" t="s">
        <v>735</v>
      </c>
      <c r="E433" s="6">
        <v>30.0</v>
      </c>
      <c r="F433" s="6">
        <v>18.0</v>
      </c>
      <c r="G433" s="5" t="s">
        <v>15</v>
      </c>
      <c r="H433" s="7" t="s">
        <v>733</v>
      </c>
      <c r="I433" s="5" t="str">
        <f>IFERROR(__xludf.DUMMYFUNCTION("""COMPUTED_VALUE"""),"✅")</f>
        <v>✅</v>
      </c>
      <c r="J433" s="5"/>
      <c r="K433" s="5"/>
      <c r="L433" s="8"/>
    </row>
    <row r="434" ht="38.25" customHeight="1">
      <c r="A434" s="3"/>
      <c r="B434" s="4" t="s">
        <v>730</v>
      </c>
      <c r="C434" s="4" t="s">
        <v>731</v>
      </c>
      <c r="D434" s="5" t="s">
        <v>736</v>
      </c>
      <c r="E434" s="6">
        <v>20.0</v>
      </c>
      <c r="F434" s="6">
        <v>42.0</v>
      </c>
      <c r="G434" s="5" t="s">
        <v>87</v>
      </c>
      <c r="H434" s="7" t="s">
        <v>737</v>
      </c>
      <c r="I434" s="5" t="str">
        <f>IFERROR(__xludf.DUMMYFUNCTION("""COMPUTED_VALUE"""),"❌")</f>
        <v>❌</v>
      </c>
      <c r="J434" s="5"/>
      <c r="K434" s="5"/>
      <c r="L434" s="8"/>
    </row>
    <row r="435" ht="38.25" customHeight="1">
      <c r="A435" s="3"/>
      <c r="B435" s="4" t="s">
        <v>730</v>
      </c>
      <c r="C435" s="4" t="s">
        <v>731</v>
      </c>
      <c r="D435" s="5" t="s">
        <v>738</v>
      </c>
      <c r="E435" s="6">
        <v>20.0</v>
      </c>
      <c r="F435" s="6">
        <v>28.0</v>
      </c>
      <c r="G435" s="5" t="s">
        <v>15</v>
      </c>
      <c r="H435" s="7" t="s">
        <v>733</v>
      </c>
      <c r="I435" s="5" t="str">
        <f>IFERROR(__xludf.DUMMYFUNCTION("""COMPUTED_VALUE"""),"✅")</f>
        <v>✅</v>
      </c>
      <c r="J435" s="5"/>
      <c r="K435" s="5"/>
      <c r="L435" s="8"/>
    </row>
    <row r="436" ht="38.25" customHeight="1">
      <c r="A436" s="3"/>
      <c r="B436" s="4" t="s">
        <v>730</v>
      </c>
      <c r="C436" s="4" t="s">
        <v>731</v>
      </c>
      <c r="D436" s="5" t="s">
        <v>739</v>
      </c>
      <c r="E436" s="6">
        <v>20.0</v>
      </c>
      <c r="F436" s="6">
        <v>15.0</v>
      </c>
      <c r="G436" s="5" t="s">
        <v>15</v>
      </c>
      <c r="H436" s="7" t="s">
        <v>733</v>
      </c>
      <c r="I436" s="5" t="str">
        <f>IFERROR(__xludf.DUMMYFUNCTION("""COMPUTED_VALUE"""),"✅")</f>
        <v>✅</v>
      </c>
      <c r="J436" s="5"/>
      <c r="K436" s="5"/>
      <c r="L436" s="8"/>
    </row>
    <row r="437" ht="38.25" customHeight="1">
      <c r="A437" s="3"/>
      <c r="B437" s="4" t="s">
        <v>730</v>
      </c>
      <c r="C437" s="4" t="s">
        <v>731</v>
      </c>
      <c r="D437" s="5" t="s">
        <v>740</v>
      </c>
      <c r="E437" s="6">
        <v>20.0</v>
      </c>
      <c r="F437" s="6">
        <v>33.0</v>
      </c>
      <c r="G437" s="5" t="s">
        <v>115</v>
      </c>
      <c r="H437" s="7" t="s">
        <v>733</v>
      </c>
      <c r="I437" s="5" t="str">
        <f>IFERROR(__xludf.DUMMYFUNCTION("""COMPUTED_VALUE"""),"✅")</f>
        <v>✅</v>
      </c>
      <c r="J437" s="5"/>
      <c r="K437" s="5"/>
      <c r="L437" s="8"/>
    </row>
    <row r="438" ht="38.25" customHeight="1">
      <c r="A438" s="3"/>
      <c r="B438" s="4" t="s">
        <v>205</v>
      </c>
      <c r="C438" s="4" t="s">
        <v>741</v>
      </c>
      <c r="D438" s="5" t="s">
        <v>742</v>
      </c>
      <c r="E438" s="6">
        <v>720.0</v>
      </c>
      <c r="F438" s="6">
        <v>25.0</v>
      </c>
      <c r="G438" s="5" t="s">
        <v>262</v>
      </c>
      <c r="H438" s="7" t="s">
        <v>743</v>
      </c>
      <c r="I438" s="5" t="str">
        <f>IFERROR(__xludf.DUMMYFUNCTION("""COMPUTED_VALUE"""),"✅")</f>
        <v>✅</v>
      </c>
      <c r="J438" s="5"/>
      <c r="K438" s="5"/>
      <c r="L438" s="8"/>
    </row>
    <row r="439" ht="38.25" customHeight="1">
      <c r="A439" s="3"/>
      <c r="B439" s="4" t="s">
        <v>205</v>
      </c>
      <c r="C439" s="4" t="s">
        <v>741</v>
      </c>
      <c r="D439" s="5" t="s">
        <v>744</v>
      </c>
      <c r="E439" s="6">
        <v>20.0</v>
      </c>
      <c r="F439" s="6">
        <v>14.0</v>
      </c>
      <c r="G439" s="5" t="s">
        <v>15</v>
      </c>
      <c r="H439" s="7" t="s">
        <v>745</v>
      </c>
      <c r="I439" s="5" t="str">
        <f>IFERROR(__xludf.DUMMYFUNCTION("""COMPUTED_VALUE"""),"❌")</f>
        <v>❌</v>
      </c>
      <c r="J439" s="5"/>
      <c r="K439" s="5"/>
      <c r="L439" s="8"/>
    </row>
    <row r="440" ht="38.25" customHeight="1">
      <c r="A440" s="3"/>
      <c r="B440" s="4" t="s">
        <v>205</v>
      </c>
      <c r="C440" s="4" t="s">
        <v>741</v>
      </c>
      <c r="D440" s="5" t="s">
        <v>746</v>
      </c>
      <c r="E440" s="6">
        <v>10.0</v>
      </c>
      <c r="F440" s="6">
        <v>18.0</v>
      </c>
      <c r="G440" s="5" t="s">
        <v>15</v>
      </c>
      <c r="H440" s="7" t="s">
        <v>743</v>
      </c>
      <c r="I440" s="5" t="str">
        <f>IFERROR(__xludf.DUMMYFUNCTION("""COMPUTED_VALUE"""),"✅")</f>
        <v>✅</v>
      </c>
      <c r="J440" s="5"/>
      <c r="K440" s="5"/>
      <c r="L440" s="8"/>
    </row>
    <row r="441" ht="38.25" customHeight="1">
      <c r="A441" s="3"/>
      <c r="B441" s="4" t="s">
        <v>205</v>
      </c>
      <c r="C441" s="4" t="s">
        <v>741</v>
      </c>
      <c r="D441" s="5" t="s">
        <v>747</v>
      </c>
      <c r="E441" s="6">
        <v>10.0</v>
      </c>
      <c r="F441" s="6">
        <v>18.0</v>
      </c>
      <c r="G441" s="5" t="s">
        <v>15</v>
      </c>
      <c r="H441" s="7" t="s">
        <v>745</v>
      </c>
      <c r="I441" s="5" t="str">
        <f>IFERROR(__xludf.DUMMYFUNCTION("""COMPUTED_VALUE"""),"❌")</f>
        <v>❌</v>
      </c>
      <c r="J441" s="5"/>
      <c r="K441" s="5"/>
      <c r="L441" s="8"/>
    </row>
    <row r="442" ht="38.25" customHeight="1">
      <c r="A442" s="3"/>
      <c r="B442" s="4" t="s">
        <v>205</v>
      </c>
      <c r="C442" s="4" t="s">
        <v>741</v>
      </c>
      <c r="D442" s="5" t="s">
        <v>748</v>
      </c>
      <c r="E442" s="6">
        <v>10.0</v>
      </c>
      <c r="F442" s="6">
        <v>11.0</v>
      </c>
      <c r="G442" s="5" t="s">
        <v>28</v>
      </c>
      <c r="H442" s="7" t="s">
        <v>749</v>
      </c>
      <c r="I442" s="5" t="str">
        <f>IFERROR(__xludf.DUMMYFUNCTION("""COMPUTED_VALUE"""),"❌")</f>
        <v>❌</v>
      </c>
      <c r="J442" s="5"/>
      <c r="K442" s="5"/>
      <c r="L442" s="8"/>
    </row>
    <row r="443" ht="38.25" customHeight="1">
      <c r="A443" s="3"/>
      <c r="B443" s="4" t="s">
        <v>667</v>
      </c>
      <c r="C443" s="4" t="s">
        <v>750</v>
      </c>
      <c r="D443" s="5" t="s">
        <v>751</v>
      </c>
      <c r="E443" s="6">
        <v>720.0</v>
      </c>
      <c r="F443" s="6">
        <v>23.0</v>
      </c>
      <c r="G443" s="5" t="s">
        <v>262</v>
      </c>
      <c r="H443" s="7" t="s">
        <v>752</v>
      </c>
      <c r="I443" s="5" t="str">
        <f>IFERROR(__xludf.DUMMYFUNCTION("""COMPUTED_VALUE"""),"❌")</f>
        <v>❌</v>
      </c>
      <c r="J443" s="5"/>
      <c r="K443" s="5"/>
      <c r="L443" s="8"/>
    </row>
    <row r="444" ht="38.25" customHeight="1">
      <c r="A444" s="3"/>
      <c r="B444" s="4" t="s">
        <v>667</v>
      </c>
      <c r="C444" s="4" t="s">
        <v>750</v>
      </c>
      <c r="D444" s="5" t="s">
        <v>753</v>
      </c>
      <c r="E444" s="6">
        <v>30.0</v>
      </c>
      <c r="F444" s="6">
        <v>13.0</v>
      </c>
      <c r="G444" s="5" t="s">
        <v>433</v>
      </c>
      <c r="H444" s="7" t="s">
        <v>754</v>
      </c>
      <c r="I444" s="5" t="str">
        <f>IFERROR(__xludf.DUMMYFUNCTION("""COMPUTED_VALUE"""),"❌")</f>
        <v>❌</v>
      </c>
      <c r="J444" s="5"/>
      <c r="K444" s="5"/>
      <c r="L444" s="8"/>
    </row>
    <row r="445" ht="38.25" customHeight="1">
      <c r="A445" s="3"/>
      <c r="B445" s="4" t="s">
        <v>667</v>
      </c>
      <c r="C445" s="4" t="s">
        <v>750</v>
      </c>
      <c r="D445" s="5" t="s">
        <v>755</v>
      </c>
      <c r="E445" s="6">
        <v>30.0</v>
      </c>
      <c r="F445" s="6">
        <v>14.0</v>
      </c>
      <c r="G445" s="5" t="s">
        <v>15</v>
      </c>
      <c r="H445" s="7" t="s">
        <v>752</v>
      </c>
      <c r="I445" s="5" t="str">
        <f>IFERROR(__xludf.DUMMYFUNCTION("""COMPUTED_VALUE"""),"❌")</f>
        <v>❌</v>
      </c>
      <c r="J445" s="5"/>
      <c r="K445" s="5"/>
      <c r="L445" s="8"/>
    </row>
    <row r="446" ht="38.25" customHeight="1">
      <c r="A446" s="3"/>
      <c r="B446" s="4" t="s">
        <v>667</v>
      </c>
      <c r="C446" s="4" t="s">
        <v>750</v>
      </c>
      <c r="D446" s="5" t="s">
        <v>756</v>
      </c>
      <c r="E446" s="6">
        <v>20.0</v>
      </c>
      <c r="F446" s="6">
        <v>11.0</v>
      </c>
      <c r="G446" s="5" t="s">
        <v>115</v>
      </c>
      <c r="H446" s="7" t="s">
        <v>754</v>
      </c>
      <c r="I446" s="5" t="str">
        <f>IFERROR(__xludf.DUMMYFUNCTION("""COMPUTED_VALUE"""),"❌")</f>
        <v>❌</v>
      </c>
      <c r="J446" s="5"/>
      <c r="K446" s="5"/>
      <c r="L446" s="8"/>
    </row>
    <row r="447" ht="38.25" customHeight="1">
      <c r="A447" s="3"/>
      <c r="B447" s="4" t="s">
        <v>667</v>
      </c>
      <c r="C447" s="4" t="s">
        <v>750</v>
      </c>
      <c r="D447" s="5" t="s">
        <v>757</v>
      </c>
      <c r="E447" s="6">
        <v>20.0</v>
      </c>
      <c r="F447" s="6">
        <v>13.0</v>
      </c>
      <c r="G447" s="5" t="s">
        <v>28</v>
      </c>
      <c r="H447" s="7" t="s">
        <v>754</v>
      </c>
      <c r="I447" s="5" t="str">
        <f>IFERROR(__xludf.DUMMYFUNCTION("""COMPUTED_VALUE"""),"❌")</f>
        <v>❌</v>
      </c>
      <c r="J447" s="5"/>
      <c r="K447" s="5"/>
      <c r="L447" s="8"/>
    </row>
    <row r="448" ht="38.25" customHeight="1">
      <c r="A448" s="3"/>
      <c r="B448" s="4" t="s">
        <v>249</v>
      </c>
      <c r="C448" s="4" t="s">
        <v>758</v>
      </c>
      <c r="D448" s="5" t="s">
        <v>759</v>
      </c>
      <c r="E448" s="6">
        <v>720.0</v>
      </c>
      <c r="F448" s="6">
        <v>22.0</v>
      </c>
      <c r="G448" s="5" t="s">
        <v>15</v>
      </c>
      <c r="H448" s="7" t="s">
        <v>760</v>
      </c>
      <c r="I448" s="5" t="str">
        <f>IFERROR(__xludf.DUMMYFUNCTION("""COMPUTED_VALUE"""),"✅")</f>
        <v>✅</v>
      </c>
      <c r="J448" s="5"/>
      <c r="K448" s="5"/>
      <c r="L448" s="8"/>
    </row>
    <row r="449" ht="38.25" customHeight="1">
      <c r="A449" s="3"/>
      <c r="B449" s="4" t="s">
        <v>249</v>
      </c>
      <c r="C449" s="4" t="s">
        <v>758</v>
      </c>
      <c r="D449" s="5" t="s">
        <v>761</v>
      </c>
      <c r="E449" s="6">
        <v>40.0</v>
      </c>
      <c r="F449" s="6">
        <v>15.0</v>
      </c>
      <c r="G449" s="5" t="s">
        <v>246</v>
      </c>
      <c r="H449" s="7" t="s">
        <v>760</v>
      </c>
      <c r="I449" s="5" t="str">
        <f>IFERROR(__xludf.DUMMYFUNCTION("""COMPUTED_VALUE"""),"✅")</f>
        <v>✅</v>
      </c>
      <c r="J449" s="5"/>
      <c r="K449" s="5"/>
      <c r="L449" s="8"/>
    </row>
    <row r="450" ht="38.25" customHeight="1">
      <c r="A450" s="3"/>
      <c r="B450" s="4" t="s">
        <v>249</v>
      </c>
      <c r="C450" s="4" t="s">
        <v>758</v>
      </c>
      <c r="D450" s="5" t="s">
        <v>762</v>
      </c>
      <c r="E450" s="6">
        <v>20.0</v>
      </c>
      <c r="F450" s="6">
        <v>17.0</v>
      </c>
      <c r="G450" s="5" t="s">
        <v>244</v>
      </c>
      <c r="H450" s="7" t="s">
        <v>763</v>
      </c>
      <c r="I450" s="5" t="str">
        <f>IFERROR(__xludf.DUMMYFUNCTION("""COMPUTED_VALUE"""),"❌")</f>
        <v>❌</v>
      </c>
      <c r="J450" s="5"/>
      <c r="K450" s="5"/>
      <c r="L450" s="8"/>
    </row>
    <row r="451" ht="38.25" customHeight="1">
      <c r="A451" s="3"/>
      <c r="B451" s="4" t="s">
        <v>249</v>
      </c>
      <c r="C451" s="4" t="s">
        <v>758</v>
      </c>
      <c r="D451" s="5" t="s">
        <v>764</v>
      </c>
      <c r="E451" s="6">
        <v>20.0</v>
      </c>
      <c r="F451" s="6">
        <v>13.0</v>
      </c>
      <c r="G451" s="5" t="s">
        <v>15</v>
      </c>
      <c r="H451" s="7" t="s">
        <v>765</v>
      </c>
      <c r="I451" s="5" t="str">
        <f>IFERROR(__xludf.DUMMYFUNCTION("""COMPUTED_VALUE"""),"❌")</f>
        <v>❌</v>
      </c>
      <c r="J451" s="5"/>
      <c r="K451" s="5"/>
      <c r="L451" s="8"/>
    </row>
    <row r="452" ht="38.25" customHeight="1">
      <c r="A452" s="3"/>
      <c r="B452" s="4" t="s">
        <v>249</v>
      </c>
      <c r="C452" s="4" t="s">
        <v>758</v>
      </c>
      <c r="D452" s="5" t="s">
        <v>766</v>
      </c>
      <c r="E452" s="6">
        <v>20.0</v>
      </c>
      <c r="F452" s="6">
        <v>12.0</v>
      </c>
      <c r="G452" s="5" t="s">
        <v>41</v>
      </c>
      <c r="H452" s="7" t="s">
        <v>767</v>
      </c>
      <c r="I452" s="5" t="str">
        <f>IFERROR(__xludf.DUMMYFUNCTION("""COMPUTED_VALUE"""),"❌")</f>
        <v>❌</v>
      </c>
      <c r="J452" s="5"/>
      <c r="K452" s="5"/>
      <c r="L452" s="8"/>
    </row>
    <row r="453" ht="38.25" customHeight="1">
      <c r="A453" s="3"/>
      <c r="B453" s="4" t="s">
        <v>249</v>
      </c>
      <c r="C453" s="4" t="s">
        <v>758</v>
      </c>
      <c r="D453" s="5" t="s">
        <v>768</v>
      </c>
      <c r="E453" s="6">
        <v>20.0</v>
      </c>
      <c r="F453" s="6">
        <v>14.0</v>
      </c>
      <c r="G453" s="5" t="s">
        <v>15</v>
      </c>
      <c r="H453" s="7" t="s">
        <v>760</v>
      </c>
      <c r="I453" s="5" t="str">
        <f>IFERROR(__xludf.DUMMYFUNCTION("""COMPUTED_VALUE"""),"✅")</f>
        <v>✅</v>
      </c>
      <c r="J453" s="5"/>
      <c r="K453" s="5"/>
      <c r="L453" s="8"/>
    </row>
    <row r="454" ht="38.25" customHeight="1">
      <c r="A454" s="3"/>
      <c r="B454" s="4" t="s">
        <v>249</v>
      </c>
      <c r="C454" s="4" t="s">
        <v>758</v>
      </c>
      <c r="D454" s="5" t="s">
        <v>769</v>
      </c>
      <c r="E454" s="6">
        <v>10.0</v>
      </c>
      <c r="F454" s="6">
        <v>10.0</v>
      </c>
      <c r="G454" s="5" t="s">
        <v>15</v>
      </c>
      <c r="H454" s="7" t="s">
        <v>760</v>
      </c>
      <c r="I454" s="5" t="str">
        <f>IFERROR(__xludf.DUMMYFUNCTION("""COMPUTED_VALUE"""),"✅")</f>
        <v>✅</v>
      </c>
      <c r="J454" s="5"/>
      <c r="K454" s="5"/>
      <c r="L454" s="8"/>
    </row>
    <row r="455" ht="38.25" customHeight="1">
      <c r="A455" s="3"/>
      <c r="B455" s="4" t="s">
        <v>249</v>
      </c>
      <c r="C455" s="4" t="s">
        <v>758</v>
      </c>
      <c r="D455" s="5" t="s">
        <v>770</v>
      </c>
      <c r="E455" s="6">
        <v>10.0</v>
      </c>
      <c r="F455" s="6">
        <v>13.0</v>
      </c>
      <c r="G455" s="5" t="s">
        <v>15</v>
      </c>
      <c r="H455" s="7" t="s">
        <v>763</v>
      </c>
      <c r="I455" s="5" t="str">
        <f>IFERROR(__xludf.DUMMYFUNCTION("""COMPUTED_VALUE"""),"❌")</f>
        <v>❌</v>
      </c>
      <c r="J455" s="5"/>
      <c r="K455" s="5"/>
      <c r="L455" s="8"/>
    </row>
    <row r="456" ht="38.25" customHeight="1">
      <c r="A456" s="3"/>
      <c r="B456" s="4" t="s">
        <v>205</v>
      </c>
      <c r="C456" s="4" t="s">
        <v>771</v>
      </c>
      <c r="D456" s="5" t="s">
        <v>772</v>
      </c>
      <c r="E456" s="6">
        <v>720.0</v>
      </c>
      <c r="F456" s="6">
        <v>24.0</v>
      </c>
      <c r="G456" s="5" t="s">
        <v>125</v>
      </c>
      <c r="H456" s="7" t="s">
        <v>773</v>
      </c>
      <c r="I456" s="5" t="str">
        <f>IFERROR(__xludf.DUMMYFUNCTION("""COMPUTED_VALUE"""),"❌")</f>
        <v>❌</v>
      </c>
      <c r="J456" s="5"/>
      <c r="K456" s="5"/>
      <c r="L456" s="8"/>
    </row>
    <row r="457" ht="38.25" customHeight="1">
      <c r="A457" s="3"/>
      <c r="B457" s="4" t="s">
        <v>205</v>
      </c>
      <c r="C457" s="4" t="s">
        <v>771</v>
      </c>
      <c r="D457" s="5" t="s">
        <v>774</v>
      </c>
      <c r="E457" s="6">
        <v>50.0</v>
      </c>
      <c r="F457" s="6">
        <v>13.0</v>
      </c>
      <c r="G457" s="5" t="s">
        <v>246</v>
      </c>
      <c r="H457" s="7" t="s">
        <v>13</v>
      </c>
      <c r="I457" s="5" t="str">
        <f>IFERROR(__xludf.DUMMYFUNCTION("""COMPUTED_VALUE"""),"✅")</f>
        <v>✅</v>
      </c>
      <c r="J457" s="5"/>
      <c r="K457" s="5"/>
      <c r="L457" s="8"/>
    </row>
    <row r="458" ht="38.25" customHeight="1">
      <c r="A458" s="3"/>
      <c r="B458" s="4" t="s">
        <v>205</v>
      </c>
      <c r="C458" s="4" t="s">
        <v>771</v>
      </c>
      <c r="D458" s="5" t="s">
        <v>775</v>
      </c>
      <c r="E458" s="6">
        <v>40.0</v>
      </c>
      <c r="F458" s="6">
        <v>15.0</v>
      </c>
      <c r="G458" s="5" t="s">
        <v>64</v>
      </c>
      <c r="H458" s="7" t="s">
        <v>773</v>
      </c>
      <c r="I458" s="5" t="str">
        <f>IFERROR(__xludf.DUMMYFUNCTION("""COMPUTED_VALUE"""),"❌")</f>
        <v>❌</v>
      </c>
      <c r="J458" s="5"/>
      <c r="K458" s="5"/>
      <c r="L458" s="8"/>
    </row>
    <row r="459" ht="38.25" customHeight="1">
      <c r="A459" s="3"/>
      <c r="B459" s="4" t="s">
        <v>205</v>
      </c>
      <c r="C459" s="4" t="s">
        <v>771</v>
      </c>
      <c r="D459" s="5" t="s">
        <v>776</v>
      </c>
      <c r="E459" s="6">
        <v>20.0</v>
      </c>
      <c r="F459" s="6">
        <v>15.0</v>
      </c>
      <c r="G459" s="5" t="s">
        <v>64</v>
      </c>
      <c r="H459" s="7" t="s">
        <v>773</v>
      </c>
      <c r="I459" s="5" t="str">
        <f>IFERROR(__xludf.DUMMYFUNCTION("""COMPUTED_VALUE"""),"❌")</f>
        <v>❌</v>
      </c>
      <c r="J459" s="5"/>
      <c r="K459" s="5"/>
      <c r="L459" s="8"/>
    </row>
    <row r="460" ht="38.25" customHeight="1">
      <c r="A460" s="3"/>
      <c r="B460" s="4" t="s">
        <v>205</v>
      </c>
      <c r="C460" s="4" t="s">
        <v>771</v>
      </c>
      <c r="D460" s="5" t="s">
        <v>777</v>
      </c>
      <c r="E460" s="6">
        <v>20.0</v>
      </c>
      <c r="F460" s="6">
        <v>8.0</v>
      </c>
      <c r="G460" s="5" t="s">
        <v>125</v>
      </c>
      <c r="H460" s="7" t="s">
        <v>778</v>
      </c>
      <c r="I460" s="5" t="str">
        <f>IFERROR(__xludf.DUMMYFUNCTION("""COMPUTED_VALUE"""),"❌")</f>
        <v>❌</v>
      </c>
      <c r="J460" s="5"/>
      <c r="K460" s="5"/>
      <c r="L460" s="8"/>
    </row>
    <row r="461" ht="38.25" customHeight="1">
      <c r="A461" s="3"/>
      <c r="B461" s="4" t="s">
        <v>205</v>
      </c>
      <c r="C461" s="4" t="s">
        <v>771</v>
      </c>
      <c r="D461" s="5" t="s">
        <v>779</v>
      </c>
      <c r="E461" s="6">
        <v>20.0</v>
      </c>
      <c r="F461" s="6">
        <v>8.0</v>
      </c>
      <c r="G461" s="5" t="s">
        <v>28</v>
      </c>
      <c r="H461" s="7" t="s">
        <v>778</v>
      </c>
      <c r="I461" s="5" t="str">
        <f>IFERROR(__xludf.DUMMYFUNCTION("""COMPUTED_VALUE"""),"❌")</f>
        <v>❌</v>
      </c>
      <c r="J461" s="5"/>
      <c r="K461" s="5"/>
      <c r="L461" s="8"/>
    </row>
    <row r="462" ht="38.25" customHeight="1">
      <c r="A462" s="3"/>
      <c r="B462" s="4" t="s">
        <v>205</v>
      </c>
      <c r="C462" s="4" t="s">
        <v>771</v>
      </c>
      <c r="D462" s="5" t="s">
        <v>780</v>
      </c>
      <c r="E462" s="6">
        <v>20.0</v>
      </c>
      <c r="F462" s="6">
        <v>43.0</v>
      </c>
      <c r="G462" s="5" t="s">
        <v>781</v>
      </c>
      <c r="H462" s="7" t="s">
        <v>24</v>
      </c>
      <c r="I462" s="5" t="str">
        <f>IFERROR(__xludf.DUMMYFUNCTION("""COMPUTED_VALUE"""),"✅")</f>
        <v>✅</v>
      </c>
      <c r="J462" s="5"/>
      <c r="K462" s="5"/>
      <c r="L462" s="8"/>
    </row>
    <row r="463" ht="38.25" customHeight="1">
      <c r="A463" s="3"/>
      <c r="B463" s="4" t="s">
        <v>205</v>
      </c>
      <c r="C463" s="4" t="s">
        <v>771</v>
      </c>
      <c r="D463" s="5" t="s">
        <v>782</v>
      </c>
      <c r="E463" s="6">
        <v>10.0</v>
      </c>
      <c r="F463" s="6">
        <v>20.0</v>
      </c>
      <c r="G463" s="5" t="s">
        <v>125</v>
      </c>
      <c r="H463" s="7" t="s">
        <v>773</v>
      </c>
      <c r="I463" s="5" t="str">
        <f>IFERROR(__xludf.DUMMYFUNCTION("""COMPUTED_VALUE"""),"❌")</f>
        <v>❌</v>
      </c>
      <c r="J463" s="5"/>
      <c r="K463" s="5"/>
      <c r="L463" s="8"/>
    </row>
    <row r="464" ht="38.25" customHeight="1">
      <c r="A464" s="3"/>
      <c r="B464" s="4" t="s">
        <v>205</v>
      </c>
      <c r="C464" s="4" t="s">
        <v>771</v>
      </c>
      <c r="D464" s="5" t="s">
        <v>783</v>
      </c>
      <c r="E464" s="6">
        <v>10.0</v>
      </c>
      <c r="F464" s="6">
        <v>16.0</v>
      </c>
      <c r="G464" s="5" t="s">
        <v>28</v>
      </c>
      <c r="H464" s="7" t="s">
        <v>784</v>
      </c>
      <c r="I464" s="5" t="str">
        <f>IFERROR(__xludf.DUMMYFUNCTION("""COMPUTED_VALUE"""),"❌")</f>
        <v>❌</v>
      </c>
      <c r="J464" s="5"/>
      <c r="K464" s="5"/>
      <c r="L464" s="8"/>
    </row>
    <row r="465" ht="38.25" customHeight="1">
      <c r="A465" s="3"/>
      <c r="B465" s="4" t="s">
        <v>158</v>
      </c>
      <c r="C465" s="4" t="s">
        <v>785</v>
      </c>
      <c r="D465" s="5" t="s">
        <v>786</v>
      </c>
      <c r="E465" s="6">
        <v>720.0</v>
      </c>
      <c r="F465" s="6">
        <v>25.0</v>
      </c>
      <c r="G465" s="5" t="s">
        <v>262</v>
      </c>
      <c r="H465" s="7" t="s">
        <v>787</v>
      </c>
      <c r="I465" s="5" t="str">
        <f>IFERROR(__xludf.DUMMYFUNCTION("""COMPUTED_VALUE"""),"❌")</f>
        <v>❌</v>
      </c>
      <c r="J465" s="5"/>
      <c r="K465" s="5"/>
      <c r="L465" s="8"/>
    </row>
    <row r="466" ht="38.25" customHeight="1">
      <c r="A466" s="3"/>
      <c r="B466" s="4" t="s">
        <v>158</v>
      </c>
      <c r="C466" s="4" t="s">
        <v>785</v>
      </c>
      <c r="D466" s="5" t="s">
        <v>788</v>
      </c>
      <c r="E466" s="6">
        <v>30.0</v>
      </c>
      <c r="F466" s="6">
        <v>15.0</v>
      </c>
      <c r="G466" s="5" t="s">
        <v>433</v>
      </c>
      <c r="H466" s="7" t="s">
        <v>789</v>
      </c>
      <c r="I466" s="5" t="str">
        <f>IFERROR(__xludf.DUMMYFUNCTION("""COMPUTED_VALUE"""),"❌")</f>
        <v>❌</v>
      </c>
      <c r="J466" s="5"/>
      <c r="K466" s="5"/>
      <c r="L466" s="8"/>
    </row>
    <row r="467" ht="38.25" customHeight="1">
      <c r="A467" s="3"/>
      <c r="B467" s="4" t="s">
        <v>158</v>
      </c>
      <c r="C467" s="4" t="s">
        <v>785</v>
      </c>
      <c r="D467" s="5" t="s">
        <v>790</v>
      </c>
      <c r="E467" s="6">
        <v>30.0</v>
      </c>
      <c r="F467" s="6">
        <v>14.0</v>
      </c>
      <c r="G467" s="5" t="s">
        <v>262</v>
      </c>
      <c r="H467" s="7" t="s">
        <v>787</v>
      </c>
      <c r="I467" s="5" t="str">
        <f>IFERROR(__xludf.DUMMYFUNCTION("""COMPUTED_VALUE"""),"❌")</f>
        <v>❌</v>
      </c>
      <c r="J467" s="5"/>
      <c r="K467" s="5"/>
      <c r="L467" s="8"/>
    </row>
    <row r="468" ht="38.25" customHeight="1">
      <c r="A468" s="3"/>
      <c r="B468" s="4" t="s">
        <v>158</v>
      </c>
      <c r="C468" s="4" t="s">
        <v>785</v>
      </c>
      <c r="D468" s="5" t="s">
        <v>791</v>
      </c>
      <c r="E468" s="6">
        <v>20.0</v>
      </c>
      <c r="F468" s="6">
        <v>8.0</v>
      </c>
      <c r="G468" s="5" t="s">
        <v>230</v>
      </c>
      <c r="H468" s="7" t="s">
        <v>787</v>
      </c>
      <c r="I468" s="5" t="str">
        <f>IFERROR(__xludf.DUMMYFUNCTION("""COMPUTED_VALUE"""),"❌")</f>
        <v>❌</v>
      </c>
      <c r="J468" s="5"/>
      <c r="K468" s="5"/>
      <c r="L468" s="8"/>
    </row>
    <row r="469" ht="38.25" customHeight="1">
      <c r="A469" s="3"/>
      <c r="B469" s="4" t="s">
        <v>158</v>
      </c>
      <c r="C469" s="4" t="s">
        <v>785</v>
      </c>
      <c r="D469" s="5" t="s">
        <v>792</v>
      </c>
      <c r="E469" s="6">
        <v>20.0</v>
      </c>
      <c r="F469" s="6">
        <v>9.0</v>
      </c>
      <c r="G469" s="5" t="s">
        <v>41</v>
      </c>
      <c r="H469" s="7" t="s">
        <v>793</v>
      </c>
      <c r="I469" s="5" t="str">
        <f>IFERROR(__xludf.DUMMYFUNCTION("""COMPUTED_VALUE"""),"❌")</f>
        <v>❌</v>
      </c>
      <c r="J469" s="5"/>
      <c r="K469" s="5"/>
      <c r="L469" s="8"/>
    </row>
    <row r="470" ht="38.25" customHeight="1">
      <c r="A470" s="3"/>
      <c r="B470" s="4" t="s">
        <v>158</v>
      </c>
      <c r="C470" s="4" t="s">
        <v>785</v>
      </c>
      <c r="D470" s="5" t="s">
        <v>794</v>
      </c>
      <c r="E470" s="6">
        <v>20.0</v>
      </c>
      <c r="F470" s="6">
        <v>11.0</v>
      </c>
      <c r="G470" s="5" t="s">
        <v>262</v>
      </c>
      <c r="H470" s="7" t="s">
        <v>793</v>
      </c>
      <c r="I470" s="5" t="str">
        <f>IFERROR(__xludf.DUMMYFUNCTION("""COMPUTED_VALUE"""),"❌")</f>
        <v>❌</v>
      </c>
      <c r="J470" s="5"/>
      <c r="K470" s="5"/>
      <c r="L470" s="8"/>
    </row>
    <row r="471" ht="38.25" customHeight="1">
      <c r="A471" s="3"/>
      <c r="B471" s="4" t="s">
        <v>158</v>
      </c>
      <c r="C471" s="4" t="s">
        <v>785</v>
      </c>
      <c r="D471" s="5" t="s">
        <v>795</v>
      </c>
      <c r="E471" s="6">
        <v>10.0</v>
      </c>
      <c r="F471" s="6">
        <v>8.0</v>
      </c>
      <c r="G471" s="5" t="s">
        <v>122</v>
      </c>
      <c r="H471" s="7" t="s">
        <v>796</v>
      </c>
      <c r="I471" s="5" t="str">
        <f>IFERROR(__xludf.DUMMYFUNCTION("""COMPUTED_VALUE"""),"❌")</f>
        <v>❌</v>
      </c>
      <c r="J471" s="5"/>
      <c r="K471" s="5"/>
      <c r="L471" s="8"/>
    </row>
    <row r="472" ht="38.25" customHeight="1">
      <c r="A472" s="3"/>
      <c r="B472" s="4" t="s">
        <v>158</v>
      </c>
      <c r="C472" s="4" t="s">
        <v>785</v>
      </c>
      <c r="D472" s="5" t="s">
        <v>797</v>
      </c>
      <c r="E472" s="6">
        <v>10.0</v>
      </c>
      <c r="F472" s="6">
        <v>17.0</v>
      </c>
      <c r="G472" s="5" t="s">
        <v>15</v>
      </c>
      <c r="H472" s="7" t="s">
        <v>787</v>
      </c>
      <c r="I472" s="5" t="str">
        <f>IFERROR(__xludf.DUMMYFUNCTION("""COMPUTED_VALUE"""),"❌")</f>
        <v>❌</v>
      </c>
      <c r="J472" s="5"/>
      <c r="K472" s="5"/>
      <c r="L472" s="8"/>
    </row>
    <row r="473" ht="38.25" customHeight="1">
      <c r="A473" s="3"/>
      <c r="B473" s="4" t="s">
        <v>9</v>
      </c>
      <c r="C473" s="4" t="s">
        <v>798</v>
      </c>
      <c r="D473" s="5" t="s">
        <v>799</v>
      </c>
      <c r="E473" s="6">
        <v>720.0</v>
      </c>
      <c r="F473" s="6">
        <v>21.0</v>
      </c>
      <c r="G473" s="5" t="s">
        <v>262</v>
      </c>
      <c r="H473" s="7" t="s">
        <v>800</v>
      </c>
      <c r="I473" s="5" t="str">
        <f>IFERROR(__xludf.DUMMYFUNCTION("""COMPUTED_VALUE"""),"✅")</f>
        <v>✅</v>
      </c>
      <c r="J473" s="5"/>
      <c r="K473" s="5"/>
      <c r="L473" s="8"/>
    </row>
    <row r="474" ht="38.25" customHeight="1">
      <c r="A474" s="3"/>
      <c r="B474" s="4" t="s">
        <v>9</v>
      </c>
      <c r="C474" s="4" t="s">
        <v>798</v>
      </c>
      <c r="D474" s="5" t="s">
        <v>801</v>
      </c>
      <c r="E474" s="6">
        <v>30.0</v>
      </c>
      <c r="F474" s="6">
        <v>13.0</v>
      </c>
      <c r="G474" s="5" t="s">
        <v>361</v>
      </c>
      <c r="H474" s="7" t="s">
        <v>800</v>
      </c>
      <c r="I474" s="5" t="str">
        <f>IFERROR(__xludf.DUMMYFUNCTION("""COMPUTED_VALUE"""),"✅")</f>
        <v>✅</v>
      </c>
      <c r="J474" s="5"/>
      <c r="K474" s="5"/>
      <c r="L474" s="8"/>
    </row>
    <row r="475" ht="38.25" customHeight="1">
      <c r="A475" s="3"/>
      <c r="B475" s="4" t="s">
        <v>9</v>
      </c>
      <c r="C475" s="4" t="s">
        <v>798</v>
      </c>
      <c r="D475" s="5" t="s">
        <v>802</v>
      </c>
      <c r="E475" s="6">
        <v>20.0</v>
      </c>
      <c r="F475" s="6">
        <v>14.0</v>
      </c>
      <c r="G475" s="5" t="s">
        <v>230</v>
      </c>
      <c r="H475" s="7" t="s">
        <v>800</v>
      </c>
      <c r="I475" s="5" t="str">
        <f>IFERROR(__xludf.DUMMYFUNCTION("""COMPUTED_VALUE"""),"✅")</f>
        <v>✅</v>
      </c>
      <c r="J475" s="5"/>
      <c r="K475" s="5"/>
      <c r="L475" s="8"/>
    </row>
    <row r="476" ht="38.25" customHeight="1">
      <c r="A476" s="3"/>
      <c r="B476" s="4" t="s">
        <v>9</v>
      </c>
      <c r="C476" s="4" t="s">
        <v>798</v>
      </c>
      <c r="D476" s="5" t="s">
        <v>803</v>
      </c>
      <c r="E476" s="6">
        <v>20.0</v>
      </c>
      <c r="F476" s="6">
        <v>11.0</v>
      </c>
      <c r="G476" s="5" t="s">
        <v>41</v>
      </c>
      <c r="H476" s="7" t="s">
        <v>804</v>
      </c>
      <c r="I476" s="5" t="str">
        <f>IFERROR(__xludf.DUMMYFUNCTION("""COMPUTED_VALUE"""),"❌")</f>
        <v>❌</v>
      </c>
      <c r="J476" s="5"/>
      <c r="K476" s="5"/>
      <c r="L476" s="8"/>
    </row>
    <row r="477" ht="38.25" customHeight="1">
      <c r="A477" s="3"/>
      <c r="B477" s="4" t="s">
        <v>9</v>
      </c>
      <c r="C477" s="4" t="s">
        <v>798</v>
      </c>
      <c r="D477" s="5" t="s">
        <v>805</v>
      </c>
      <c r="E477" s="6">
        <v>10.0</v>
      </c>
      <c r="F477" s="6">
        <v>11.0</v>
      </c>
      <c r="G477" s="5" t="s">
        <v>15</v>
      </c>
      <c r="H477" s="7" t="s">
        <v>800</v>
      </c>
      <c r="I477" s="5" t="str">
        <f>IFERROR(__xludf.DUMMYFUNCTION("""COMPUTED_VALUE"""),"✅")</f>
        <v>✅</v>
      </c>
      <c r="J477" s="5"/>
      <c r="K477" s="5"/>
      <c r="L477" s="8"/>
    </row>
    <row r="478" ht="38.25" customHeight="1">
      <c r="A478" s="3"/>
      <c r="B478" s="4" t="s">
        <v>158</v>
      </c>
      <c r="C478" s="4" t="s">
        <v>806</v>
      </c>
      <c r="D478" s="5" t="s">
        <v>807</v>
      </c>
      <c r="E478" s="6">
        <v>720.0</v>
      </c>
      <c r="F478" s="6">
        <v>21.0</v>
      </c>
      <c r="G478" s="5" t="s">
        <v>87</v>
      </c>
      <c r="H478" s="7" t="s">
        <v>808</v>
      </c>
      <c r="I478" s="5" t="str">
        <f>IFERROR(__xludf.DUMMYFUNCTION("""COMPUTED_VALUE"""),"❌")</f>
        <v>❌</v>
      </c>
      <c r="J478" s="5"/>
      <c r="K478" s="5"/>
      <c r="L478" s="8"/>
    </row>
    <row r="479" ht="38.25" customHeight="1">
      <c r="A479" s="3"/>
      <c r="B479" s="4" t="s">
        <v>158</v>
      </c>
      <c r="C479" s="4" t="s">
        <v>806</v>
      </c>
      <c r="D479" s="5" t="s">
        <v>809</v>
      </c>
      <c r="E479" s="6">
        <v>30.0</v>
      </c>
      <c r="F479" s="6">
        <v>12.0</v>
      </c>
      <c r="G479" s="5" t="s">
        <v>326</v>
      </c>
      <c r="H479" s="7" t="s">
        <v>808</v>
      </c>
      <c r="I479" s="5" t="str">
        <f>IFERROR(__xludf.DUMMYFUNCTION("""COMPUTED_VALUE"""),"❌")</f>
        <v>❌</v>
      </c>
      <c r="J479" s="5"/>
      <c r="K479" s="5"/>
      <c r="L479" s="8"/>
    </row>
    <row r="480" ht="38.25" customHeight="1">
      <c r="A480" s="3"/>
      <c r="B480" s="4" t="s">
        <v>158</v>
      </c>
      <c r="C480" s="4" t="s">
        <v>806</v>
      </c>
      <c r="D480" s="5" t="s">
        <v>810</v>
      </c>
      <c r="E480" s="6">
        <v>30.0</v>
      </c>
      <c r="F480" s="6">
        <v>9.0</v>
      </c>
      <c r="G480" s="5" t="s">
        <v>15</v>
      </c>
      <c r="H480" s="7" t="s">
        <v>808</v>
      </c>
      <c r="I480" s="5" t="str">
        <f>IFERROR(__xludf.DUMMYFUNCTION("""COMPUTED_VALUE"""),"❌")</f>
        <v>❌</v>
      </c>
      <c r="J480" s="5"/>
      <c r="K480" s="5"/>
      <c r="L480" s="8"/>
    </row>
    <row r="481" ht="38.25" customHeight="1">
      <c r="A481" s="3"/>
      <c r="B481" s="4" t="s">
        <v>158</v>
      </c>
      <c r="C481" s="4" t="s">
        <v>806</v>
      </c>
      <c r="D481" s="5" t="s">
        <v>811</v>
      </c>
      <c r="E481" s="6">
        <v>20.0</v>
      </c>
      <c r="F481" s="6">
        <v>15.0</v>
      </c>
      <c r="G481" s="5" t="s">
        <v>47</v>
      </c>
      <c r="H481" s="10" t="s">
        <v>537</v>
      </c>
      <c r="I481" s="5" t="str">
        <f>IFERROR(__xludf.DUMMYFUNCTION("""COMPUTED_VALUE"""),"❌")</f>
        <v>❌</v>
      </c>
      <c r="J481" s="5"/>
      <c r="K481" s="5"/>
      <c r="L481" s="8"/>
    </row>
    <row r="482" ht="38.25" customHeight="1">
      <c r="A482" s="3"/>
      <c r="B482" s="4" t="s">
        <v>158</v>
      </c>
      <c r="C482" s="4" t="s">
        <v>806</v>
      </c>
      <c r="D482" s="5" t="s">
        <v>812</v>
      </c>
      <c r="E482" s="6">
        <v>20.0</v>
      </c>
      <c r="F482" s="6">
        <v>11.0</v>
      </c>
      <c r="G482" s="5" t="s">
        <v>226</v>
      </c>
      <c r="H482" s="7" t="s">
        <v>813</v>
      </c>
      <c r="I482" s="5" t="str">
        <f>IFERROR(__xludf.DUMMYFUNCTION("""COMPUTED_VALUE"""),"❌")</f>
        <v>❌</v>
      </c>
      <c r="J482" s="5"/>
      <c r="K482" s="5"/>
      <c r="L482" s="8"/>
    </row>
    <row r="483" ht="38.25" customHeight="1">
      <c r="A483" s="3"/>
      <c r="B483" s="4" t="s">
        <v>158</v>
      </c>
      <c r="C483" s="4" t="s">
        <v>806</v>
      </c>
      <c r="D483" s="5" t="s">
        <v>814</v>
      </c>
      <c r="E483" s="6">
        <v>20.0</v>
      </c>
      <c r="F483" s="6">
        <v>9.0</v>
      </c>
      <c r="G483" s="5" t="s">
        <v>41</v>
      </c>
      <c r="H483" s="7" t="s">
        <v>808</v>
      </c>
      <c r="I483" s="5" t="str">
        <f>IFERROR(__xludf.DUMMYFUNCTION("""COMPUTED_VALUE"""),"❌")</f>
        <v>❌</v>
      </c>
      <c r="J483" s="5"/>
      <c r="K483" s="5"/>
      <c r="L483" s="8"/>
    </row>
    <row r="484" ht="38.25" customHeight="1">
      <c r="A484" s="3"/>
      <c r="B484" s="4" t="s">
        <v>158</v>
      </c>
      <c r="C484" s="4" t="s">
        <v>806</v>
      </c>
      <c r="D484" s="5" t="s">
        <v>815</v>
      </c>
      <c r="E484" s="6">
        <v>20.0</v>
      </c>
      <c r="F484" s="6">
        <v>14.0</v>
      </c>
      <c r="G484" s="5" t="s">
        <v>41</v>
      </c>
      <c r="H484" s="7" t="s">
        <v>816</v>
      </c>
      <c r="I484" s="5" t="str">
        <f>IFERROR(__xludf.DUMMYFUNCTION("""COMPUTED_VALUE"""),"❌")</f>
        <v>❌</v>
      </c>
      <c r="J484" s="5"/>
      <c r="K484" s="5"/>
      <c r="L484" s="8"/>
    </row>
    <row r="485" ht="38.25" customHeight="1">
      <c r="A485" s="3"/>
      <c r="B485" s="4" t="s">
        <v>158</v>
      </c>
      <c r="C485" s="4" t="s">
        <v>806</v>
      </c>
      <c r="D485" s="5" t="s">
        <v>817</v>
      </c>
      <c r="E485" s="6">
        <v>10.0</v>
      </c>
      <c r="F485" s="6">
        <v>10.0</v>
      </c>
      <c r="G485" s="5" t="s">
        <v>15</v>
      </c>
      <c r="H485" s="7" t="s">
        <v>818</v>
      </c>
      <c r="I485" s="5" t="str">
        <f>IFERROR(__xludf.DUMMYFUNCTION("""COMPUTED_VALUE"""),"❌")</f>
        <v>❌</v>
      </c>
      <c r="J485" s="5"/>
      <c r="K485" s="5"/>
      <c r="L485" s="8"/>
    </row>
    <row r="486" ht="38.25" customHeight="1">
      <c r="A486" s="3"/>
      <c r="B486" s="4" t="s">
        <v>158</v>
      </c>
      <c r="C486" s="4" t="s">
        <v>806</v>
      </c>
      <c r="D486" s="5" t="s">
        <v>819</v>
      </c>
      <c r="E486" s="6">
        <v>10.0</v>
      </c>
      <c r="F486" s="6">
        <v>10.0</v>
      </c>
      <c r="G486" s="5" t="s">
        <v>28</v>
      </c>
      <c r="H486" s="7" t="s">
        <v>818</v>
      </c>
      <c r="I486" s="5" t="str">
        <f>IFERROR(__xludf.DUMMYFUNCTION("""COMPUTED_VALUE"""),"❌")</f>
        <v>❌</v>
      </c>
      <c r="J486" s="5"/>
      <c r="K486" s="5"/>
      <c r="L486" s="8"/>
    </row>
    <row r="487" ht="38.25" customHeight="1">
      <c r="A487" s="3"/>
      <c r="B487" s="4" t="s">
        <v>411</v>
      </c>
      <c r="C487" s="4" t="s">
        <v>820</v>
      </c>
      <c r="D487" s="5" t="s">
        <v>821</v>
      </c>
      <c r="E487" s="6">
        <v>720.0</v>
      </c>
      <c r="F487" s="6">
        <v>21.0</v>
      </c>
      <c r="G487" s="5" t="s">
        <v>15</v>
      </c>
      <c r="H487" s="7" t="s">
        <v>822</v>
      </c>
      <c r="I487" s="5" t="str">
        <f>IFERROR(__xludf.DUMMYFUNCTION("""COMPUTED_VALUE"""),"✅")</f>
        <v>✅</v>
      </c>
      <c r="J487" s="5"/>
      <c r="K487" s="5"/>
      <c r="L487" s="8"/>
    </row>
    <row r="488" ht="38.25" customHeight="1">
      <c r="A488" s="3"/>
      <c r="B488" s="4" t="s">
        <v>411</v>
      </c>
      <c r="C488" s="4" t="s">
        <v>820</v>
      </c>
      <c r="D488" s="5" t="s">
        <v>823</v>
      </c>
      <c r="E488" s="6">
        <v>30.0</v>
      </c>
      <c r="F488" s="6">
        <v>14.0</v>
      </c>
      <c r="G488" s="5" t="s">
        <v>15</v>
      </c>
      <c r="H488" s="7" t="s">
        <v>824</v>
      </c>
      <c r="I488" s="5" t="str">
        <f>IFERROR(__xludf.DUMMYFUNCTION("""COMPUTED_VALUE"""),"❌")</f>
        <v>❌</v>
      </c>
      <c r="J488" s="5"/>
      <c r="K488" s="5"/>
      <c r="L488" s="8"/>
    </row>
    <row r="489" ht="38.25" customHeight="1">
      <c r="A489" s="3"/>
      <c r="B489" s="4" t="s">
        <v>411</v>
      </c>
      <c r="C489" s="4" t="s">
        <v>820</v>
      </c>
      <c r="D489" s="5" t="s">
        <v>825</v>
      </c>
      <c r="E489" s="6">
        <v>20.0</v>
      </c>
      <c r="F489" s="6">
        <v>14.0</v>
      </c>
      <c r="G489" s="5" t="s">
        <v>28</v>
      </c>
      <c r="H489" s="7" t="s">
        <v>826</v>
      </c>
      <c r="I489" s="5" t="str">
        <f>IFERROR(__xludf.DUMMYFUNCTION("""COMPUTED_VALUE"""),"❌")</f>
        <v>❌</v>
      </c>
      <c r="J489" s="5"/>
      <c r="K489" s="5"/>
      <c r="L489" s="8"/>
    </row>
    <row r="490" ht="38.25" customHeight="1">
      <c r="A490" s="3"/>
      <c r="B490" s="4" t="s">
        <v>411</v>
      </c>
      <c r="C490" s="4" t="s">
        <v>820</v>
      </c>
      <c r="D490" s="5" t="s">
        <v>827</v>
      </c>
      <c r="E490" s="6">
        <v>20.0</v>
      </c>
      <c r="F490" s="6">
        <v>11.0</v>
      </c>
      <c r="G490" s="5" t="s">
        <v>122</v>
      </c>
      <c r="H490" s="7" t="s">
        <v>828</v>
      </c>
      <c r="I490" s="5" t="str">
        <f>IFERROR(__xludf.DUMMYFUNCTION("""COMPUTED_VALUE"""),"❌")</f>
        <v>❌</v>
      </c>
      <c r="J490" s="5"/>
      <c r="K490" s="5"/>
      <c r="L490" s="8"/>
    </row>
    <row r="491" ht="38.25" customHeight="1">
      <c r="A491" s="3"/>
      <c r="B491" s="4" t="s">
        <v>411</v>
      </c>
      <c r="C491" s="4" t="s">
        <v>820</v>
      </c>
      <c r="D491" s="5" t="s">
        <v>829</v>
      </c>
      <c r="E491" s="6">
        <v>10.0</v>
      </c>
      <c r="F491" s="6">
        <v>16.0</v>
      </c>
      <c r="G491" s="5" t="s">
        <v>87</v>
      </c>
      <c r="H491" s="7" t="s">
        <v>822</v>
      </c>
      <c r="I491" s="5" t="str">
        <f>IFERROR(__xludf.DUMMYFUNCTION("""COMPUTED_VALUE"""),"✅")</f>
        <v>✅</v>
      </c>
      <c r="J491" s="5"/>
      <c r="K491" s="5"/>
      <c r="L491" s="8"/>
    </row>
    <row r="492" ht="38.25" customHeight="1">
      <c r="A492" s="3"/>
      <c r="B492" s="4" t="s">
        <v>411</v>
      </c>
      <c r="C492" s="4" t="s">
        <v>820</v>
      </c>
      <c r="D492" s="5" t="s">
        <v>830</v>
      </c>
      <c r="E492" s="6">
        <v>10.0</v>
      </c>
      <c r="F492" s="6">
        <v>16.0</v>
      </c>
      <c r="G492" s="5" t="s">
        <v>15</v>
      </c>
      <c r="H492" s="7" t="s">
        <v>822</v>
      </c>
      <c r="I492" s="5" t="str">
        <f>IFERROR(__xludf.DUMMYFUNCTION("""COMPUTED_VALUE"""),"✅")</f>
        <v>✅</v>
      </c>
      <c r="J492" s="5"/>
      <c r="K492" s="5"/>
      <c r="L492" s="8"/>
    </row>
    <row r="493" ht="38.25" customHeight="1">
      <c r="A493" s="3"/>
      <c r="B493" s="4" t="s">
        <v>51</v>
      </c>
      <c r="C493" s="4" t="s">
        <v>831</v>
      </c>
      <c r="D493" s="5" t="s">
        <v>832</v>
      </c>
      <c r="E493" s="6">
        <v>590.0</v>
      </c>
      <c r="F493" s="6">
        <v>24.0</v>
      </c>
      <c r="G493" s="5" t="s">
        <v>64</v>
      </c>
      <c r="H493" s="7" t="s">
        <v>833</v>
      </c>
      <c r="I493" s="5" t="str">
        <f>IFERROR(__xludf.DUMMYFUNCTION("""COMPUTED_VALUE"""),"❌")</f>
        <v>❌</v>
      </c>
      <c r="J493" s="5"/>
      <c r="K493" s="5"/>
      <c r="L493" s="8"/>
    </row>
    <row r="494" ht="38.25" customHeight="1">
      <c r="A494" s="3"/>
      <c r="B494" s="4" t="s">
        <v>51</v>
      </c>
      <c r="C494" s="4" t="s">
        <v>831</v>
      </c>
      <c r="D494" s="5" t="s">
        <v>834</v>
      </c>
      <c r="E494" s="6">
        <v>30.0</v>
      </c>
      <c r="F494" s="6">
        <v>15.0</v>
      </c>
      <c r="G494" s="5" t="s">
        <v>64</v>
      </c>
      <c r="H494" s="7" t="s">
        <v>833</v>
      </c>
      <c r="I494" s="5" t="str">
        <f>IFERROR(__xludf.DUMMYFUNCTION("""COMPUTED_VALUE"""),"❌")</f>
        <v>❌</v>
      </c>
      <c r="J494" s="5"/>
      <c r="K494" s="5"/>
      <c r="L494" s="8"/>
    </row>
    <row r="495" ht="38.25" customHeight="1">
      <c r="A495" s="3"/>
      <c r="B495" s="4" t="s">
        <v>51</v>
      </c>
      <c r="C495" s="4" t="s">
        <v>831</v>
      </c>
      <c r="D495" s="5" t="s">
        <v>835</v>
      </c>
      <c r="E495" s="6">
        <v>20.0</v>
      </c>
      <c r="F495" s="6">
        <v>14.0</v>
      </c>
      <c r="G495" s="5" t="s">
        <v>75</v>
      </c>
      <c r="H495" s="7" t="s">
        <v>836</v>
      </c>
      <c r="I495" s="5" t="str">
        <f>IFERROR(__xludf.DUMMYFUNCTION("""COMPUTED_VALUE"""),"❌")</f>
        <v>❌</v>
      </c>
      <c r="J495" s="5"/>
      <c r="K495" s="5"/>
      <c r="L495" s="8"/>
    </row>
    <row r="496" ht="38.25" customHeight="1">
      <c r="A496" s="3"/>
      <c r="B496" s="4" t="s">
        <v>51</v>
      </c>
      <c r="C496" s="4" t="s">
        <v>831</v>
      </c>
      <c r="D496" s="5" t="s">
        <v>837</v>
      </c>
      <c r="E496" s="6">
        <v>20.0</v>
      </c>
      <c r="F496" s="6">
        <v>17.0</v>
      </c>
      <c r="G496" s="5" t="s">
        <v>64</v>
      </c>
      <c r="H496" s="7" t="s">
        <v>833</v>
      </c>
      <c r="I496" s="5" t="str">
        <f>IFERROR(__xludf.DUMMYFUNCTION("""COMPUTED_VALUE"""),"❌")</f>
        <v>❌</v>
      </c>
      <c r="J496" s="5"/>
      <c r="K496" s="5"/>
      <c r="L496" s="8"/>
    </row>
    <row r="497" ht="38.25" customHeight="1">
      <c r="A497" s="3"/>
      <c r="B497" s="4" t="s">
        <v>51</v>
      </c>
      <c r="C497" s="4" t="s">
        <v>831</v>
      </c>
      <c r="D497" s="5" t="s">
        <v>838</v>
      </c>
      <c r="E497" s="6">
        <v>20.0</v>
      </c>
      <c r="F497" s="6">
        <v>10.0</v>
      </c>
      <c r="G497" s="5" t="s">
        <v>246</v>
      </c>
      <c r="H497" s="7" t="s">
        <v>833</v>
      </c>
      <c r="I497" s="5" t="str">
        <f>IFERROR(__xludf.DUMMYFUNCTION("""COMPUTED_VALUE"""),"❌")</f>
        <v>❌</v>
      </c>
      <c r="J497" s="5"/>
      <c r="K497" s="5"/>
      <c r="L497" s="8"/>
    </row>
    <row r="498" ht="38.25" customHeight="1">
      <c r="A498" s="3"/>
      <c r="B498" s="4" t="s">
        <v>51</v>
      </c>
      <c r="C498" s="4" t="s">
        <v>831</v>
      </c>
      <c r="D498" s="5" t="s">
        <v>839</v>
      </c>
      <c r="E498" s="6">
        <v>20.0</v>
      </c>
      <c r="F498" s="6">
        <v>13.0</v>
      </c>
      <c r="G498" s="5" t="s">
        <v>75</v>
      </c>
      <c r="H498" s="7" t="s">
        <v>840</v>
      </c>
      <c r="I498" s="5" t="str">
        <f>IFERROR(__xludf.DUMMYFUNCTION("""COMPUTED_VALUE"""),"❌")</f>
        <v>❌</v>
      </c>
      <c r="J498" s="5"/>
      <c r="K498" s="5"/>
      <c r="L498" s="8"/>
    </row>
    <row r="499" ht="38.25" customHeight="1">
      <c r="A499" s="3"/>
      <c r="B499" s="4" t="s">
        <v>51</v>
      </c>
      <c r="C499" s="4" t="s">
        <v>831</v>
      </c>
      <c r="D499" s="5" t="s">
        <v>841</v>
      </c>
      <c r="E499" s="6">
        <v>20.0</v>
      </c>
      <c r="F499" s="6">
        <v>14.0</v>
      </c>
      <c r="G499" s="5" t="s">
        <v>28</v>
      </c>
      <c r="H499" s="7" t="s">
        <v>840</v>
      </c>
      <c r="I499" s="5" t="str">
        <f>IFERROR(__xludf.DUMMYFUNCTION("""COMPUTED_VALUE"""),"❌")</f>
        <v>❌</v>
      </c>
      <c r="J499" s="5"/>
      <c r="K499" s="5"/>
      <c r="L499" s="8"/>
    </row>
    <row r="500" ht="38.25" customHeight="1">
      <c r="A500" s="3"/>
      <c r="B500" s="4" t="s">
        <v>51</v>
      </c>
      <c r="C500" s="4" t="s">
        <v>831</v>
      </c>
      <c r="D500" s="5" t="s">
        <v>842</v>
      </c>
      <c r="E500" s="6">
        <v>10.0</v>
      </c>
      <c r="F500" s="6">
        <v>7.0</v>
      </c>
      <c r="G500" s="5" t="s">
        <v>378</v>
      </c>
      <c r="H500" s="7" t="s">
        <v>836</v>
      </c>
      <c r="I500" s="5" t="str">
        <f>IFERROR(__xludf.DUMMYFUNCTION("""COMPUTED_VALUE"""),"❌")</f>
        <v>❌</v>
      </c>
      <c r="J500" s="5"/>
      <c r="K500" s="5"/>
      <c r="L500" s="8"/>
    </row>
    <row r="501" ht="38.25" customHeight="1">
      <c r="A501" s="3"/>
      <c r="B501" s="4" t="s">
        <v>158</v>
      </c>
      <c r="C501" s="4" t="s">
        <v>843</v>
      </c>
      <c r="D501" s="5" t="s">
        <v>844</v>
      </c>
      <c r="E501" s="6">
        <v>590.0</v>
      </c>
      <c r="F501" s="6">
        <v>21.0</v>
      </c>
      <c r="G501" s="5" t="s">
        <v>15</v>
      </c>
      <c r="H501" s="7" t="s">
        <v>845</v>
      </c>
      <c r="I501" s="5" t="str">
        <f>IFERROR(__xludf.DUMMYFUNCTION("""COMPUTED_VALUE"""),"✅")</f>
        <v>✅</v>
      </c>
      <c r="J501" s="5"/>
      <c r="K501" s="5"/>
      <c r="L501" s="8"/>
    </row>
    <row r="502" ht="38.25" customHeight="1">
      <c r="A502" s="3"/>
      <c r="B502" s="4" t="s">
        <v>158</v>
      </c>
      <c r="C502" s="4" t="s">
        <v>843</v>
      </c>
      <c r="D502" s="5" t="s">
        <v>846</v>
      </c>
      <c r="E502" s="6">
        <v>30.0</v>
      </c>
      <c r="F502" s="6">
        <v>15.0</v>
      </c>
      <c r="G502" s="5" t="s">
        <v>246</v>
      </c>
      <c r="H502" s="7" t="s">
        <v>845</v>
      </c>
      <c r="I502" s="5" t="str">
        <f>IFERROR(__xludf.DUMMYFUNCTION("""COMPUTED_VALUE"""),"✅")</f>
        <v>✅</v>
      </c>
      <c r="J502" s="5"/>
      <c r="K502" s="5"/>
      <c r="L502" s="8"/>
    </row>
    <row r="503" ht="38.25" customHeight="1">
      <c r="A503" s="3"/>
      <c r="B503" s="4" t="s">
        <v>158</v>
      </c>
      <c r="C503" s="4" t="s">
        <v>843</v>
      </c>
      <c r="D503" s="5" t="s">
        <v>847</v>
      </c>
      <c r="E503" s="6">
        <v>20.0</v>
      </c>
      <c r="F503" s="6">
        <v>17.0</v>
      </c>
      <c r="G503" s="5" t="s">
        <v>15</v>
      </c>
      <c r="H503" s="7" t="s">
        <v>848</v>
      </c>
      <c r="I503" s="5" t="str">
        <f>IFERROR(__xludf.DUMMYFUNCTION("""COMPUTED_VALUE"""),"❌")</f>
        <v>❌</v>
      </c>
      <c r="J503" s="5"/>
      <c r="K503" s="5"/>
      <c r="L503" s="8"/>
    </row>
    <row r="504" ht="38.25" customHeight="1">
      <c r="A504" s="3"/>
      <c r="B504" s="4" t="s">
        <v>158</v>
      </c>
      <c r="C504" s="4" t="s">
        <v>843</v>
      </c>
      <c r="D504" s="5" t="s">
        <v>849</v>
      </c>
      <c r="E504" s="6">
        <v>20.0</v>
      </c>
      <c r="F504" s="6">
        <v>5.0</v>
      </c>
      <c r="G504" s="5" t="s">
        <v>15</v>
      </c>
      <c r="H504" s="7" t="s">
        <v>848</v>
      </c>
      <c r="I504" s="5" t="str">
        <f>IFERROR(__xludf.DUMMYFUNCTION("""COMPUTED_VALUE"""),"❌")</f>
        <v>❌</v>
      </c>
      <c r="J504" s="5"/>
      <c r="K504" s="5"/>
      <c r="L504" s="8"/>
    </row>
    <row r="505" ht="38.25" customHeight="1">
      <c r="A505" s="3"/>
      <c r="B505" s="4" t="s">
        <v>158</v>
      </c>
      <c r="C505" s="4" t="s">
        <v>843</v>
      </c>
      <c r="D505" s="5" t="s">
        <v>850</v>
      </c>
      <c r="E505" s="6">
        <v>20.0</v>
      </c>
      <c r="F505" s="6">
        <v>17.0</v>
      </c>
      <c r="G505" s="5" t="s">
        <v>15</v>
      </c>
      <c r="H505" s="7" t="s">
        <v>848</v>
      </c>
      <c r="I505" s="5" t="str">
        <f>IFERROR(__xludf.DUMMYFUNCTION("""COMPUTED_VALUE"""),"❌")</f>
        <v>❌</v>
      </c>
      <c r="J505" s="5"/>
      <c r="K505" s="5"/>
      <c r="L505" s="8"/>
    </row>
    <row r="506" ht="38.25" customHeight="1">
      <c r="A506" s="3"/>
      <c r="B506" s="4" t="s">
        <v>158</v>
      </c>
      <c r="C506" s="4" t="s">
        <v>843</v>
      </c>
      <c r="D506" s="5" t="s">
        <v>851</v>
      </c>
      <c r="E506" s="6">
        <v>20.0</v>
      </c>
      <c r="F506" s="6">
        <v>12.0</v>
      </c>
      <c r="G506" s="5" t="s">
        <v>41</v>
      </c>
      <c r="H506" s="7" t="s">
        <v>848</v>
      </c>
      <c r="I506" s="5" t="str">
        <f>IFERROR(__xludf.DUMMYFUNCTION("""COMPUTED_VALUE"""),"❌")</f>
        <v>❌</v>
      </c>
      <c r="J506" s="5"/>
      <c r="K506" s="5"/>
      <c r="L506" s="8"/>
    </row>
    <row r="507" ht="38.25" customHeight="1">
      <c r="A507" s="3"/>
      <c r="B507" s="4" t="s">
        <v>288</v>
      </c>
      <c r="C507" s="4" t="s">
        <v>852</v>
      </c>
      <c r="D507" s="5" t="s">
        <v>853</v>
      </c>
      <c r="E507" s="6">
        <v>590.0</v>
      </c>
      <c r="F507" s="6">
        <v>23.0</v>
      </c>
      <c r="G507" s="5" t="s">
        <v>28</v>
      </c>
      <c r="H507" s="7" t="s">
        <v>854</v>
      </c>
      <c r="I507" s="5" t="str">
        <f>IFERROR(__xludf.DUMMYFUNCTION("""COMPUTED_VALUE"""),"❌")</f>
        <v>❌</v>
      </c>
      <c r="J507" s="5"/>
      <c r="K507" s="5"/>
      <c r="L507" s="8"/>
    </row>
    <row r="508" ht="38.25" customHeight="1">
      <c r="A508" s="3"/>
      <c r="B508" s="4" t="s">
        <v>288</v>
      </c>
      <c r="C508" s="4" t="s">
        <v>852</v>
      </c>
      <c r="D508" s="5" t="s">
        <v>855</v>
      </c>
      <c r="E508" s="6">
        <v>70.0</v>
      </c>
      <c r="F508" s="6">
        <v>15.0</v>
      </c>
      <c r="G508" s="5" t="s">
        <v>433</v>
      </c>
      <c r="H508" s="7" t="s">
        <v>854</v>
      </c>
      <c r="I508" s="5" t="str">
        <f>IFERROR(__xludf.DUMMYFUNCTION("""COMPUTED_VALUE"""),"❌")</f>
        <v>❌</v>
      </c>
      <c r="J508" s="5"/>
      <c r="K508" s="5"/>
      <c r="L508" s="8"/>
    </row>
    <row r="509" ht="38.25" customHeight="1">
      <c r="A509" s="3"/>
      <c r="B509" s="4" t="s">
        <v>288</v>
      </c>
      <c r="C509" s="4" t="s">
        <v>852</v>
      </c>
      <c r="D509" s="5" t="s">
        <v>856</v>
      </c>
      <c r="E509" s="6">
        <v>40.0</v>
      </c>
      <c r="F509" s="6">
        <v>9.0</v>
      </c>
      <c r="G509" s="5" t="s">
        <v>122</v>
      </c>
      <c r="H509" s="7" t="s">
        <v>857</v>
      </c>
      <c r="I509" s="5" t="str">
        <f>IFERROR(__xludf.DUMMYFUNCTION("""COMPUTED_VALUE"""),"❌")</f>
        <v>❌</v>
      </c>
      <c r="J509" s="5"/>
      <c r="K509" s="5"/>
      <c r="L509" s="8"/>
    </row>
    <row r="510" ht="38.25" customHeight="1">
      <c r="A510" s="3"/>
      <c r="B510" s="4" t="s">
        <v>288</v>
      </c>
      <c r="C510" s="4" t="s">
        <v>852</v>
      </c>
      <c r="D510" s="5" t="s">
        <v>858</v>
      </c>
      <c r="E510" s="6">
        <v>40.0</v>
      </c>
      <c r="F510" s="6">
        <v>17.0</v>
      </c>
      <c r="G510" s="5" t="s">
        <v>15</v>
      </c>
      <c r="H510" s="7" t="s">
        <v>859</v>
      </c>
      <c r="I510" s="5" t="str">
        <f>IFERROR(__xludf.DUMMYFUNCTION("""COMPUTED_VALUE"""),"❌")</f>
        <v>❌</v>
      </c>
      <c r="J510" s="5"/>
      <c r="K510" s="5"/>
      <c r="L510" s="8"/>
    </row>
    <row r="511" ht="38.25" customHeight="1">
      <c r="A511" s="3"/>
      <c r="B511" s="4" t="s">
        <v>288</v>
      </c>
      <c r="C511" s="4" t="s">
        <v>852</v>
      </c>
      <c r="D511" s="5" t="s">
        <v>860</v>
      </c>
      <c r="E511" s="6">
        <v>20.0</v>
      </c>
      <c r="F511" s="6">
        <v>17.0</v>
      </c>
      <c r="G511" s="5" t="s">
        <v>28</v>
      </c>
      <c r="H511" s="7" t="s">
        <v>854</v>
      </c>
      <c r="I511" s="5" t="str">
        <f>IFERROR(__xludf.DUMMYFUNCTION("""COMPUTED_VALUE"""),"❌")</f>
        <v>❌</v>
      </c>
      <c r="J511" s="5"/>
      <c r="K511" s="5"/>
      <c r="L511" s="8"/>
    </row>
    <row r="512" ht="38.25" customHeight="1">
      <c r="A512" s="3"/>
      <c r="B512" s="4" t="s">
        <v>288</v>
      </c>
      <c r="C512" s="4" t="s">
        <v>852</v>
      </c>
      <c r="D512" s="5" t="s">
        <v>861</v>
      </c>
      <c r="E512" s="6">
        <v>20.0</v>
      </c>
      <c r="F512" s="6">
        <v>16.0</v>
      </c>
      <c r="G512" s="5" t="s">
        <v>15</v>
      </c>
      <c r="H512" s="7" t="s">
        <v>854</v>
      </c>
      <c r="I512" s="5" t="str">
        <f>IFERROR(__xludf.DUMMYFUNCTION("""COMPUTED_VALUE"""),"❌")</f>
        <v>❌</v>
      </c>
      <c r="J512" s="5"/>
      <c r="K512" s="5"/>
      <c r="L512" s="8"/>
    </row>
    <row r="513" ht="38.25" customHeight="1">
      <c r="A513" s="3"/>
      <c r="B513" s="4" t="s">
        <v>288</v>
      </c>
      <c r="C513" s="4" t="s">
        <v>852</v>
      </c>
      <c r="D513" s="5" t="s">
        <v>862</v>
      </c>
      <c r="E513" s="6">
        <v>20.0</v>
      </c>
      <c r="F513" s="6">
        <v>17.0</v>
      </c>
      <c r="G513" s="5" t="s">
        <v>41</v>
      </c>
      <c r="H513" s="7" t="s">
        <v>859</v>
      </c>
      <c r="I513" s="5" t="str">
        <f>IFERROR(__xludf.DUMMYFUNCTION("""COMPUTED_VALUE"""),"❌")</f>
        <v>❌</v>
      </c>
      <c r="J513" s="5"/>
      <c r="K513" s="5"/>
      <c r="L513" s="8"/>
    </row>
    <row r="514" ht="38.25" customHeight="1">
      <c r="A514" s="3"/>
      <c r="B514" s="4" t="s">
        <v>288</v>
      </c>
      <c r="C514" s="4" t="s">
        <v>852</v>
      </c>
      <c r="D514" s="5" t="s">
        <v>863</v>
      </c>
      <c r="E514" s="6">
        <v>20.0</v>
      </c>
      <c r="F514" s="6">
        <v>15.0</v>
      </c>
      <c r="G514" s="5" t="s">
        <v>41</v>
      </c>
      <c r="H514" s="7" t="s">
        <v>859</v>
      </c>
      <c r="I514" s="5" t="str">
        <f>IFERROR(__xludf.DUMMYFUNCTION("""COMPUTED_VALUE"""),"❌")</f>
        <v>❌</v>
      </c>
      <c r="J514" s="5"/>
      <c r="K514" s="5"/>
      <c r="L514" s="8"/>
    </row>
    <row r="515" ht="38.25" customHeight="1">
      <c r="A515" s="3"/>
      <c r="B515" s="4" t="s">
        <v>288</v>
      </c>
      <c r="C515" s="4" t="s">
        <v>852</v>
      </c>
      <c r="D515" s="5" t="s">
        <v>864</v>
      </c>
      <c r="E515" s="6">
        <v>10.0</v>
      </c>
      <c r="F515" s="6">
        <v>17.0</v>
      </c>
      <c r="G515" s="5" t="s">
        <v>125</v>
      </c>
      <c r="H515" s="7" t="s">
        <v>865</v>
      </c>
      <c r="I515" s="5" t="str">
        <f>IFERROR(__xludf.DUMMYFUNCTION("""COMPUTED_VALUE"""),"❌")</f>
        <v>❌</v>
      </c>
      <c r="J515" s="5"/>
      <c r="K515" s="5"/>
      <c r="L515" s="8"/>
    </row>
    <row r="516" ht="38.25" customHeight="1">
      <c r="A516" s="3"/>
      <c r="B516" s="4" t="s">
        <v>249</v>
      </c>
      <c r="C516" s="4" t="s">
        <v>866</v>
      </c>
      <c r="D516" s="5" t="s">
        <v>867</v>
      </c>
      <c r="E516" s="6">
        <v>590.0</v>
      </c>
      <c r="F516" s="6">
        <v>22.0</v>
      </c>
      <c r="G516" s="5" t="s">
        <v>262</v>
      </c>
      <c r="H516" s="7" t="s">
        <v>868</v>
      </c>
      <c r="I516" s="5" t="str">
        <f>IFERROR(__xludf.DUMMYFUNCTION("""COMPUTED_VALUE"""),"❌")</f>
        <v>❌</v>
      </c>
      <c r="J516" s="5"/>
      <c r="K516" s="5"/>
      <c r="L516" s="8"/>
    </row>
    <row r="517" ht="38.25" customHeight="1">
      <c r="A517" s="3"/>
      <c r="B517" s="4" t="s">
        <v>249</v>
      </c>
      <c r="C517" s="4" t="s">
        <v>866</v>
      </c>
      <c r="D517" s="5" t="s">
        <v>869</v>
      </c>
      <c r="E517" s="6">
        <v>20.0</v>
      </c>
      <c r="F517" s="6">
        <v>12.0</v>
      </c>
      <c r="G517" s="5" t="s">
        <v>15</v>
      </c>
      <c r="H517" s="7" t="s">
        <v>868</v>
      </c>
      <c r="I517" s="5" t="str">
        <f>IFERROR(__xludf.DUMMYFUNCTION("""COMPUTED_VALUE"""),"❌")</f>
        <v>❌</v>
      </c>
      <c r="J517" s="5"/>
      <c r="K517" s="5"/>
      <c r="L517" s="8"/>
    </row>
    <row r="518" ht="38.25" customHeight="1">
      <c r="A518" s="3"/>
      <c r="B518" s="4" t="s">
        <v>249</v>
      </c>
      <c r="C518" s="4" t="s">
        <v>866</v>
      </c>
      <c r="D518" s="5" t="s">
        <v>870</v>
      </c>
      <c r="E518" s="6">
        <v>20.0</v>
      </c>
      <c r="F518" s="6">
        <v>15.0</v>
      </c>
      <c r="G518" s="5" t="s">
        <v>61</v>
      </c>
      <c r="H518" s="7" t="s">
        <v>13</v>
      </c>
      <c r="I518" s="5" t="str">
        <f>IFERROR(__xludf.DUMMYFUNCTION("""COMPUTED_VALUE"""),"✅")</f>
        <v>✅</v>
      </c>
      <c r="J518" s="5"/>
      <c r="K518" s="5"/>
      <c r="L518" s="8"/>
    </row>
    <row r="519" ht="38.25" customHeight="1">
      <c r="A519" s="3"/>
      <c r="B519" s="4" t="s">
        <v>249</v>
      </c>
      <c r="C519" s="4" t="s">
        <v>866</v>
      </c>
      <c r="D519" s="5" t="s">
        <v>871</v>
      </c>
      <c r="E519" s="6">
        <v>20.0</v>
      </c>
      <c r="F519" s="6">
        <v>12.0</v>
      </c>
      <c r="G519" s="5" t="s">
        <v>41</v>
      </c>
      <c r="H519" s="7" t="s">
        <v>868</v>
      </c>
      <c r="I519" s="5" t="str">
        <f>IFERROR(__xludf.DUMMYFUNCTION("""COMPUTED_VALUE"""),"❌")</f>
        <v>❌</v>
      </c>
      <c r="J519" s="5"/>
      <c r="K519" s="5"/>
      <c r="L519" s="8"/>
    </row>
    <row r="520" ht="38.25" customHeight="1">
      <c r="A520" s="3"/>
      <c r="B520" s="4" t="s">
        <v>249</v>
      </c>
      <c r="C520" s="4" t="s">
        <v>866</v>
      </c>
      <c r="D520" s="5" t="s">
        <v>872</v>
      </c>
      <c r="E520" s="6">
        <v>20.0</v>
      </c>
      <c r="F520" s="6">
        <v>9.0</v>
      </c>
      <c r="G520" s="5" t="s">
        <v>28</v>
      </c>
      <c r="H520" s="7" t="s">
        <v>873</v>
      </c>
      <c r="I520" s="5" t="str">
        <f>IFERROR(__xludf.DUMMYFUNCTION("""COMPUTED_VALUE"""),"❌")</f>
        <v>❌</v>
      </c>
      <c r="J520" s="5"/>
      <c r="K520" s="5"/>
      <c r="L520" s="8"/>
    </row>
    <row r="521" ht="38.25" customHeight="1">
      <c r="A521" s="3"/>
      <c r="B521" s="4" t="s">
        <v>249</v>
      </c>
      <c r="C521" s="4" t="s">
        <v>866</v>
      </c>
      <c r="D521" s="5" t="s">
        <v>874</v>
      </c>
      <c r="E521" s="6">
        <v>20.0</v>
      </c>
      <c r="F521" s="6">
        <v>14.0</v>
      </c>
      <c r="G521" s="5" t="s">
        <v>15</v>
      </c>
      <c r="H521" s="7" t="s">
        <v>873</v>
      </c>
      <c r="I521" s="5" t="str">
        <f>IFERROR(__xludf.DUMMYFUNCTION("""COMPUTED_VALUE"""),"❌")</f>
        <v>❌</v>
      </c>
      <c r="J521" s="5"/>
      <c r="K521" s="5"/>
      <c r="L521" s="8"/>
    </row>
    <row r="522" ht="38.25" customHeight="1">
      <c r="A522" s="3"/>
      <c r="B522" s="4" t="s">
        <v>77</v>
      </c>
      <c r="C522" s="4" t="s">
        <v>875</v>
      </c>
      <c r="D522" s="5" t="s">
        <v>876</v>
      </c>
      <c r="E522" s="6">
        <v>590.0</v>
      </c>
      <c r="F522" s="6">
        <v>25.0</v>
      </c>
      <c r="G522" s="5" t="s">
        <v>64</v>
      </c>
      <c r="H522" s="7" t="s">
        <v>877</v>
      </c>
      <c r="I522" s="5" t="str">
        <f>IFERROR(__xludf.DUMMYFUNCTION("""COMPUTED_VALUE"""),"✅")</f>
        <v>✅</v>
      </c>
      <c r="J522" s="5"/>
      <c r="K522" s="5"/>
      <c r="L522" s="8"/>
    </row>
    <row r="523" ht="38.25" customHeight="1">
      <c r="A523" s="3"/>
      <c r="B523" s="4" t="s">
        <v>77</v>
      </c>
      <c r="C523" s="4" t="s">
        <v>875</v>
      </c>
      <c r="D523" s="5" t="s">
        <v>878</v>
      </c>
      <c r="E523" s="6">
        <v>50.0</v>
      </c>
      <c r="F523" s="6">
        <v>19.0</v>
      </c>
      <c r="G523" s="5" t="s">
        <v>64</v>
      </c>
      <c r="H523" s="7" t="s">
        <v>879</v>
      </c>
      <c r="I523" s="5" t="str">
        <f>IFERROR(__xludf.DUMMYFUNCTION("""COMPUTED_VALUE"""),"❌")</f>
        <v>❌</v>
      </c>
      <c r="J523" s="5"/>
      <c r="K523" s="5"/>
      <c r="L523" s="8"/>
    </row>
    <row r="524" ht="38.25" customHeight="1">
      <c r="A524" s="3"/>
      <c r="B524" s="4" t="s">
        <v>77</v>
      </c>
      <c r="C524" s="4" t="s">
        <v>875</v>
      </c>
      <c r="D524" s="5" t="s">
        <v>880</v>
      </c>
      <c r="E524" s="6">
        <v>20.0</v>
      </c>
      <c r="F524" s="6">
        <v>15.0</v>
      </c>
      <c r="G524" s="5" t="s">
        <v>64</v>
      </c>
      <c r="H524" s="7" t="s">
        <v>879</v>
      </c>
      <c r="I524" s="5" t="str">
        <f>IFERROR(__xludf.DUMMYFUNCTION("""COMPUTED_VALUE"""),"❌")</f>
        <v>❌</v>
      </c>
      <c r="J524" s="5"/>
      <c r="K524" s="5"/>
      <c r="L524" s="8"/>
    </row>
    <row r="525" ht="38.25" customHeight="1">
      <c r="A525" s="3"/>
      <c r="B525" s="4" t="s">
        <v>77</v>
      </c>
      <c r="C525" s="4" t="s">
        <v>875</v>
      </c>
      <c r="D525" s="5" t="s">
        <v>881</v>
      </c>
      <c r="E525" s="6">
        <v>20.0</v>
      </c>
      <c r="F525" s="6">
        <v>13.0</v>
      </c>
      <c r="G525" s="5" t="s">
        <v>882</v>
      </c>
      <c r="H525" s="7" t="s">
        <v>883</v>
      </c>
      <c r="I525" s="5" t="str">
        <f>IFERROR(__xludf.DUMMYFUNCTION("""COMPUTED_VALUE"""),"❌")</f>
        <v>❌</v>
      </c>
      <c r="J525" s="5"/>
      <c r="K525" s="5"/>
      <c r="L525" s="8"/>
    </row>
    <row r="526" ht="38.25" customHeight="1">
      <c r="A526" s="3"/>
      <c r="B526" s="4" t="s">
        <v>77</v>
      </c>
      <c r="C526" s="4" t="s">
        <v>875</v>
      </c>
      <c r="D526" s="5" t="s">
        <v>884</v>
      </c>
      <c r="E526" s="6">
        <v>20.0</v>
      </c>
      <c r="F526" s="6">
        <v>14.0</v>
      </c>
      <c r="G526" s="5" t="s">
        <v>15</v>
      </c>
      <c r="H526" s="7" t="s">
        <v>885</v>
      </c>
      <c r="I526" s="5" t="str">
        <f>IFERROR(__xludf.DUMMYFUNCTION("""COMPUTED_VALUE"""),"❌")</f>
        <v>❌</v>
      </c>
      <c r="J526" s="5"/>
      <c r="K526" s="5"/>
      <c r="L526" s="8"/>
    </row>
    <row r="527" ht="38.25" customHeight="1">
      <c r="A527" s="3"/>
      <c r="B527" s="4" t="s">
        <v>77</v>
      </c>
      <c r="C527" s="4" t="s">
        <v>875</v>
      </c>
      <c r="D527" s="5" t="s">
        <v>886</v>
      </c>
      <c r="E527" s="6">
        <v>10.0</v>
      </c>
      <c r="F527" s="6">
        <v>8.0</v>
      </c>
      <c r="G527" s="5" t="s">
        <v>246</v>
      </c>
      <c r="H527" s="7" t="s">
        <v>877</v>
      </c>
      <c r="I527" s="5" t="str">
        <f>IFERROR(__xludf.DUMMYFUNCTION("""COMPUTED_VALUE"""),"✅")</f>
        <v>✅</v>
      </c>
      <c r="J527" s="5"/>
      <c r="K527" s="5"/>
      <c r="L527" s="8"/>
    </row>
    <row r="528" ht="38.25" customHeight="1">
      <c r="A528" s="3"/>
      <c r="B528" s="4" t="s">
        <v>249</v>
      </c>
      <c r="C528" s="4" t="s">
        <v>887</v>
      </c>
      <c r="D528" s="5" t="s">
        <v>888</v>
      </c>
      <c r="E528" s="6">
        <v>590.0</v>
      </c>
      <c r="F528" s="6">
        <v>18.0</v>
      </c>
      <c r="G528" s="5" t="s">
        <v>262</v>
      </c>
      <c r="H528" s="7" t="s">
        <v>889</v>
      </c>
      <c r="I528" s="5" t="str">
        <f>IFERROR(__xludf.DUMMYFUNCTION("""COMPUTED_VALUE"""),"✅")</f>
        <v>✅</v>
      </c>
      <c r="J528" s="5"/>
      <c r="K528" s="5"/>
      <c r="L528" s="8"/>
    </row>
    <row r="529" ht="38.25" customHeight="1">
      <c r="A529" s="3"/>
      <c r="B529" s="4" t="s">
        <v>249</v>
      </c>
      <c r="C529" s="4" t="s">
        <v>887</v>
      </c>
      <c r="D529" s="5" t="s">
        <v>890</v>
      </c>
      <c r="E529" s="6">
        <v>90.0</v>
      </c>
      <c r="F529" s="6">
        <v>17.0</v>
      </c>
      <c r="G529" s="5" t="s">
        <v>246</v>
      </c>
      <c r="H529" s="7" t="s">
        <v>889</v>
      </c>
      <c r="I529" s="5" t="str">
        <f>IFERROR(__xludf.DUMMYFUNCTION("""COMPUTED_VALUE"""),"✅")</f>
        <v>✅</v>
      </c>
      <c r="J529" s="5"/>
      <c r="K529" s="5"/>
      <c r="L529" s="8"/>
    </row>
    <row r="530" ht="38.25" customHeight="1">
      <c r="A530" s="3"/>
      <c r="B530" s="4" t="s">
        <v>249</v>
      </c>
      <c r="C530" s="4" t="s">
        <v>887</v>
      </c>
      <c r="D530" s="5" t="s">
        <v>891</v>
      </c>
      <c r="E530" s="6">
        <v>20.0</v>
      </c>
      <c r="F530" s="6">
        <v>14.0</v>
      </c>
      <c r="G530" s="5" t="s">
        <v>15</v>
      </c>
      <c r="H530" s="7" t="s">
        <v>889</v>
      </c>
      <c r="I530" s="5" t="str">
        <f>IFERROR(__xludf.DUMMYFUNCTION("""COMPUTED_VALUE"""),"✅")</f>
        <v>✅</v>
      </c>
      <c r="J530" s="5"/>
      <c r="K530" s="5"/>
      <c r="L530" s="8"/>
    </row>
    <row r="531" ht="38.25" customHeight="1">
      <c r="A531" s="3"/>
      <c r="B531" s="4" t="s">
        <v>249</v>
      </c>
      <c r="C531" s="4" t="s">
        <v>887</v>
      </c>
      <c r="D531" s="5" t="s">
        <v>892</v>
      </c>
      <c r="E531" s="6">
        <v>20.0</v>
      </c>
      <c r="F531" s="6">
        <v>14.0</v>
      </c>
      <c r="G531" s="5" t="s">
        <v>41</v>
      </c>
      <c r="H531" s="7" t="s">
        <v>889</v>
      </c>
      <c r="I531" s="5" t="str">
        <f>IFERROR(__xludf.DUMMYFUNCTION("""COMPUTED_VALUE"""),"✅")</f>
        <v>✅</v>
      </c>
      <c r="J531" s="5"/>
      <c r="K531" s="5"/>
      <c r="L531" s="8"/>
    </row>
    <row r="532" ht="38.25" customHeight="1">
      <c r="A532" s="3"/>
      <c r="B532" s="4" t="s">
        <v>249</v>
      </c>
      <c r="C532" s="4" t="s">
        <v>887</v>
      </c>
      <c r="D532" s="5" t="s">
        <v>893</v>
      </c>
      <c r="E532" s="6">
        <v>20.0</v>
      </c>
      <c r="F532" s="6">
        <v>13.0</v>
      </c>
      <c r="G532" s="5" t="s">
        <v>15</v>
      </c>
      <c r="H532" s="7" t="s">
        <v>889</v>
      </c>
      <c r="I532" s="5" t="str">
        <f>IFERROR(__xludf.DUMMYFUNCTION("""COMPUTED_VALUE"""),"✅")</f>
        <v>✅</v>
      </c>
      <c r="J532" s="5"/>
      <c r="K532" s="5"/>
      <c r="L532" s="8"/>
    </row>
    <row r="533" ht="38.25" customHeight="1">
      <c r="A533" s="3"/>
      <c r="B533" s="4" t="s">
        <v>249</v>
      </c>
      <c r="C533" s="4" t="s">
        <v>887</v>
      </c>
      <c r="D533" s="5" t="s">
        <v>894</v>
      </c>
      <c r="E533" s="6">
        <v>20.0</v>
      </c>
      <c r="F533" s="6">
        <v>12.0</v>
      </c>
      <c r="G533" s="5" t="s">
        <v>41</v>
      </c>
      <c r="H533" s="7" t="s">
        <v>895</v>
      </c>
      <c r="I533" s="5" t="str">
        <f>IFERROR(__xludf.DUMMYFUNCTION("""COMPUTED_VALUE"""),"❌")</f>
        <v>❌</v>
      </c>
      <c r="J533" s="5"/>
      <c r="K533" s="5"/>
      <c r="L533" s="8"/>
    </row>
    <row r="534" ht="38.25" customHeight="1">
      <c r="A534" s="3"/>
      <c r="B534" s="4" t="s">
        <v>249</v>
      </c>
      <c r="C534" s="4" t="s">
        <v>887</v>
      </c>
      <c r="D534" s="5" t="s">
        <v>896</v>
      </c>
      <c r="E534" s="6">
        <v>10.0</v>
      </c>
      <c r="F534" s="6">
        <v>13.0</v>
      </c>
      <c r="G534" s="5" t="s">
        <v>28</v>
      </c>
      <c r="H534" s="7" t="s">
        <v>889</v>
      </c>
      <c r="I534" s="5" t="str">
        <f>IFERROR(__xludf.DUMMYFUNCTION("""COMPUTED_VALUE"""),"✅")</f>
        <v>✅</v>
      </c>
      <c r="J534" s="5"/>
      <c r="K534" s="5"/>
      <c r="L534" s="8"/>
    </row>
    <row r="535" ht="38.25" customHeight="1">
      <c r="A535" s="3"/>
      <c r="B535" s="4" t="s">
        <v>249</v>
      </c>
      <c r="C535" s="4" t="s">
        <v>897</v>
      </c>
      <c r="D535" s="5" t="s">
        <v>898</v>
      </c>
      <c r="E535" s="6">
        <v>590.0</v>
      </c>
      <c r="F535" s="6">
        <v>23.0</v>
      </c>
      <c r="G535" s="5" t="s">
        <v>262</v>
      </c>
      <c r="H535" s="7" t="s">
        <v>18</v>
      </c>
      <c r="I535" s="5" t="str">
        <f>IFERROR(__xludf.DUMMYFUNCTION("""COMPUTED_VALUE"""),"✅")</f>
        <v>✅</v>
      </c>
      <c r="J535" s="5"/>
      <c r="K535" s="5"/>
      <c r="L535" s="8"/>
    </row>
    <row r="536" ht="38.25" customHeight="1">
      <c r="A536" s="3"/>
      <c r="B536" s="4" t="s">
        <v>249</v>
      </c>
      <c r="C536" s="4" t="s">
        <v>897</v>
      </c>
      <c r="D536" s="5" t="s">
        <v>899</v>
      </c>
      <c r="E536" s="6">
        <v>40.0</v>
      </c>
      <c r="F536" s="6">
        <v>15.0</v>
      </c>
      <c r="G536" s="5" t="s">
        <v>433</v>
      </c>
      <c r="H536" s="7" t="s">
        <v>18</v>
      </c>
      <c r="I536" s="5" t="str">
        <f>IFERROR(__xludf.DUMMYFUNCTION("""COMPUTED_VALUE"""),"✅")</f>
        <v>✅</v>
      </c>
      <c r="J536" s="5"/>
      <c r="K536" s="5"/>
      <c r="L536" s="8"/>
    </row>
    <row r="537" ht="38.25" customHeight="1">
      <c r="A537" s="3"/>
      <c r="B537" s="4" t="s">
        <v>249</v>
      </c>
      <c r="C537" s="4" t="s">
        <v>897</v>
      </c>
      <c r="D537" s="5" t="s">
        <v>900</v>
      </c>
      <c r="E537" s="6">
        <v>20.0</v>
      </c>
      <c r="F537" s="6">
        <v>5.0</v>
      </c>
      <c r="G537" s="5" t="s">
        <v>15</v>
      </c>
      <c r="H537" s="7" t="s">
        <v>901</v>
      </c>
      <c r="I537" s="5" t="str">
        <f>IFERROR(__xludf.DUMMYFUNCTION("""COMPUTED_VALUE"""),"❌")</f>
        <v>❌</v>
      </c>
      <c r="J537" s="5"/>
      <c r="K537" s="5"/>
      <c r="L537" s="8"/>
    </row>
    <row r="538" ht="38.25" customHeight="1">
      <c r="A538" s="3"/>
      <c r="B538" s="4" t="s">
        <v>249</v>
      </c>
      <c r="C538" s="4" t="s">
        <v>897</v>
      </c>
      <c r="D538" s="5" t="s">
        <v>902</v>
      </c>
      <c r="E538" s="6">
        <v>20.0</v>
      </c>
      <c r="F538" s="6">
        <v>14.0</v>
      </c>
      <c r="G538" s="5" t="s">
        <v>189</v>
      </c>
      <c r="H538" s="7" t="s">
        <v>903</v>
      </c>
      <c r="I538" s="5" t="str">
        <f>IFERROR(__xludf.DUMMYFUNCTION("""COMPUTED_VALUE"""),"❌")</f>
        <v>❌</v>
      </c>
      <c r="J538" s="5"/>
      <c r="K538" s="5"/>
      <c r="L538" s="8"/>
    </row>
    <row r="539" ht="38.25" customHeight="1">
      <c r="A539" s="3"/>
      <c r="B539" s="4" t="s">
        <v>249</v>
      </c>
      <c r="C539" s="4" t="s">
        <v>897</v>
      </c>
      <c r="D539" s="5" t="s">
        <v>904</v>
      </c>
      <c r="E539" s="6">
        <v>20.0</v>
      </c>
      <c r="F539" s="6">
        <v>5.0</v>
      </c>
      <c r="G539" s="5" t="s">
        <v>87</v>
      </c>
      <c r="H539" s="7" t="s">
        <v>18</v>
      </c>
      <c r="I539" s="5" t="str">
        <f>IFERROR(__xludf.DUMMYFUNCTION("""COMPUTED_VALUE"""),"✅")</f>
        <v>✅</v>
      </c>
      <c r="J539" s="5"/>
      <c r="K539" s="5"/>
      <c r="L539" s="8"/>
    </row>
    <row r="540" ht="38.25" customHeight="1">
      <c r="A540" s="3"/>
      <c r="B540" s="4" t="s">
        <v>249</v>
      </c>
      <c r="C540" s="4" t="s">
        <v>897</v>
      </c>
      <c r="D540" s="5" t="s">
        <v>905</v>
      </c>
      <c r="E540" s="6">
        <v>20.0</v>
      </c>
      <c r="F540" s="6">
        <v>13.0</v>
      </c>
      <c r="G540" s="5" t="s">
        <v>15</v>
      </c>
      <c r="H540" s="7" t="s">
        <v>906</v>
      </c>
      <c r="I540" s="5" t="str">
        <f>IFERROR(__xludf.DUMMYFUNCTION("""COMPUTED_VALUE"""),"❌")</f>
        <v>❌</v>
      </c>
      <c r="J540" s="5"/>
      <c r="K540" s="5"/>
      <c r="L540" s="8"/>
    </row>
    <row r="541" ht="38.25" customHeight="1">
      <c r="A541" s="3"/>
      <c r="B541" s="4" t="s">
        <v>249</v>
      </c>
      <c r="C541" s="4" t="s">
        <v>897</v>
      </c>
      <c r="D541" s="5" t="s">
        <v>907</v>
      </c>
      <c r="E541" s="6">
        <v>20.0</v>
      </c>
      <c r="F541" s="6">
        <v>9.0</v>
      </c>
      <c r="G541" s="5" t="s">
        <v>378</v>
      </c>
      <c r="H541" s="7" t="s">
        <v>906</v>
      </c>
      <c r="I541" s="5" t="str">
        <f>IFERROR(__xludf.DUMMYFUNCTION("""COMPUTED_VALUE"""),"❌")</f>
        <v>❌</v>
      </c>
      <c r="J541" s="5"/>
      <c r="K541" s="5"/>
      <c r="L541" s="8"/>
    </row>
    <row r="542" ht="38.25" customHeight="1">
      <c r="A542" s="3"/>
      <c r="B542" s="4" t="s">
        <v>288</v>
      </c>
      <c r="C542" s="4" t="s">
        <v>908</v>
      </c>
      <c r="D542" s="5" t="s">
        <v>909</v>
      </c>
      <c r="E542" s="6">
        <v>590.0</v>
      </c>
      <c r="F542" s="6">
        <v>18.0</v>
      </c>
      <c r="G542" s="5" t="s">
        <v>230</v>
      </c>
      <c r="H542" s="7" t="s">
        <v>18</v>
      </c>
      <c r="I542" s="5" t="str">
        <f>IFERROR(__xludf.DUMMYFUNCTION("""COMPUTED_VALUE"""),"✅")</f>
        <v>✅</v>
      </c>
      <c r="J542" s="5"/>
      <c r="K542" s="5"/>
      <c r="L542" s="8"/>
    </row>
    <row r="543" ht="38.25" customHeight="1">
      <c r="A543" s="3"/>
      <c r="B543" s="4" t="s">
        <v>288</v>
      </c>
      <c r="C543" s="4" t="s">
        <v>908</v>
      </c>
      <c r="D543" s="5" t="s">
        <v>910</v>
      </c>
      <c r="E543" s="6">
        <v>40.0</v>
      </c>
      <c r="F543" s="6">
        <v>17.0</v>
      </c>
      <c r="G543" s="5" t="s">
        <v>433</v>
      </c>
      <c r="H543" s="7" t="s">
        <v>18</v>
      </c>
      <c r="I543" s="5" t="str">
        <f>IFERROR(__xludf.DUMMYFUNCTION("""COMPUTED_VALUE"""),"✅")</f>
        <v>✅</v>
      </c>
      <c r="J543" s="5"/>
      <c r="K543" s="5"/>
      <c r="L543" s="8"/>
    </row>
    <row r="544" ht="38.25" customHeight="1">
      <c r="A544" s="3"/>
      <c r="B544" s="4" t="s">
        <v>288</v>
      </c>
      <c r="C544" s="4" t="s">
        <v>908</v>
      </c>
      <c r="D544" s="5" t="s">
        <v>911</v>
      </c>
      <c r="E544" s="6">
        <v>20.0</v>
      </c>
      <c r="F544" s="6">
        <v>17.0</v>
      </c>
      <c r="G544" s="5" t="s">
        <v>244</v>
      </c>
      <c r="H544" s="7" t="s">
        <v>18</v>
      </c>
      <c r="I544" s="5" t="str">
        <f>IFERROR(__xludf.DUMMYFUNCTION("""COMPUTED_VALUE"""),"✅")</f>
        <v>✅</v>
      </c>
      <c r="J544" s="5"/>
      <c r="K544" s="5"/>
      <c r="L544" s="8"/>
    </row>
    <row r="545" ht="38.25" customHeight="1">
      <c r="A545" s="3"/>
      <c r="B545" s="4" t="s">
        <v>288</v>
      </c>
      <c r="C545" s="4" t="s">
        <v>908</v>
      </c>
      <c r="D545" s="5" t="s">
        <v>912</v>
      </c>
      <c r="E545" s="6">
        <v>20.0</v>
      </c>
      <c r="F545" s="6">
        <v>17.0</v>
      </c>
      <c r="G545" s="5" t="s">
        <v>262</v>
      </c>
      <c r="H545" s="7" t="s">
        <v>913</v>
      </c>
      <c r="I545" s="5" t="str">
        <f>IFERROR(__xludf.DUMMYFUNCTION("""COMPUTED_VALUE"""),"❌")</f>
        <v>❌</v>
      </c>
      <c r="J545" s="5"/>
      <c r="K545" s="5"/>
      <c r="L545" s="8"/>
    </row>
    <row r="546" ht="38.25" customHeight="1">
      <c r="A546" s="3"/>
      <c r="B546" s="4" t="s">
        <v>288</v>
      </c>
      <c r="C546" s="4" t="s">
        <v>908</v>
      </c>
      <c r="D546" s="5" t="s">
        <v>914</v>
      </c>
      <c r="E546" s="6">
        <v>20.0</v>
      </c>
      <c r="F546" s="6">
        <v>17.0</v>
      </c>
      <c r="G546" s="5" t="s">
        <v>616</v>
      </c>
      <c r="H546" s="7" t="s">
        <v>913</v>
      </c>
      <c r="I546" s="5" t="str">
        <f>IFERROR(__xludf.DUMMYFUNCTION("""COMPUTED_VALUE"""),"❌")</f>
        <v>❌</v>
      </c>
      <c r="J546" s="5"/>
      <c r="K546" s="5"/>
      <c r="L546" s="8"/>
    </row>
    <row r="547" ht="38.25" customHeight="1">
      <c r="A547" s="3"/>
      <c r="B547" s="4" t="s">
        <v>288</v>
      </c>
      <c r="C547" s="4" t="s">
        <v>908</v>
      </c>
      <c r="D547" s="5" t="s">
        <v>915</v>
      </c>
      <c r="E547" s="6">
        <v>20.0</v>
      </c>
      <c r="F547" s="6">
        <v>12.0</v>
      </c>
      <c r="G547" s="5" t="s">
        <v>41</v>
      </c>
      <c r="H547" s="7" t="s">
        <v>916</v>
      </c>
      <c r="I547" s="5" t="str">
        <f>IFERROR(__xludf.DUMMYFUNCTION("""COMPUTED_VALUE"""),"❌")</f>
        <v>❌</v>
      </c>
      <c r="J547" s="5"/>
      <c r="K547" s="5"/>
      <c r="L547" s="8"/>
    </row>
    <row r="548" ht="38.25" customHeight="1">
      <c r="A548" s="3"/>
      <c r="B548" s="4" t="s">
        <v>288</v>
      </c>
      <c r="C548" s="4" t="s">
        <v>908</v>
      </c>
      <c r="D548" s="5" t="s">
        <v>917</v>
      </c>
      <c r="E548" s="6">
        <v>20.0</v>
      </c>
      <c r="F548" s="6">
        <v>11.0</v>
      </c>
      <c r="G548" s="5" t="s">
        <v>616</v>
      </c>
      <c r="H548" s="7" t="s">
        <v>918</v>
      </c>
      <c r="I548" s="5" t="str">
        <f>IFERROR(__xludf.DUMMYFUNCTION("""COMPUTED_VALUE"""),"❌")</f>
        <v>❌</v>
      </c>
      <c r="J548" s="5"/>
      <c r="K548" s="5"/>
      <c r="L548" s="8"/>
    </row>
    <row r="549" ht="38.25" customHeight="1">
      <c r="A549" s="3"/>
      <c r="B549" s="4" t="s">
        <v>288</v>
      </c>
      <c r="C549" s="4" t="s">
        <v>908</v>
      </c>
      <c r="D549" s="5" t="s">
        <v>919</v>
      </c>
      <c r="E549" s="6">
        <v>10.0</v>
      </c>
      <c r="F549" s="6">
        <v>13.0</v>
      </c>
      <c r="G549" s="5" t="s">
        <v>616</v>
      </c>
      <c r="H549" s="7" t="s">
        <v>916</v>
      </c>
      <c r="I549" s="5" t="str">
        <f>IFERROR(__xludf.DUMMYFUNCTION("""COMPUTED_VALUE"""),"❌")</f>
        <v>❌</v>
      </c>
      <c r="J549" s="5"/>
      <c r="K549" s="5"/>
      <c r="L549" s="8"/>
    </row>
    <row r="550" ht="38.25" customHeight="1">
      <c r="A550" s="3"/>
      <c r="B550" s="4" t="s">
        <v>77</v>
      </c>
      <c r="C550" s="4" t="s">
        <v>920</v>
      </c>
      <c r="D550" s="5" t="s">
        <v>921</v>
      </c>
      <c r="E550" s="6">
        <v>590.0</v>
      </c>
      <c r="F550" s="6">
        <v>24.0</v>
      </c>
      <c r="G550" s="5" t="s">
        <v>262</v>
      </c>
      <c r="H550" s="7" t="s">
        <v>922</v>
      </c>
      <c r="I550" s="5" t="str">
        <f>IFERROR(__xludf.DUMMYFUNCTION("""COMPUTED_VALUE"""),"✅")</f>
        <v>✅</v>
      </c>
      <c r="J550" s="5"/>
      <c r="K550" s="5"/>
      <c r="L550" s="8"/>
    </row>
    <row r="551" ht="38.25" customHeight="1">
      <c r="A551" s="3"/>
      <c r="B551" s="4" t="s">
        <v>77</v>
      </c>
      <c r="C551" s="4" t="s">
        <v>920</v>
      </c>
      <c r="D551" s="5" t="s">
        <v>923</v>
      </c>
      <c r="E551" s="6">
        <v>30.0</v>
      </c>
      <c r="F551" s="6">
        <v>17.0</v>
      </c>
      <c r="G551" s="5" t="s">
        <v>15</v>
      </c>
      <c r="H551" s="7" t="s">
        <v>922</v>
      </c>
      <c r="I551" s="5" t="str">
        <f>IFERROR(__xludf.DUMMYFUNCTION("""COMPUTED_VALUE"""),"✅")</f>
        <v>✅</v>
      </c>
      <c r="J551" s="5"/>
      <c r="K551" s="5"/>
      <c r="L551" s="8"/>
    </row>
    <row r="552" ht="38.25" customHeight="1">
      <c r="A552" s="3"/>
      <c r="B552" s="4" t="s">
        <v>77</v>
      </c>
      <c r="C552" s="4" t="s">
        <v>920</v>
      </c>
      <c r="D552" s="5" t="s">
        <v>924</v>
      </c>
      <c r="E552" s="6">
        <v>20.0</v>
      </c>
      <c r="F552" s="6">
        <v>17.0</v>
      </c>
      <c r="G552" s="5" t="s">
        <v>230</v>
      </c>
      <c r="H552" s="7" t="s">
        <v>922</v>
      </c>
      <c r="I552" s="5" t="str">
        <f>IFERROR(__xludf.DUMMYFUNCTION("""COMPUTED_VALUE"""),"✅")</f>
        <v>✅</v>
      </c>
      <c r="J552" s="5"/>
      <c r="K552" s="5"/>
      <c r="L552" s="8"/>
    </row>
    <row r="553" ht="38.25" customHeight="1">
      <c r="A553" s="3"/>
      <c r="B553" s="4" t="s">
        <v>77</v>
      </c>
      <c r="C553" s="4" t="s">
        <v>920</v>
      </c>
      <c r="D553" s="5" t="s">
        <v>925</v>
      </c>
      <c r="E553" s="6">
        <v>20.0</v>
      </c>
      <c r="F553" s="6">
        <v>14.0</v>
      </c>
      <c r="G553" s="5" t="s">
        <v>433</v>
      </c>
      <c r="H553" s="7" t="s">
        <v>922</v>
      </c>
      <c r="I553" s="5" t="str">
        <f>IFERROR(__xludf.DUMMYFUNCTION("""COMPUTED_VALUE"""),"✅")</f>
        <v>✅</v>
      </c>
      <c r="J553" s="5"/>
      <c r="K553" s="5"/>
      <c r="L553" s="8"/>
    </row>
    <row r="554" ht="38.25" customHeight="1">
      <c r="A554" s="3"/>
      <c r="B554" s="4" t="s">
        <v>77</v>
      </c>
      <c r="C554" s="4" t="s">
        <v>920</v>
      </c>
      <c r="D554" s="5" t="s">
        <v>926</v>
      </c>
      <c r="E554" s="6">
        <v>20.0</v>
      </c>
      <c r="F554" s="6">
        <v>14.0</v>
      </c>
      <c r="G554" s="5" t="s">
        <v>15</v>
      </c>
      <c r="H554" s="7" t="s">
        <v>927</v>
      </c>
      <c r="I554" s="5" t="str">
        <f>IFERROR(__xludf.DUMMYFUNCTION("""COMPUTED_VALUE"""),"❌")</f>
        <v>❌</v>
      </c>
      <c r="J554" s="5"/>
      <c r="K554" s="5"/>
      <c r="L554" s="8"/>
    </row>
    <row r="555" ht="38.25" customHeight="1">
      <c r="A555" s="3"/>
      <c r="B555" s="4" t="s">
        <v>77</v>
      </c>
      <c r="C555" s="4" t="s">
        <v>920</v>
      </c>
      <c r="D555" s="5" t="s">
        <v>928</v>
      </c>
      <c r="E555" s="6">
        <v>20.0</v>
      </c>
      <c r="F555" s="6">
        <v>13.0</v>
      </c>
      <c r="G555" s="5" t="s">
        <v>41</v>
      </c>
      <c r="H555" s="7" t="s">
        <v>929</v>
      </c>
      <c r="I555" s="5" t="str">
        <f>IFERROR(__xludf.DUMMYFUNCTION("""COMPUTED_VALUE"""),"❌")</f>
        <v>❌</v>
      </c>
      <c r="J555" s="5"/>
      <c r="K555" s="5"/>
      <c r="L555" s="8"/>
    </row>
    <row r="556" ht="38.25" customHeight="1">
      <c r="A556" s="3"/>
      <c r="B556" s="4" t="s">
        <v>77</v>
      </c>
      <c r="C556" s="4" t="s">
        <v>920</v>
      </c>
      <c r="D556" s="5" t="s">
        <v>930</v>
      </c>
      <c r="E556" s="6">
        <v>10.0</v>
      </c>
      <c r="F556" s="6">
        <v>18.0</v>
      </c>
      <c r="G556" s="5" t="s">
        <v>15</v>
      </c>
      <c r="H556" s="7" t="s">
        <v>922</v>
      </c>
      <c r="I556" s="5" t="str">
        <f>IFERROR(__xludf.DUMMYFUNCTION("""COMPUTED_VALUE"""),"✅")</f>
        <v>✅</v>
      </c>
      <c r="J556" s="5"/>
      <c r="K556" s="5"/>
      <c r="L556" s="8"/>
    </row>
    <row r="557" ht="38.25" customHeight="1">
      <c r="A557" s="3"/>
      <c r="B557" s="4" t="s">
        <v>77</v>
      </c>
      <c r="C557" s="4" t="s">
        <v>920</v>
      </c>
      <c r="D557" s="5" t="s">
        <v>931</v>
      </c>
      <c r="E557" s="6">
        <v>10.0</v>
      </c>
      <c r="F557" s="6">
        <v>14.0</v>
      </c>
      <c r="G557" s="5" t="s">
        <v>115</v>
      </c>
      <c r="H557" s="7" t="s">
        <v>932</v>
      </c>
      <c r="I557" s="5" t="str">
        <f>IFERROR(__xludf.DUMMYFUNCTION("""COMPUTED_VALUE"""),"❌")</f>
        <v>❌</v>
      </c>
      <c r="J557" s="5"/>
      <c r="K557" s="5"/>
      <c r="L557" s="8"/>
    </row>
    <row r="558" ht="38.25" customHeight="1">
      <c r="A558" s="3"/>
      <c r="B558" s="4" t="s">
        <v>77</v>
      </c>
      <c r="C558" s="4" t="s">
        <v>933</v>
      </c>
      <c r="D558" s="5" t="s">
        <v>934</v>
      </c>
      <c r="E558" s="6">
        <v>590.0</v>
      </c>
      <c r="F558" s="6">
        <v>24.0</v>
      </c>
      <c r="G558" s="5" t="s">
        <v>146</v>
      </c>
      <c r="H558" s="7" t="s">
        <v>935</v>
      </c>
      <c r="I558" s="5" t="str">
        <f>IFERROR(__xludf.DUMMYFUNCTION("""COMPUTED_VALUE"""),"❌")</f>
        <v>❌</v>
      </c>
      <c r="J558" s="5"/>
      <c r="K558" s="5"/>
      <c r="L558" s="8"/>
    </row>
    <row r="559" ht="38.25" customHeight="1">
      <c r="A559" s="3"/>
      <c r="B559" s="4" t="s">
        <v>77</v>
      </c>
      <c r="C559" s="4" t="s">
        <v>933</v>
      </c>
      <c r="D559" s="5" t="s">
        <v>936</v>
      </c>
      <c r="E559" s="6">
        <v>50.0</v>
      </c>
      <c r="F559" s="6">
        <v>12.0</v>
      </c>
      <c r="G559" s="5" t="s">
        <v>15</v>
      </c>
      <c r="H559" s="7" t="s">
        <v>935</v>
      </c>
      <c r="I559" s="5" t="str">
        <f>IFERROR(__xludf.DUMMYFUNCTION("""COMPUTED_VALUE"""),"❌")</f>
        <v>❌</v>
      </c>
      <c r="J559" s="5"/>
      <c r="K559" s="5"/>
      <c r="L559" s="8"/>
    </row>
    <row r="560" ht="38.25" customHeight="1">
      <c r="A560" s="3"/>
      <c r="B560" s="4" t="s">
        <v>77</v>
      </c>
      <c r="C560" s="4" t="s">
        <v>933</v>
      </c>
      <c r="D560" s="5" t="s">
        <v>937</v>
      </c>
      <c r="E560" s="6">
        <v>50.0</v>
      </c>
      <c r="F560" s="6">
        <v>13.0</v>
      </c>
      <c r="G560" s="5" t="s">
        <v>142</v>
      </c>
      <c r="H560" s="7" t="s">
        <v>938</v>
      </c>
      <c r="I560" s="5" t="str">
        <f>IFERROR(__xludf.DUMMYFUNCTION("""COMPUTED_VALUE"""),"❌")</f>
        <v>❌</v>
      </c>
      <c r="J560" s="5"/>
      <c r="K560" s="5"/>
      <c r="L560" s="8"/>
    </row>
    <row r="561" ht="38.25" customHeight="1">
      <c r="A561" s="3"/>
      <c r="B561" s="4" t="s">
        <v>77</v>
      </c>
      <c r="C561" s="4" t="s">
        <v>933</v>
      </c>
      <c r="D561" s="5" t="s">
        <v>939</v>
      </c>
      <c r="E561" s="6">
        <v>40.0</v>
      </c>
      <c r="F561" s="6">
        <v>16.0</v>
      </c>
      <c r="G561" s="5" t="s">
        <v>142</v>
      </c>
      <c r="H561" s="7" t="s">
        <v>935</v>
      </c>
      <c r="I561" s="5" t="str">
        <f>IFERROR(__xludf.DUMMYFUNCTION("""COMPUTED_VALUE"""),"❌")</f>
        <v>❌</v>
      </c>
      <c r="J561" s="5"/>
      <c r="K561" s="5"/>
      <c r="L561" s="8"/>
    </row>
    <row r="562" ht="38.25" customHeight="1">
      <c r="A562" s="3"/>
      <c r="B562" s="4" t="s">
        <v>77</v>
      </c>
      <c r="C562" s="4" t="s">
        <v>933</v>
      </c>
      <c r="D562" s="5" t="s">
        <v>940</v>
      </c>
      <c r="E562" s="6">
        <v>20.0</v>
      </c>
      <c r="F562" s="6">
        <v>10.0</v>
      </c>
      <c r="G562" s="5" t="s">
        <v>142</v>
      </c>
      <c r="H562" s="7" t="s">
        <v>941</v>
      </c>
      <c r="I562" s="5" t="str">
        <f>IFERROR(__xludf.DUMMYFUNCTION("""COMPUTED_VALUE"""),"❌")</f>
        <v>❌</v>
      </c>
      <c r="J562" s="5"/>
      <c r="K562" s="5"/>
      <c r="L562" s="8"/>
    </row>
    <row r="563" ht="38.25" customHeight="1">
      <c r="A563" s="3"/>
      <c r="B563" s="4" t="s">
        <v>51</v>
      </c>
      <c r="C563" s="4" t="s">
        <v>942</v>
      </c>
      <c r="D563" s="5" t="s">
        <v>943</v>
      </c>
      <c r="E563" s="6">
        <v>590.0</v>
      </c>
      <c r="F563" s="6">
        <v>23.0</v>
      </c>
      <c r="G563" s="5" t="s">
        <v>15</v>
      </c>
      <c r="H563" s="7" t="s">
        <v>944</v>
      </c>
      <c r="I563" s="5" t="str">
        <f>IFERROR(__xludf.DUMMYFUNCTION("""COMPUTED_VALUE"""),"❌")</f>
        <v>❌</v>
      </c>
      <c r="J563" s="5"/>
      <c r="K563" s="5"/>
      <c r="L563" s="8"/>
    </row>
    <row r="564" ht="38.25" customHeight="1">
      <c r="A564" s="3"/>
      <c r="B564" s="4" t="s">
        <v>51</v>
      </c>
      <c r="C564" s="4" t="s">
        <v>942</v>
      </c>
      <c r="D564" s="5" t="s">
        <v>945</v>
      </c>
      <c r="E564" s="6">
        <v>30.0</v>
      </c>
      <c r="F564" s="6">
        <v>15.0</v>
      </c>
      <c r="G564" s="5" t="s">
        <v>246</v>
      </c>
      <c r="H564" s="7" t="s">
        <v>429</v>
      </c>
      <c r="I564" s="5" t="str">
        <f>IFERROR(__xludf.DUMMYFUNCTION("""COMPUTED_VALUE"""),"✅")</f>
        <v>✅</v>
      </c>
      <c r="J564" s="5"/>
      <c r="K564" s="5"/>
      <c r="L564" s="8"/>
    </row>
    <row r="565" ht="38.25" customHeight="1">
      <c r="A565" s="3"/>
      <c r="B565" s="4" t="s">
        <v>51</v>
      </c>
      <c r="C565" s="4" t="s">
        <v>942</v>
      </c>
      <c r="D565" s="5" t="s">
        <v>946</v>
      </c>
      <c r="E565" s="6">
        <v>30.0</v>
      </c>
      <c r="F565" s="6">
        <v>14.0</v>
      </c>
      <c r="G565" s="5" t="s">
        <v>15</v>
      </c>
      <c r="H565" s="7" t="s">
        <v>944</v>
      </c>
      <c r="I565" s="5" t="str">
        <f>IFERROR(__xludf.DUMMYFUNCTION("""COMPUTED_VALUE"""),"❌")</f>
        <v>❌</v>
      </c>
      <c r="J565" s="5"/>
      <c r="K565" s="5"/>
      <c r="L565" s="8"/>
    </row>
    <row r="566" ht="38.25" customHeight="1">
      <c r="A566" s="3"/>
      <c r="B566" s="4" t="s">
        <v>51</v>
      </c>
      <c r="C566" s="4" t="s">
        <v>942</v>
      </c>
      <c r="D566" s="5" t="s">
        <v>947</v>
      </c>
      <c r="E566" s="6">
        <v>20.0</v>
      </c>
      <c r="F566" s="6">
        <v>14.0</v>
      </c>
      <c r="G566" s="5" t="s">
        <v>15</v>
      </c>
      <c r="H566" s="7" t="s">
        <v>944</v>
      </c>
      <c r="I566" s="5" t="str">
        <f>IFERROR(__xludf.DUMMYFUNCTION("""COMPUTED_VALUE"""),"❌")</f>
        <v>❌</v>
      </c>
      <c r="J566" s="5"/>
      <c r="K566" s="5"/>
      <c r="L566" s="8"/>
    </row>
    <row r="567" ht="38.25" customHeight="1">
      <c r="A567" s="3"/>
      <c r="B567" s="4" t="s">
        <v>51</v>
      </c>
      <c r="C567" s="4" t="s">
        <v>942</v>
      </c>
      <c r="D567" s="5" t="s">
        <v>948</v>
      </c>
      <c r="E567" s="6">
        <v>20.0</v>
      </c>
      <c r="F567" s="6">
        <v>14.0</v>
      </c>
      <c r="G567" s="5" t="s">
        <v>15</v>
      </c>
      <c r="H567" s="7" t="s">
        <v>949</v>
      </c>
      <c r="I567" s="5" t="str">
        <f>IFERROR(__xludf.DUMMYFUNCTION("""COMPUTED_VALUE"""),"❌")</f>
        <v>❌</v>
      </c>
      <c r="J567" s="5"/>
      <c r="K567" s="5"/>
      <c r="L567" s="8"/>
    </row>
    <row r="568" ht="38.25" customHeight="1">
      <c r="A568" s="3"/>
      <c r="B568" s="4" t="s">
        <v>51</v>
      </c>
      <c r="C568" s="4" t="s">
        <v>942</v>
      </c>
      <c r="D568" s="5" t="s">
        <v>950</v>
      </c>
      <c r="E568" s="6">
        <v>20.0</v>
      </c>
      <c r="F568" s="6">
        <v>17.0</v>
      </c>
      <c r="G568" s="5" t="s">
        <v>15</v>
      </c>
      <c r="H568" s="7" t="s">
        <v>951</v>
      </c>
      <c r="I568" s="5" t="str">
        <f>IFERROR(__xludf.DUMMYFUNCTION("""COMPUTED_VALUE"""),"❌")</f>
        <v>❌</v>
      </c>
      <c r="J568" s="5"/>
      <c r="K568" s="5"/>
      <c r="L568" s="8"/>
    </row>
    <row r="569" ht="38.25" customHeight="1">
      <c r="A569" s="3"/>
      <c r="B569" s="4" t="s">
        <v>51</v>
      </c>
      <c r="C569" s="4" t="s">
        <v>942</v>
      </c>
      <c r="D569" s="5" t="s">
        <v>952</v>
      </c>
      <c r="E569" s="6">
        <v>10.0</v>
      </c>
      <c r="F569" s="6">
        <v>13.0</v>
      </c>
      <c r="G569" s="5" t="s">
        <v>41</v>
      </c>
      <c r="H569" s="7" t="s">
        <v>944</v>
      </c>
      <c r="I569" s="5" t="str">
        <f>IFERROR(__xludf.DUMMYFUNCTION("""COMPUTED_VALUE"""),"❌")</f>
        <v>❌</v>
      </c>
      <c r="J569" s="5"/>
      <c r="K569" s="5"/>
      <c r="L569" s="8"/>
    </row>
    <row r="570" ht="38.25" customHeight="1">
      <c r="A570" s="3"/>
      <c r="B570" s="4" t="s">
        <v>227</v>
      </c>
      <c r="C570" s="4" t="s">
        <v>953</v>
      </c>
      <c r="D570" s="5" t="s">
        <v>954</v>
      </c>
      <c r="E570" s="6">
        <v>590.0</v>
      </c>
      <c r="F570" s="6">
        <v>20.0</v>
      </c>
      <c r="G570" s="5" t="s">
        <v>41</v>
      </c>
      <c r="H570" s="7" t="s">
        <v>248</v>
      </c>
      <c r="I570" s="5" t="str">
        <f>IFERROR(__xludf.DUMMYFUNCTION("""COMPUTED_VALUE"""),"✅")</f>
        <v>✅</v>
      </c>
      <c r="J570" s="5"/>
      <c r="K570" s="5"/>
      <c r="L570" s="8"/>
    </row>
    <row r="571" ht="38.25" customHeight="1">
      <c r="A571" s="3"/>
      <c r="B571" s="4" t="s">
        <v>227</v>
      </c>
      <c r="C571" s="4" t="s">
        <v>953</v>
      </c>
      <c r="D571" s="5" t="s">
        <v>955</v>
      </c>
      <c r="E571" s="6">
        <v>50.0</v>
      </c>
      <c r="F571" s="6">
        <v>15.0</v>
      </c>
      <c r="G571" s="5" t="s">
        <v>246</v>
      </c>
      <c r="H571" s="7" t="s">
        <v>18</v>
      </c>
      <c r="I571" s="5" t="str">
        <f>IFERROR(__xludf.DUMMYFUNCTION("""COMPUTED_VALUE"""),"✅")</f>
        <v>✅</v>
      </c>
      <c r="J571" s="5"/>
      <c r="K571" s="5"/>
      <c r="L571" s="8"/>
    </row>
    <row r="572" ht="38.25" customHeight="1">
      <c r="A572" s="3"/>
      <c r="B572" s="4" t="s">
        <v>227</v>
      </c>
      <c r="C572" s="4" t="s">
        <v>953</v>
      </c>
      <c r="D572" s="5" t="s">
        <v>956</v>
      </c>
      <c r="E572" s="6">
        <v>20.0</v>
      </c>
      <c r="F572" s="6">
        <v>13.0</v>
      </c>
      <c r="G572" s="5" t="s">
        <v>262</v>
      </c>
      <c r="H572" s="7" t="s">
        <v>957</v>
      </c>
      <c r="I572" s="5" t="str">
        <f>IFERROR(__xludf.DUMMYFUNCTION("""COMPUTED_VALUE"""),"❌")</f>
        <v>❌</v>
      </c>
      <c r="J572" s="5"/>
      <c r="K572" s="5"/>
      <c r="L572" s="8"/>
    </row>
    <row r="573" ht="38.25" customHeight="1">
      <c r="A573" s="3"/>
      <c r="B573" s="4" t="s">
        <v>227</v>
      </c>
      <c r="C573" s="4" t="s">
        <v>953</v>
      </c>
      <c r="D573" s="5" t="s">
        <v>958</v>
      </c>
      <c r="E573" s="6">
        <v>20.0</v>
      </c>
      <c r="F573" s="6">
        <v>8.0</v>
      </c>
      <c r="G573" s="5" t="s">
        <v>28</v>
      </c>
      <c r="H573" s="7" t="s">
        <v>957</v>
      </c>
      <c r="I573" s="5" t="str">
        <f>IFERROR(__xludf.DUMMYFUNCTION("""COMPUTED_VALUE"""),"❌")</f>
        <v>❌</v>
      </c>
      <c r="J573" s="5"/>
      <c r="K573" s="5"/>
      <c r="L573" s="8"/>
    </row>
    <row r="574" ht="38.25" customHeight="1">
      <c r="A574" s="3"/>
      <c r="B574" s="4" t="s">
        <v>227</v>
      </c>
      <c r="C574" s="4" t="s">
        <v>953</v>
      </c>
      <c r="D574" s="5" t="s">
        <v>959</v>
      </c>
      <c r="E574" s="6">
        <v>10.0</v>
      </c>
      <c r="F574" s="6">
        <v>13.0</v>
      </c>
      <c r="G574" s="5" t="s">
        <v>15</v>
      </c>
      <c r="H574" s="7" t="s">
        <v>248</v>
      </c>
      <c r="I574" s="5" t="str">
        <f>IFERROR(__xludf.DUMMYFUNCTION("""COMPUTED_VALUE"""),"✅")</f>
        <v>✅</v>
      </c>
      <c r="J574" s="5"/>
      <c r="K574" s="5"/>
      <c r="L574" s="8"/>
    </row>
    <row r="575" ht="38.25" customHeight="1">
      <c r="A575" s="3"/>
      <c r="B575" s="4" t="s">
        <v>960</v>
      </c>
      <c r="C575" s="4" t="s">
        <v>961</v>
      </c>
      <c r="D575" s="5" t="s">
        <v>962</v>
      </c>
      <c r="E575" s="6">
        <v>480.0</v>
      </c>
      <c r="F575" s="6">
        <v>21.0</v>
      </c>
      <c r="G575" s="5" t="s">
        <v>15</v>
      </c>
      <c r="H575" s="7" t="s">
        <v>963</v>
      </c>
      <c r="I575" s="5" t="str">
        <f>IFERROR(__xludf.DUMMYFUNCTION("""COMPUTED_VALUE"""),"✅")</f>
        <v>✅</v>
      </c>
      <c r="J575" s="5"/>
      <c r="K575" s="5"/>
      <c r="L575" s="8"/>
    </row>
    <row r="576" ht="38.25" customHeight="1">
      <c r="A576" s="3"/>
      <c r="B576" s="4" t="s">
        <v>960</v>
      </c>
      <c r="C576" s="4" t="s">
        <v>961</v>
      </c>
      <c r="D576" s="5" t="s">
        <v>964</v>
      </c>
      <c r="E576" s="6">
        <v>30.0</v>
      </c>
      <c r="F576" s="6">
        <v>17.0</v>
      </c>
      <c r="G576" s="5" t="s">
        <v>246</v>
      </c>
      <c r="H576" s="7" t="s">
        <v>965</v>
      </c>
      <c r="I576" s="5" t="str">
        <f>IFERROR(__xludf.DUMMYFUNCTION("""COMPUTED_VALUE"""),"❌")</f>
        <v>❌</v>
      </c>
      <c r="J576" s="5"/>
      <c r="K576" s="5"/>
      <c r="L576" s="8"/>
    </row>
    <row r="577" ht="38.25" customHeight="1">
      <c r="A577" s="3"/>
      <c r="B577" s="4" t="s">
        <v>960</v>
      </c>
      <c r="C577" s="4" t="s">
        <v>961</v>
      </c>
      <c r="D577" s="5" t="s">
        <v>966</v>
      </c>
      <c r="E577" s="6">
        <v>20.0</v>
      </c>
      <c r="F577" s="6">
        <v>14.0</v>
      </c>
      <c r="G577" s="5" t="s">
        <v>122</v>
      </c>
      <c r="H577" s="7" t="s">
        <v>967</v>
      </c>
      <c r="I577" s="5" t="str">
        <f>IFERROR(__xludf.DUMMYFUNCTION("""COMPUTED_VALUE"""),"❌")</f>
        <v>❌</v>
      </c>
      <c r="J577" s="5"/>
      <c r="K577" s="5"/>
      <c r="L577" s="8"/>
    </row>
    <row r="578" ht="38.25" customHeight="1">
      <c r="A578" s="3"/>
      <c r="B578" s="4" t="s">
        <v>960</v>
      </c>
      <c r="C578" s="4" t="s">
        <v>961</v>
      </c>
      <c r="D578" s="5" t="s">
        <v>968</v>
      </c>
      <c r="E578" s="6">
        <v>20.0</v>
      </c>
      <c r="F578" s="6">
        <v>8.0</v>
      </c>
      <c r="G578" s="5" t="s">
        <v>15</v>
      </c>
      <c r="H578" s="7" t="s">
        <v>967</v>
      </c>
      <c r="I578" s="5" t="str">
        <f>IFERROR(__xludf.DUMMYFUNCTION("""COMPUTED_VALUE"""),"❌")</f>
        <v>❌</v>
      </c>
      <c r="J578" s="5"/>
      <c r="K578" s="5"/>
      <c r="L578" s="8"/>
    </row>
    <row r="579" ht="38.25" customHeight="1">
      <c r="A579" s="3"/>
      <c r="B579" s="4" t="s">
        <v>960</v>
      </c>
      <c r="C579" s="4" t="s">
        <v>961</v>
      </c>
      <c r="D579" s="5" t="s">
        <v>969</v>
      </c>
      <c r="E579" s="6">
        <v>20.0</v>
      </c>
      <c r="F579" s="6">
        <v>14.0</v>
      </c>
      <c r="G579" s="5" t="s">
        <v>122</v>
      </c>
      <c r="H579" s="7" t="s">
        <v>967</v>
      </c>
      <c r="I579" s="5" t="str">
        <f>IFERROR(__xludf.DUMMYFUNCTION("""COMPUTED_VALUE"""),"❌")</f>
        <v>❌</v>
      </c>
      <c r="J579" s="5"/>
      <c r="K579" s="5"/>
      <c r="L579" s="8"/>
    </row>
    <row r="580" ht="38.25" customHeight="1">
      <c r="A580" s="3"/>
      <c r="B580" s="4" t="s">
        <v>960</v>
      </c>
      <c r="C580" s="4" t="s">
        <v>961</v>
      </c>
      <c r="D580" s="5" t="s">
        <v>970</v>
      </c>
      <c r="E580" s="6">
        <v>20.0</v>
      </c>
      <c r="F580" s="6">
        <v>16.0</v>
      </c>
      <c r="G580" s="5" t="s">
        <v>15</v>
      </c>
      <c r="H580" s="7" t="s">
        <v>963</v>
      </c>
      <c r="I580" s="5" t="str">
        <f>IFERROR(__xludf.DUMMYFUNCTION("""COMPUTED_VALUE"""),"✅")</f>
        <v>✅</v>
      </c>
      <c r="J580" s="5"/>
      <c r="K580" s="5"/>
      <c r="L580" s="8"/>
    </row>
    <row r="581" ht="38.25" customHeight="1">
      <c r="A581" s="3"/>
      <c r="B581" s="4" t="s">
        <v>667</v>
      </c>
      <c r="C581" s="4" t="s">
        <v>971</v>
      </c>
      <c r="D581" s="5" t="s">
        <v>972</v>
      </c>
      <c r="E581" s="6">
        <v>480.0</v>
      </c>
      <c r="F581" s="6">
        <v>24.0</v>
      </c>
      <c r="G581" s="5" t="s">
        <v>973</v>
      </c>
      <c r="H581" s="7" t="s">
        <v>974</v>
      </c>
      <c r="I581" s="5" t="str">
        <f>IFERROR(__xludf.DUMMYFUNCTION("""COMPUTED_VALUE"""),"❌")</f>
        <v>❌</v>
      </c>
      <c r="J581" s="5"/>
      <c r="K581" s="5"/>
      <c r="L581" s="8"/>
    </row>
    <row r="582" ht="38.25" customHeight="1">
      <c r="A582" s="3"/>
      <c r="B582" s="4" t="s">
        <v>667</v>
      </c>
      <c r="C582" s="4" t="s">
        <v>971</v>
      </c>
      <c r="D582" s="5" t="s">
        <v>975</v>
      </c>
      <c r="E582" s="6">
        <v>40.0</v>
      </c>
      <c r="F582" s="6">
        <v>28.0</v>
      </c>
      <c r="G582" s="5" t="s">
        <v>976</v>
      </c>
      <c r="H582" s="7" t="s">
        <v>974</v>
      </c>
      <c r="I582" s="5" t="str">
        <f>IFERROR(__xludf.DUMMYFUNCTION("""COMPUTED_VALUE"""),"❌")</f>
        <v>❌</v>
      </c>
      <c r="J582" s="5"/>
      <c r="K582" s="5"/>
      <c r="L582" s="8"/>
    </row>
    <row r="583" ht="38.25" customHeight="1">
      <c r="A583" s="3"/>
      <c r="B583" s="4" t="s">
        <v>667</v>
      </c>
      <c r="C583" s="4" t="s">
        <v>971</v>
      </c>
      <c r="D583" s="5" t="s">
        <v>977</v>
      </c>
      <c r="E583" s="6">
        <v>30.0</v>
      </c>
      <c r="F583" s="6">
        <v>20.0</v>
      </c>
      <c r="G583" s="5" t="s">
        <v>146</v>
      </c>
      <c r="H583" s="7" t="s">
        <v>974</v>
      </c>
      <c r="I583" s="5" t="str">
        <f>IFERROR(__xludf.DUMMYFUNCTION("""COMPUTED_VALUE"""),"❌")</f>
        <v>❌</v>
      </c>
      <c r="J583" s="5"/>
      <c r="K583" s="5"/>
      <c r="L583" s="8"/>
    </row>
    <row r="584" ht="38.25" customHeight="1">
      <c r="A584" s="3"/>
      <c r="B584" s="4" t="s">
        <v>667</v>
      </c>
      <c r="C584" s="4" t="s">
        <v>971</v>
      </c>
      <c r="D584" s="5" t="s">
        <v>978</v>
      </c>
      <c r="E584" s="6">
        <v>20.0</v>
      </c>
      <c r="F584" s="6">
        <v>21.0</v>
      </c>
      <c r="G584" s="5" t="s">
        <v>90</v>
      </c>
      <c r="H584" s="7" t="s">
        <v>974</v>
      </c>
      <c r="I584" s="5" t="str">
        <f>IFERROR(__xludf.DUMMYFUNCTION("""COMPUTED_VALUE"""),"❌")</f>
        <v>❌</v>
      </c>
      <c r="J584" s="5"/>
      <c r="K584" s="5"/>
      <c r="L584" s="8"/>
    </row>
    <row r="585" ht="38.25" customHeight="1">
      <c r="A585" s="3"/>
      <c r="B585" s="4" t="s">
        <v>667</v>
      </c>
      <c r="C585" s="4" t="s">
        <v>971</v>
      </c>
      <c r="D585" s="5" t="s">
        <v>979</v>
      </c>
      <c r="E585" s="6">
        <v>20.0</v>
      </c>
      <c r="F585" s="6">
        <v>15.0</v>
      </c>
      <c r="G585" s="5" t="s">
        <v>28</v>
      </c>
      <c r="H585" s="7" t="s">
        <v>980</v>
      </c>
      <c r="I585" s="5" t="str">
        <f>IFERROR(__xludf.DUMMYFUNCTION("""COMPUTED_VALUE"""),"❌")</f>
        <v>❌</v>
      </c>
      <c r="J585" s="5"/>
      <c r="K585" s="5"/>
      <c r="L585" s="8"/>
    </row>
    <row r="586" ht="38.25" customHeight="1">
      <c r="A586" s="3"/>
      <c r="B586" s="4" t="s">
        <v>667</v>
      </c>
      <c r="C586" s="4" t="s">
        <v>971</v>
      </c>
      <c r="D586" s="5" t="s">
        <v>981</v>
      </c>
      <c r="E586" s="6">
        <v>20.0</v>
      </c>
      <c r="F586" s="6">
        <v>15.0</v>
      </c>
      <c r="G586" s="5" t="s">
        <v>649</v>
      </c>
      <c r="H586" s="7" t="s">
        <v>982</v>
      </c>
      <c r="I586" s="5" t="str">
        <f>IFERROR(__xludf.DUMMYFUNCTION("""COMPUTED_VALUE"""),"❌")</f>
        <v>❌</v>
      </c>
      <c r="J586" s="5"/>
      <c r="K586" s="5"/>
      <c r="L586" s="8"/>
    </row>
    <row r="587" ht="38.25" customHeight="1">
      <c r="A587" s="3"/>
      <c r="B587" s="4" t="s">
        <v>667</v>
      </c>
      <c r="C587" s="4" t="s">
        <v>971</v>
      </c>
      <c r="D587" s="5" t="s">
        <v>983</v>
      </c>
      <c r="E587" s="6">
        <v>20.0</v>
      </c>
      <c r="F587" s="6">
        <v>18.0</v>
      </c>
      <c r="G587" s="5" t="s">
        <v>244</v>
      </c>
      <c r="H587" s="7" t="s">
        <v>670</v>
      </c>
      <c r="I587" s="5" t="str">
        <f>IFERROR(__xludf.DUMMYFUNCTION("""COMPUTED_VALUE"""),"✅")</f>
        <v>✅</v>
      </c>
      <c r="J587" s="5"/>
      <c r="K587" s="5"/>
      <c r="L587" s="8"/>
    </row>
    <row r="588" ht="38.25" customHeight="1">
      <c r="A588" s="3"/>
      <c r="B588" s="4" t="s">
        <v>227</v>
      </c>
      <c r="C588" s="4" t="s">
        <v>984</v>
      </c>
      <c r="D588" s="5" t="s">
        <v>985</v>
      </c>
      <c r="E588" s="6">
        <v>480.0</v>
      </c>
      <c r="F588" s="6">
        <v>21.0</v>
      </c>
      <c r="G588" s="5" t="s">
        <v>262</v>
      </c>
      <c r="H588" s="7" t="s">
        <v>986</v>
      </c>
      <c r="I588" s="5" t="str">
        <f>IFERROR(__xludf.DUMMYFUNCTION("""COMPUTED_VALUE"""),"❌")</f>
        <v>❌</v>
      </c>
      <c r="J588" s="5"/>
      <c r="K588" s="5"/>
      <c r="L588" s="8"/>
    </row>
    <row r="589" ht="38.25" customHeight="1">
      <c r="A589" s="3"/>
      <c r="B589" s="4" t="s">
        <v>227</v>
      </c>
      <c r="C589" s="4" t="s">
        <v>984</v>
      </c>
      <c r="D589" s="5" t="s">
        <v>987</v>
      </c>
      <c r="E589" s="6">
        <v>20.0</v>
      </c>
      <c r="F589" s="6">
        <v>17.0</v>
      </c>
      <c r="G589" s="5" t="s">
        <v>15</v>
      </c>
      <c r="H589" s="7" t="s">
        <v>988</v>
      </c>
      <c r="I589" s="5" t="str">
        <f>IFERROR(__xludf.DUMMYFUNCTION("""COMPUTED_VALUE"""),"❌")</f>
        <v>❌</v>
      </c>
      <c r="J589" s="5"/>
      <c r="K589" s="5"/>
      <c r="L589" s="8"/>
    </row>
    <row r="590" ht="38.25" customHeight="1">
      <c r="A590" s="3"/>
      <c r="B590" s="4" t="s">
        <v>227</v>
      </c>
      <c r="C590" s="4" t="s">
        <v>984</v>
      </c>
      <c r="D590" s="5" t="s">
        <v>989</v>
      </c>
      <c r="E590" s="6">
        <v>20.0</v>
      </c>
      <c r="F590" s="6">
        <v>11.0</v>
      </c>
      <c r="G590" s="5" t="s">
        <v>649</v>
      </c>
      <c r="H590" s="7" t="s">
        <v>990</v>
      </c>
      <c r="I590" s="5" t="str">
        <f>IFERROR(__xludf.DUMMYFUNCTION("""COMPUTED_VALUE"""),"❌")</f>
        <v>❌</v>
      </c>
      <c r="J590" s="5"/>
      <c r="K590" s="5"/>
      <c r="L590" s="8"/>
    </row>
    <row r="591" ht="38.25" customHeight="1">
      <c r="A591" s="3"/>
      <c r="B591" s="4" t="s">
        <v>227</v>
      </c>
      <c r="C591" s="4" t="s">
        <v>984</v>
      </c>
      <c r="D591" s="5" t="s">
        <v>991</v>
      </c>
      <c r="E591" s="6">
        <v>20.0</v>
      </c>
      <c r="F591" s="6">
        <v>9.0</v>
      </c>
      <c r="G591" s="5" t="s">
        <v>15</v>
      </c>
      <c r="H591" s="7" t="s">
        <v>992</v>
      </c>
      <c r="I591" s="5" t="str">
        <f>IFERROR(__xludf.DUMMYFUNCTION("""COMPUTED_VALUE"""),"❌")</f>
        <v>❌</v>
      </c>
      <c r="J591" s="5"/>
      <c r="K591" s="5"/>
      <c r="L591" s="8"/>
    </row>
    <row r="592" ht="38.25" customHeight="1">
      <c r="A592" s="3"/>
      <c r="B592" s="4" t="s">
        <v>227</v>
      </c>
      <c r="C592" s="4" t="s">
        <v>984</v>
      </c>
      <c r="D592" s="5" t="s">
        <v>993</v>
      </c>
      <c r="E592" s="6">
        <v>20.0</v>
      </c>
      <c r="F592" s="6">
        <v>17.0</v>
      </c>
      <c r="G592" s="5" t="s">
        <v>15</v>
      </c>
      <c r="H592" s="7" t="s">
        <v>992</v>
      </c>
      <c r="I592" s="5" t="str">
        <f>IFERROR(__xludf.DUMMYFUNCTION("""COMPUTED_VALUE"""),"❌")</f>
        <v>❌</v>
      </c>
      <c r="J592" s="5"/>
      <c r="K592" s="5"/>
      <c r="L592" s="8"/>
    </row>
    <row r="593" ht="38.25" customHeight="1">
      <c r="A593" s="3"/>
      <c r="B593" s="4" t="s">
        <v>227</v>
      </c>
      <c r="C593" s="4" t="s">
        <v>984</v>
      </c>
      <c r="D593" s="5" t="s">
        <v>994</v>
      </c>
      <c r="E593" s="6">
        <v>20.0</v>
      </c>
      <c r="F593" s="6">
        <v>17.0</v>
      </c>
      <c r="G593" s="5" t="s">
        <v>262</v>
      </c>
      <c r="H593" s="7" t="s">
        <v>992</v>
      </c>
      <c r="I593" s="5" t="str">
        <f>IFERROR(__xludf.DUMMYFUNCTION("""COMPUTED_VALUE"""),"❌")</f>
        <v>❌</v>
      </c>
      <c r="J593" s="5"/>
      <c r="K593" s="5"/>
      <c r="L593" s="8"/>
    </row>
    <row r="594" ht="38.25" customHeight="1">
      <c r="A594" s="3"/>
      <c r="B594" s="4" t="s">
        <v>227</v>
      </c>
      <c r="C594" s="4" t="s">
        <v>984</v>
      </c>
      <c r="D594" s="5" t="s">
        <v>995</v>
      </c>
      <c r="E594" s="6">
        <v>10.0</v>
      </c>
      <c r="F594" s="6">
        <v>17.0</v>
      </c>
      <c r="G594" s="5" t="s">
        <v>433</v>
      </c>
      <c r="H594" s="7" t="s">
        <v>18</v>
      </c>
      <c r="I594" s="5" t="str">
        <f>IFERROR(__xludf.DUMMYFUNCTION("""COMPUTED_VALUE"""),"✅")</f>
        <v>✅</v>
      </c>
      <c r="J594" s="5"/>
      <c r="K594" s="5"/>
      <c r="L594" s="8"/>
    </row>
    <row r="595" ht="38.25" customHeight="1">
      <c r="A595" s="3"/>
      <c r="B595" s="4" t="s">
        <v>227</v>
      </c>
      <c r="C595" s="4" t="s">
        <v>996</v>
      </c>
      <c r="D595" s="5" t="s">
        <v>997</v>
      </c>
      <c r="E595" s="6">
        <v>480.0</v>
      </c>
      <c r="F595" s="6">
        <v>25.0</v>
      </c>
      <c r="G595" s="5" t="s">
        <v>15</v>
      </c>
      <c r="H595" s="7" t="s">
        <v>248</v>
      </c>
      <c r="I595" s="5" t="str">
        <f>IFERROR(__xludf.DUMMYFUNCTION("""COMPUTED_VALUE"""),"✅")</f>
        <v>✅</v>
      </c>
      <c r="J595" s="5"/>
      <c r="K595" s="5"/>
      <c r="L595" s="8"/>
    </row>
    <row r="596" ht="38.25" customHeight="1">
      <c r="A596" s="3"/>
      <c r="B596" s="4" t="s">
        <v>227</v>
      </c>
      <c r="C596" s="4" t="s">
        <v>996</v>
      </c>
      <c r="D596" s="5" t="s">
        <v>998</v>
      </c>
      <c r="E596" s="6">
        <v>20.0</v>
      </c>
      <c r="F596" s="6">
        <v>14.0</v>
      </c>
      <c r="G596" s="5" t="s">
        <v>189</v>
      </c>
      <c r="H596" s="7" t="s">
        <v>999</v>
      </c>
      <c r="I596" s="5" t="str">
        <f>IFERROR(__xludf.DUMMYFUNCTION("""COMPUTED_VALUE"""),"❌")</f>
        <v>❌</v>
      </c>
      <c r="J596" s="5"/>
      <c r="K596" s="5"/>
      <c r="L596" s="8"/>
    </row>
    <row r="597" ht="38.25" customHeight="1">
      <c r="A597" s="3"/>
      <c r="B597" s="4" t="s">
        <v>227</v>
      </c>
      <c r="C597" s="4" t="s">
        <v>996</v>
      </c>
      <c r="D597" s="5" t="s">
        <v>1000</v>
      </c>
      <c r="E597" s="6">
        <v>20.0</v>
      </c>
      <c r="F597" s="6">
        <v>9.0</v>
      </c>
      <c r="G597" s="5" t="s">
        <v>698</v>
      </c>
      <c r="H597" s="7" t="s">
        <v>1001</v>
      </c>
      <c r="I597" s="5" t="str">
        <f>IFERROR(__xludf.DUMMYFUNCTION("""COMPUTED_VALUE"""),"❌")</f>
        <v>❌</v>
      </c>
      <c r="J597" s="5"/>
      <c r="K597" s="5"/>
      <c r="L597" s="8"/>
    </row>
    <row r="598" ht="38.25" customHeight="1">
      <c r="A598" s="3"/>
      <c r="B598" s="4" t="s">
        <v>227</v>
      </c>
      <c r="C598" s="4" t="s">
        <v>996</v>
      </c>
      <c r="D598" s="5" t="s">
        <v>1002</v>
      </c>
      <c r="E598" s="6">
        <v>20.0</v>
      </c>
      <c r="F598" s="6">
        <v>14.0</v>
      </c>
      <c r="G598" s="5" t="s">
        <v>15</v>
      </c>
      <c r="H598" s="7" t="s">
        <v>999</v>
      </c>
      <c r="I598" s="5" t="str">
        <f>IFERROR(__xludf.DUMMYFUNCTION("""COMPUTED_VALUE"""),"❌")</f>
        <v>❌</v>
      </c>
      <c r="J598" s="5"/>
      <c r="K598" s="5"/>
      <c r="L598" s="8"/>
    </row>
    <row r="599" ht="38.25" customHeight="1">
      <c r="A599" s="3"/>
      <c r="B599" s="4" t="s">
        <v>227</v>
      </c>
      <c r="C599" s="4" t="s">
        <v>996</v>
      </c>
      <c r="D599" s="5" t="s">
        <v>1003</v>
      </c>
      <c r="E599" s="6">
        <v>10.0</v>
      </c>
      <c r="F599" s="6">
        <v>14.0</v>
      </c>
      <c r="G599" s="5" t="s">
        <v>433</v>
      </c>
      <c r="H599" s="7" t="s">
        <v>13</v>
      </c>
      <c r="I599" s="5" t="str">
        <f>IFERROR(__xludf.DUMMYFUNCTION("""COMPUTED_VALUE"""),"✅")</f>
        <v>✅</v>
      </c>
      <c r="J599" s="5"/>
      <c r="K599" s="5"/>
      <c r="L599" s="8"/>
    </row>
    <row r="600" ht="38.25" customHeight="1">
      <c r="A600" s="3"/>
      <c r="B600" s="4" t="s">
        <v>249</v>
      </c>
      <c r="C600" s="4" t="s">
        <v>1004</v>
      </c>
      <c r="D600" s="5" t="s">
        <v>1005</v>
      </c>
      <c r="E600" s="6">
        <v>480.0</v>
      </c>
      <c r="F600" s="6">
        <v>16.0</v>
      </c>
      <c r="G600" s="5" t="s">
        <v>15</v>
      </c>
      <c r="H600" s="7" t="s">
        <v>1006</v>
      </c>
      <c r="I600" s="5" t="str">
        <f>IFERROR(__xludf.DUMMYFUNCTION("""COMPUTED_VALUE"""),"❌")</f>
        <v>❌</v>
      </c>
      <c r="J600" s="5"/>
      <c r="K600" s="5"/>
      <c r="L600" s="8"/>
    </row>
    <row r="601" ht="38.25" customHeight="1">
      <c r="A601" s="3"/>
      <c r="B601" s="4" t="s">
        <v>249</v>
      </c>
      <c r="C601" s="4" t="s">
        <v>1004</v>
      </c>
      <c r="D601" s="5" t="s">
        <v>1007</v>
      </c>
      <c r="E601" s="6">
        <v>20.0</v>
      </c>
      <c r="F601" s="6">
        <v>19.0</v>
      </c>
      <c r="G601" s="5" t="s">
        <v>75</v>
      </c>
      <c r="H601" s="7" t="s">
        <v>1008</v>
      </c>
      <c r="I601" s="5" t="str">
        <f>IFERROR(__xludf.DUMMYFUNCTION("""COMPUTED_VALUE"""),"❌")</f>
        <v>❌</v>
      </c>
      <c r="J601" s="5"/>
      <c r="K601" s="5"/>
      <c r="L601" s="8"/>
    </row>
    <row r="602" ht="38.25" customHeight="1">
      <c r="A602" s="3"/>
      <c r="B602" s="4" t="s">
        <v>249</v>
      </c>
      <c r="C602" s="4" t="s">
        <v>1004</v>
      </c>
      <c r="D602" s="5" t="s">
        <v>1009</v>
      </c>
      <c r="E602" s="6">
        <v>20.0</v>
      </c>
      <c r="F602" s="6">
        <v>12.0</v>
      </c>
      <c r="G602" s="5" t="s">
        <v>15</v>
      </c>
      <c r="H602" s="7" t="s">
        <v>1006</v>
      </c>
      <c r="I602" s="5" t="str">
        <f>IFERROR(__xludf.DUMMYFUNCTION("""COMPUTED_VALUE"""),"❌")</f>
        <v>❌</v>
      </c>
      <c r="J602" s="5"/>
      <c r="K602" s="5"/>
      <c r="L602" s="8"/>
    </row>
    <row r="603" ht="38.25" customHeight="1">
      <c r="A603" s="3"/>
      <c r="B603" s="4" t="s">
        <v>249</v>
      </c>
      <c r="C603" s="4" t="s">
        <v>1004</v>
      </c>
      <c r="D603" s="5" t="s">
        <v>1010</v>
      </c>
      <c r="E603" s="6">
        <v>20.0</v>
      </c>
      <c r="F603" s="6">
        <v>12.0</v>
      </c>
      <c r="G603" s="5" t="s">
        <v>122</v>
      </c>
      <c r="H603" s="7" t="s">
        <v>1011</v>
      </c>
      <c r="I603" s="5" t="str">
        <f>IFERROR(__xludf.DUMMYFUNCTION("""COMPUTED_VALUE"""),"❌")</f>
        <v>❌</v>
      </c>
      <c r="J603" s="5"/>
      <c r="K603" s="5"/>
      <c r="L603" s="8"/>
    </row>
    <row r="604" ht="38.25" customHeight="1">
      <c r="A604" s="3"/>
      <c r="B604" s="4" t="s">
        <v>249</v>
      </c>
      <c r="C604" s="4" t="s">
        <v>1004</v>
      </c>
      <c r="D604" s="5" t="s">
        <v>1012</v>
      </c>
      <c r="E604" s="6">
        <v>20.0</v>
      </c>
      <c r="F604" s="6">
        <v>12.0</v>
      </c>
      <c r="G604" s="5" t="s">
        <v>15</v>
      </c>
      <c r="H604" s="7" t="s">
        <v>1013</v>
      </c>
      <c r="I604" s="5" t="str">
        <f>IFERROR(__xludf.DUMMYFUNCTION("""COMPUTED_VALUE"""),"❌")</f>
        <v>❌</v>
      </c>
      <c r="J604" s="5"/>
      <c r="K604" s="5"/>
      <c r="L604" s="8"/>
    </row>
    <row r="605" ht="38.25" customHeight="1">
      <c r="A605" s="3"/>
      <c r="B605" s="4" t="s">
        <v>249</v>
      </c>
      <c r="C605" s="4" t="s">
        <v>1004</v>
      </c>
      <c r="D605" s="5" t="s">
        <v>1014</v>
      </c>
      <c r="E605" s="6">
        <v>10.0</v>
      </c>
      <c r="F605" s="6">
        <v>14.0</v>
      </c>
      <c r="G605" s="5" t="s">
        <v>433</v>
      </c>
      <c r="H605" s="7" t="s">
        <v>1015</v>
      </c>
      <c r="I605" s="5" t="str">
        <f>IFERROR(__xludf.DUMMYFUNCTION("""COMPUTED_VALUE"""),"❌")</f>
        <v>❌</v>
      </c>
      <c r="J605" s="5"/>
      <c r="K605" s="5"/>
      <c r="L605" s="8"/>
    </row>
    <row r="606" ht="38.25" customHeight="1">
      <c r="A606" s="3"/>
      <c r="B606" s="4" t="s">
        <v>249</v>
      </c>
      <c r="C606" s="4" t="s">
        <v>1004</v>
      </c>
      <c r="D606" s="5" t="s">
        <v>1016</v>
      </c>
      <c r="E606" s="6">
        <v>10.0</v>
      </c>
      <c r="F606" s="6">
        <v>4.0</v>
      </c>
      <c r="G606" s="5" t="s">
        <v>41</v>
      </c>
      <c r="H606" s="7" t="s">
        <v>1006</v>
      </c>
      <c r="I606" s="5" t="str">
        <f>IFERROR(__xludf.DUMMYFUNCTION("""COMPUTED_VALUE"""),"❌")</f>
        <v>❌</v>
      </c>
      <c r="J606" s="5"/>
      <c r="K606" s="5"/>
      <c r="L606" s="8"/>
    </row>
    <row r="607" ht="38.25" customHeight="1">
      <c r="A607" s="3"/>
      <c r="B607" s="4" t="s">
        <v>288</v>
      </c>
      <c r="C607" s="4" t="s">
        <v>1017</v>
      </c>
      <c r="D607" s="5" t="s">
        <v>1018</v>
      </c>
      <c r="E607" s="6">
        <v>480.0</v>
      </c>
      <c r="F607" s="6">
        <v>25.0</v>
      </c>
      <c r="G607" s="5" t="s">
        <v>87</v>
      </c>
      <c r="H607" s="7" t="s">
        <v>1019</v>
      </c>
      <c r="I607" s="5" t="str">
        <f>IFERROR(__xludf.DUMMYFUNCTION("""COMPUTED_VALUE"""),"❌")</f>
        <v>❌</v>
      </c>
      <c r="J607" s="5"/>
      <c r="K607" s="5"/>
      <c r="L607" s="8"/>
    </row>
    <row r="608" ht="38.25" customHeight="1">
      <c r="A608" s="3"/>
      <c r="B608" s="4" t="s">
        <v>288</v>
      </c>
      <c r="C608" s="4" t="s">
        <v>1017</v>
      </c>
      <c r="D608" s="5" t="s">
        <v>1020</v>
      </c>
      <c r="E608" s="6">
        <v>90.0</v>
      </c>
      <c r="F608" s="6">
        <v>22.0</v>
      </c>
      <c r="G608" s="5" t="s">
        <v>15</v>
      </c>
      <c r="H608" s="7" t="s">
        <v>18</v>
      </c>
      <c r="I608" s="5" t="str">
        <f>IFERROR(__xludf.DUMMYFUNCTION("""COMPUTED_VALUE"""),"✅")</f>
        <v>✅</v>
      </c>
      <c r="J608" s="5"/>
      <c r="K608" s="5"/>
      <c r="L608" s="8"/>
    </row>
    <row r="609" ht="38.25" customHeight="1">
      <c r="A609" s="3"/>
      <c r="B609" s="4" t="s">
        <v>288</v>
      </c>
      <c r="C609" s="4" t="s">
        <v>1017</v>
      </c>
      <c r="D609" s="5" t="s">
        <v>1021</v>
      </c>
      <c r="E609" s="6">
        <v>20.0</v>
      </c>
      <c r="F609" s="6">
        <v>19.0</v>
      </c>
      <c r="G609" s="5" t="s">
        <v>87</v>
      </c>
      <c r="H609" s="7" t="s">
        <v>1019</v>
      </c>
      <c r="I609" s="5" t="str">
        <f>IFERROR(__xludf.DUMMYFUNCTION("""COMPUTED_VALUE"""),"❌")</f>
        <v>❌</v>
      </c>
      <c r="J609" s="5"/>
      <c r="K609" s="5"/>
      <c r="L609" s="8"/>
    </row>
    <row r="610" ht="38.25" customHeight="1">
      <c r="A610" s="3"/>
      <c r="B610" s="4" t="s">
        <v>288</v>
      </c>
      <c r="C610" s="4" t="s">
        <v>1017</v>
      </c>
      <c r="D610" s="5" t="s">
        <v>1022</v>
      </c>
      <c r="E610" s="6">
        <v>20.0</v>
      </c>
      <c r="F610" s="6">
        <v>19.0</v>
      </c>
      <c r="G610" s="5" t="s">
        <v>15</v>
      </c>
      <c r="H610" s="7" t="s">
        <v>1023</v>
      </c>
      <c r="I610" s="5" t="str">
        <f>IFERROR(__xludf.DUMMYFUNCTION("""COMPUTED_VALUE"""),"❌")</f>
        <v>❌</v>
      </c>
      <c r="J610" s="5"/>
      <c r="K610" s="5"/>
      <c r="L610" s="8"/>
    </row>
    <row r="611" ht="38.25" customHeight="1">
      <c r="A611" s="3"/>
      <c r="B611" s="4" t="s">
        <v>288</v>
      </c>
      <c r="C611" s="4" t="s">
        <v>1017</v>
      </c>
      <c r="D611" s="5" t="s">
        <v>1024</v>
      </c>
      <c r="E611" s="6">
        <v>20.0</v>
      </c>
      <c r="F611" s="6">
        <v>19.0</v>
      </c>
      <c r="G611" s="5" t="s">
        <v>28</v>
      </c>
      <c r="H611" s="7" t="s">
        <v>1025</v>
      </c>
      <c r="I611" s="5" t="str">
        <f>IFERROR(__xludf.DUMMYFUNCTION("""COMPUTED_VALUE"""),"❌")</f>
        <v>❌</v>
      </c>
      <c r="J611" s="5"/>
      <c r="K611" s="5"/>
      <c r="L611" s="8"/>
    </row>
    <row r="612" ht="38.25" customHeight="1">
      <c r="A612" s="3"/>
      <c r="B612" s="4" t="s">
        <v>288</v>
      </c>
      <c r="C612" s="4" t="s">
        <v>1017</v>
      </c>
      <c r="D612" s="5" t="s">
        <v>1026</v>
      </c>
      <c r="E612" s="6">
        <v>20.0</v>
      </c>
      <c r="F612" s="6">
        <v>17.0</v>
      </c>
      <c r="G612" s="5" t="s">
        <v>20</v>
      </c>
      <c r="H612" s="7" t="s">
        <v>1025</v>
      </c>
      <c r="I612" s="5" t="str">
        <f>IFERROR(__xludf.DUMMYFUNCTION("""COMPUTED_VALUE"""),"❌")</f>
        <v>❌</v>
      </c>
      <c r="J612" s="5"/>
      <c r="K612" s="5"/>
      <c r="L612" s="8"/>
    </row>
    <row r="613" ht="38.25" customHeight="1">
      <c r="A613" s="3"/>
      <c r="B613" s="4" t="s">
        <v>288</v>
      </c>
      <c r="C613" s="4" t="s">
        <v>1017</v>
      </c>
      <c r="D613" s="5" t="s">
        <v>1027</v>
      </c>
      <c r="E613" s="6">
        <v>20.0</v>
      </c>
      <c r="F613" s="6">
        <v>17.0</v>
      </c>
      <c r="G613" s="5" t="s">
        <v>15</v>
      </c>
      <c r="H613" s="7" t="s">
        <v>1019</v>
      </c>
      <c r="I613" s="5" t="str">
        <f>IFERROR(__xludf.DUMMYFUNCTION("""COMPUTED_VALUE"""),"❌")</f>
        <v>❌</v>
      </c>
      <c r="J613" s="5"/>
      <c r="K613" s="5"/>
      <c r="L613" s="8"/>
    </row>
    <row r="614" ht="38.25" customHeight="1">
      <c r="A614" s="3"/>
      <c r="B614" s="4" t="s">
        <v>249</v>
      </c>
      <c r="C614" s="4" t="s">
        <v>1028</v>
      </c>
      <c r="D614" s="5" t="s">
        <v>1029</v>
      </c>
      <c r="E614" s="6">
        <v>480.0</v>
      </c>
      <c r="F614" s="6">
        <v>23.0</v>
      </c>
      <c r="G614" s="5" t="s">
        <v>15</v>
      </c>
      <c r="H614" s="7" t="s">
        <v>1030</v>
      </c>
      <c r="I614" s="5" t="str">
        <f>IFERROR(__xludf.DUMMYFUNCTION("""COMPUTED_VALUE"""),"✅")</f>
        <v>✅</v>
      </c>
      <c r="J614" s="5"/>
      <c r="K614" s="5"/>
      <c r="L614" s="8"/>
    </row>
    <row r="615" ht="38.25" customHeight="1">
      <c r="A615" s="3"/>
      <c r="B615" s="4" t="s">
        <v>249</v>
      </c>
      <c r="C615" s="4" t="s">
        <v>1028</v>
      </c>
      <c r="D615" s="5" t="s">
        <v>1031</v>
      </c>
      <c r="E615" s="6">
        <v>20.0</v>
      </c>
      <c r="F615" s="6">
        <v>12.0</v>
      </c>
      <c r="G615" s="5" t="s">
        <v>28</v>
      </c>
      <c r="H615" s="7" t="s">
        <v>1030</v>
      </c>
      <c r="I615" s="5" t="str">
        <f>IFERROR(__xludf.DUMMYFUNCTION("""COMPUTED_VALUE"""),"✅")</f>
        <v>✅</v>
      </c>
      <c r="J615" s="5"/>
      <c r="K615" s="5"/>
      <c r="L615" s="8"/>
    </row>
    <row r="616" ht="38.25" customHeight="1">
      <c r="A616" s="3"/>
      <c r="B616" s="4" t="s">
        <v>249</v>
      </c>
      <c r="C616" s="4" t="s">
        <v>1028</v>
      </c>
      <c r="D616" s="5" t="s">
        <v>1032</v>
      </c>
      <c r="E616" s="6">
        <v>20.0</v>
      </c>
      <c r="F616" s="6">
        <v>17.0</v>
      </c>
      <c r="G616" s="5" t="s">
        <v>246</v>
      </c>
      <c r="H616" s="7" t="s">
        <v>1030</v>
      </c>
      <c r="I616" s="5" t="str">
        <f>IFERROR(__xludf.DUMMYFUNCTION("""COMPUTED_VALUE"""),"✅")</f>
        <v>✅</v>
      </c>
      <c r="J616" s="5"/>
      <c r="K616" s="5"/>
      <c r="L616" s="8"/>
    </row>
    <row r="617" ht="38.25" customHeight="1">
      <c r="A617" s="3"/>
      <c r="B617" s="4" t="s">
        <v>249</v>
      </c>
      <c r="C617" s="4" t="s">
        <v>1028</v>
      </c>
      <c r="D617" s="5" t="s">
        <v>1033</v>
      </c>
      <c r="E617" s="6">
        <v>20.0</v>
      </c>
      <c r="F617" s="6">
        <v>14.0</v>
      </c>
      <c r="G617" s="5" t="s">
        <v>41</v>
      </c>
      <c r="H617" s="7" t="s">
        <v>1030</v>
      </c>
      <c r="I617" s="5" t="str">
        <f>IFERROR(__xludf.DUMMYFUNCTION("""COMPUTED_VALUE"""),"✅")</f>
        <v>✅</v>
      </c>
      <c r="J617" s="5"/>
      <c r="K617" s="5"/>
      <c r="L617" s="8"/>
    </row>
    <row r="618" ht="38.25" customHeight="1">
      <c r="A618" s="3"/>
      <c r="B618" s="4" t="s">
        <v>249</v>
      </c>
      <c r="C618" s="4" t="s">
        <v>1028</v>
      </c>
      <c r="D618" s="5" t="s">
        <v>1034</v>
      </c>
      <c r="E618" s="6">
        <v>20.0</v>
      </c>
      <c r="F618" s="6">
        <v>9.0</v>
      </c>
      <c r="G618" s="5" t="s">
        <v>41</v>
      </c>
      <c r="H618" s="7" t="s">
        <v>1035</v>
      </c>
      <c r="I618" s="5" t="str">
        <f>IFERROR(__xludf.DUMMYFUNCTION("""COMPUTED_VALUE"""),"❌")</f>
        <v>❌</v>
      </c>
      <c r="J618" s="5"/>
      <c r="K618" s="5"/>
      <c r="L618" s="8"/>
    </row>
    <row r="619" ht="38.25" customHeight="1">
      <c r="A619" s="3"/>
      <c r="B619" s="4" t="s">
        <v>249</v>
      </c>
      <c r="C619" s="4" t="s">
        <v>1028</v>
      </c>
      <c r="D619" s="5" t="s">
        <v>1036</v>
      </c>
      <c r="E619" s="6">
        <v>20.0</v>
      </c>
      <c r="F619" s="6">
        <v>12.0</v>
      </c>
      <c r="G619" s="5" t="s">
        <v>41</v>
      </c>
      <c r="H619" s="7" t="s">
        <v>1030</v>
      </c>
      <c r="I619" s="5" t="str">
        <f>IFERROR(__xludf.DUMMYFUNCTION("""COMPUTED_VALUE"""),"✅")</f>
        <v>✅</v>
      </c>
      <c r="J619" s="5"/>
      <c r="K619" s="5"/>
      <c r="L619" s="8"/>
    </row>
    <row r="620" ht="38.25" customHeight="1">
      <c r="A620" s="3"/>
      <c r="B620" s="4" t="s">
        <v>249</v>
      </c>
      <c r="C620" s="4" t="s">
        <v>1028</v>
      </c>
      <c r="D620" s="5" t="s">
        <v>1037</v>
      </c>
      <c r="E620" s="6">
        <v>10.0</v>
      </c>
      <c r="F620" s="6">
        <v>16.0</v>
      </c>
      <c r="G620" s="5" t="s">
        <v>15</v>
      </c>
      <c r="H620" s="7" t="s">
        <v>1030</v>
      </c>
      <c r="I620" s="5" t="str">
        <f>IFERROR(__xludf.DUMMYFUNCTION("""COMPUTED_VALUE"""),"✅")</f>
        <v>✅</v>
      </c>
      <c r="J620" s="5"/>
      <c r="K620" s="5"/>
      <c r="L620" s="8"/>
    </row>
    <row r="621" ht="38.25" customHeight="1">
      <c r="A621" s="3"/>
      <c r="B621" s="4" t="s">
        <v>249</v>
      </c>
      <c r="C621" s="4" t="s">
        <v>1028</v>
      </c>
      <c r="D621" s="5" t="s">
        <v>1038</v>
      </c>
      <c r="E621" s="6">
        <v>10.0</v>
      </c>
      <c r="F621" s="6">
        <v>11.0</v>
      </c>
      <c r="G621" s="5" t="s">
        <v>41</v>
      </c>
      <c r="H621" s="7" t="s">
        <v>1030</v>
      </c>
      <c r="I621" s="5" t="str">
        <f>IFERROR(__xludf.DUMMYFUNCTION("""COMPUTED_VALUE"""),"✅")</f>
        <v>✅</v>
      </c>
      <c r="J621" s="5"/>
      <c r="K621" s="5"/>
      <c r="L621" s="8"/>
    </row>
    <row r="622" ht="38.25" customHeight="1">
      <c r="A622" s="3"/>
      <c r="B622" s="4" t="s">
        <v>249</v>
      </c>
      <c r="C622" s="4" t="s">
        <v>1039</v>
      </c>
      <c r="D622" s="5" t="s">
        <v>1040</v>
      </c>
      <c r="E622" s="6">
        <v>480.0</v>
      </c>
      <c r="F622" s="6">
        <v>18.0</v>
      </c>
      <c r="G622" s="5" t="s">
        <v>15</v>
      </c>
      <c r="H622" s="7" t="s">
        <v>1041</v>
      </c>
      <c r="I622" s="5" t="str">
        <f>IFERROR(__xludf.DUMMYFUNCTION("""COMPUTED_VALUE"""),"❌")</f>
        <v>❌</v>
      </c>
      <c r="J622" s="5"/>
      <c r="K622" s="5"/>
      <c r="L622" s="8"/>
    </row>
    <row r="623" ht="38.25" customHeight="1">
      <c r="A623" s="3"/>
      <c r="B623" s="4" t="s">
        <v>249</v>
      </c>
      <c r="C623" s="4" t="s">
        <v>1039</v>
      </c>
      <c r="D623" s="5" t="s">
        <v>1042</v>
      </c>
      <c r="E623" s="6">
        <v>40.0</v>
      </c>
      <c r="F623" s="6">
        <v>15.0</v>
      </c>
      <c r="G623" s="5" t="s">
        <v>246</v>
      </c>
      <c r="H623" s="7" t="s">
        <v>760</v>
      </c>
      <c r="I623" s="5" t="str">
        <f>IFERROR(__xludf.DUMMYFUNCTION("""COMPUTED_VALUE"""),"✅")</f>
        <v>✅</v>
      </c>
      <c r="J623" s="5"/>
      <c r="K623" s="5"/>
      <c r="L623" s="8"/>
    </row>
    <row r="624" ht="38.25" customHeight="1">
      <c r="A624" s="3"/>
      <c r="B624" s="4" t="s">
        <v>249</v>
      </c>
      <c r="C624" s="4" t="s">
        <v>1039</v>
      </c>
      <c r="D624" s="5" t="s">
        <v>1043</v>
      </c>
      <c r="E624" s="6">
        <v>30.0</v>
      </c>
      <c r="F624" s="6">
        <v>9.0</v>
      </c>
      <c r="G624" s="5" t="s">
        <v>15</v>
      </c>
      <c r="H624" s="7" t="s">
        <v>1041</v>
      </c>
      <c r="I624" s="5" t="str">
        <f>IFERROR(__xludf.DUMMYFUNCTION("""COMPUTED_VALUE"""),"❌")</f>
        <v>❌</v>
      </c>
      <c r="J624" s="5"/>
      <c r="K624" s="5"/>
      <c r="L624" s="8"/>
    </row>
    <row r="625" ht="38.25" customHeight="1">
      <c r="A625" s="3"/>
      <c r="B625" s="4" t="s">
        <v>249</v>
      </c>
      <c r="C625" s="4" t="s">
        <v>1039</v>
      </c>
      <c r="D625" s="5" t="s">
        <v>1044</v>
      </c>
      <c r="E625" s="6">
        <v>20.0</v>
      </c>
      <c r="F625" s="6">
        <v>12.0</v>
      </c>
      <c r="G625" s="5" t="s">
        <v>15</v>
      </c>
      <c r="H625" s="7" t="s">
        <v>1041</v>
      </c>
      <c r="I625" s="5" t="str">
        <f>IFERROR(__xludf.DUMMYFUNCTION("""COMPUTED_VALUE"""),"❌")</f>
        <v>❌</v>
      </c>
      <c r="J625" s="5"/>
      <c r="K625" s="5"/>
      <c r="L625" s="8"/>
    </row>
    <row r="626" ht="38.25" customHeight="1">
      <c r="A626" s="3"/>
      <c r="B626" s="4" t="s">
        <v>249</v>
      </c>
      <c r="C626" s="4" t="s">
        <v>1039</v>
      </c>
      <c r="D626" s="5" t="s">
        <v>1045</v>
      </c>
      <c r="E626" s="6">
        <v>20.0</v>
      </c>
      <c r="F626" s="6">
        <v>17.0</v>
      </c>
      <c r="G626" s="5" t="s">
        <v>28</v>
      </c>
      <c r="H626" s="7" t="s">
        <v>1046</v>
      </c>
      <c r="I626" s="5" t="str">
        <f>IFERROR(__xludf.DUMMYFUNCTION("""COMPUTED_VALUE"""),"❌")</f>
        <v>❌</v>
      </c>
      <c r="J626" s="5"/>
      <c r="K626" s="5"/>
      <c r="L626" s="8"/>
    </row>
    <row r="627" ht="38.25" customHeight="1">
      <c r="A627" s="3"/>
      <c r="B627" s="4" t="s">
        <v>249</v>
      </c>
      <c r="C627" s="4" t="s">
        <v>1039</v>
      </c>
      <c r="D627" s="5" t="s">
        <v>1047</v>
      </c>
      <c r="E627" s="6">
        <v>20.0</v>
      </c>
      <c r="F627" s="6">
        <v>12.0</v>
      </c>
      <c r="G627" s="5" t="s">
        <v>15</v>
      </c>
      <c r="H627" s="7" t="s">
        <v>1041</v>
      </c>
      <c r="I627" s="5" t="str">
        <f>IFERROR(__xludf.DUMMYFUNCTION("""COMPUTED_VALUE"""),"❌")</f>
        <v>❌</v>
      </c>
      <c r="J627" s="5"/>
      <c r="K627" s="5"/>
      <c r="L627" s="8"/>
    </row>
    <row r="628" ht="38.25" customHeight="1">
      <c r="A628" s="3"/>
      <c r="B628" s="4" t="s">
        <v>249</v>
      </c>
      <c r="C628" s="4" t="s">
        <v>1039</v>
      </c>
      <c r="D628" s="5" t="s">
        <v>1048</v>
      </c>
      <c r="E628" s="6">
        <v>20.0</v>
      </c>
      <c r="F628" s="6">
        <v>8.0</v>
      </c>
      <c r="G628" s="5" t="s">
        <v>28</v>
      </c>
      <c r="H628" s="7" t="s">
        <v>1049</v>
      </c>
      <c r="I628" s="5" t="str">
        <f>IFERROR(__xludf.DUMMYFUNCTION("""COMPUTED_VALUE"""),"❌")</f>
        <v>❌</v>
      </c>
      <c r="J628" s="5"/>
      <c r="K628" s="5"/>
      <c r="L628" s="8"/>
    </row>
    <row r="629" ht="38.25" customHeight="1">
      <c r="A629" s="3"/>
      <c r="B629" s="4" t="s">
        <v>249</v>
      </c>
      <c r="C629" s="4" t="s">
        <v>1039</v>
      </c>
      <c r="D629" s="5" t="s">
        <v>1050</v>
      </c>
      <c r="E629" s="6">
        <v>20.0</v>
      </c>
      <c r="F629" s="6">
        <v>9.0</v>
      </c>
      <c r="G629" s="5" t="s">
        <v>41</v>
      </c>
      <c r="H629" s="7" t="s">
        <v>1041</v>
      </c>
      <c r="I629" s="5" t="str">
        <f>IFERROR(__xludf.DUMMYFUNCTION("""COMPUTED_VALUE"""),"❌")</f>
        <v>❌</v>
      </c>
      <c r="J629" s="5"/>
      <c r="K629" s="5"/>
      <c r="L629" s="8"/>
    </row>
    <row r="630" ht="38.25" customHeight="1">
      <c r="A630" s="3"/>
      <c r="B630" s="4" t="s">
        <v>227</v>
      </c>
      <c r="C630" s="4" t="s">
        <v>1051</v>
      </c>
      <c r="D630" s="5" t="s">
        <v>1052</v>
      </c>
      <c r="E630" s="6">
        <v>480.0</v>
      </c>
      <c r="F630" s="6">
        <v>21.0</v>
      </c>
      <c r="G630" s="5" t="s">
        <v>15</v>
      </c>
      <c r="H630" s="7" t="s">
        <v>1053</v>
      </c>
      <c r="I630" s="5" t="str">
        <f>IFERROR(__xludf.DUMMYFUNCTION("""COMPUTED_VALUE"""),"❌")</f>
        <v>❌</v>
      </c>
      <c r="J630" s="5"/>
      <c r="K630" s="5"/>
      <c r="L630" s="8"/>
    </row>
    <row r="631" ht="38.25" customHeight="1">
      <c r="A631" s="3"/>
      <c r="B631" s="4" t="s">
        <v>227</v>
      </c>
      <c r="C631" s="4" t="s">
        <v>1051</v>
      </c>
      <c r="D631" s="5" t="s">
        <v>1054</v>
      </c>
      <c r="E631" s="6">
        <v>20.0</v>
      </c>
      <c r="F631" s="6">
        <v>15.0</v>
      </c>
      <c r="G631" s="5" t="s">
        <v>246</v>
      </c>
      <c r="H631" s="7" t="s">
        <v>1053</v>
      </c>
      <c r="I631" s="5" t="str">
        <f>IFERROR(__xludf.DUMMYFUNCTION("""COMPUTED_VALUE"""),"❌")</f>
        <v>❌</v>
      </c>
      <c r="J631" s="5"/>
      <c r="K631" s="5"/>
      <c r="L631" s="8"/>
    </row>
    <row r="632" ht="38.25" customHeight="1">
      <c r="A632" s="3"/>
      <c r="B632" s="4" t="s">
        <v>227</v>
      </c>
      <c r="C632" s="4" t="s">
        <v>1051</v>
      </c>
      <c r="D632" s="5" t="s">
        <v>1055</v>
      </c>
      <c r="E632" s="6">
        <v>20.0</v>
      </c>
      <c r="F632" s="6">
        <v>8.0</v>
      </c>
      <c r="G632" s="5" t="s">
        <v>41</v>
      </c>
      <c r="H632" s="7" t="s">
        <v>1056</v>
      </c>
      <c r="I632" s="5" t="str">
        <f>IFERROR(__xludf.DUMMYFUNCTION("""COMPUTED_VALUE"""),"❌")</f>
        <v>❌</v>
      </c>
      <c r="J632" s="5"/>
      <c r="K632" s="5"/>
      <c r="L632" s="8"/>
    </row>
    <row r="633" ht="38.25" customHeight="1">
      <c r="A633" s="3"/>
      <c r="B633" s="4" t="s">
        <v>227</v>
      </c>
      <c r="C633" s="4" t="s">
        <v>1051</v>
      </c>
      <c r="D633" s="5" t="s">
        <v>1057</v>
      </c>
      <c r="E633" s="6">
        <v>20.0</v>
      </c>
      <c r="F633" s="6">
        <v>17.0</v>
      </c>
      <c r="G633" s="5" t="s">
        <v>15</v>
      </c>
      <c r="H633" s="7" t="s">
        <v>1058</v>
      </c>
      <c r="I633" s="5" t="str">
        <f>IFERROR(__xludf.DUMMYFUNCTION("""COMPUTED_VALUE"""),"❌")</f>
        <v>❌</v>
      </c>
      <c r="J633" s="5"/>
      <c r="K633" s="5"/>
      <c r="L633" s="8"/>
    </row>
    <row r="634" ht="38.25" customHeight="1">
      <c r="A634" s="3"/>
      <c r="B634" s="4" t="s">
        <v>227</v>
      </c>
      <c r="C634" s="4" t="s">
        <v>1051</v>
      </c>
      <c r="D634" s="5" t="s">
        <v>1059</v>
      </c>
      <c r="E634" s="6">
        <v>20.0</v>
      </c>
      <c r="F634" s="6">
        <v>19.0</v>
      </c>
      <c r="G634" s="5" t="s">
        <v>15</v>
      </c>
      <c r="H634" s="7" t="s">
        <v>1053</v>
      </c>
      <c r="I634" s="5" t="str">
        <f>IFERROR(__xludf.DUMMYFUNCTION("""COMPUTED_VALUE"""),"❌")</f>
        <v>❌</v>
      </c>
      <c r="J634" s="5"/>
      <c r="K634" s="5"/>
      <c r="L634" s="8"/>
    </row>
    <row r="635" ht="38.25" customHeight="1">
      <c r="A635" s="3"/>
      <c r="B635" s="4" t="s">
        <v>227</v>
      </c>
      <c r="C635" s="4" t="s">
        <v>1051</v>
      </c>
      <c r="D635" s="5" t="s">
        <v>1060</v>
      </c>
      <c r="E635" s="6">
        <v>20.0</v>
      </c>
      <c r="F635" s="6">
        <v>11.0</v>
      </c>
      <c r="G635" s="5" t="s">
        <v>1061</v>
      </c>
      <c r="H635" s="7" t="s">
        <v>1053</v>
      </c>
      <c r="I635" s="5" t="str">
        <f>IFERROR(__xludf.DUMMYFUNCTION("""COMPUTED_VALUE"""),"❌")</f>
        <v>❌</v>
      </c>
      <c r="J635" s="5"/>
      <c r="K635" s="5"/>
      <c r="L635" s="8"/>
    </row>
    <row r="636" ht="38.25" customHeight="1">
      <c r="A636" s="3"/>
      <c r="B636" s="4" t="s">
        <v>227</v>
      </c>
      <c r="C636" s="4" t="s">
        <v>1051</v>
      </c>
      <c r="D636" s="5" t="s">
        <v>1062</v>
      </c>
      <c r="E636" s="6">
        <v>20.0</v>
      </c>
      <c r="F636" s="6">
        <v>17.0</v>
      </c>
      <c r="G636" s="5" t="s">
        <v>15</v>
      </c>
      <c r="H636" s="7" t="s">
        <v>1056</v>
      </c>
      <c r="I636" s="5" t="str">
        <f>IFERROR(__xludf.DUMMYFUNCTION("""COMPUTED_VALUE"""),"❌")</f>
        <v>❌</v>
      </c>
      <c r="J636" s="5"/>
      <c r="K636" s="5"/>
      <c r="L636" s="8"/>
    </row>
    <row r="637" ht="38.25" customHeight="1">
      <c r="A637" s="3"/>
      <c r="B637" s="4" t="s">
        <v>77</v>
      </c>
      <c r="C637" s="4" t="s">
        <v>1063</v>
      </c>
      <c r="D637" s="5" t="s">
        <v>1064</v>
      </c>
      <c r="E637" s="6">
        <v>480.0</v>
      </c>
      <c r="F637" s="6">
        <v>24.0</v>
      </c>
      <c r="G637" s="5" t="s">
        <v>142</v>
      </c>
      <c r="H637" s="7" t="s">
        <v>1065</v>
      </c>
      <c r="I637" s="5" t="str">
        <f>IFERROR(__xludf.DUMMYFUNCTION("""COMPUTED_VALUE"""),"✅")</f>
        <v>✅</v>
      </c>
      <c r="J637" s="5"/>
      <c r="K637" s="5"/>
      <c r="L637" s="8"/>
    </row>
    <row r="638" ht="38.25" customHeight="1">
      <c r="A638" s="3"/>
      <c r="B638" s="4" t="s">
        <v>77</v>
      </c>
      <c r="C638" s="4" t="s">
        <v>1063</v>
      </c>
      <c r="D638" s="5" t="s">
        <v>1066</v>
      </c>
      <c r="E638" s="6">
        <v>30.0</v>
      </c>
      <c r="F638" s="6">
        <v>18.0</v>
      </c>
      <c r="G638" s="5" t="s">
        <v>142</v>
      </c>
      <c r="H638" s="7" t="s">
        <v>1067</v>
      </c>
      <c r="I638" s="5" t="str">
        <f>IFERROR(__xludf.DUMMYFUNCTION("""COMPUTED_VALUE"""),"❌")</f>
        <v>❌</v>
      </c>
      <c r="J638" s="5"/>
      <c r="K638" s="5"/>
      <c r="L638" s="8"/>
    </row>
    <row r="639" ht="38.25" customHeight="1">
      <c r="A639" s="3"/>
      <c r="B639" s="4" t="s">
        <v>77</v>
      </c>
      <c r="C639" s="4" t="s">
        <v>1063</v>
      </c>
      <c r="D639" s="5" t="s">
        <v>1068</v>
      </c>
      <c r="E639" s="6">
        <v>20.0</v>
      </c>
      <c r="F639" s="6">
        <v>21.0</v>
      </c>
      <c r="G639" s="5" t="s">
        <v>64</v>
      </c>
      <c r="H639" s="7" t="s">
        <v>1065</v>
      </c>
      <c r="I639" s="5" t="str">
        <f>IFERROR(__xludf.DUMMYFUNCTION("""COMPUTED_VALUE"""),"✅")</f>
        <v>✅</v>
      </c>
      <c r="J639" s="5"/>
      <c r="K639" s="5"/>
      <c r="L639" s="8"/>
    </row>
    <row r="640" ht="38.25" customHeight="1">
      <c r="A640" s="3"/>
      <c r="B640" s="4" t="s">
        <v>77</v>
      </c>
      <c r="C640" s="4" t="s">
        <v>1063</v>
      </c>
      <c r="D640" s="5" t="s">
        <v>1069</v>
      </c>
      <c r="E640" s="6">
        <v>20.0</v>
      </c>
      <c r="F640" s="6">
        <v>13.0</v>
      </c>
      <c r="G640" s="5" t="s">
        <v>142</v>
      </c>
      <c r="H640" s="7" t="s">
        <v>1070</v>
      </c>
      <c r="I640" s="5" t="str">
        <f>IFERROR(__xludf.DUMMYFUNCTION("""COMPUTED_VALUE"""),"❌")</f>
        <v>❌</v>
      </c>
      <c r="J640" s="5"/>
      <c r="K640" s="5"/>
      <c r="L640" s="8"/>
    </row>
    <row r="641" ht="38.25" customHeight="1">
      <c r="A641" s="3"/>
      <c r="B641" s="4" t="s">
        <v>77</v>
      </c>
      <c r="C641" s="4" t="s">
        <v>1063</v>
      </c>
      <c r="D641" s="5" t="s">
        <v>1071</v>
      </c>
      <c r="E641" s="6">
        <v>20.0</v>
      </c>
      <c r="F641" s="6">
        <v>15.0</v>
      </c>
      <c r="G641" s="5" t="s">
        <v>142</v>
      </c>
      <c r="H641" s="7" t="s">
        <v>1070</v>
      </c>
      <c r="I641" s="5" t="str">
        <f>IFERROR(__xludf.DUMMYFUNCTION("""COMPUTED_VALUE"""),"❌")</f>
        <v>❌</v>
      </c>
      <c r="J641" s="5"/>
      <c r="K641" s="5"/>
      <c r="L641" s="8"/>
    </row>
    <row r="642" ht="38.25" customHeight="1">
      <c r="A642" s="3"/>
      <c r="B642" s="4" t="s">
        <v>77</v>
      </c>
      <c r="C642" s="4" t="s">
        <v>1072</v>
      </c>
      <c r="D642" s="5" t="s">
        <v>1073</v>
      </c>
      <c r="E642" s="6">
        <v>480.0</v>
      </c>
      <c r="F642" s="6">
        <v>21.0</v>
      </c>
      <c r="G642" s="5" t="s">
        <v>326</v>
      </c>
      <c r="H642" s="7" t="s">
        <v>1074</v>
      </c>
      <c r="I642" s="5" t="str">
        <f>IFERROR(__xludf.DUMMYFUNCTION("""COMPUTED_VALUE"""),"❌")</f>
        <v>❌</v>
      </c>
      <c r="J642" s="5"/>
      <c r="K642" s="5"/>
      <c r="L642" s="8"/>
    </row>
    <row r="643" ht="38.25" customHeight="1">
      <c r="A643" s="3"/>
      <c r="B643" s="4" t="s">
        <v>77</v>
      </c>
      <c r="C643" s="4" t="s">
        <v>1072</v>
      </c>
      <c r="D643" s="5" t="s">
        <v>1075</v>
      </c>
      <c r="E643" s="6">
        <v>30.0</v>
      </c>
      <c r="F643" s="6">
        <v>8.0</v>
      </c>
      <c r="G643" s="5" t="s">
        <v>44</v>
      </c>
      <c r="H643" s="7" t="s">
        <v>1074</v>
      </c>
      <c r="I643" s="5" t="str">
        <f>IFERROR(__xludf.DUMMYFUNCTION("""COMPUTED_VALUE"""),"❌")</f>
        <v>❌</v>
      </c>
      <c r="J643" s="5"/>
      <c r="K643" s="5"/>
      <c r="L643" s="8"/>
    </row>
    <row r="644" ht="38.25" customHeight="1">
      <c r="A644" s="3"/>
      <c r="B644" s="4" t="s">
        <v>77</v>
      </c>
      <c r="C644" s="4" t="s">
        <v>1072</v>
      </c>
      <c r="D644" s="5" t="s">
        <v>1076</v>
      </c>
      <c r="E644" s="6">
        <v>20.0</v>
      </c>
      <c r="F644" s="6">
        <v>14.0</v>
      </c>
      <c r="G644" s="5" t="s">
        <v>41</v>
      </c>
      <c r="H644" s="7" t="s">
        <v>1074</v>
      </c>
      <c r="I644" s="5" t="str">
        <f>IFERROR(__xludf.DUMMYFUNCTION("""COMPUTED_VALUE"""),"❌")</f>
        <v>❌</v>
      </c>
      <c r="J644" s="5"/>
      <c r="K644" s="5"/>
      <c r="L644" s="8"/>
    </row>
    <row r="645" ht="38.25" customHeight="1">
      <c r="A645" s="3"/>
      <c r="B645" s="4" t="s">
        <v>77</v>
      </c>
      <c r="C645" s="4" t="s">
        <v>1072</v>
      </c>
      <c r="D645" s="5" t="s">
        <v>1077</v>
      </c>
      <c r="E645" s="6">
        <v>0.0</v>
      </c>
      <c r="F645" s="6">
        <v>30.0</v>
      </c>
      <c r="G645" s="5" t="s">
        <v>41</v>
      </c>
      <c r="H645" s="7" t="s">
        <v>1074</v>
      </c>
      <c r="I645" s="5" t="str">
        <f>IFERROR(__xludf.DUMMYFUNCTION("""COMPUTED_VALUE"""),"❌")</f>
        <v>❌</v>
      </c>
      <c r="J645" s="5"/>
      <c r="K645" s="5"/>
      <c r="L645" s="8"/>
    </row>
    <row r="646" ht="38.25" customHeight="1">
      <c r="A646" s="3"/>
      <c r="B646" s="4" t="s">
        <v>77</v>
      </c>
      <c r="C646" s="4" t="s">
        <v>1072</v>
      </c>
      <c r="D646" s="5" t="s">
        <v>1078</v>
      </c>
      <c r="E646" s="6">
        <v>0.0</v>
      </c>
      <c r="F646" s="6">
        <v>28.0</v>
      </c>
      <c r="G646" s="5" t="s">
        <v>41</v>
      </c>
      <c r="H646" s="7" t="s">
        <v>1074</v>
      </c>
      <c r="I646" s="5" t="str">
        <f>IFERROR(__xludf.DUMMYFUNCTION("""COMPUTED_VALUE"""),"❌")</f>
        <v>❌</v>
      </c>
      <c r="J646" s="5"/>
      <c r="K646" s="5"/>
      <c r="L646" s="8"/>
    </row>
    <row r="647" ht="38.25" customHeight="1">
      <c r="A647" s="3"/>
      <c r="B647" s="4" t="s">
        <v>704</v>
      </c>
      <c r="C647" s="4" t="s">
        <v>1079</v>
      </c>
      <c r="D647" s="5" t="s">
        <v>1080</v>
      </c>
      <c r="E647" s="6">
        <v>480.0</v>
      </c>
      <c r="F647" s="6">
        <v>23.0</v>
      </c>
      <c r="G647" s="5" t="s">
        <v>262</v>
      </c>
      <c r="H647" s="7" t="s">
        <v>1081</v>
      </c>
      <c r="I647" s="5" t="str">
        <f>IFERROR(__xludf.DUMMYFUNCTION("""COMPUTED_VALUE"""),"❌")</f>
        <v>❌</v>
      </c>
      <c r="J647" s="5"/>
      <c r="K647" s="5"/>
      <c r="L647" s="8"/>
    </row>
    <row r="648" ht="38.25" customHeight="1">
      <c r="A648" s="3"/>
      <c r="B648" s="4" t="s">
        <v>704</v>
      </c>
      <c r="C648" s="4" t="s">
        <v>1079</v>
      </c>
      <c r="D648" s="5" t="s">
        <v>1082</v>
      </c>
      <c r="E648" s="6">
        <v>20.0</v>
      </c>
      <c r="F648" s="6">
        <v>20.0</v>
      </c>
      <c r="G648" s="5" t="s">
        <v>246</v>
      </c>
      <c r="H648" s="7" t="s">
        <v>13</v>
      </c>
      <c r="I648" s="5" t="str">
        <f>IFERROR(__xludf.DUMMYFUNCTION("""COMPUTED_VALUE"""),"✅")</f>
        <v>✅</v>
      </c>
      <c r="J648" s="5"/>
      <c r="K648" s="5"/>
      <c r="L648" s="8"/>
    </row>
    <row r="649" ht="38.25" customHeight="1">
      <c r="A649" s="3"/>
      <c r="B649" s="4" t="s">
        <v>704</v>
      </c>
      <c r="C649" s="4" t="s">
        <v>1079</v>
      </c>
      <c r="D649" s="5" t="s">
        <v>1083</v>
      </c>
      <c r="E649" s="6">
        <v>20.0</v>
      </c>
      <c r="F649" s="6">
        <v>13.0</v>
      </c>
      <c r="G649" s="5" t="s">
        <v>262</v>
      </c>
      <c r="H649" s="7" t="s">
        <v>1084</v>
      </c>
      <c r="I649" s="5" t="str">
        <f>IFERROR(__xludf.DUMMYFUNCTION("""COMPUTED_VALUE"""),"❌")</f>
        <v>❌</v>
      </c>
      <c r="J649" s="5"/>
      <c r="K649" s="5"/>
      <c r="L649" s="8"/>
    </row>
    <row r="650" ht="38.25" customHeight="1">
      <c r="A650" s="3"/>
      <c r="B650" s="4" t="s">
        <v>704</v>
      </c>
      <c r="C650" s="4" t="s">
        <v>1079</v>
      </c>
      <c r="D650" s="5" t="s">
        <v>1085</v>
      </c>
      <c r="E650" s="6">
        <v>20.0</v>
      </c>
      <c r="F650" s="6">
        <v>12.0</v>
      </c>
      <c r="G650" s="5" t="s">
        <v>15</v>
      </c>
      <c r="H650" s="7" t="s">
        <v>1084</v>
      </c>
      <c r="I650" s="5" t="str">
        <f>IFERROR(__xludf.DUMMYFUNCTION("""COMPUTED_VALUE"""),"❌")</f>
        <v>❌</v>
      </c>
      <c r="J650" s="5"/>
      <c r="K650" s="5"/>
      <c r="L650" s="8"/>
    </row>
    <row r="651" ht="38.25" customHeight="1">
      <c r="A651" s="3"/>
      <c r="B651" s="4" t="s">
        <v>288</v>
      </c>
      <c r="C651" s="4" t="s">
        <v>1086</v>
      </c>
      <c r="D651" s="5" t="s">
        <v>1087</v>
      </c>
      <c r="E651" s="6">
        <v>480.0</v>
      </c>
      <c r="F651" s="6">
        <v>18.0</v>
      </c>
      <c r="G651" s="5" t="s">
        <v>41</v>
      </c>
      <c r="H651" s="7" t="s">
        <v>502</v>
      </c>
      <c r="I651" s="5" t="str">
        <f>IFERROR(__xludf.DUMMYFUNCTION("""COMPUTED_VALUE"""),"❌")</f>
        <v>❌</v>
      </c>
      <c r="J651" s="5"/>
      <c r="K651" s="5"/>
      <c r="L651" s="8"/>
    </row>
    <row r="652" ht="38.25" customHeight="1">
      <c r="A652" s="3"/>
      <c r="B652" s="4" t="s">
        <v>288</v>
      </c>
      <c r="C652" s="4" t="s">
        <v>1086</v>
      </c>
      <c r="D652" s="5" t="s">
        <v>1088</v>
      </c>
      <c r="E652" s="6">
        <v>20.0</v>
      </c>
      <c r="F652" s="6">
        <v>17.0</v>
      </c>
      <c r="G652" s="5" t="s">
        <v>41</v>
      </c>
      <c r="H652" s="7" t="s">
        <v>502</v>
      </c>
      <c r="I652" s="5" t="str">
        <f>IFERROR(__xludf.DUMMYFUNCTION("""COMPUTED_VALUE"""),"❌")</f>
        <v>❌</v>
      </c>
      <c r="J652" s="5"/>
      <c r="K652" s="5"/>
      <c r="L652" s="8"/>
    </row>
    <row r="653" ht="38.25" customHeight="1">
      <c r="A653" s="3"/>
      <c r="B653" s="4" t="s">
        <v>288</v>
      </c>
      <c r="C653" s="4" t="s">
        <v>1086</v>
      </c>
      <c r="D653" s="5" t="s">
        <v>1089</v>
      </c>
      <c r="E653" s="6">
        <v>20.0</v>
      </c>
      <c r="F653" s="6">
        <v>14.0</v>
      </c>
      <c r="G653" s="5" t="s">
        <v>41</v>
      </c>
      <c r="H653" s="7" t="s">
        <v>502</v>
      </c>
      <c r="I653" s="5" t="str">
        <f>IFERROR(__xludf.DUMMYFUNCTION("""COMPUTED_VALUE"""),"❌")</f>
        <v>❌</v>
      </c>
      <c r="J653" s="5"/>
      <c r="K653" s="5"/>
      <c r="L653" s="8"/>
    </row>
    <row r="654" ht="38.25" customHeight="1">
      <c r="A654" s="3"/>
      <c r="B654" s="4" t="s">
        <v>288</v>
      </c>
      <c r="C654" s="4" t="s">
        <v>1086</v>
      </c>
      <c r="D654" s="5" t="s">
        <v>1090</v>
      </c>
      <c r="E654" s="6">
        <v>20.0</v>
      </c>
      <c r="F654" s="6">
        <v>12.0</v>
      </c>
      <c r="G654" s="5" t="s">
        <v>44</v>
      </c>
      <c r="H654" s="7" t="s">
        <v>502</v>
      </c>
      <c r="I654" s="5" t="str">
        <f>IFERROR(__xludf.DUMMYFUNCTION("""COMPUTED_VALUE"""),"❌")</f>
        <v>❌</v>
      </c>
      <c r="J654" s="5"/>
      <c r="K654" s="5"/>
      <c r="L654" s="8"/>
    </row>
    <row r="655" ht="38.25" customHeight="1">
      <c r="A655" s="3"/>
      <c r="B655" s="4" t="s">
        <v>288</v>
      </c>
      <c r="C655" s="4" t="s">
        <v>1086</v>
      </c>
      <c r="D655" s="5" t="s">
        <v>1091</v>
      </c>
      <c r="E655" s="6">
        <v>20.0</v>
      </c>
      <c r="F655" s="6">
        <v>9.0</v>
      </c>
      <c r="G655" s="5" t="s">
        <v>122</v>
      </c>
      <c r="H655" s="7" t="s">
        <v>502</v>
      </c>
      <c r="I655" s="5" t="str">
        <f>IFERROR(__xludf.DUMMYFUNCTION("""COMPUTED_VALUE"""),"❌")</f>
        <v>❌</v>
      </c>
      <c r="J655" s="5"/>
      <c r="K655" s="5"/>
      <c r="L655" s="8"/>
    </row>
    <row r="656" ht="38.25" customHeight="1">
      <c r="A656" s="3"/>
      <c r="B656" s="4" t="s">
        <v>288</v>
      </c>
      <c r="C656" s="4" t="s">
        <v>1086</v>
      </c>
      <c r="D656" s="5" t="s">
        <v>1092</v>
      </c>
      <c r="E656" s="6">
        <v>20.0</v>
      </c>
      <c r="F656" s="6">
        <v>11.0</v>
      </c>
      <c r="G656" s="5" t="s">
        <v>378</v>
      </c>
      <c r="H656" s="7" t="s">
        <v>502</v>
      </c>
      <c r="I656" s="5" t="str">
        <f>IFERROR(__xludf.DUMMYFUNCTION("""COMPUTED_VALUE"""),"❌")</f>
        <v>❌</v>
      </c>
      <c r="J656" s="5"/>
      <c r="K656" s="5"/>
      <c r="L656" s="8"/>
    </row>
    <row r="657" ht="38.25" customHeight="1">
      <c r="A657" s="3"/>
      <c r="B657" s="4" t="s">
        <v>288</v>
      </c>
      <c r="C657" s="4" t="s">
        <v>1086</v>
      </c>
      <c r="D657" s="5" t="s">
        <v>1093</v>
      </c>
      <c r="E657" s="6">
        <v>10.0</v>
      </c>
      <c r="F657" s="6">
        <v>11.0</v>
      </c>
      <c r="G657" s="5" t="s">
        <v>41</v>
      </c>
      <c r="H657" s="7" t="s">
        <v>502</v>
      </c>
      <c r="I657" s="5" t="str">
        <f>IFERROR(__xludf.DUMMYFUNCTION("""COMPUTED_VALUE"""),"❌")</f>
        <v>❌</v>
      </c>
      <c r="J657" s="5"/>
      <c r="K657" s="5"/>
      <c r="L657" s="8"/>
    </row>
    <row r="658" ht="38.25" customHeight="1">
      <c r="A658" s="3"/>
      <c r="B658" s="4" t="s">
        <v>288</v>
      </c>
      <c r="C658" s="4" t="s">
        <v>1086</v>
      </c>
      <c r="D658" s="5" t="s">
        <v>1094</v>
      </c>
      <c r="E658" s="6">
        <v>10.0</v>
      </c>
      <c r="F658" s="6">
        <v>13.0</v>
      </c>
      <c r="G658" s="5" t="s">
        <v>122</v>
      </c>
      <c r="H658" s="7" t="s">
        <v>1095</v>
      </c>
      <c r="I658" s="5" t="str">
        <f>IFERROR(__xludf.DUMMYFUNCTION("""COMPUTED_VALUE"""),"❌")</f>
        <v>❌</v>
      </c>
      <c r="J658" s="5"/>
      <c r="K658" s="5"/>
      <c r="L658" s="8"/>
    </row>
    <row r="659" ht="38.25" customHeight="1">
      <c r="A659" s="3"/>
      <c r="B659" s="4" t="s">
        <v>227</v>
      </c>
      <c r="C659" s="4" t="s">
        <v>1096</v>
      </c>
      <c r="D659" s="5" t="s">
        <v>1097</v>
      </c>
      <c r="E659" s="6">
        <v>480.0</v>
      </c>
      <c r="F659" s="6">
        <v>21.0</v>
      </c>
      <c r="G659" s="5" t="s">
        <v>262</v>
      </c>
      <c r="H659" s="7" t="s">
        <v>248</v>
      </c>
      <c r="I659" s="5" t="str">
        <f>IFERROR(__xludf.DUMMYFUNCTION("""COMPUTED_VALUE"""),"✅")</f>
        <v>✅</v>
      </c>
      <c r="J659" s="5"/>
      <c r="K659" s="5"/>
      <c r="L659" s="8"/>
    </row>
    <row r="660" ht="38.25" customHeight="1">
      <c r="A660" s="3"/>
      <c r="B660" s="4" t="s">
        <v>227</v>
      </c>
      <c r="C660" s="4" t="s">
        <v>1096</v>
      </c>
      <c r="D660" s="5" t="s">
        <v>1098</v>
      </c>
      <c r="E660" s="6">
        <v>40.0</v>
      </c>
      <c r="F660" s="6">
        <v>15.0</v>
      </c>
      <c r="G660" s="5" t="s">
        <v>433</v>
      </c>
      <c r="H660" s="7" t="s">
        <v>670</v>
      </c>
      <c r="I660" s="5" t="str">
        <f>IFERROR(__xludf.DUMMYFUNCTION("""COMPUTED_VALUE"""),"✅")</f>
        <v>✅</v>
      </c>
      <c r="J660" s="5"/>
      <c r="K660" s="5"/>
      <c r="L660" s="8"/>
    </row>
    <row r="661" ht="38.25" customHeight="1">
      <c r="A661" s="3"/>
      <c r="B661" s="4" t="s">
        <v>227</v>
      </c>
      <c r="C661" s="4" t="s">
        <v>1096</v>
      </c>
      <c r="D661" s="5" t="s">
        <v>1099</v>
      </c>
      <c r="E661" s="6">
        <v>20.0</v>
      </c>
      <c r="F661" s="6">
        <v>13.0</v>
      </c>
      <c r="G661" s="5" t="s">
        <v>28</v>
      </c>
      <c r="H661" s="7" t="s">
        <v>1100</v>
      </c>
      <c r="I661" s="5" t="str">
        <f>IFERROR(__xludf.DUMMYFUNCTION("""COMPUTED_VALUE"""),"❌")</f>
        <v>❌</v>
      </c>
      <c r="J661" s="5"/>
      <c r="K661" s="5"/>
      <c r="L661" s="8"/>
    </row>
    <row r="662" ht="38.25" customHeight="1">
      <c r="A662" s="3"/>
      <c r="B662" s="4" t="s">
        <v>227</v>
      </c>
      <c r="C662" s="4" t="s">
        <v>1096</v>
      </c>
      <c r="D662" s="5" t="s">
        <v>1101</v>
      </c>
      <c r="E662" s="6">
        <v>20.0</v>
      </c>
      <c r="F662" s="6">
        <v>14.0</v>
      </c>
      <c r="G662" s="5" t="s">
        <v>28</v>
      </c>
      <c r="H662" s="7" t="s">
        <v>1100</v>
      </c>
      <c r="I662" s="5" t="str">
        <f>IFERROR(__xludf.DUMMYFUNCTION("""COMPUTED_VALUE"""),"❌")</f>
        <v>❌</v>
      </c>
      <c r="J662" s="5"/>
      <c r="K662" s="5"/>
      <c r="L662" s="8"/>
    </row>
    <row r="663" ht="38.25" customHeight="1">
      <c r="A663" s="3"/>
      <c r="B663" s="4" t="s">
        <v>227</v>
      </c>
      <c r="C663" s="4" t="s">
        <v>1096</v>
      </c>
      <c r="D663" s="5" t="s">
        <v>1102</v>
      </c>
      <c r="E663" s="6">
        <v>20.0</v>
      </c>
      <c r="F663" s="6">
        <v>8.0</v>
      </c>
      <c r="G663" s="5" t="s">
        <v>115</v>
      </c>
      <c r="H663" s="7" t="s">
        <v>1103</v>
      </c>
      <c r="I663" s="5" t="str">
        <f>IFERROR(__xludf.DUMMYFUNCTION("""COMPUTED_VALUE"""),"❌")</f>
        <v>❌</v>
      </c>
      <c r="J663" s="5"/>
      <c r="K663" s="5"/>
      <c r="L663" s="8"/>
    </row>
    <row r="664" ht="38.25" customHeight="1">
      <c r="A664" s="3"/>
      <c r="B664" s="4" t="s">
        <v>227</v>
      </c>
      <c r="C664" s="4" t="s">
        <v>1104</v>
      </c>
      <c r="D664" s="5" t="s">
        <v>1105</v>
      </c>
      <c r="E664" s="6">
        <v>480.0</v>
      </c>
      <c r="F664" s="6">
        <v>15.0</v>
      </c>
      <c r="G664" s="5" t="s">
        <v>262</v>
      </c>
      <c r="H664" s="7" t="s">
        <v>248</v>
      </c>
      <c r="I664" s="5" t="str">
        <f>IFERROR(__xludf.DUMMYFUNCTION("""COMPUTED_VALUE"""),"✅")</f>
        <v>✅</v>
      </c>
      <c r="J664" s="5"/>
      <c r="K664" s="5"/>
      <c r="L664" s="8"/>
    </row>
    <row r="665" ht="38.25" customHeight="1">
      <c r="A665" s="3"/>
      <c r="B665" s="4" t="s">
        <v>227</v>
      </c>
      <c r="C665" s="4" t="s">
        <v>1104</v>
      </c>
      <c r="D665" s="5" t="s">
        <v>1106</v>
      </c>
      <c r="E665" s="6">
        <v>20.0</v>
      </c>
      <c r="F665" s="6">
        <v>15.0</v>
      </c>
      <c r="G665" s="5" t="s">
        <v>433</v>
      </c>
      <c r="H665" s="7" t="s">
        <v>1107</v>
      </c>
      <c r="I665" s="5" t="str">
        <f>IFERROR(__xludf.DUMMYFUNCTION("""COMPUTED_VALUE"""),"❌")</f>
        <v>❌</v>
      </c>
      <c r="J665" s="5"/>
      <c r="K665" s="5"/>
      <c r="L665" s="8"/>
    </row>
    <row r="666" ht="38.25" customHeight="1">
      <c r="A666" s="3"/>
      <c r="B666" s="4" t="s">
        <v>227</v>
      </c>
      <c r="C666" s="4" t="s">
        <v>1104</v>
      </c>
      <c r="D666" s="5" t="s">
        <v>1108</v>
      </c>
      <c r="E666" s="6">
        <v>20.0</v>
      </c>
      <c r="F666" s="6">
        <v>9.0</v>
      </c>
      <c r="G666" s="5" t="s">
        <v>41</v>
      </c>
      <c r="H666" s="7" t="s">
        <v>1109</v>
      </c>
      <c r="I666" s="5" t="str">
        <f>IFERROR(__xludf.DUMMYFUNCTION("""COMPUTED_VALUE"""),"❌")</f>
        <v>❌</v>
      </c>
      <c r="J666" s="5"/>
      <c r="K666" s="5"/>
      <c r="L666" s="8"/>
    </row>
    <row r="667" ht="38.25" customHeight="1">
      <c r="A667" s="3"/>
      <c r="B667" s="4" t="s">
        <v>227</v>
      </c>
      <c r="C667" s="4" t="s">
        <v>1104</v>
      </c>
      <c r="D667" s="5" t="s">
        <v>1110</v>
      </c>
      <c r="E667" s="6">
        <v>20.0</v>
      </c>
      <c r="F667" s="6">
        <v>11.0</v>
      </c>
      <c r="G667" s="5" t="s">
        <v>41</v>
      </c>
      <c r="H667" s="7" t="s">
        <v>1109</v>
      </c>
      <c r="I667" s="5" t="str">
        <f>IFERROR(__xludf.DUMMYFUNCTION("""COMPUTED_VALUE"""),"❌")</f>
        <v>❌</v>
      </c>
      <c r="J667" s="5"/>
      <c r="K667" s="5"/>
      <c r="L667" s="8"/>
    </row>
    <row r="668" ht="38.25" customHeight="1">
      <c r="A668" s="3"/>
      <c r="B668" s="4" t="s">
        <v>227</v>
      </c>
      <c r="C668" s="4" t="s">
        <v>1104</v>
      </c>
      <c r="D668" s="5" t="s">
        <v>1111</v>
      </c>
      <c r="E668" s="6">
        <v>20.0</v>
      </c>
      <c r="F668" s="6">
        <v>14.0</v>
      </c>
      <c r="G668" s="5" t="s">
        <v>28</v>
      </c>
      <c r="H668" s="7" t="s">
        <v>1109</v>
      </c>
      <c r="I668" s="5" t="str">
        <f>IFERROR(__xludf.DUMMYFUNCTION("""COMPUTED_VALUE"""),"❌")</f>
        <v>❌</v>
      </c>
      <c r="J668" s="5"/>
      <c r="K668" s="5"/>
      <c r="L668" s="8"/>
    </row>
    <row r="669" ht="38.25" customHeight="1">
      <c r="A669" s="3"/>
      <c r="B669" s="4" t="s">
        <v>960</v>
      </c>
      <c r="C669" s="4" t="s">
        <v>1112</v>
      </c>
      <c r="D669" s="5" t="s">
        <v>1113</v>
      </c>
      <c r="E669" s="6">
        <v>480.0</v>
      </c>
      <c r="F669" s="6">
        <v>21.0</v>
      </c>
      <c r="G669" s="5" t="s">
        <v>15</v>
      </c>
      <c r="H669" s="7" t="s">
        <v>1114</v>
      </c>
      <c r="I669" s="5" t="str">
        <f>IFERROR(__xludf.DUMMYFUNCTION("""COMPUTED_VALUE"""),"✅")</f>
        <v>✅</v>
      </c>
      <c r="J669" s="5"/>
      <c r="K669" s="5"/>
      <c r="L669" s="8"/>
    </row>
    <row r="670" ht="38.25" customHeight="1">
      <c r="A670" s="3"/>
      <c r="B670" s="4" t="s">
        <v>960</v>
      </c>
      <c r="C670" s="4" t="s">
        <v>1112</v>
      </c>
      <c r="D670" s="5" t="s">
        <v>1115</v>
      </c>
      <c r="E670" s="6">
        <v>90.0</v>
      </c>
      <c r="F670" s="6">
        <v>15.0</v>
      </c>
      <c r="G670" s="5" t="s">
        <v>433</v>
      </c>
      <c r="H670" s="7" t="s">
        <v>1114</v>
      </c>
      <c r="I670" s="5" t="str">
        <f>IFERROR(__xludf.DUMMYFUNCTION("""COMPUTED_VALUE"""),"✅")</f>
        <v>✅</v>
      </c>
      <c r="J670" s="5"/>
      <c r="K670" s="5"/>
      <c r="L670" s="8"/>
    </row>
    <row r="671" ht="38.25" customHeight="1">
      <c r="A671" s="3"/>
      <c r="B671" s="4" t="s">
        <v>960</v>
      </c>
      <c r="C671" s="4" t="s">
        <v>1112</v>
      </c>
      <c r="D671" s="5" t="s">
        <v>1116</v>
      </c>
      <c r="E671" s="6">
        <v>20.0</v>
      </c>
      <c r="F671" s="6">
        <v>16.0</v>
      </c>
      <c r="G671" s="5" t="s">
        <v>41</v>
      </c>
      <c r="H671" s="7" t="s">
        <v>1114</v>
      </c>
      <c r="I671" s="5" t="str">
        <f>IFERROR(__xludf.DUMMYFUNCTION("""COMPUTED_VALUE"""),"✅")</f>
        <v>✅</v>
      </c>
      <c r="J671" s="5"/>
      <c r="K671" s="5"/>
      <c r="L671" s="8"/>
    </row>
    <row r="672" ht="38.25" customHeight="1">
      <c r="A672" s="3"/>
      <c r="B672" s="4" t="s">
        <v>960</v>
      </c>
      <c r="C672" s="4" t="s">
        <v>1112</v>
      </c>
      <c r="D672" s="5" t="s">
        <v>1117</v>
      </c>
      <c r="E672" s="6">
        <v>20.0</v>
      </c>
      <c r="F672" s="6">
        <v>14.0</v>
      </c>
      <c r="G672" s="5" t="s">
        <v>15</v>
      </c>
      <c r="H672" s="7" t="s">
        <v>1114</v>
      </c>
      <c r="I672" s="5" t="str">
        <f>IFERROR(__xludf.DUMMYFUNCTION("""COMPUTED_VALUE"""),"✅")</f>
        <v>✅</v>
      </c>
      <c r="J672" s="5"/>
      <c r="K672" s="5"/>
      <c r="L672" s="8"/>
    </row>
    <row r="673" ht="38.25" customHeight="1">
      <c r="A673" s="3"/>
      <c r="B673" s="4" t="s">
        <v>960</v>
      </c>
      <c r="C673" s="4" t="s">
        <v>1112</v>
      </c>
      <c r="D673" s="5" t="s">
        <v>1118</v>
      </c>
      <c r="E673" s="6">
        <v>20.0</v>
      </c>
      <c r="F673" s="6">
        <v>14.0</v>
      </c>
      <c r="G673" s="5" t="s">
        <v>142</v>
      </c>
      <c r="H673" s="7" t="s">
        <v>1119</v>
      </c>
      <c r="I673" s="5" t="str">
        <f>IFERROR(__xludf.DUMMYFUNCTION("""COMPUTED_VALUE"""),"❌")</f>
        <v>❌</v>
      </c>
      <c r="J673" s="5"/>
      <c r="K673" s="5"/>
      <c r="L673" s="8"/>
    </row>
    <row r="674" ht="38.25" customHeight="1">
      <c r="A674" s="3"/>
      <c r="B674" s="4" t="s">
        <v>960</v>
      </c>
      <c r="C674" s="4" t="s">
        <v>1112</v>
      </c>
      <c r="D674" s="5" t="s">
        <v>1120</v>
      </c>
      <c r="E674" s="6">
        <v>10.0</v>
      </c>
      <c r="F674" s="6">
        <v>16.0</v>
      </c>
      <c r="G674" s="5" t="s">
        <v>15</v>
      </c>
      <c r="H674" s="7" t="s">
        <v>1114</v>
      </c>
      <c r="I674" s="5" t="str">
        <f>IFERROR(__xludf.DUMMYFUNCTION("""COMPUTED_VALUE"""),"✅")</f>
        <v>✅</v>
      </c>
      <c r="J674" s="5"/>
      <c r="K674" s="5"/>
      <c r="L674" s="8"/>
    </row>
    <row r="675" ht="38.25" customHeight="1">
      <c r="A675" s="3"/>
      <c r="B675" s="4" t="s">
        <v>704</v>
      </c>
      <c r="C675" s="4" t="s">
        <v>1121</v>
      </c>
      <c r="D675" s="5" t="s">
        <v>1122</v>
      </c>
      <c r="E675" s="6">
        <v>480.0</v>
      </c>
      <c r="F675" s="6">
        <v>21.0</v>
      </c>
      <c r="G675" s="5" t="s">
        <v>15</v>
      </c>
      <c r="H675" s="7" t="s">
        <v>1123</v>
      </c>
      <c r="I675" s="5" t="str">
        <f>IFERROR(__xludf.DUMMYFUNCTION("""COMPUTED_VALUE"""),"❌")</f>
        <v>❌</v>
      </c>
      <c r="J675" s="5"/>
      <c r="K675" s="5"/>
      <c r="L675" s="8"/>
    </row>
    <row r="676" ht="38.25" customHeight="1">
      <c r="A676" s="3"/>
      <c r="B676" s="4" t="s">
        <v>704</v>
      </c>
      <c r="C676" s="4" t="s">
        <v>1121</v>
      </c>
      <c r="D676" s="5" t="s">
        <v>1124</v>
      </c>
      <c r="E676" s="6">
        <v>20.0</v>
      </c>
      <c r="F676" s="6">
        <v>14.0</v>
      </c>
      <c r="G676" s="5" t="s">
        <v>246</v>
      </c>
      <c r="H676" s="7" t="s">
        <v>13</v>
      </c>
      <c r="I676" s="5" t="str">
        <f>IFERROR(__xludf.DUMMYFUNCTION("""COMPUTED_VALUE"""),"✅")</f>
        <v>✅</v>
      </c>
      <c r="J676" s="5"/>
      <c r="K676" s="5"/>
      <c r="L676" s="8"/>
    </row>
    <row r="677" ht="38.25" customHeight="1">
      <c r="A677" s="3"/>
      <c r="B677" s="4" t="s">
        <v>704</v>
      </c>
      <c r="C677" s="4" t="s">
        <v>1121</v>
      </c>
      <c r="D677" s="5" t="s">
        <v>1125</v>
      </c>
      <c r="E677" s="6">
        <v>20.0</v>
      </c>
      <c r="F677" s="6">
        <v>9.0</v>
      </c>
      <c r="G677" s="5" t="s">
        <v>41</v>
      </c>
      <c r="H677" s="7" t="s">
        <v>1126</v>
      </c>
      <c r="I677" s="5" t="str">
        <f>IFERROR(__xludf.DUMMYFUNCTION("""COMPUTED_VALUE"""),"❌")</f>
        <v>❌</v>
      </c>
      <c r="J677" s="5"/>
      <c r="K677" s="5"/>
      <c r="L677" s="8"/>
    </row>
    <row r="678" ht="38.25" customHeight="1">
      <c r="A678" s="3"/>
      <c r="B678" s="4" t="s">
        <v>704</v>
      </c>
      <c r="C678" s="4" t="s">
        <v>1121</v>
      </c>
      <c r="D678" s="5" t="s">
        <v>1127</v>
      </c>
      <c r="E678" s="6">
        <v>20.0</v>
      </c>
      <c r="F678" s="6">
        <v>9.0</v>
      </c>
      <c r="G678" s="5" t="s">
        <v>15</v>
      </c>
      <c r="H678" s="7" t="s">
        <v>1126</v>
      </c>
      <c r="I678" s="5" t="str">
        <f>IFERROR(__xludf.DUMMYFUNCTION("""COMPUTED_VALUE"""),"❌")</f>
        <v>❌</v>
      </c>
      <c r="J678" s="5"/>
      <c r="K678" s="5"/>
      <c r="L678" s="8"/>
    </row>
    <row r="679" ht="38.25" customHeight="1">
      <c r="A679" s="3"/>
      <c r="B679" s="4" t="s">
        <v>704</v>
      </c>
      <c r="C679" s="4" t="s">
        <v>1121</v>
      </c>
      <c r="D679" s="5" t="s">
        <v>1128</v>
      </c>
      <c r="E679" s="6">
        <v>20.0</v>
      </c>
      <c r="F679" s="6">
        <v>14.0</v>
      </c>
      <c r="G679" s="5" t="s">
        <v>41</v>
      </c>
      <c r="H679" s="7" t="s">
        <v>1123</v>
      </c>
      <c r="I679" s="5" t="str">
        <f>IFERROR(__xludf.DUMMYFUNCTION("""COMPUTED_VALUE"""),"❌")</f>
        <v>❌</v>
      </c>
      <c r="J679" s="5"/>
      <c r="K679" s="5"/>
      <c r="L679" s="8"/>
    </row>
    <row r="680" ht="38.25" customHeight="1">
      <c r="A680" s="3"/>
      <c r="B680" s="4" t="s">
        <v>704</v>
      </c>
      <c r="C680" s="4" t="s">
        <v>1121</v>
      </c>
      <c r="D680" s="5" t="s">
        <v>1129</v>
      </c>
      <c r="E680" s="6">
        <v>10.0</v>
      </c>
      <c r="F680" s="6">
        <v>17.0</v>
      </c>
      <c r="G680" s="5" t="s">
        <v>28</v>
      </c>
      <c r="H680" s="7" t="s">
        <v>1130</v>
      </c>
      <c r="I680" s="5" t="str">
        <f>IFERROR(__xludf.DUMMYFUNCTION("""COMPUTED_VALUE"""),"❌")</f>
        <v>❌</v>
      </c>
      <c r="J680" s="5"/>
      <c r="K680" s="5"/>
      <c r="L680" s="8"/>
    </row>
    <row r="681" ht="38.25" customHeight="1">
      <c r="A681" s="3"/>
      <c r="B681" s="4" t="s">
        <v>704</v>
      </c>
      <c r="C681" s="4" t="s">
        <v>1121</v>
      </c>
      <c r="D681" s="5" t="s">
        <v>1131</v>
      </c>
      <c r="E681" s="6">
        <v>10.0</v>
      </c>
      <c r="F681" s="6">
        <v>13.0</v>
      </c>
      <c r="G681" s="5" t="s">
        <v>262</v>
      </c>
      <c r="H681" s="7" t="s">
        <v>1126</v>
      </c>
      <c r="I681" s="5" t="str">
        <f>IFERROR(__xludf.DUMMYFUNCTION("""COMPUTED_VALUE"""),"❌")</f>
        <v>❌</v>
      </c>
      <c r="J681" s="5"/>
      <c r="K681" s="5"/>
      <c r="L681" s="8"/>
    </row>
    <row r="682" ht="38.25" customHeight="1">
      <c r="A682" s="3"/>
      <c r="B682" s="4" t="s">
        <v>288</v>
      </c>
      <c r="C682" s="4" t="s">
        <v>1132</v>
      </c>
      <c r="D682" s="5" t="s">
        <v>1133</v>
      </c>
      <c r="E682" s="6">
        <v>390.0</v>
      </c>
      <c r="F682" s="6">
        <v>24.0</v>
      </c>
      <c r="G682" s="5" t="s">
        <v>262</v>
      </c>
      <c r="H682" s="7" t="s">
        <v>1134</v>
      </c>
      <c r="I682" s="5" t="str">
        <f>IFERROR(__xludf.DUMMYFUNCTION("""COMPUTED_VALUE"""),"✅")</f>
        <v>✅</v>
      </c>
      <c r="J682" s="5"/>
      <c r="K682" s="5"/>
      <c r="L682" s="8"/>
    </row>
    <row r="683" ht="38.25" customHeight="1">
      <c r="A683" s="3"/>
      <c r="B683" s="4" t="s">
        <v>288</v>
      </c>
      <c r="C683" s="4" t="s">
        <v>1132</v>
      </c>
      <c r="D683" s="5" t="s">
        <v>1135</v>
      </c>
      <c r="E683" s="6">
        <v>30.0</v>
      </c>
      <c r="F683" s="6">
        <v>20.0</v>
      </c>
      <c r="G683" s="5" t="s">
        <v>433</v>
      </c>
      <c r="H683" s="7" t="s">
        <v>1134</v>
      </c>
      <c r="I683" s="5" t="str">
        <f>IFERROR(__xludf.DUMMYFUNCTION("""COMPUTED_VALUE"""),"✅")</f>
        <v>✅</v>
      </c>
      <c r="J683" s="5"/>
      <c r="K683" s="5"/>
      <c r="L683" s="8"/>
    </row>
    <row r="684" ht="38.25" customHeight="1">
      <c r="A684" s="3"/>
      <c r="B684" s="4" t="s">
        <v>288</v>
      </c>
      <c r="C684" s="4" t="s">
        <v>1132</v>
      </c>
      <c r="D684" s="5" t="s">
        <v>1136</v>
      </c>
      <c r="E684" s="6">
        <v>20.0</v>
      </c>
      <c r="F684" s="6">
        <v>17.0</v>
      </c>
      <c r="G684" s="5" t="s">
        <v>262</v>
      </c>
      <c r="H684" s="7" t="s">
        <v>1137</v>
      </c>
      <c r="I684" s="5" t="str">
        <f>IFERROR(__xludf.DUMMYFUNCTION("""COMPUTED_VALUE"""),"❌")</f>
        <v>❌</v>
      </c>
      <c r="J684" s="5"/>
      <c r="K684" s="5"/>
      <c r="L684" s="8"/>
    </row>
    <row r="685" ht="38.25" customHeight="1">
      <c r="A685" s="3"/>
      <c r="B685" s="4" t="s">
        <v>288</v>
      </c>
      <c r="C685" s="4" t="s">
        <v>1132</v>
      </c>
      <c r="D685" s="5" t="s">
        <v>1138</v>
      </c>
      <c r="E685" s="6">
        <v>20.0</v>
      </c>
      <c r="F685" s="6">
        <v>16.0</v>
      </c>
      <c r="G685" s="5" t="s">
        <v>15</v>
      </c>
      <c r="H685" s="7" t="s">
        <v>1137</v>
      </c>
      <c r="I685" s="5" t="str">
        <f>IFERROR(__xludf.DUMMYFUNCTION("""COMPUTED_VALUE"""),"❌")</f>
        <v>❌</v>
      </c>
      <c r="J685" s="5"/>
      <c r="K685" s="5"/>
      <c r="L685" s="8"/>
    </row>
    <row r="686" ht="38.25" customHeight="1">
      <c r="A686" s="3"/>
      <c r="B686" s="4" t="s">
        <v>288</v>
      </c>
      <c r="C686" s="4" t="s">
        <v>1132</v>
      </c>
      <c r="D686" s="5" t="s">
        <v>1139</v>
      </c>
      <c r="E686" s="6">
        <v>20.0</v>
      </c>
      <c r="F686" s="6">
        <v>11.0</v>
      </c>
      <c r="G686" s="5" t="s">
        <v>262</v>
      </c>
      <c r="H686" s="7" t="s">
        <v>1140</v>
      </c>
      <c r="I686" s="5" t="str">
        <f>IFERROR(__xludf.DUMMYFUNCTION("""COMPUTED_VALUE"""),"❌")</f>
        <v>❌</v>
      </c>
      <c r="J686" s="5"/>
      <c r="K686" s="5"/>
      <c r="L686" s="8"/>
    </row>
    <row r="687" ht="38.25" customHeight="1">
      <c r="A687" s="3"/>
      <c r="B687" s="4" t="s">
        <v>288</v>
      </c>
      <c r="C687" s="4" t="s">
        <v>1132</v>
      </c>
      <c r="D687" s="5" t="s">
        <v>1141</v>
      </c>
      <c r="E687" s="6">
        <v>20.0</v>
      </c>
      <c r="F687" s="6">
        <v>14.0</v>
      </c>
      <c r="G687" s="5" t="s">
        <v>15</v>
      </c>
      <c r="H687" s="7" t="s">
        <v>1137</v>
      </c>
      <c r="I687" s="5" t="str">
        <f>IFERROR(__xludf.DUMMYFUNCTION("""COMPUTED_VALUE"""),"❌")</f>
        <v>❌</v>
      </c>
      <c r="J687" s="5"/>
      <c r="K687" s="5"/>
      <c r="L687" s="8"/>
    </row>
    <row r="688" ht="38.25" customHeight="1">
      <c r="A688" s="3"/>
      <c r="B688" s="4" t="s">
        <v>288</v>
      </c>
      <c r="C688" s="4" t="s">
        <v>1132</v>
      </c>
      <c r="D688" s="5" t="s">
        <v>1142</v>
      </c>
      <c r="E688" s="6">
        <v>20.0</v>
      </c>
      <c r="F688" s="6">
        <v>18.0</v>
      </c>
      <c r="G688" s="5" t="s">
        <v>15</v>
      </c>
      <c r="H688" s="7" t="s">
        <v>1140</v>
      </c>
      <c r="I688" s="5" t="str">
        <f>IFERROR(__xludf.DUMMYFUNCTION("""COMPUTED_VALUE"""),"❌")</f>
        <v>❌</v>
      </c>
      <c r="J688" s="5"/>
      <c r="K688" s="5"/>
      <c r="L688" s="8"/>
    </row>
    <row r="689" ht="38.25" customHeight="1">
      <c r="A689" s="3"/>
      <c r="B689" s="4" t="s">
        <v>51</v>
      </c>
      <c r="C689" s="4" t="s">
        <v>1143</v>
      </c>
      <c r="D689" s="5" t="s">
        <v>1144</v>
      </c>
      <c r="E689" s="6">
        <v>390.0</v>
      </c>
      <c r="F689" s="6">
        <v>20.0</v>
      </c>
      <c r="G689" s="5" t="s">
        <v>15</v>
      </c>
      <c r="H689" s="7" t="s">
        <v>1145</v>
      </c>
      <c r="I689" s="5" t="str">
        <f>IFERROR(__xludf.DUMMYFUNCTION("""COMPUTED_VALUE"""),"❌")</f>
        <v>❌</v>
      </c>
      <c r="J689" s="5"/>
      <c r="K689" s="5"/>
      <c r="L689" s="8"/>
    </row>
    <row r="690" ht="38.25" customHeight="1">
      <c r="A690" s="3"/>
      <c r="B690" s="4" t="s">
        <v>51</v>
      </c>
      <c r="C690" s="4" t="s">
        <v>1143</v>
      </c>
      <c r="D690" s="5" t="s">
        <v>1146</v>
      </c>
      <c r="E690" s="6">
        <v>50.0</v>
      </c>
      <c r="F690" s="6">
        <v>21.0</v>
      </c>
      <c r="G690" s="5" t="s">
        <v>64</v>
      </c>
      <c r="H690" s="7" t="s">
        <v>429</v>
      </c>
      <c r="I690" s="5" t="str">
        <f>IFERROR(__xludf.DUMMYFUNCTION("""COMPUTED_VALUE"""),"✅")</f>
        <v>✅</v>
      </c>
      <c r="J690" s="5"/>
      <c r="K690" s="5"/>
      <c r="L690" s="8"/>
    </row>
    <row r="691" ht="38.25" customHeight="1">
      <c r="A691" s="3"/>
      <c r="B691" s="4" t="s">
        <v>51</v>
      </c>
      <c r="C691" s="4" t="s">
        <v>1143</v>
      </c>
      <c r="D691" s="5" t="s">
        <v>1147</v>
      </c>
      <c r="E691" s="6">
        <v>20.0</v>
      </c>
      <c r="F691" s="6">
        <v>13.0</v>
      </c>
      <c r="G691" s="5" t="s">
        <v>15</v>
      </c>
      <c r="H691" s="7" t="s">
        <v>1148</v>
      </c>
      <c r="I691" s="5" t="str">
        <f>IFERROR(__xludf.DUMMYFUNCTION("""COMPUTED_VALUE"""),"❌")</f>
        <v>❌</v>
      </c>
      <c r="J691" s="5"/>
      <c r="K691" s="5"/>
      <c r="L691" s="8"/>
    </row>
    <row r="692" ht="38.25" customHeight="1">
      <c r="A692" s="3"/>
      <c r="B692" s="4" t="s">
        <v>51</v>
      </c>
      <c r="C692" s="4" t="s">
        <v>1143</v>
      </c>
      <c r="D692" s="5" t="s">
        <v>1149</v>
      </c>
      <c r="E692" s="6">
        <v>20.0</v>
      </c>
      <c r="F692" s="6">
        <v>12.0</v>
      </c>
      <c r="G692" s="5" t="s">
        <v>28</v>
      </c>
      <c r="H692" s="7" t="s">
        <v>1145</v>
      </c>
      <c r="I692" s="5" t="str">
        <f>IFERROR(__xludf.DUMMYFUNCTION("""COMPUTED_VALUE"""),"❌")</f>
        <v>❌</v>
      </c>
      <c r="J692" s="5"/>
      <c r="K692" s="5"/>
      <c r="L692" s="8"/>
    </row>
    <row r="693" ht="38.25" customHeight="1">
      <c r="A693" s="3"/>
      <c r="B693" s="4" t="s">
        <v>51</v>
      </c>
      <c r="C693" s="4" t="s">
        <v>1143</v>
      </c>
      <c r="D693" s="5" t="s">
        <v>1150</v>
      </c>
      <c r="E693" s="6">
        <v>20.0</v>
      </c>
      <c r="F693" s="6">
        <v>13.0</v>
      </c>
      <c r="G693" s="5" t="s">
        <v>28</v>
      </c>
      <c r="H693" s="7" t="s">
        <v>1145</v>
      </c>
      <c r="I693" s="5" t="str">
        <f>IFERROR(__xludf.DUMMYFUNCTION("""COMPUTED_VALUE"""),"❌")</f>
        <v>❌</v>
      </c>
      <c r="J693" s="5"/>
      <c r="K693" s="5"/>
      <c r="L693" s="8"/>
    </row>
    <row r="694" ht="38.25" customHeight="1">
      <c r="A694" s="3"/>
      <c r="B694" s="4" t="s">
        <v>51</v>
      </c>
      <c r="C694" s="4" t="s">
        <v>1143</v>
      </c>
      <c r="D694" s="5" t="s">
        <v>1151</v>
      </c>
      <c r="E694" s="6">
        <v>10.0</v>
      </c>
      <c r="F694" s="6">
        <v>16.0</v>
      </c>
      <c r="G694" s="5" t="s">
        <v>15</v>
      </c>
      <c r="H694" s="7" t="s">
        <v>1148</v>
      </c>
      <c r="I694" s="5" t="str">
        <f>IFERROR(__xludf.DUMMYFUNCTION("""COMPUTED_VALUE"""),"❌")</f>
        <v>❌</v>
      </c>
      <c r="J694" s="5"/>
      <c r="K694" s="5"/>
      <c r="L694" s="8"/>
    </row>
    <row r="695" ht="38.25" customHeight="1">
      <c r="A695" s="3"/>
      <c r="B695" s="4" t="s">
        <v>288</v>
      </c>
      <c r="C695" s="4" t="s">
        <v>1152</v>
      </c>
      <c r="D695" s="5" t="s">
        <v>1153</v>
      </c>
      <c r="E695" s="6">
        <v>390.0</v>
      </c>
      <c r="F695" s="6">
        <v>20.0</v>
      </c>
      <c r="G695" s="5" t="s">
        <v>1154</v>
      </c>
      <c r="H695" s="7" t="s">
        <v>1155</v>
      </c>
      <c r="I695" s="5" t="str">
        <f>IFERROR(__xludf.DUMMYFUNCTION("""COMPUTED_VALUE"""),"✅")</f>
        <v>✅</v>
      </c>
      <c r="J695" s="5"/>
      <c r="K695" s="5"/>
      <c r="L695" s="8"/>
    </row>
    <row r="696" ht="38.25" customHeight="1">
      <c r="A696" s="3"/>
      <c r="B696" s="4" t="s">
        <v>288</v>
      </c>
      <c r="C696" s="4" t="s">
        <v>1152</v>
      </c>
      <c r="D696" s="5" t="s">
        <v>1156</v>
      </c>
      <c r="E696" s="6">
        <v>20.0</v>
      </c>
      <c r="F696" s="6">
        <v>17.0</v>
      </c>
      <c r="G696" s="5" t="s">
        <v>230</v>
      </c>
      <c r="H696" s="7" t="s">
        <v>1157</v>
      </c>
      <c r="I696" s="5" t="str">
        <f>IFERROR(__xludf.DUMMYFUNCTION("""COMPUTED_VALUE"""),"❌")</f>
        <v>❌</v>
      </c>
      <c r="J696" s="5"/>
      <c r="K696" s="5"/>
      <c r="L696" s="8"/>
    </row>
    <row r="697" ht="38.25" customHeight="1">
      <c r="A697" s="3"/>
      <c r="B697" s="4" t="s">
        <v>288</v>
      </c>
      <c r="C697" s="4" t="s">
        <v>1152</v>
      </c>
      <c r="D697" s="5" t="s">
        <v>1158</v>
      </c>
      <c r="E697" s="6">
        <v>20.0</v>
      </c>
      <c r="F697" s="6">
        <v>16.0</v>
      </c>
      <c r="G697" s="5" t="s">
        <v>41</v>
      </c>
      <c r="H697" s="7" t="s">
        <v>1159</v>
      </c>
      <c r="I697" s="5" t="str">
        <f>IFERROR(__xludf.DUMMYFUNCTION("""COMPUTED_VALUE"""),"❌")</f>
        <v>❌</v>
      </c>
      <c r="J697" s="5"/>
      <c r="K697" s="5"/>
      <c r="L697" s="8"/>
    </row>
    <row r="698" ht="38.25" customHeight="1">
      <c r="A698" s="3"/>
      <c r="B698" s="4" t="s">
        <v>288</v>
      </c>
      <c r="C698" s="4" t="s">
        <v>1152</v>
      </c>
      <c r="D698" s="5" t="s">
        <v>1160</v>
      </c>
      <c r="E698" s="6">
        <v>20.0</v>
      </c>
      <c r="F698" s="6">
        <v>16.0</v>
      </c>
      <c r="G698" s="5" t="s">
        <v>41</v>
      </c>
      <c r="H698" s="7" t="s">
        <v>1161</v>
      </c>
      <c r="I698" s="5" t="str">
        <f>IFERROR(__xludf.DUMMYFUNCTION("""COMPUTED_VALUE"""),"❌")</f>
        <v>❌</v>
      </c>
      <c r="J698" s="5"/>
      <c r="K698" s="5"/>
      <c r="L698" s="8"/>
    </row>
    <row r="699" ht="38.25" customHeight="1">
      <c r="A699" s="3"/>
      <c r="B699" s="4" t="s">
        <v>288</v>
      </c>
      <c r="C699" s="4" t="s">
        <v>1152</v>
      </c>
      <c r="D699" s="5" t="s">
        <v>1162</v>
      </c>
      <c r="E699" s="6">
        <v>20.0</v>
      </c>
      <c r="F699" s="6">
        <v>11.0</v>
      </c>
      <c r="G699" s="5" t="s">
        <v>41</v>
      </c>
      <c r="H699" s="7" t="s">
        <v>1155</v>
      </c>
      <c r="I699" s="5" t="str">
        <f>IFERROR(__xludf.DUMMYFUNCTION("""COMPUTED_VALUE"""),"✅")</f>
        <v>✅</v>
      </c>
      <c r="J699" s="5"/>
      <c r="K699" s="5"/>
      <c r="L699" s="8"/>
    </row>
    <row r="700" ht="38.25" customHeight="1">
      <c r="A700" s="3"/>
      <c r="B700" s="4" t="s">
        <v>9</v>
      </c>
      <c r="C700" s="4" t="s">
        <v>1163</v>
      </c>
      <c r="D700" s="5" t="s">
        <v>1164</v>
      </c>
      <c r="E700" s="6">
        <v>390.0</v>
      </c>
      <c r="F700" s="6">
        <v>22.0</v>
      </c>
      <c r="G700" s="5" t="s">
        <v>90</v>
      </c>
      <c r="H700" s="7" t="s">
        <v>1165</v>
      </c>
      <c r="I700" s="5" t="str">
        <f>IFERROR(__xludf.DUMMYFUNCTION("""COMPUTED_VALUE"""),"❌")</f>
        <v>❌</v>
      </c>
      <c r="J700" s="5"/>
      <c r="K700" s="5"/>
      <c r="L700" s="8"/>
    </row>
    <row r="701" ht="38.25" customHeight="1">
      <c r="A701" s="3"/>
      <c r="B701" s="4" t="s">
        <v>9</v>
      </c>
      <c r="C701" s="4" t="s">
        <v>1163</v>
      </c>
      <c r="D701" s="5" t="s">
        <v>1166</v>
      </c>
      <c r="E701" s="6">
        <v>30.0</v>
      </c>
      <c r="F701" s="6">
        <v>15.0</v>
      </c>
      <c r="G701" s="5" t="s">
        <v>1167</v>
      </c>
      <c r="H701" s="7" t="s">
        <v>1165</v>
      </c>
      <c r="I701" s="5" t="str">
        <f>IFERROR(__xludf.DUMMYFUNCTION("""COMPUTED_VALUE"""),"❌")</f>
        <v>❌</v>
      </c>
      <c r="J701" s="5"/>
      <c r="K701" s="5"/>
      <c r="L701" s="8"/>
    </row>
    <row r="702" ht="38.25" customHeight="1">
      <c r="A702" s="3"/>
      <c r="B702" s="4" t="s">
        <v>9</v>
      </c>
      <c r="C702" s="4" t="s">
        <v>1163</v>
      </c>
      <c r="D702" s="5" t="s">
        <v>1168</v>
      </c>
      <c r="E702" s="6">
        <v>20.0</v>
      </c>
      <c r="F702" s="6">
        <v>13.0</v>
      </c>
      <c r="G702" s="5" t="s">
        <v>75</v>
      </c>
      <c r="H702" s="7" t="s">
        <v>1165</v>
      </c>
      <c r="I702" s="5" t="str">
        <f>IFERROR(__xludf.DUMMYFUNCTION("""COMPUTED_VALUE"""),"❌")</f>
        <v>❌</v>
      </c>
      <c r="J702" s="5"/>
      <c r="K702" s="5"/>
      <c r="L702" s="8"/>
    </row>
    <row r="703" ht="38.25" customHeight="1">
      <c r="A703" s="3"/>
      <c r="B703" s="4" t="s">
        <v>249</v>
      </c>
      <c r="C703" s="4" t="s">
        <v>1169</v>
      </c>
      <c r="D703" s="5" t="s">
        <v>1170</v>
      </c>
      <c r="E703" s="6">
        <v>390.0</v>
      </c>
      <c r="F703" s="6">
        <v>18.0</v>
      </c>
      <c r="G703" s="5" t="s">
        <v>87</v>
      </c>
      <c r="H703" s="7" t="s">
        <v>1171</v>
      </c>
      <c r="I703" s="5" t="str">
        <f>IFERROR(__xludf.DUMMYFUNCTION("""COMPUTED_VALUE"""),"❌")</f>
        <v>❌</v>
      </c>
      <c r="J703" s="5"/>
      <c r="K703" s="5"/>
      <c r="L703" s="8"/>
    </row>
    <row r="704" ht="38.25" customHeight="1">
      <c r="A704" s="3"/>
      <c r="B704" s="4" t="s">
        <v>249</v>
      </c>
      <c r="C704" s="4" t="s">
        <v>1169</v>
      </c>
      <c r="D704" s="5" t="s">
        <v>1172</v>
      </c>
      <c r="E704" s="6">
        <v>70.0</v>
      </c>
      <c r="F704" s="6">
        <v>16.0</v>
      </c>
      <c r="G704" s="5" t="s">
        <v>246</v>
      </c>
      <c r="H704" s="7" t="s">
        <v>1173</v>
      </c>
      <c r="I704" s="5" t="str">
        <f>IFERROR(__xludf.DUMMYFUNCTION("""COMPUTED_VALUE"""),"❌")</f>
        <v>❌</v>
      </c>
      <c r="J704" s="5"/>
      <c r="K704" s="5"/>
      <c r="L704" s="8"/>
    </row>
    <row r="705" ht="38.25" customHeight="1">
      <c r="A705" s="3"/>
      <c r="B705" s="4" t="s">
        <v>249</v>
      </c>
      <c r="C705" s="4" t="s">
        <v>1169</v>
      </c>
      <c r="D705" s="5" t="s">
        <v>1174</v>
      </c>
      <c r="E705" s="6">
        <v>20.0</v>
      </c>
      <c r="F705" s="6">
        <v>12.0</v>
      </c>
      <c r="G705" s="5" t="s">
        <v>28</v>
      </c>
      <c r="H705" s="7" t="s">
        <v>1171</v>
      </c>
      <c r="I705" s="5" t="str">
        <f>IFERROR(__xludf.DUMMYFUNCTION("""COMPUTED_VALUE"""),"❌")</f>
        <v>❌</v>
      </c>
      <c r="J705" s="5"/>
      <c r="K705" s="5"/>
      <c r="L705" s="8"/>
    </row>
    <row r="706" ht="38.25" customHeight="1">
      <c r="A706" s="3"/>
      <c r="B706" s="4" t="s">
        <v>249</v>
      </c>
      <c r="C706" s="4" t="s">
        <v>1169</v>
      </c>
      <c r="D706" s="5" t="s">
        <v>1175</v>
      </c>
      <c r="E706" s="6">
        <v>20.0</v>
      </c>
      <c r="F706" s="6">
        <v>12.0</v>
      </c>
      <c r="G706" s="5" t="s">
        <v>28</v>
      </c>
      <c r="H706" s="7" t="s">
        <v>1171</v>
      </c>
      <c r="I706" s="5" t="str">
        <f>IFERROR(__xludf.DUMMYFUNCTION("""COMPUTED_VALUE"""),"❌")</f>
        <v>❌</v>
      </c>
      <c r="J706" s="5"/>
      <c r="K706" s="5"/>
      <c r="L706" s="8"/>
    </row>
    <row r="707" ht="38.25" customHeight="1">
      <c r="A707" s="3"/>
      <c r="B707" s="4" t="s">
        <v>249</v>
      </c>
      <c r="C707" s="4" t="s">
        <v>1176</v>
      </c>
      <c r="D707" s="5" t="s">
        <v>1177</v>
      </c>
      <c r="E707" s="6">
        <v>390.0</v>
      </c>
      <c r="F707" s="6">
        <v>20.0</v>
      </c>
      <c r="G707" s="5" t="s">
        <v>28</v>
      </c>
      <c r="H707" s="7" t="s">
        <v>1178</v>
      </c>
      <c r="I707" s="5" t="str">
        <f>IFERROR(__xludf.DUMMYFUNCTION("""COMPUTED_VALUE"""),"❌")</f>
        <v>❌</v>
      </c>
      <c r="J707" s="5"/>
      <c r="K707" s="5"/>
      <c r="L707" s="8"/>
    </row>
    <row r="708" ht="38.25" customHeight="1">
      <c r="A708" s="3"/>
      <c r="B708" s="4" t="s">
        <v>249</v>
      </c>
      <c r="C708" s="4" t="s">
        <v>1176</v>
      </c>
      <c r="D708" s="5" t="s">
        <v>1179</v>
      </c>
      <c r="E708" s="6">
        <v>20.0</v>
      </c>
      <c r="F708" s="6">
        <v>15.0</v>
      </c>
      <c r="G708" s="5" t="s">
        <v>246</v>
      </c>
      <c r="H708" s="7" t="s">
        <v>1180</v>
      </c>
      <c r="I708" s="5" t="str">
        <f>IFERROR(__xludf.DUMMYFUNCTION("""COMPUTED_VALUE"""),"❌")</f>
        <v>❌</v>
      </c>
      <c r="J708" s="5"/>
      <c r="K708" s="5"/>
      <c r="L708" s="8"/>
    </row>
    <row r="709" ht="38.25" customHeight="1">
      <c r="A709" s="3"/>
      <c r="B709" s="4" t="s">
        <v>249</v>
      </c>
      <c r="C709" s="4" t="s">
        <v>1176</v>
      </c>
      <c r="D709" s="5" t="s">
        <v>1181</v>
      </c>
      <c r="E709" s="6">
        <v>20.0</v>
      </c>
      <c r="F709" s="6">
        <v>9.0</v>
      </c>
      <c r="G709" s="5" t="s">
        <v>28</v>
      </c>
      <c r="H709" s="7" t="s">
        <v>1180</v>
      </c>
      <c r="I709" s="5" t="str">
        <f>IFERROR(__xludf.DUMMYFUNCTION("""COMPUTED_VALUE"""),"❌")</f>
        <v>❌</v>
      </c>
      <c r="J709" s="5"/>
      <c r="K709" s="5"/>
      <c r="L709" s="8"/>
    </row>
    <row r="710" ht="38.25" customHeight="1">
      <c r="A710" s="3"/>
      <c r="B710" s="4" t="s">
        <v>249</v>
      </c>
      <c r="C710" s="4" t="s">
        <v>1176</v>
      </c>
      <c r="D710" s="5" t="s">
        <v>1182</v>
      </c>
      <c r="E710" s="6">
        <v>20.0</v>
      </c>
      <c r="F710" s="6">
        <v>12.0</v>
      </c>
      <c r="G710" s="5" t="s">
        <v>28</v>
      </c>
      <c r="H710" s="7" t="s">
        <v>1178</v>
      </c>
      <c r="I710" s="5" t="str">
        <f>IFERROR(__xludf.DUMMYFUNCTION("""COMPUTED_VALUE"""),"❌")</f>
        <v>❌</v>
      </c>
      <c r="J710" s="5"/>
      <c r="K710" s="5"/>
      <c r="L710" s="8"/>
    </row>
    <row r="711" ht="38.25" customHeight="1">
      <c r="A711" s="3"/>
      <c r="B711" s="4" t="s">
        <v>667</v>
      </c>
      <c r="C711" s="4" t="s">
        <v>1183</v>
      </c>
      <c r="D711" s="5" t="s">
        <v>1184</v>
      </c>
      <c r="E711" s="6">
        <v>390.0</v>
      </c>
      <c r="F711" s="6">
        <v>20.0</v>
      </c>
      <c r="G711" s="5" t="s">
        <v>41</v>
      </c>
      <c r="H711" s="7" t="s">
        <v>1185</v>
      </c>
      <c r="I711" s="5" t="str">
        <f>IFERROR(__xludf.DUMMYFUNCTION("""COMPUTED_VALUE"""),"✅")</f>
        <v>✅</v>
      </c>
      <c r="J711" s="5"/>
      <c r="K711" s="5"/>
      <c r="L711" s="8"/>
    </row>
    <row r="712" ht="38.25" customHeight="1">
      <c r="A712" s="3"/>
      <c r="B712" s="4" t="s">
        <v>667</v>
      </c>
      <c r="C712" s="4" t="s">
        <v>1183</v>
      </c>
      <c r="D712" s="5" t="s">
        <v>1186</v>
      </c>
      <c r="E712" s="6">
        <v>90.0</v>
      </c>
      <c r="F712" s="6">
        <v>16.0</v>
      </c>
      <c r="G712" s="5" t="s">
        <v>246</v>
      </c>
      <c r="H712" s="7" t="s">
        <v>1185</v>
      </c>
      <c r="I712" s="5" t="str">
        <f>IFERROR(__xludf.DUMMYFUNCTION("""COMPUTED_VALUE"""),"✅")</f>
        <v>✅</v>
      </c>
      <c r="J712" s="5"/>
      <c r="K712" s="5"/>
      <c r="L712" s="8"/>
    </row>
    <row r="713" ht="38.25" customHeight="1">
      <c r="A713" s="3"/>
      <c r="B713" s="4" t="s">
        <v>667</v>
      </c>
      <c r="C713" s="4" t="s">
        <v>1183</v>
      </c>
      <c r="D713" s="5" t="s">
        <v>1187</v>
      </c>
      <c r="E713" s="6">
        <v>20.0</v>
      </c>
      <c r="F713" s="6">
        <v>8.0</v>
      </c>
      <c r="G713" s="5" t="s">
        <v>15</v>
      </c>
      <c r="H713" s="7" t="s">
        <v>1188</v>
      </c>
      <c r="I713" s="5" t="str">
        <f>IFERROR(__xludf.DUMMYFUNCTION("""COMPUTED_VALUE"""),"❌")</f>
        <v>❌</v>
      </c>
      <c r="J713" s="5"/>
      <c r="K713" s="5"/>
      <c r="L713" s="8"/>
    </row>
    <row r="714" ht="38.25" customHeight="1">
      <c r="A714" s="3"/>
      <c r="B714" s="4" t="s">
        <v>667</v>
      </c>
      <c r="C714" s="4" t="s">
        <v>1183</v>
      </c>
      <c r="D714" s="5" t="s">
        <v>1189</v>
      </c>
      <c r="E714" s="6">
        <v>20.0</v>
      </c>
      <c r="F714" s="6">
        <v>14.0</v>
      </c>
      <c r="G714" s="5" t="s">
        <v>326</v>
      </c>
      <c r="H714" s="7" t="s">
        <v>1188</v>
      </c>
      <c r="I714" s="5" t="str">
        <f>IFERROR(__xludf.DUMMYFUNCTION("""COMPUTED_VALUE"""),"❌")</f>
        <v>❌</v>
      </c>
      <c r="J714" s="5"/>
      <c r="K714" s="5"/>
      <c r="L714" s="8"/>
    </row>
    <row r="715" ht="38.25" customHeight="1">
      <c r="A715" s="3"/>
      <c r="B715" s="4" t="s">
        <v>667</v>
      </c>
      <c r="C715" s="4" t="s">
        <v>1183</v>
      </c>
      <c r="D715" s="5" t="s">
        <v>1190</v>
      </c>
      <c r="E715" s="6">
        <v>20.0</v>
      </c>
      <c r="F715" s="6">
        <v>11.0</v>
      </c>
      <c r="G715" s="5" t="s">
        <v>698</v>
      </c>
      <c r="H715" s="7" t="s">
        <v>1191</v>
      </c>
      <c r="I715" s="5" t="str">
        <f>IFERROR(__xludf.DUMMYFUNCTION("""COMPUTED_VALUE"""),"❌")</f>
        <v>❌</v>
      </c>
      <c r="J715" s="5"/>
      <c r="K715" s="5"/>
      <c r="L715" s="8"/>
    </row>
    <row r="716" ht="38.25" customHeight="1">
      <c r="A716" s="3"/>
      <c r="B716" s="4" t="s">
        <v>667</v>
      </c>
      <c r="C716" s="4" t="s">
        <v>1183</v>
      </c>
      <c r="D716" s="5" t="s">
        <v>1192</v>
      </c>
      <c r="E716" s="6">
        <v>20.0</v>
      </c>
      <c r="F716" s="6">
        <v>14.0</v>
      </c>
      <c r="G716" s="5" t="s">
        <v>15</v>
      </c>
      <c r="H716" s="7" t="s">
        <v>1193</v>
      </c>
      <c r="I716" s="5" t="str">
        <f>IFERROR(__xludf.DUMMYFUNCTION("""COMPUTED_VALUE"""),"❌")</f>
        <v>❌</v>
      </c>
      <c r="J716" s="5"/>
      <c r="K716" s="5"/>
      <c r="L716" s="8"/>
    </row>
    <row r="717" ht="38.25" customHeight="1">
      <c r="A717" s="3"/>
      <c r="B717" s="4" t="s">
        <v>667</v>
      </c>
      <c r="C717" s="4" t="s">
        <v>1183</v>
      </c>
      <c r="D717" s="5" t="s">
        <v>1194</v>
      </c>
      <c r="E717" s="6">
        <v>10.0</v>
      </c>
      <c r="F717" s="6">
        <v>15.0</v>
      </c>
      <c r="G717" s="5" t="s">
        <v>15</v>
      </c>
      <c r="H717" s="7" t="s">
        <v>1191</v>
      </c>
      <c r="I717" s="5" t="str">
        <f>IFERROR(__xludf.DUMMYFUNCTION("""COMPUTED_VALUE"""),"❌")</f>
        <v>❌</v>
      </c>
      <c r="J717" s="5"/>
      <c r="K717" s="5"/>
      <c r="L717" s="8"/>
    </row>
    <row r="718" ht="38.25" customHeight="1">
      <c r="A718" s="3"/>
      <c r="B718" s="4" t="s">
        <v>249</v>
      </c>
      <c r="C718" s="4" t="s">
        <v>1195</v>
      </c>
      <c r="D718" s="5" t="s">
        <v>1196</v>
      </c>
      <c r="E718" s="6">
        <v>390.0</v>
      </c>
      <c r="F718" s="6">
        <v>20.0</v>
      </c>
      <c r="G718" s="5" t="s">
        <v>230</v>
      </c>
      <c r="H718" s="7" t="s">
        <v>1197</v>
      </c>
      <c r="I718" s="5" t="str">
        <f>IFERROR(__xludf.DUMMYFUNCTION("""COMPUTED_VALUE"""),"❌")</f>
        <v>❌</v>
      </c>
      <c r="J718" s="5"/>
      <c r="K718" s="5"/>
      <c r="L718" s="8"/>
    </row>
    <row r="719" ht="38.25" customHeight="1">
      <c r="A719" s="3"/>
      <c r="B719" s="4" t="s">
        <v>249</v>
      </c>
      <c r="C719" s="4" t="s">
        <v>1195</v>
      </c>
      <c r="D719" s="5" t="s">
        <v>1198</v>
      </c>
      <c r="E719" s="6">
        <v>30.0</v>
      </c>
      <c r="F719" s="6">
        <v>16.0</v>
      </c>
      <c r="G719" s="5" t="s">
        <v>15</v>
      </c>
      <c r="H719" s="7" t="s">
        <v>1197</v>
      </c>
      <c r="I719" s="5" t="str">
        <f>IFERROR(__xludf.DUMMYFUNCTION("""COMPUTED_VALUE"""),"❌")</f>
        <v>❌</v>
      </c>
      <c r="J719" s="5"/>
      <c r="K719" s="5"/>
      <c r="L719" s="8"/>
    </row>
    <row r="720" ht="38.25" customHeight="1">
      <c r="A720" s="3"/>
      <c r="B720" s="4" t="s">
        <v>249</v>
      </c>
      <c r="C720" s="4" t="s">
        <v>1195</v>
      </c>
      <c r="D720" s="5" t="s">
        <v>1199</v>
      </c>
      <c r="E720" s="6">
        <v>20.0</v>
      </c>
      <c r="F720" s="6">
        <v>10.0</v>
      </c>
      <c r="G720" s="5" t="s">
        <v>262</v>
      </c>
      <c r="H720" s="7" t="s">
        <v>1200</v>
      </c>
      <c r="I720" s="5" t="str">
        <f>IFERROR(__xludf.DUMMYFUNCTION("""COMPUTED_VALUE"""),"❌")</f>
        <v>❌</v>
      </c>
      <c r="J720" s="5"/>
      <c r="K720" s="5"/>
      <c r="L720" s="8"/>
    </row>
    <row r="721" ht="38.25" customHeight="1">
      <c r="A721" s="3"/>
      <c r="B721" s="4" t="s">
        <v>249</v>
      </c>
      <c r="C721" s="4" t="s">
        <v>1195</v>
      </c>
      <c r="D721" s="5" t="s">
        <v>1201</v>
      </c>
      <c r="E721" s="6">
        <v>20.0</v>
      </c>
      <c r="F721" s="6">
        <v>9.0</v>
      </c>
      <c r="G721" s="5" t="s">
        <v>115</v>
      </c>
      <c r="H721" s="7" t="s">
        <v>1200</v>
      </c>
      <c r="I721" s="5" t="str">
        <f>IFERROR(__xludf.DUMMYFUNCTION("""COMPUTED_VALUE"""),"❌")</f>
        <v>❌</v>
      </c>
      <c r="J721" s="5"/>
      <c r="K721" s="5"/>
      <c r="L721" s="8"/>
    </row>
    <row r="722" ht="38.25" customHeight="1">
      <c r="A722" s="3"/>
      <c r="B722" s="4" t="s">
        <v>249</v>
      </c>
      <c r="C722" s="4" t="s">
        <v>1195</v>
      </c>
      <c r="D722" s="5" t="s">
        <v>1202</v>
      </c>
      <c r="E722" s="6">
        <v>20.0</v>
      </c>
      <c r="F722" s="6">
        <v>12.0</v>
      </c>
      <c r="G722" s="5" t="s">
        <v>262</v>
      </c>
      <c r="H722" s="7" t="s">
        <v>1203</v>
      </c>
      <c r="I722" s="5" t="str">
        <f>IFERROR(__xludf.DUMMYFUNCTION("""COMPUTED_VALUE"""),"❌")</f>
        <v>❌</v>
      </c>
      <c r="J722" s="5"/>
      <c r="K722" s="5"/>
      <c r="L722" s="8"/>
    </row>
    <row r="723" ht="38.25" customHeight="1">
      <c r="A723" s="3"/>
      <c r="B723" s="4" t="s">
        <v>249</v>
      </c>
      <c r="C723" s="4" t="s">
        <v>1195</v>
      </c>
      <c r="D723" s="5" t="s">
        <v>1204</v>
      </c>
      <c r="E723" s="6">
        <v>10.0</v>
      </c>
      <c r="F723" s="6">
        <v>11.0</v>
      </c>
      <c r="G723" s="5" t="s">
        <v>1205</v>
      </c>
      <c r="H723" s="7" t="s">
        <v>1206</v>
      </c>
      <c r="I723" s="5" t="str">
        <f>IFERROR(__xludf.DUMMYFUNCTION("""COMPUTED_VALUE"""),"❌")</f>
        <v>❌</v>
      </c>
      <c r="J723" s="5"/>
      <c r="K723" s="5"/>
      <c r="L723" s="8"/>
    </row>
    <row r="724" ht="38.25" customHeight="1">
      <c r="A724" s="3"/>
      <c r="B724" s="4" t="s">
        <v>320</v>
      </c>
      <c r="C724" s="4" t="s">
        <v>1207</v>
      </c>
      <c r="D724" s="5" t="s">
        <v>1208</v>
      </c>
      <c r="E724" s="6">
        <v>390.0</v>
      </c>
      <c r="F724" s="6">
        <v>18.0</v>
      </c>
      <c r="G724" s="5" t="s">
        <v>262</v>
      </c>
      <c r="H724" s="7" t="s">
        <v>589</v>
      </c>
      <c r="I724" s="5" t="str">
        <f>IFERROR(__xludf.DUMMYFUNCTION("""COMPUTED_VALUE"""),"✅")</f>
        <v>✅</v>
      </c>
      <c r="J724" s="5"/>
      <c r="K724" s="5"/>
      <c r="L724" s="8"/>
    </row>
    <row r="725" ht="38.25" customHeight="1">
      <c r="A725" s="3"/>
      <c r="B725" s="4" t="s">
        <v>320</v>
      </c>
      <c r="C725" s="4" t="s">
        <v>1207</v>
      </c>
      <c r="D725" s="5" t="s">
        <v>1209</v>
      </c>
      <c r="E725" s="6">
        <v>50.0</v>
      </c>
      <c r="F725" s="6">
        <v>17.0</v>
      </c>
      <c r="G725" s="5" t="s">
        <v>433</v>
      </c>
      <c r="H725" s="7" t="s">
        <v>589</v>
      </c>
      <c r="I725" s="5" t="str">
        <f>IFERROR(__xludf.DUMMYFUNCTION("""COMPUTED_VALUE"""),"✅")</f>
        <v>✅</v>
      </c>
      <c r="J725" s="5"/>
      <c r="K725" s="5"/>
      <c r="L725" s="8"/>
    </row>
    <row r="726" ht="38.25" customHeight="1">
      <c r="A726" s="3"/>
      <c r="B726" s="4" t="s">
        <v>320</v>
      </c>
      <c r="C726" s="4" t="s">
        <v>1207</v>
      </c>
      <c r="D726" s="5" t="s">
        <v>1210</v>
      </c>
      <c r="E726" s="6">
        <v>20.0</v>
      </c>
      <c r="F726" s="6">
        <v>5.0</v>
      </c>
      <c r="G726" s="5" t="s">
        <v>122</v>
      </c>
      <c r="H726" s="7" t="s">
        <v>1211</v>
      </c>
      <c r="I726" s="5" t="str">
        <f>IFERROR(__xludf.DUMMYFUNCTION("""COMPUTED_VALUE"""),"❌")</f>
        <v>❌</v>
      </c>
      <c r="J726" s="5"/>
      <c r="K726" s="5"/>
      <c r="L726" s="8"/>
    </row>
    <row r="727" ht="38.25" customHeight="1">
      <c r="A727" s="3"/>
      <c r="B727" s="4" t="s">
        <v>320</v>
      </c>
      <c r="C727" s="4" t="s">
        <v>1207</v>
      </c>
      <c r="D727" s="5" t="s">
        <v>1212</v>
      </c>
      <c r="E727" s="6">
        <v>20.0</v>
      </c>
      <c r="F727" s="6">
        <v>14.0</v>
      </c>
      <c r="G727" s="5" t="s">
        <v>616</v>
      </c>
      <c r="H727" s="7" t="s">
        <v>589</v>
      </c>
      <c r="I727" s="5" t="str">
        <f>IFERROR(__xludf.DUMMYFUNCTION("""COMPUTED_VALUE"""),"✅")</f>
        <v>✅</v>
      </c>
      <c r="J727" s="5"/>
      <c r="K727" s="5"/>
      <c r="L727" s="8"/>
    </row>
    <row r="728" ht="38.25" customHeight="1">
      <c r="A728" s="3"/>
      <c r="B728" s="4" t="s">
        <v>320</v>
      </c>
      <c r="C728" s="4" t="s">
        <v>1207</v>
      </c>
      <c r="D728" s="5" t="s">
        <v>1213</v>
      </c>
      <c r="E728" s="6">
        <v>10.0</v>
      </c>
      <c r="F728" s="6">
        <v>13.0</v>
      </c>
      <c r="G728" s="5" t="s">
        <v>41</v>
      </c>
      <c r="H728" s="7" t="s">
        <v>589</v>
      </c>
      <c r="I728" s="5" t="str">
        <f>IFERROR(__xludf.DUMMYFUNCTION("""COMPUTED_VALUE"""),"✅")</f>
        <v>✅</v>
      </c>
      <c r="J728" s="5"/>
      <c r="K728" s="5"/>
      <c r="L728" s="8"/>
    </row>
    <row r="729" ht="38.25" customHeight="1">
      <c r="A729" s="3"/>
      <c r="B729" s="4" t="s">
        <v>249</v>
      </c>
      <c r="C729" s="4" t="s">
        <v>1214</v>
      </c>
      <c r="D729" s="5" t="s">
        <v>1215</v>
      </c>
      <c r="E729" s="6">
        <v>390.0</v>
      </c>
      <c r="F729" s="6">
        <v>20.0</v>
      </c>
      <c r="G729" s="5" t="s">
        <v>1154</v>
      </c>
      <c r="H729" s="7" t="s">
        <v>1216</v>
      </c>
      <c r="I729" s="5" t="str">
        <f>IFERROR(__xludf.DUMMYFUNCTION("""COMPUTED_VALUE"""),"❌")</f>
        <v>❌</v>
      </c>
      <c r="J729" s="5"/>
      <c r="K729" s="5"/>
      <c r="L729" s="8"/>
    </row>
    <row r="730" ht="38.25" customHeight="1">
      <c r="A730" s="3"/>
      <c r="B730" s="4" t="s">
        <v>249</v>
      </c>
      <c r="C730" s="4" t="s">
        <v>1214</v>
      </c>
      <c r="D730" s="5" t="s">
        <v>1217</v>
      </c>
      <c r="E730" s="6">
        <v>20.0</v>
      </c>
      <c r="F730" s="6">
        <v>14.0</v>
      </c>
      <c r="G730" s="5" t="s">
        <v>246</v>
      </c>
      <c r="H730" s="7" t="s">
        <v>760</v>
      </c>
      <c r="I730" s="5" t="str">
        <f>IFERROR(__xludf.DUMMYFUNCTION("""COMPUTED_VALUE"""),"✅")</f>
        <v>✅</v>
      </c>
      <c r="J730" s="5"/>
      <c r="K730" s="5"/>
      <c r="L730" s="8"/>
    </row>
    <row r="731" ht="38.25" customHeight="1">
      <c r="A731" s="3"/>
      <c r="B731" s="4" t="s">
        <v>249</v>
      </c>
      <c r="C731" s="4" t="s">
        <v>1214</v>
      </c>
      <c r="D731" s="5" t="s">
        <v>1218</v>
      </c>
      <c r="E731" s="6">
        <v>20.0</v>
      </c>
      <c r="F731" s="6">
        <v>16.0</v>
      </c>
      <c r="G731" s="5" t="s">
        <v>15</v>
      </c>
      <c r="H731" s="7" t="s">
        <v>1216</v>
      </c>
      <c r="I731" s="5" t="str">
        <f>IFERROR(__xludf.DUMMYFUNCTION("""COMPUTED_VALUE"""),"❌")</f>
        <v>❌</v>
      </c>
      <c r="J731" s="5"/>
      <c r="K731" s="5"/>
      <c r="L731" s="8"/>
    </row>
    <row r="732" ht="38.25" customHeight="1">
      <c r="A732" s="3"/>
      <c r="B732" s="4" t="s">
        <v>249</v>
      </c>
      <c r="C732" s="4" t="s">
        <v>1214</v>
      </c>
      <c r="D732" s="5" t="s">
        <v>1219</v>
      </c>
      <c r="E732" s="6">
        <v>20.0</v>
      </c>
      <c r="F732" s="6">
        <v>7.0</v>
      </c>
      <c r="G732" s="5" t="s">
        <v>28</v>
      </c>
      <c r="H732" s="7" t="s">
        <v>1216</v>
      </c>
      <c r="I732" s="5" t="str">
        <f>IFERROR(__xludf.DUMMYFUNCTION("""COMPUTED_VALUE"""),"❌")</f>
        <v>❌</v>
      </c>
      <c r="J732" s="5"/>
      <c r="K732" s="5"/>
      <c r="L732" s="8"/>
    </row>
    <row r="733" ht="38.25" customHeight="1">
      <c r="A733" s="3"/>
      <c r="B733" s="4" t="s">
        <v>249</v>
      </c>
      <c r="C733" s="4" t="s">
        <v>1214</v>
      </c>
      <c r="D733" s="5" t="s">
        <v>1220</v>
      </c>
      <c r="E733" s="6">
        <v>10.0</v>
      </c>
      <c r="F733" s="6">
        <v>15.0</v>
      </c>
      <c r="G733" s="5" t="s">
        <v>15</v>
      </c>
      <c r="H733" s="7" t="s">
        <v>1221</v>
      </c>
      <c r="I733" s="5" t="str">
        <f>IFERROR(__xludf.DUMMYFUNCTION("""COMPUTED_VALUE"""),"❌")</f>
        <v>❌</v>
      </c>
      <c r="J733" s="5"/>
      <c r="K733" s="5"/>
      <c r="L733" s="8"/>
    </row>
    <row r="734" ht="38.25" customHeight="1">
      <c r="A734" s="3"/>
      <c r="B734" s="4" t="s">
        <v>77</v>
      </c>
      <c r="C734" s="4" t="s">
        <v>1222</v>
      </c>
      <c r="D734" s="5" t="s">
        <v>1223</v>
      </c>
      <c r="E734" s="6">
        <v>390.0</v>
      </c>
      <c r="F734" s="6">
        <v>20.0</v>
      </c>
      <c r="G734" s="5" t="s">
        <v>262</v>
      </c>
      <c r="H734" s="7" t="s">
        <v>1224</v>
      </c>
      <c r="I734" s="5" t="str">
        <f>IFERROR(__xludf.DUMMYFUNCTION("""COMPUTED_VALUE"""),"✅")</f>
        <v>✅</v>
      </c>
      <c r="J734" s="5"/>
      <c r="K734" s="5"/>
      <c r="L734" s="8"/>
    </row>
    <row r="735" ht="38.25" customHeight="1">
      <c r="A735" s="3"/>
      <c r="B735" s="4" t="s">
        <v>77</v>
      </c>
      <c r="C735" s="4" t="s">
        <v>1222</v>
      </c>
      <c r="D735" s="5" t="s">
        <v>1225</v>
      </c>
      <c r="E735" s="6">
        <v>30.0</v>
      </c>
      <c r="F735" s="6">
        <v>11.0</v>
      </c>
      <c r="G735" s="5" t="s">
        <v>15</v>
      </c>
      <c r="H735" s="7" t="s">
        <v>1224</v>
      </c>
      <c r="I735" s="5" t="str">
        <f>IFERROR(__xludf.DUMMYFUNCTION("""COMPUTED_VALUE"""),"✅")</f>
        <v>✅</v>
      </c>
      <c r="J735" s="5"/>
      <c r="K735" s="5"/>
      <c r="L735" s="8"/>
    </row>
    <row r="736" ht="38.25" customHeight="1">
      <c r="A736" s="3"/>
      <c r="B736" s="4" t="s">
        <v>77</v>
      </c>
      <c r="C736" s="4" t="s">
        <v>1222</v>
      </c>
      <c r="D736" s="5" t="s">
        <v>1226</v>
      </c>
      <c r="E736" s="6">
        <v>30.0</v>
      </c>
      <c r="F736" s="6">
        <v>12.0</v>
      </c>
      <c r="G736" s="5" t="s">
        <v>246</v>
      </c>
      <c r="H736" s="7" t="s">
        <v>1224</v>
      </c>
      <c r="I736" s="5" t="str">
        <f>IFERROR(__xludf.DUMMYFUNCTION("""COMPUTED_VALUE"""),"✅")</f>
        <v>✅</v>
      </c>
      <c r="J736" s="5"/>
      <c r="K736" s="5"/>
      <c r="L736" s="8"/>
    </row>
    <row r="737" ht="38.25" customHeight="1">
      <c r="A737" s="3"/>
      <c r="B737" s="4" t="s">
        <v>77</v>
      </c>
      <c r="C737" s="4" t="s">
        <v>1222</v>
      </c>
      <c r="D737" s="5" t="s">
        <v>1227</v>
      </c>
      <c r="E737" s="6">
        <v>30.0</v>
      </c>
      <c r="F737" s="6">
        <v>17.0</v>
      </c>
      <c r="G737" s="5" t="s">
        <v>15</v>
      </c>
      <c r="H737" s="7" t="s">
        <v>1228</v>
      </c>
      <c r="I737" s="5" t="str">
        <f>IFERROR(__xludf.DUMMYFUNCTION("""COMPUTED_VALUE"""),"❌")</f>
        <v>❌</v>
      </c>
      <c r="J737" s="5"/>
      <c r="K737" s="5"/>
      <c r="L737" s="8"/>
    </row>
    <row r="738" ht="38.25" customHeight="1">
      <c r="A738" s="3"/>
      <c r="B738" s="4" t="s">
        <v>77</v>
      </c>
      <c r="C738" s="4" t="s">
        <v>1222</v>
      </c>
      <c r="D738" s="5" t="s">
        <v>1229</v>
      </c>
      <c r="E738" s="6">
        <v>20.0</v>
      </c>
      <c r="F738" s="6">
        <v>12.0</v>
      </c>
      <c r="G738" s="5" t="s">
        <v>28</v>
      </c>
      <c r="H738" s="7" t="s">
        <v>1230</v>
      </c>
      <c r="I738" s="5" t="str">
        <f>IFERROR(__xludf.DUMMYFUNCTION("""COMPUTED_VALUE"""),"❌")</f>
        <v>❌</v>
      </c>
      <c r="J738" s="5"/>
      <c r="K738" s="5"/>
      <c r="L738" s="8"/>
    </row>
    <row r="739" ht="38.25" customHeight="1">
      <c r="A739" s="3"/>
      <c r="B739" s="4" t="s">
        <v>77</v>
      </c>
      <c r="C739" s="4" t="s">
        <v>1222</v>
      </c>
      <c r="D739" s="5" t="s">
        <v>1231</v>
      </c>
      <c r="E739" s="6">
        <v>20.0</v>
      </c>
      <c r="F739" s="6">
        <v>12.0</v>
      </c>
      <c r="G739" s="5" t="s">
        <v>41</v>
      </c>
      <c r="H739" s="7" t="s">
        <v>1224</v>
      </c>
      <c r="I739" s="5" t="str">
        <f>IFERROR(__xludf.DUMMYFUNCTION("""COMPUTED_VALUE"""),"✅")</f>
        <v>✅</v>
      </c>
      <c r="J739" s="5"/>
      <c r="K739" s="5"/>
      <c r="L739" s="8"/>
    </row>
    <row r="740" ht="38.25" customHeight="1">
      <c r="A740" s="3"/>
      <c r="B740" s="4" t="s">
        <v>77</v>
      </c>
      <c r="C740" s="4" t="s">
        <v>1222</v>
      </c>
      <c r="D740" s="5" t="s">
        <v>1232</v>
      </c>
      <c r="E740" s="6">
        <v>10.0</v>
      </c>
      <c r="F740" s="6">
        <v>13.0</v>
      </c>
      <c r="G740" s="5" t="s">
        <v>15</v>
      </c>
      <c r="H740" s="7" t="s">
        <v>1224</v>
      </c>
      <c r="I740" s="5" t="str">
        <f>IFERROR(__xludf.DUMMYFUNCTION("""COMPUTED_VALUE"""),"✅")</f>
        <v>✅</v>
      </c>
      <c r="J740" s="5"/>
      <c r="K740" s="5"/>
      <c r="L740" s="8"/>
    </row>
    <row r="741" ht="38.25" customHeight="1">
      <c r="A741" s="3"/>
      <c r="B741" s="4" t="s">
        <v>77</v>
      </c>
      <c r="C741" s="4" t="s">
        <v>1222</v>
      </c>
      <c r="D741" s="5" t="s">
        <v>1233</v>
      </c>
      <c r="E741" s="6">
        <v>10.0</v>
      </c>
      <c r="F741" s="6">
        <v>16.0</v>
      </c>
      <c r="G741" s="5" t="s">
        <v>15</v>
      </c>
      <c r="H741" s="7" t="s">
        <v>1224</v>
      </c>
      <c r="I741" s="5" t="str">
        <f>IFERROR(__xludf.DUMMYFUNCTION("""COMPUTED_VALUE"""),"✅")</f>
        <v>✅</v>
      </c>
      <c r="J741" s="5"/>
      <c r="K741" s="5"/>
      <c r="L741" s="8"/>
    </row>
    <row r="742" ht="38.25" customHeight="1">
      <c r="A742" s="3"/>
      <c r="B742" s="4" t="s">
        <v>730</v>
      </c>
      <c r="C742" s="4" t="s">
        <v>1234</v>
      </c>
      <c r="D742" s="5" t="s">
        <v>1235</v>
      </c>
      <c r="E742" s="6">
        <v>390.0</v>
      </c>
      <c r="F742" s="6">
        <v>18.0</v>
      </c>
      <c r="G742" s="5" t="s">
        <v>15</v>
      </c>
      <c r="H742" s="7" t="s">
        <v>1236</v>
      </c>
      <c r="I742" s="5" t="str">
        <f>IFERROR(__xludf.DUMMYFUNCTION("""COMPUTED_VALUE"""),"❌")</f>
        <v>❌</v>
      </c>
      <c r="J742" s="5"/>
      <c r="K742" s="5"/>
      <c r="L742" s="8"/>
    </row>
    <row r="743" ht="38.25" customHeight="1">
      <c r="A743" s="3"/>
      <c r="B743" s="4" t="s">
        <v>730</v>
      </c>
      <c r="C743" s="4" t="s">
        <v>1234</v>
      </c>
      <c r="D743" s="5" t="s">
        <v>1237</v>
      </c>
      <c r="E743" s="6">
        <v>20.0</v>
      </c>
      <c r="F743" s="6">
        <v>14.0</v>
      </c>
      <c r="G743" s="5" t="s">
        <v>15</v>
      </c>
      <c r="H743" s="7" t="s">
        <v>1236</v>
      </c>
      <c r="I743" s="5" t="str">
        <f>IFERROR(__xludf.DUMMYFUNCTION("""COMPUTED_VALUE"""),"❌")</f>
        <v>❌</v>
      </c>
      <c r="J743" s="5"/>
      <c r="K743" s="5"/>
      <c r="L743" s="8"/>
    </row>
    <row r="744" ht="38.25" customHeight="1">
      <c r="A744" s="3"/>
      <c r="B744" s="4" t="s">
        <v>730</v>
      </c>
      <c r="C744" s="4" t="s">
        <v>1234</v>
      </c>
      <c r="D744" s="5" t="s">
        <v>1238</v>
      </c>
      <c r="E744" s="6">
        <v>20.0</v>
      </c>
      <c r="F744" s="6">
        <v>12.0</v>
      </c>
      <c r="G744" s="5" t="s">
        <v>122</v>
      </c>
      <c r="H744" s="7" t="s">
        <v>1239</v>
      </c>
      <c r="I744" s="5" t="str">
        <f>IFERROR(__xludf.DUMMYFUNCTION("""COMPUTED_VALUE"""),"❌")</f>
        <v>❌</v>
      </c>
      <c r="J744" s="5"/>
      <c r="K744" s="5"/>
      <c r="L744" s="8"/>
    </row>
    <row r="745" ht="38.25" customHeight="1">
      <c r="A745" s="3"/>
      <c r="B745" s="4" t="s">
        <v>730</v>
      </c>
      <c r="C745" s="4" t="s">
        <v>1234</v>
      </c>
      <c r="D745" s="5" t="s">
        <v>1240</v>
      </c>
      <c r="E745" s="6">
        <v>10.0</v>
      </c>
      <c r="F745" s="6">
        <v>14.0</v>
      </c>
      <c r="G745" s="5" t="s">
        <v>246</v>
      </c>
      <c r="H745" s="7" t="s">
        <v>1241</v>
      </c>
      <c r="I745" s="5" t="str">
        <f>IFERROR(__xludf.DUMMYFUNCTION("""COMPUTED_VALUE"""),"✅")</f>
        <v>✅</v>
      </c>
      <c r="J745" s="5"/>
      <c r="K745" s="5"/>
      <c r="L745" s="8"/>
    </row>
    <row r="746" ht="38.25" customHeight="1">
      <c r="A746" s="3"/>
      <c r="B746" s="4" t="s">
        <v>288</v>
      </c>
      <c r="C746" s="4" t="s">
        <v>1242</v>
      </c>
      <c r="D746" s="5" t="s">
        <v>1243</v>
      </c>
      <c r="E746" s="6">
        <v>390.0</v>
      </c>
      <c r="F746" s="6">
        <v>20.0</v>
      </c>
      <c r="G746" s="5" t="s">
        <v>15</v>
      </c>
      <c r="H746" s="7" t="s">
        <v>1244</v>
      </c>
      <c r="I746" s="5" t="str">
        <f>IFERROR(__xludf.DUMMYFUNCTION("""COMPUTED_VALUE"""),"❌")</f>
        <v>❌</v>
      </c>
      <c r="J746" s="5"/>
      <c r="K746" s="5"/>
      <c r="L746" s="8"/>
    </row>
    <row r="747" ht="38.25" customHeight="1">
      <c r="A747" s="3"/>
      <c r="B747" s="4" t="s">
        <v>288</v>
      </c>
      <c r="C747" s="4" t="s">
        <v>1242</v>
      </c>
      <c r="D747" s="5" t="s">
        <v>1245</v>
      </c>
      <c r="E747" s="6">
        <v>20.0</v>
      </c>
      <c r="F747" s="6">
        <v>11.0</v>
      </c>
      <c r="G747" s="5" t="s">
        <v>15</v>
      </c>
      <c r="H747" s="7" t="s">
        <v>1244</v>
      </c>
      <c r="I747" s="5" t="str">
        <f>IFERROR(__xludf.DUMMYFUNCTION("""COMPUTED_VALUE"""),"❌")</f>
        <v>❌</v>
      </c>
      <c r="J747" s="5"/>
      <c r="K747" s="5"/>
      <c r="L747" s="8"/>
    </row>
    <row r="748" ht="38.25" customHeight="1">
      <c r="A748" s="3"/>
      <c r="B748" s="4" t="s">
        <v>288</v>
      </c>
      <c r="C748" s="4" t="s">
        <v>1242</v>
      </c>
      <c r="D748" s="5" t="s">
        <v>1246</v>
      </c>
      <c r="E748" s="6">
        <v>20.0</v>
      </c>
      <c r="F748" s="6">
        <v>14.0</v>
      </c>
      <c r="G748" s="5" t="s">
        <v>28</v>
      </c>
      <c r="H748" s="7" t="s">
        <v>1244</v>
      </c>
      <c r="I748" s="5" t="str">
        <f>IFERROR(__xludf.DUMMYFUNCTION("""COMPUTED_VALUE"""),"❌")</f>
        <v>❌</v>
      </c>
      <c r="J748" s="5"/>
      <c r="K748" s="5"/>
      <c r="L748" s="8"/>
    </row>
    <row r="749" ht="38.25" customHeight="1">
      <c r="A749" s="3"/>
      <c r="B749" s="4" t="s">
        <v>288</v>
      </c>
      <c r="C749" s="4" t="s">
        <v>1242</v>
      </c>
      <c r="D749" s="5" t="s">
        <v>1247</v>
      </c>
      <c r="E749" s="6">
        <v>20.0</v>
      </c>
      <c r="F749" s="6">
        <v>18.0</v>
      </c>
      <c r="G749" s="5" t="s">
        <v>75</v>
      </c>
      <c r="H749" s="7" t="s">
        <v>1244</v>
      </c>
      <c r="I749" s="5" t="str">
        <f>IFERROR(__xludf.DUMMYFUNCTION("""COMPUTED_VALUE"""),"❌")</f>
        <v>❌</v>
      </c>
      <c r="J749" s="5"/>
      <c r="K749" s="5"/>
      <c r="L749" s="8"/>
    </row>
    <row r="750" ht="38.25" customHeight="1">
      <c r="A750" s="3"/>
      <c r="B750" s="4" t="s">
        <v>288</v>
      </c>
      <c r="C750" s="4" t="s">
        <v>1242</v>
      </c>
      <c r="D750" s="5" t="s">
        <v>1248</v>
      </c>
      <c r="E750" s="6">
        <v>20.0</v>
      </c>
      <c r="F750" s="6">
        <v>9.0</v>
      </c>
      <c r="G750" s="5" t="s">
        <v>41</v>
      </c>
      <c r="H750" s="7" t="s">
        <v>1249</v>
      </c>
      <c r="I750" s="5" t="str">
        <f>IFERROR(__xludf.DUMMYFUNCTION("""COMPUTED_VALUE"""),"❌")</f>
        <v>❌</v>
      </c>
      <c r="J750" s="5"/>
      <c r="K750" s="5"/>
      <c r="L750" s="8"/>
    </row>
    <row r="751" ht="38.25" customHeight="1">
      <c r="A751" s="3"/>
      <c r="B751" s="4" t="s">
        <v>288</v>
      </c>
      <c r="C751" s="4" t="s">
        <v>1242</v>
      </c>
      <c r="D751" s="5" t="s">
        <v>1250</v>
      </c>
      <c r="E751" s="6">
        <v>20.0</v>
      </c>
      <c r="F751" s="6">
        <v>9.0</v>
      </c>
      <c r="G751" s="5" t="s">
        <v>41</v>
      </c>
      <c r="H751" s="7" t="s">
        <v>1244</v>
      </c>
      <c r="I751" s="5" t="str">
        <f>IFERROR(__xludf.DUMMYFUNCTION("""COMPUTED_VALUE"""),"❌")</f>
        <v>❌</v>
      </c>
      <c r="J751" s="5"/>
      <c r="K751" s="5"/>
      <c r="L751" s="8"/>
    </row>
    <row r="752" ht="38.25" customHeight="1">
      <c r="A752" s="3"/>
      <c r="B752" s="4" t="s">
        <v>653</v>
      </c>
      <c r="C752" s="4" t="s">
        <v>1251</v>
      </c>
      <c r="D752" s="5" t="s">
        <v>1252</v>
      </c>
      <c r="E752" s="6">
        <v>390.0</v>
      </c>
      <c r="F752" s="6">
        <v>20.0</v>
      </c>
      <c r="G752" s="5" t="s">
        <v>15</v>
      </c>
      <c r="H752" s="7" t="s">
        <v>656</v>
      </c>
      <c r="I752" s="5" t="str">
        <f>IFERROR(__xludf.DUMMYFUNCTION("""COMPUTED_VALUE"""),"✅")</f>
        <v>✅</v>
      </c>
      <c r="J752" s="5"/>
      <c r="K752" s="5"/>
      <c r="L752" s="8"/>
    </row>
    <row r="753" ht="38.25" customHeight="1">
      <c r="A753" s="3"/>
      <c r="B753" s="4" t="s">
        <v>653</v>
      </c>
      <c r="C753" s="4" t="s">
        <v>1251</v>
      </c>
      <c r="D753" s="5" t="s">
        <v>1253</v>
      </c>
      <c r="E753" s="6">
        <v>40.0</v>
      </c>
      <c r="F753" s="6">
        <v>15.0</v>
      </c>
      <c r="G753" s="5" t="s">
        <v>246</v>
      </c>
      <c r="H753" s="7" t="s">
        <v>13</v>
      </c>
      <c r="I753" s="5" t="str">
        <f>IFERROR(__xludf.DUMMYFUNCTION("""COMPUTED_VALUE"""),"✅")</f>
        <v>✅</v>
      </c>
      <c r="J753" s="5"/>
      <c r="K753" s="5"/>
      <c r="L753" s="8"/>
    </row>
    <row r="754" ht="38.25" customHeight="1">
      <c r="A754" s="3"/>
      <c r="B754" s="4" t="s">
        <v>653</v>
      </c>
      <c r="C754" s="4" t="s">
        <v>1251</v>
      </c>
      <c r="D754" s="5" t="s">
        <v>1254</v>
      </c>
      <c r="E754" s="6">
        <v>20.0</v>
      </c>
      <c r="F754" s="6">
        <v>14.0</v>
      </c>
      <c r="G754" s="5" t="s">
        <v>28</v>
      </c>
      <c r="H754" s="7" t="s">
        <v>1255</v>
      </c>
      <c r="I754" s="5" t="str">
        <f>IFERROR(__xludf.DUMMYFUNCTION("""COMPUTED_VALUE"""),"❌")</f>
        <v>❌</v>
      </c>
      <c r="J754" s="5"/>
      <c r="K754" s="5"/>
      <c r="L754" s="8"/>
    </row>
    <row r="755" ht="38.25" customHeight="1">
      <c r="A755" s="3"/>
      <c r="B755" s="4" t="s">
        <v>653</v>
      </c>
      <c r="C755" s="4" t="s">
        <v>1251</v>
      </c>
      <c r="D755" s="5" t="s">
        <v>1256</v>
      </c>
      <c r="E755" s="6">
        <v>20.0</v>
      </c>
      <c r="F755" s="6">
        <v>14.0</v>
      </c>
      <c r="G755" s="5" t="s">
        <v>15</v>
      </c>
      <c r="H755" s="7" t="s">
        <v>1257</v>
      </c>
      <c r="I755" s="5" t="str">
        <f>IFERROR(__xludf.DUMMYFUNCTION("""COMPUTED_VALUE"""),"❌")</f>
        <v>❌</v>
      </c>
      <c r="J755" s="5"/>
      <c r="K755" s="5"/>
      <c r="L755" s="8"/>
    </row>
    <row r="756" ht="38.25" customHeight="1">
      <c r="A756" s="3"/>
      <c r="B756" s="4" t="s">
        <v>653</v>
      </c>
      <c r="C756" s="4" t="s">
        <v>1251</v>
      </c>
      <c r="D756" s="5" t="s">
        <v>1258</v>
      </c>
      <c r="E756" s="6">
        <v>10.0</v>
      </c>
      <c r="F756" s="6">
        <v>16.0</v>
      </c>
      <c r="G756" s="5" t="s">
        <v>15</v>
      </c>
      <c r="H756" s="7" t="s">
        <v>656</v>
      </c>
      <c r="I756" s="5" t="str">
        <f>IFERROR(__xludf.DUMMYFUNCTION("""COMPUTED_VALUE"""),"✅")</f>
        <v>✅</v>
      </c>
      <c r="J756" s="5"/>
      <c r="K756" s="5"/>
      <c r="L756" s="8"/>
    </row>
    <row r="757" ht="38.25" customHeight="1">
      <c r="A757" s="3"/>
      <c r="B757" s="4" t="s">
        <v>653</v>
      </c>
      <c r="C757" s="4" t="s">
        <v>1251</v>
      </c>
      <c r="D757" s="5" t="s">
        <v>1259</v>
      </c>
      <c r="E757" s="6">
        <v>10.0</v>
      </c>
      <c r="F757" s="6">
        <v>11.0</v>
      </c>
      <c r="G757" s="5" t="s">
        <v>28</v>
      </c>
      <c r="H757" s="7" t="s">
        <v>1260</v>
      </c>
      <c r="I757" s="5" t="str">
        <f>IFERROR(__xludf.DUMMYFUNCTION("""COMPUTED_VALUE"""),"❌")</f>
        <v>❌</v>
      </c>
      <c r="J757" s="5"/>
      <c r="K757" s="5"/>
      <c r="L757" s="8"/>
    </row>
    <row r="758" ht="38.25" customHeight="1">
      <c r="A758" s="3"/>
      <c r="B758" s="4" t="s">
        <v>51</v>
      </c>
      <c r="C758" s="4" t="s">
        <v>1261</v>
      </c>
      <c r="D758" s="5" t="s">
        <v>1262</v>
      </c>
      <c r="E758" s="6">
        <v>390.0</v>
      </c>
      <c r="F758" s="6">
        <v>22.0</v>
      </c>
      <c r="G758" s="5" t="s">
        <v>15</v>
      </c>
      <c r="H758" s="7" t="s">
        <v>1263</v>
      </c>
      <c r="I758" s="5" t="str">
        <f>IFERROR(__xludf.DUMMYFUNCTION("""COMPUTED_VALUE"""),"✅")</f>
        <v>✅</v>
      </c>
      <c r="J758" s="5"/>
      <c r="K758" s="5"/>
      <c r="L758" s="8"/>
    </row>
    <row r="759" ht="38.25" customHeight="1">
      <c r="A759" s="3"/>
      <c r="B759" s="4" t="s">
        <v>51</v>
      </c>
      <c r="C759" s="4" t="s">
        <v>1261</v>
      </c>
      <c r="D759" s="5" t="s">
        <v>1264</v>
      </c>
      <c r="E759" s="6">
        <v>20.0</v>
      </c>
      <c r="F759" s="6">
        <v>14.0</v>
      </c>
      <c r="G759" s="5" t="s">
        <v>28</v>
      </c>
      <c r="H759" s="7" t="s">
        <v>1265</v>
      </c>
      <c r="I759" s="5" t="str">
        <f>IFERROR(__xludf.DUMMYFUNCTION("""COMPUTED_VALUE"""),"❌")</f>
        <v>❌</v>
      </c>
      <c r="J759" s="5"/>
      <c r="K759" s="5"/>
      <c r="L759" s="8"/>
    </row>
    <row r="760" ht="38.25" customHeight="1">
      <c r="A760" s="3"/>
      <c r="B760" s="4" t="s">
        <v>51</v>
      </c>
      <c r="C760" s="4" t="s">
        <v>1261</v>
      </c>
      <c r="D760" s="5" t="s">
        <v>1266</v>
      </c>
      <c r="E760" s="6">
        <v>20.0</v>
      </c>
      <c r="F760" s="6">
        <v>11.0</v>
      </c>
      <c r="G760" s="5" t="s">
        <v>15</v>
      </c>
      <c r="H760" s="7" t="s">
        <v>1265</v>
      </c>
      <c r="I760" s="5" t="str">
        <f>IFERROR(__xludf.DUMMYFUNCTION("""COMPUTED_VALUE"""),"❌")</f>
        <v>❌</v>
      </c>
      <c r="J760" s="5"/>
      <c r="K760" s="5"/>
      <c r="L760" s="8"/>
    </row>
    <row r="761" ht="38.25" customHeight="1">
      <c r="A761" s="3"/>
      <c r="B761" s="4" t="s">
        <v>51</v>
      </c>
      <c r="C761" s="4" t="s">
        <v>1261</v>
      </c>
      <c r="D761" s="5" t="s">
        <v>1267</v>
      </c>
      <c r="E761" s="6">
        <v>10.0</v>
      </c>
      <c r="F761" s="6">
        <v>17.0</v>
      </c>
      <c r="G761" s="5" t="s">
        <v>246</v>
      </c>
      <c r="H761" s="7" t="s">
        <v>1263</v>
      </c>
      <c r="I761" s="5" t="str">
        <f>IFERROR(__xludf.DUMMYFUNCTION("""COMPUTED_VALUE"""),"✅")</f>
        <v>✅</v>
      </c>
      <c r="J761" s="5"/>
      <c r="K761" s="5"/>
      <c r="L761" s="8"/>
    </row>
    <row r="762" ht="38.25" customHeight="1">
      <c r="A762" s="3"/>
      <c r="B762" s="4" t="s">
        <v>51</v>
      </c>
      <c r="C762" s="4" t="s">
        <v>1261</v>
      </c>
      <c r="D762" s="5" t="s">
        <v>1268</v>
      </c>
      <c r="E762" s="6">
        <v>10.0</v>
      </c>
      <c r="F762" s="6">
        <v>15.0</v>
      </c>
      <c r="G762" s="5" t="s">
        <v>15</v>
      </c>
      <c r="H762" s="7" t="s">
        <v>1269</v>
      </c>
      <c r="I762" s="5" t="str">
        <f>IFERROR(__xludf.DUMMYFUNCTION("""COMPUTED_VALUE"""),"❌")</f>
        <v>❌</v>
      </c>
      <c r="J762" s="5"/>
      <c r="K762" s="5"/>
      <c r="L762" s="8"/>
    </row>
    <row r="763" ht="38.25" customHeight="1">
      <c r="A763" s="3"/>
      <c r="B763" s="4" t="s">
        <v>249</v>
      </c>
      <c r="C763" s="4" t="s">
        <v>1270</v>
      </c>
      <c r="D763" s="5" t="s">
        <v>1271</v>
      </c>
      <c r="E763" s="6">
        <v>390.0</v>
      </c>
      <c r="F763" s="6">
        <v>18.0</v>
      </c>
      <c r="G763" s="5" t="s">
        <v>115</v>
      </c>
      <c r="H763" s="7" t="s">
        <v>1272</v>
      </c>
      <c r="I763" s="5" t="str">
        <f>IFERROR(__xludf.DUMMYFUNCTION("""COMPUTED_VALUE"""),"❌")</f>
        <v>❌</v>
      </c>
      <c r="J763" s="5"/>
      <c r="K763" s="5"/>
      <c r="L763" s="8"/>
    </row>
    <row r="764" ht="38.25" customHeight="1">
      <c r="A764" s="3"/>
      <c r="B764" s="4" t="s">
        <v>249</v>
      </c>
      <c r="C764" s="4" t="s">
        <v>1270</v>
      </c>
      <c r="D764" s="5" t="s">
        <v>1273</v>
      </c>
      <c r="E764" s="6">
        <v>50.0</v>
      </c>
      <c r="F764" s="6">
        <v>19.0</v>
      </c>
      <c r="G764" s="5" t="s">
        <v>230</v>
      </c>
      <c r="H764" s="7" t="s">
        <v>13</v>
      </c>
      <c r="I764" s="5" t="str">
        <f>IFERROR(__xludf.DUMMYFUNCTION("""COMPUTED_VALUE"""),"✅")</f>
        <v>✅</v>
      </c>
      <c r="J764" s="5"/>
      <c r="K764" s="5"/>
      <c r="L764" s="8"/>
    </row>
    <row r="765" ht="38.25" customHeight="1">
      <c r="A765" s="3"/>
      <c r="B765" s="4" t="s">
        <v>249</v>
      </c>
      <c r="C765" s="4" t="s">
        <v>1270</v>
      </c>
      <c r="D765" s="5" t="s">
        <v>1274</v>
      </c>
      <c r="E765" s="6">
        <v>20.0</v>
      </c>
      <c r="F765" s="6">
        <v>12.0</v>
      </c>
      <c r="G765" s="5" t="s">
        <v>28</v>
      </c>
      <c r="H765" s="7" t="s">
        <v>1272</v>
      </c>
      <c r="I765" s="5" t="str">
        <f>IFERROR(__xludf.DUMMYFUNCTION("""COMPUTED_VALUE"""),"❌")</f>
        <v>❌</v>
      </c>
      <c r="J765" s="5"/>
      <c r="K765" s="5"/>
      <c r="L765" s="8"/>
    </row>
    <row r="766" ht="38.25" customHeight="1">
      <c r="A766" s="3"/>
      <c r="B766" s="4" t="s">
        <v>249</v>
      </c>
      <c r="C766" s="4" t="s">
        <v>1270</v>
      </c>
      <c r="D766" s="5" t="s">
        <v>1275</v>
      </c>
      <c r="E766" s="6">
        <v>20.0</v>
      </c>
      <c r="F766" s="6">
        <v>9.0</v>
      </c>
      <c r="G766" s="5" t="s">
        <v>698</v>
      </c>
      <c r="H766" s="7" t="s">
        <v>1272</v>
      </c>
      <c r="I766" s="5" t="str">
        <f>IFERROR(__xludf.DUMMYFUNCTION("""COMPUTED_VALUE"""),"❌")</f>
        <v>❌</v>
      </c>
      <c r="J766" s="5"/>
      <c r="K766" s="5"/>
      <c r="L766" s="8"/>
    </row>
    <row r="767" ht="38.25" customHeight="1">
      <c r="A767" s="3"/>
      <c r="B767" s="4" t="s">
        <v>77</v>
      </c>
      <c r="C767" s="4" t="s">
        <v>1276</v>
      </c>
      <c r="D767" s="5" t="s">
        <v>1277</v>
      </c>
      <c r="E767" s="6">
        <v>320.0</v>
      </c>
      <c r="F767" s="6">
        <v>20.0</v>
      </c>
      <c r="G767" s="5" t="s">
        <v>15</v>
      </c>
      <c r="H767" s="7" t="s">
        <v>1278</v>
      </c>
      <c r="I767" s="5" t="str">
        <f>IFERROR(__xludf.DUMMYFUNCTION("""COMPUTED_VALUE"""),"✅")</f>
        <v>✅</v>
      </c>
      <c r="J767" s="5"/>
      <c r="K767" s="5"/>
      <c r="L767" s="8"/>
    </row>
    <row r="768" ht="38.25" customHeight="1">
      <c r="A768" s="3"/>
      <c r="B768" s="4" t="s">
        <v>77</v>
      </c>
      <c r="C768" s="4" t="s">
        <v>1276</v>
      </c>
      <c r="D768" s="5" t="s">
        <v>1279</v>
      </c>
      <c r="E768" s="6">
        <v>30.0</v>
      </c>
      <c r="F768" s="6">
        <v>14.0</v>
      </c>
      <c r="G768" s="5" t="s">
        <v>41</v>
      </c>
      <c r="H768" s="7" t="s">
        <v>1278</v>
      </c>
      <c r="I768" s="5" t="str">
        <f>IFERROR(__xludf.DUMMYFUNCTION("""COMPUTED_VALUE"""),"✅")</f>
        <v>✅</v>
      </c>
      <c r="J768" s="5"/>
      <c r="K768" s="5"/>
      <c r="L768" s="8"/>
    </row>
    <row r="769" ht="38.25" customHeight="1">
      <c r="A769" s="3"/>
      <c r="B769" s="4" t="s">
        <v>77</v>
      </c>
      <c r="C769" s="4" t="s">
        <v>1276</v>
      </c>
      <c r="D769" s="5" t="s">
        <v>1280</v>
      </c>
      <c r="E769" s="6">
        <v>20.0</v>
      </c>
      <c r="F769" s="6">
        <v>14.0</v>
      </c>
      <c r="G769" s="5" t="s">
        <v>41</v>
      </c>
      <c r="H769" s="7" t="s">
        <v>1278</v>
      </c>
      <c r="I769" s="5" t="str">
        <f>IFERROR(__xludf.DUMMYFUNCTION("""COMPUTED_VALUE"""),"✅")</f>
        <v>✅</v>
      </c>
      <c r="J769" s="5"/>
      <c r="K769" s="5"/>
      <c r="L769" s="8"/>
    </row>
    <row r="770" ht="38.25" customHeight="1">
      <c r="A770" s="3"/>
      <c r="B770" s="4" t="s">
        <v>77</v>
      </c>
      <c r="C770" s="4" t="s">
        <v>1276</v>
      </c>
      <c r="D770" s="5" t="s">
        <v>1281</v>
      </c>
      <c r="E770" s="6">
        <v>20.0</v>
      </c>
      <c r="F770" s="6">
        <v>11.0</v>
      </c>
      <c r="G770" s="5" t="s">
        <v>41</v>
      </c>
      <c r="H770" s="7" t="s">
        <v>1282</v>
      </c>
      <c r="I770" s="5" t="str">
        <f>IFERROR(__xludf.DUMMYFUNCTION("""COMPUTED_VALUE"""),"❌")</f>
        <v>❌</v>
      </c>
      <c r="J770" s="5"/>
      <c r="K770" s="5"/>
      <c r="L770" s="8"/>
    </row>
    <row r="771" ht="38.25" customHeight="1">
      <c r="A771" s="3"/>
      <c r="B771" s="4" t="s">
        <v>77</v>
      </c>
      <c r="C771" s="4" t="s">
        <v>1276</v>
      </c>
      <c r="D771" s="5" t="s">
        <v>1283</v>
      </c>
      <c r="E771" s="6">
        <v>20.0</v>
      </c>
      <c r="F771" s="6">
        <v>17.0</v>
      </c>
      <c r="G771" s="5" t="s">
        <v>1284</v>
      </c>
      <c r="H771" s="7" t="s">
        <v>1285</v>
      </c>
      <c r="I771" s="5" t="str">
        <f>IFERROR(__xludf.DUMMYFUNCTION("""COMPUTED_VALUE"""),"❌")</f>
        <v>❌</v>
      </c>
      <c r="J771" s="5"/>
      <c r="K771" s="5"/>
      <c r="L771" s="8"/>
    </row>
    <row r="772" ht="38.25" customHeight="1">
      <c r="A772" s="3"/>
      <c r="B772" s="4" t="s">
        <v>77</v>
      </c>
      <c r="C772" s="4" t="s">
        <v>1276</v>
      </c>
      <c r="D772" s="5" t="s">
        <v>1286</v>
      </c>
      <c r="E772" s="6">
        <v>10.0</v>
      </c>
      <c r="F772" s="6">
        <v>13.0</v>
      </c>
      <c r="G772" s="5" t="s">
        <v>262</v>
      </c>
      <c r="H772" s="7" t="s">
        <v>1278</v>
      </c>
      <c r="I772" s="5" t="str">
        <f>IFERROR(__xludf.DUMMYFUNCTION("""COMPUTED_VALUE"""),"✅")</f>
        <v>✅</v>
      </c>
      <c r="J772" s="5"/>
      <c r="K772" s="5"/>
      <c r="L772" s="8"/>
    </row>
    <row r="773" ht="38.25" customHeight="1">
      <c r="A773" s="3"/>
      <c r="B773" s="4" t="s">
        <v>77</v>
      </c>
      <c r="C773" s="4" t="s">
        <v>1276</v>
      </c>
      <c r="D773" s="5" t="s">
        <v>1287</v>
      </c>
      <c r="E773" s="6">
        <v>10.0</v>
      </c>
      <c r="F773" s="6">
        <v>16.0</v>
      </c>
      <c r="G773" s="5" t="s">
        <v>15</v>
      </c>
      <c r="H773" s="7" t="s">
        <v>1278</v>
      </c>
      <c r="I773" s="5" t="str">
        <f>IFERROR(__xludf.DUMMYFUNCTION("""COMPUTED_VALUE"""),"✅")</f>
        <v>✅</v>
      </c>
      <c r="J773" s="5"/>
      <c r="K773" s="5"/>
      <c r="L773" s="8"/>
    </row>
    <row r="774" ht="38.25" customHeight="1">
      <c r="A774" s="3"/>
      <c r="B774" s="4" t="s">
        <v>518</v>
      </c>
      <c r="C774" s="4" t="s">
        <v>1288</v>
      </c>
      <c r="D774" s="5" t="s">
        <v>1289</v>
      </c>
      <c r="E774" s="6">
        <v>320.0</v>
      </c>
      <c r="F774" s="6">
        <v>18.0</v>
      </c>
      <c r="G774" s="5" t="s">
        <v>15</v>
      </c>
      <c r="H774" s="7" t="s">
        <v>1290</v>
      </c>
      <c r="I774" s="5" t="str">
        <f>IFERROR(__xludf.DUMMYFUNCTION("""COMPUTED_VALUE"""),"❌")</f>
        <v>❌</v>
      </c>
      <c r="J774" s="5"/>
      <c r="K774" s="5"/>
      <c r="L774" s="8"/>
    </row>
    <row r="775" ht="38.25" customHeight="1">
      <c r="A775" s="3"/>
      <c r="B775" s="4" t="s">
        <v>518</v>
      </c>
      <c r="C775" s="4" t="s">
        <v>1288</v>
      </c>
      <c r="D775" s="5" t="s">
        <v>1291</v>
      </c>
      <c r="E775" s="6">
        <v>20.0</v>
      </c>
      <c r="F775" s="6">
        <v>12.0</v>
      </c>
      <c r="G775" s="5" t="s">
        <v>41</v>
      </c>
      <c r="H775" s="7" t="s">
        <v>1290</v>
      </c>
      <c r="I775" s="5" t="str">
        <f>IFERROR(__xludf.DUMMYFUNCTION("""COMPUTED_VALUE"""),"❌")</f>
        <v>❌</v>
      </c>
      <c r="J775" s="5"/>
      <c r="K775" s="5"/>
      <c r="L775" s="8"/>
    </row>
    <row r="776" ht="38.25" customHeight="1">
      <c r="A776" s="3"/>
      <c r="B776" s="4" t="s">
        <v>518</v>
      </c>
      <c r="C776" s="4" t="s">
        <v>1288</v>
      </c>
      <c r="D776" s="5" t="s">
        <v>1292</v>
      </c>
      <c r="E776" s="6">
        <v>20.0</v>
      </c>
      <c r="F776" s="6">
        <v>12.0</v>
      </c>
      <c r="G776" s="5" t="s">
        <v>41</v>
      </c>
      <c r="H776" s="7" t="s">
        <v>1293</v>
      </c>
      <c r="I776" s="5" t="str">
        <f>IFERROR(__xludf.DUMMYFUNCTION("""COMPUTED_VALUE"""),"❌")</f>
        <v>❌</v>
      </c>
      <c r="J776" s="5"/>
      <c r="K776" s="5"/>
      <c r="L776" s="8"/>
    </row>
    <row r="777" ht="38.25" customHeight="1">
      <c r="A777" s="3"/>
      <c r="B777" s="4" t="s">
        <v>518</v>
      </c>
      <c r="C777" s="4" t="s">
        <v>1288</v>
      </c>
      <c r="D777" s="5" t="s">
        <v>1294</v>
      </c>
      <c r="E777" s="6">
        <v>20.0</v>
      </c>
      <c r="F777" s="6">
        <v>12.0</v>
      </c>
      <c r="G777" s="5" t="s">
        <v>122</v>
      </c>
      <c r="H777" s="7" t="s">
        <v>1290</v>
      </c>
      <c r="I777" s="5" t="str">
        <f>IFERROR(__xludf.DUMMYFUNCTION("""COMPUTED_VALUE"""),"❌")</f>
        <v>❌</v>
      </c>
      <c r="J777" s="5"/>
      <c r="K777" s="5"/>
      <c r="L777" s="8"/>
    </row>
    <row r="778" ht="38.25" customHeight="1">
      <c r="A778" s="3"/>
      <c r="B778" s="4" t="s">
        <v>518</v>
      </c>
      <c r="C778" s="4" t="s">
        <v>1288</v>
      </c>
      <c r="D778" s="5" t="s">
        <v>1295</v>
      </c>
      <c r="E778" s="6">
        <v>10.0</v>
      </c>
      <c r="F778" s="6">
        <v>8.0</v>
      </c>
      <c r="G778" s="5" t="s">
        <v>44</v>
      </c>
      <c r="H778" s="7" t="s">
        <v>1290</v>
      </c>
      <c r="I778" s="5" t="str">
        <f>IFERROR(__xludf.DUMMYFUNCTION("""COMPUTED_VALUE"""),"❌")</f>
        <v>❌</v>
      </c>
      <c r="J778" s="5"/>
      <c r="K778" s="5"/>
      <c r="L778" s="8"/>
    </row>
    <row r="779" ht="38.25" customHeight="1">
      <c r="A779" s="3"/>
      <c r="B779" s="4" t="s">
        <v>288</v>
      </c>
      <c r="C779" s="4" t="s">
        <v>1296</v>
      </c>
      <c r="D779" s="5" t="s">
        <v>1297</v>
      </c>
      <c r="E779" s="6">
        <v>320.0</v>
      </c>
      <c r="F779" s="6">
        <v>21.0</v>
      </c>
      <c r="G779" s="5" t="s">
        <v>125</v>
      </c>
      <c r="H779" s="7" t="s">
        <v>1298</v>
      </c>
      <c r="I779" s="5" t="str">
        <f>IFERROR(__xludf.DUMMYFUNCTION("""COMPUTED_VALUE"""),"❌")</f>
        <v>❌</v>
      </c>
      <c r="J779" s="5"/>
      <c r="K779" s="5"/>
      <c r="L779" s="8"/>
    </row>
    <row r="780" ht="38.25" customHeight="1">
      <c r="A780" s="3"/>
      <c r="B780" s="4" t="s">
        <v>288</v>
      </c>
      <c r="C780" s="4" t="s">
        <v>1296</v>
      </c>
      <c r="D780" s="5" t="s">
        <v>1299</v>
      </c>
      <c r="E780" s="6">
        <v>20.0</v>
      </c>
      <c r="F780" s="6">
        <v>15.0</v>
      </c>
      <c r="G780" s="5" t="s">
        <v>90</v>
      </c>
      <c r="H780" s="7" t="s">
        <v>1298</v>
      </c>
      <c r="I780" s="5" t="str">
        <f>IFERROR(__xludf.DUMMYFUNCTION("""COMPUTED_VALUE"""),"❌")</f>
        <v>❌</v>
      </c>
      <c r="J780" s="5"/>
      <c r="K780" s="5"/>
      <c r="L780" s="8"/>
    </row>
    <row r="781" ht="38.25" customHeight="1">
      <c r="A781" s="3"/>
      <c r="B781" s="4" t="s">
        <v>288</v>
      </c>
      <c r="C781" s="4" t="s">
        <v>1296</v>
      </c>
      <c r="D781" s="5" t="s">
        <v>1300</v>
      </c>
      <c r="E781" s="6">
        <v>20.0</v>
      </c>
      <c r="F781" s="6">
        <v>16.0</v>
      </c>
      <c r="G781" s="5" t="s">
        <v>226</v>
      </c>
      <c r="H781" s="7" t="s">
        <v>13</v>
      </c>
      <c r="I781" s="5" t="str">
        <f>IFERROR(__xludf.DUMMYFUNCTION("""COMPUTED_VALUE"""),"✅")</f>
        <v>✅</v>
      </c>
      <c r="J781" s="5"/>
      <c r="K781" s="5"/>
      <c r="L781" s="8"/>
    </row>
    <row r="782" ht="38.25" customHeight="1">
      <c r="A782" s="3"/>
      <c r="B782" s="4" t="s">
        <v>288</v>
      </c>
      <c r="C782" s="4" t="s">
        <v>1296</v>
      </c>
      <c r="D782" s="5" t="s">
        <v>1301</v>
      </c>
      <c r="E782" s="6">
        <v>20.0</v>
      </c>
      <c r="F782" s="6">
        <v>14.0</v>
      </c>
      <c r="G782" s="5" t="s">
        <v>64</v>
      </c>
      <c r="H782" s="7" t="s">
        <v>1302</v>
      </c>
      <c r="I782" s="5" t="str">
        <f>IFERROR(__xludf.DUMMYFUNCTION("""COMPUTED_VALUE"""),"❌")</f>
        <v>❌</v>
      </c>
      <c r="J782" s="5"/>
      <c r="K782" s="5"/>
      <c r="L782" s="8"/>
    </row>
    <row r="783" ht="38.25" customHeight="1">
      <c r="A783" s="3"/>
      <c r="B783" s="4" t="s">
        <v>288</v>
      </c>
      <c r="C783" s="4" t="s">
        <v>1296</v>
      </c>
      <c r="D783" s="5" t="s">
        <v>1303</v>
      </c>
      <c r="E783" s="6">
        <v>20.0</v>
      </c>
      <c r="F783" s="6">
        <v>10.0</v>
      </c>
      <c r="G783" s="5" t="s">
        <v>64</v>
      </c>
      <c r="H783" s="7" t="s">
        <v>1304</v>
      </c>
      <c r="I783" s="5" t="str">
        <f>IFERROR(__xludf.DUMMYFUNCTION("""COMPUTED_VALUE"""),"❌")</f>
        <v>❌</v>
      </c>
      <c r="J783" s="5"/>
      <c r="K783" s="5"/>
      <c r="L783" s="8"/>
    </row>
    <row r="784" ht="38.25" customHeight="1">
      <c r="A784" s="3"/>
      <c r="B784" s="4" t="s">
        <v>288</v>
      </c>
      <c r="C784" s="4" t="s">
        <v>1296</v>
      </c>
      <c r="D784" s="5" t="s">
        <v>1305</v>
      </c>
      <c r="E784" s="6">
        <v>10.0</v>
      </c>
      <c r="F784" s="6">
        <v>16.0</v>
      </c>
      <c r="G784" s="5" t="s">
        <v>125</v>
      </c>
      <c r="H784" s="7" t="s">
        <v>1298</v>
      </c>
      <c r="I784" s="5" t="str">
        <f>IFERROR(__xludf.DUMMYFUNCTION("""COMPUTED_VALUE"""),"❌")</f>
        <v>❌</v>
      </c>
      <c r="J784" s="5"/>
      <c r="K784" s="5"/>
      <c r="L784" s="8"/>
    </row>
    <row r="785" ht="38.25" customHeight="1">
      <c r="A785" s="3"/>
      <c r="B785" s="4" t="s">
        <v>227</v>
      </c>
      <c r="C785" s="4" t="s">
        <v>1306</v>
      </c>
      <c r="D785" s="5" t="s">
        <v>1307</v>
      </c>
      <c r="E785" s="6">
        <v>320.0</v>
      </c>
      <c r="F785" s="6">
        <v>18.0</v>
      </c>
      <c r="G785" s="5" t="s">
        <v>15</v>
      </c>
      <c r="H785" s="7" t="s">
        <v>398</v>
      </c>
      <c r="I785" s="5" t="str">
        <f>IFERROR(__xludf.DUMMYFUNCTION("""COMPUTED_VALUE"""),"✅")</f>
        <v>✅</v>
      </c>
      <c r="J785" s="5"/>
      <c r="K785" s="5"/>
      <c r="L785" s="8"/>
    </row>
    <row r="786" ht="38.25" customHeight="1">
      <c r="A786" s="3"/>
      <c r="B786" s="4" t="s">
        <v>227</v>
      </c>
      <c r="C786" s="4" t="s">
        <v>1306</v>
      </c>
      <c r="D786" s="5" t="s">
        <v>1308</v>
      </c>
      <c r="E786" s="6">
        <v>40.0</v>
      </c>
      <c r="F786" s="6">
        <v>17.0</v>
      </c>
      <c r="G786" s="5" t="s">
        <v>246</v>
      </c>
      <c r="H786" s="7" t="s">
        <v>398</v>
      </c>
      <c r="I786" s="5" t="str">
        <f>IFERROR(__xludf.DUMMYFUNCTION("""COMPUTED_VALUE"""),"✅")</f>
        <v>✅</v>
      </c>
      <c r="J786" s="5"/>
      <c r="K786" s="5"/>
      <c r="L786" s="8"/>
    </row>
    <row r="787" ht="38.25" customHeight="1">
      <c r="A787" s="3"/>
      <c r="B787" s="4" t="s">
        <v>227</v>
      </c>
      <c r="C787" s="4" t="s">
        <v>1306</v>
      </c>
      <c r="D787" s="5" t="s">
        <v>1309</v>
      </c>
      <c r="E787" s="6">
        <v>20.0</v>
      </c>
      <c r="F787" s="6">
        <v>12.0</v>
      </c>
      <c r="G787" s="5" t="s">
        <v>15</v>
      </c>
      <c r="H787" s="7" t="s">
        <v>1310</v>
      </c>
      <c r="I787" s="5" t="str">
        <f>IFERROR(__xludf.DUMMYFUNCTION("""COMPUTED_VALUE"""),"❌")</f>
        <v>❌</v>
      </c>
      <c r="J787" s="5"/>
      <c r="K787" s="5"/>
      <c r="L787" s="8"/>
    </row>
    <row r="788" ht="38.25" customHeight="1">
      <c r="A788" s="3"/>
      <c r="B788" s="4" t="s">
        <v>227</v>
      </c>
      <c r="C788" s="4" t="s">
        <v>1306</v>
      </c>
      <c r="D788" s="5" t="s">
        <v>1311</v>
      </c>
      <c r="E788" s="6">
        <v>0.0</v>
      </c>
      <c r="F788" s="6">
        <v>25.0</v>
      </c>
      <c r="G788" s="5" t="s">
        <v>15</v>
      </c>
      <c r="H788" s="7" t="s">
        <v>398</v>
      </c>
      <c r="I788" s="5" t="str">
        <f>IFERROR(__xludf.DUMMYFUNCTION("""COMPUTED_VALUE"""),"✅")</f>
        <v>✅</v>
      </c>
      <c r="J788" s="5"/>
      <c r="K788" s="5"/>
      <c r="L788" s="8"/>
    </row>
    <row r="789" ht="38.25" customHeight="1">
      <c r="A789" s="3"/>
      <c r="B789" s="4" t="s">
        <v>411</v>
      </c>
      <c r="C789" s="4" t="s">
        <v>1312</v>
      </c>
      <c r="D789" s="5" t="s">
        <v>1313</v>
      </c>
      <c r="E789" s="6">
        <v>320.0</v>
      </c>
      <c r="F789" s="6">
        <v>22.0</v>
      </c>
      <c r="G789" s="5" t="s">
        <v>262</v>
      </c>
      <c r="H789" s="7" t="s">
        <v>822</v>
      </c>
      <c r="I789" s="5" t="str">
        <f>IFERROR(__xludf.DUMMYFUNCTION("""COMPUTED_VALUE"""),"✅")</f>
        <v>✅</v>
      </c>
      <c r="J789" s="5"/>
      <c r="K789" s="5"/>
      <c r="L789" s="8"/>
    </row>
    <row r="790" ht="38.25" customHeight="1">
      <c r="A790" s="3"/>
      <c r="B790" s="4" t="s">
        <v>411</v>
      </c>
      <c r="C790" s="4" t="s">
        <v>1312</v>
      </c>
      <c r="D790" s="5" t="s">
        <v>1314</v>
      </c>
      <c r="E790" s="6">
        <v>20.0</v>
      </c>
      <c r="F790" s="6">
        <v>9.0</v>
      </c>
      <c r="G790" s="5" t="s">
        <v>28</v>
      </c>
      <c r="H790" s="7" t="s">
        <v>1315</v>
      </c>
      <c r="I790" s="5" t="str">
        <f>IFERROR(__xludf.DUMMYFUNCTION("""COMPUTED_VALUE"""),"❌")</f>
        <v>❌</v>
      </c>
      <c r="J790" s="5"/>
      <c r="K790" s="5"/>
      <c r="L790" s="8"/>
    </row>
    <row r="791" ht="38.25" customHeight="1">
      <c r="A791" s="3"/>
      <c r="B791" s="4" t="s">
        <v>411</v>
      </c>
      <c r="C791" s="4" t="s">
        <v>1312</v>
      </c>
      <c r="D791" s="5" t="s">
        <v>1316</v>
      </c>
      <c r="E791" s="6">
        <v>20.0</v>
      </c>
      <c r="F791" s="6">
        <v>17.0</v>
      </c>
      <c r="G791" s="5" t="s">
        <v>262</v>
      </c>
      <c r="H791" s="7" t="s">
        <v>1317</v>
      </c>
      <c r="I791" s="5" t="str">
        <f>IFERROR(__xludf.DUMMYFUNCTION("""COMPUTED_VALUE"""),"❌")</f>
        <v>❌</v>
      </c>
      <c r="J791" s="5"/>
      <c r="K791" s="5"/>
      <c r="L791" s="8"/>
    </row>
    <row r="792" ht="38.25" customHeight="1">
      <c r="A792" s="3"/>
      <c r="B792" s="4" t="s">
        <v>411</v>
      </c>
      <c r="C792" s="4" t="s">
        <v>1312</v>
      </c>
      <c r="D792" s="5" t="s">
        <v>1318</v>
      </c>
      <c r="E792" s="6">
        <v>10.0</v>
      </c>
      <c r="F792" s="6">
        <v>16.0</v>
      </c>
      <c r="G792" s="5" t="s">
        <v>15</v>
      </c>
      <c r="H792" s="7" t="s">
        <v>822</v>
      </c>
      <c r="I792" s="5" t="str">
        <f>IFERROR(__xludf.DUMMYFUNCTION("""COMPUTED_VALUE"""),"✅")</f>
        <v>✅</v>
      </c>
      <c r="J792" s="5"/>
      <c r="K792" s="5"/>
      <c r="L792" s="8"/>
    </row>
    <row r="793" ht="38.25" customHeight="1">
      <c r="A793" s="3"/>
      <c r="B793" s="4" t="s">
        <v>249</v>
      </c>
      <c r="C793" s="4" t="s">
        <v>1319</v>
      </c>
      <c r="D793" s="5" t="s">
        <v>1320</v>
      </c>
      <c r="E793" s="6">
        <v>320.0</v>
      </c>
      <c r="F793" s="6">
        <v>17.0</v>
      </c>
      <c r="G793" s="5" t="s">
        <v>87</v>
      </c>
      <c r="H793" s="7" t="s">
        <v>1321</v>
      </c>
      <c r="I793" s="5" t="str">
        <f>IFERROR(__xludf.DUMMYFUNCTION("""COMPUTED_VALUE"""),"❌")</f>
        <v>❌</v>
      </c>
      <c r="J793" s="5"/>
      <c r="K793" s="5"/>
      <c r="L793" s="8"/>
    </row>
    <row r="794" ht="38.25" customHeight="1">
      <c r="A794" s="3"/>
      <c r="B794" s="4" t="s">
        <v>249</v>
      </c>
      <c r="C794" s="4" t="s">
        <v>1319</v>
      </c>
      <c r="D794" s="5" t="s">
        <v>1322</v>
      </c>
      <c r="E794" s="6">
        <v>20.0</v>
      </c>
      <c r="F794" s="6">
        <v>9.0</v>
      </c>
      <c r="G794" s="5" t="s">
        <v>15</v>
      </c>
      <c r="H794" s="7" t="s">
        <v>1321</v>
      </c>
      <c r="I794" s="5" t="str">
        <f>IFERROR(__xludf.DUMMYFUNCTION("""COMPUTED_VALUE"""),"❌")</f>
        <v>❌</v>
      </c>
      <c r="J794" s="5"/>
      <c r="K794" s="5"/>
      <c r="L794" s="8"/>
    </row>
    <row r="795" ht="38.25" customHeight="1">
      <c r="A795" s="3"/>
      <c r="B795" s="4" t="s">
        <v>249</v>
      </c>
      <c r="C795" s="4" t="s">
        <v>1319</v>
      </c>
      <c r="D795" s="5" t="s">
        <v>1323</v>
      </c>
      <c r="E795" s="6">
        <v>20.0</v>
      </c>
      <c r="F795" s="6">
        <v>12.0</v>
      </c>
      <c r="G795" s="5" t="s">
        <v>15</v>
      </c>
      <c r="H795" s="7" t="s">
        <v>1324</v>
      </c>
      <c r="I795" s="5" t="str">
        <f>IFERROR(__xludf.DUMMYFUNCTION("""COMPUTED_VALUE"""),"❌")</f>
        <v>❌</v>
      </c>
      <c r="J795" s="5"/>
      <c r="K795" s="5"/>
      <c r="L795" s="8"/>
    </row>
    <row r="796" ht="38.25" customHeight="1">
      <c r="A796" s="3"/>
      <c r="B796" s="4" t="s">
        <v>249</v>
      </c>
      <c r="C796" s="4" t="s">
        <v>1319</v>
      </c>
      <c r="D796" s="5" t="s">
        <v>1325</v>
      </c>
      <c r="E796" s="6">
        <v>10.0</v>
      </c>
      <c r="F796" s="6">
        <v>8.0</v>
      </c>
      <c r="G796" s="5" t="s">
        <v>246</v>
      </c>
      <c r="H796" s="7" t="s">
        <v>1326</v>
      </c>
      <c r="I796" s="5" t="str">
        <f>IFERROR(__xludf.DUMMYFUNCTION("""COMPUTED_VALUE"""),"❌")</f>
        <v>❌</v>
      </c>
      <c r="J796" s="5"/>
      <c r="K796" s="5"/>
      <c r="L796" s="8"/>
    </row>
    <row r="797" ht="38.25" customHeight="1">
      <c r="A797" s="3"/>
      <c r="B797" s="4" t="s">
        <v>249</v>
      </c>
      <c r="C797" s="4" t="s">
        <v>1319</v>
      </c>
      <c r="D797" s="5" t="s">
        <v>1327</v>
      </c>
      <c r="E797" s="6">
        <v>10.0</v>
      </c>
      <c r="F797" s="6">
        <v>13.0</v>
      </c>
      <c r="G797" s="5" t="s">
        <v>15</v>
      </c>
      <c r="H797" s="7" t="s">
        <v>1328</v>
      </c>
      <c r="I797" s="5" t="str">
        <f>IFERROR(__xludf.DUMMYFUNCTION("""COMPUTED_VALUE"""),"❌")</f>
        <v>❌</v>
      </c>
      <c r="J797" s="5"/>
      <c r="K797" s="5"/>
      <c r="L797" s="8"/>
    </row>
    <row r="798" ht="38.25" customHeight="1">
      <c r="A798" s="3"/>
      <c r="B798" s="4" t="s">
        <v>249</v>
      </c>
      <c r="C798" s="4" t="s">
        <v>1319</v>
      </c>
      <c r="D798" s="5" t="s">
        <v>1329</v>
      </c>
      <c r="E798" s="6">
        <v>10.0</v>
      </c>
      <c r="F798" s="6">
        <v>13.0</v>
      </c>
      <c r="G798" s="5" t="s">
        <v>15</v>
      </c>
      <c r="H798" s="7" t="s">
        <v>1321</v>
      </c>
      <c r="I798" s="5" t="str">
        <f>IFERROR(__xludf.DUMMYFUNCTION("""COMPUTED_VALUE"""),"❌")</f>
        <v>❌</v>
      </c>
      <c r="J798" s="5"/>
      <c r="K798" s="5"/>
      <c r="L798" s="8"/>
    </row>
    <row r="799" ht="38.25" customHeight="1">
      <c r="A799" s="3"/>
      <c r="B799" s="4" t="s">
        <v>9</v>
      </c>
      <c r="C799" s="4" t="s">
        <v>1330</v>
      </c>
      <c r="D799" s="5" t="s">
        <v>1331</v>
      </c>
      <c r="E799" s="6">
        <v>320.0</v>
      </c>
      <c r="F799" s="6">
        <v>20.0</v>
      </c>
      <c r="G799" s="5" t="s">
        <v>15</v>
      </c>
      <c r="H799" s="7" t="s">
        <v>1332</v>
      </c>
      <c r="I799" s="5" t="str">
        <f>IFERROR(__xludf.DUMMYFUNCTION("""COMPUTED_VALUE"""),"❌")</f>
        <v>❌</v>
      </c>
      <c r="J799" s="5"/>
      <c r="K799" s="5"/>
      <c r="L799" s="8"/>
    </row>
    <row r="800" ht="38.25" customHeight="1">
      <c r="A800" s="3"/>
      <c r="B800" s="4" t="s">
        <v>9</v>
      </c>
      <c r="C800" s="4" t="s">
        <v>1330</v>
      </c>
      <c r="D800" s="5" t="s">
        <v>1333</v>
      </c>
      <c r="E800" s="6">
        <v>30.0</v>
      </c>
      <c r="F800" s="6">
        <v>13.0</v>
      </c>
      <c r="G800" s="5" t="s">
        <v>433</v>
      </c>
      <c r="H800" s="7" t="s">
        <v>1334</v>
      </c>
      <c r="I800" s="5" t="str">
        <f>IFERROR(__xludf.DUMMYFUNCTION("""COMPUTED_VALUE"""),"✅")</f>
        <v>✅</v>
      </c>
      <c r="J800" s="5"/>
      <c r="K800" s="5"/>
      <c r="L800" s="8"/>
    </row>
    <row r="801" ht="38.25" customHeight="1">
      <c r="A801" s="3"/>
      <c r="B801" s="4" t="s">
        <v>9</v>
      </c>
      <c r="C801" s="4" t="s">
        <v>1330</v>
      </c>
      <c r="D801" s="5" t="s">
        <v>1335</v>
      </c>
      <c r="E801" s="6">
        <v>20.0</v>
      </c>
      <c r="F801" s="6">
        <v>9.0</v>
      </c>
      <c r="G801" s="5" t="s">
        <v>28</v>
      </c>
      <c r="H801" s="7" t="s">
        <v>1336</v>
      </c>
      <c r="I801" s="5" t="str">
        <f>IFERROR(__xludf.DUMMYFUNCTION("""COMPUTED_VALUE"""),"❌")</f>
        <v>❌</v>
      </c>
      <c r="J801" s="5"/>
      <c r="K801" s="5"/>
      <c r="L801" s="8"/>
    </row>
    <row r="802" ht="38.25" customHeight="1">
      <c r="A802" s="3"/>
      <c r="B802" s="4" t="s">
        <v>9</v>
      </c>
      <c r="C802" s="4" t="s">
        <v>1330</v>
      </c>
      <c r="D802" s="5" t="s">
        <v>1337</v>
      </c>
      <c r="E802" s="6">
        <v>20.0</v>
      </c>
      <c r="F802" s="6">
        <v>14.0</v>
      </c>
      <c r="G802" s="5" t="s">
        <v>28</v>
      </c>
      <c r="H802" s="7" t="s">
        <v>1336</v>
      </c>
      <c r="I802" s="5" t="str">
        <f>IFERROR(__xludf.DUMMYFUNCTION("""COMPUTED_VALUE"""),"❌")</f>
        <v>❌</v>
      </c>
      <c r="J802" s="5"/>
      <c r="K802" s="5"/>
      <c r="L802" s="8"/>
    </row>
    <row r="803" ht="38.25" customHeight="1">
      <c r="A803" s="3"/>
      <c r="B803" s="4" t="s">
        <v>9</v>
      </c>
      <c r="C803" s="4" t="s">
        <v>1330</v>
      </c>
      <c r="D803" s="5" t="s">
        <v>1338</v>
      </c>
      <c r="E803" s="6">
        <v>10.0</v>
      </c>
      <c r="F803" s="6">
        <v>11.0</v>
      </c>
      <c r="G803" s="5" t="s">
        <v>15</v>
      </c>
      <c r="H803" s="7" t="s">
        <v>1336</v>
      </c>
      <c r="I803" s="5" t="str">
        <f>IFERROR(__xludf.DUMMYFUNCTION("""COMPUTED_VALUE"""),"❌")</f>
        <v>❌</v>
      </c>
      <c r="J803" s="5"/>
      <c r="K803" s="5"/>
      <c r="L803" s="8"/>
    </row>
    <row r="804" ht="38.25" customHeight="1">
      <c r="A804" s="3"/>
      <c r="B804" s="4" t="s">
        <v>77</v>
      </c>
      <c r="C804" s="4" t="s">
        <v>1339</v>
      </c>
      <c r="D804" s="5" t="s">
        <v>1340</v>
      </c>
      <c r="E804" s="6">
        <v>320.0</v>
      </c>
      <c r="F804" s="6">
        <v>24.0</v>
      </c>
      <c r="G804" s="5" t="s">
        <v>262</v>
      </c>
      <c r="H804" s="7" t="s">
        <v>1341</v>
      </c>
      <c r="I804" s="5" t="str">
        <f>IFERROR(__xludf.DUMMYFUNCTION("""COMPUTED_VALUE"""),"❌")</f>
        <v>❌</v>
      </c>
      <c r="J804" s="5"/>
      <c r="K804" s="5"/>
      <c r="L804" s="8"/>
    </row>
    <row r="805" ht="38.25" customHeight="1">
      <c r="A805" s="3"/>
      <c r="B805" s="4" t="s">
        <v>77</v>
      </c>
      <c r="C805" s="4" t="s">
        <v>1339</v>
      </c>
      <c r="D805" s="5" t="s">
        <v>1342</v>
      </c>
      <c r="E805" s="6">
        <v>20.0</v>
      </c>
      <c r="F805" s="6">
        <v>9.0</v>
      </c>
      <c r="G805" s="5" t="s">
        <v>1205</v>
      </c>
      <c r="H805" s="7" t="s">
        <v>1343</v>
      </c>
      <c r="I805" s="5" t="str">
        <f>IFERROR(__xludf.DUMMYFUNCTION("""COMPUTED_VALUE"""),"❌")</f>
        <v>❌</v>
      </c>
      <c r="J805" s="5"/>
      <c r="K805" s="5"/>
      <c r="L805" s="8"/>
    </row>
    <row r="806" ht="38.25" customHeight="1">
      <c r="A806" s="3"/>
      <c r="B806" s="4" t="s">
        <v>77</v>
      </c>
      <c r="C806" s="4" t="s">
        <v>1339</v>
      </c>
      <c r="D806" s="5" t="s">
        <v>1344</v>
      </c>
      <c r="E806" s="6">
        <v>20.0</v>
      </c>
      <c r="F806" s="6">
        <v>14.0</v>
      </c>
      <c r="G806" s="5" t="s">
        <v>15</v>
      </c>
      <c r="H806" s="7" t="s">
        <v>1345</v>
      </c>
      <c r="I806" s="5" t="str">
        <f>IFERROR(__xludf.DUMMYFUNCTION("""COMPUTED_VALUE"""),"❌")</f>
        <v>❌</v>
      </c>
      <c r="J806" s="5"/>
      <c r="K806" s="5"/>
      <c r="L806" s="8"/>
    </row>
    <row r="807" ht="38.25" customHeight="1">
      <c r="A807" s="3"/>
      <c r="B807" s="4" t="s">
        <v>77</v>
      </c>
      <c r="C807" s="4" t="s">
        <v>1339</v>
      </c>
      <c r="D807" s="5" t="s">
        <v>1346</v>
      </c>
      <c r="E807" s="6">
        <v>20.0</v>
      </c>
      <c r="F807" s="6">
        <v>14.0</v>
      </c>
      <c r="G807" s="5" t="s">
        <v>262</v>
      </c>
      <c r="H807" s="7" t="s">
        <v>1341</v>
      </c>
      <c r="I807" s="5" t="str">
        <f>IFERROR(__xludf.DUMMYFUNCTION("""COMPUTED_VALUE"""),"❌")</f>
        <v>❌</v>
      </c>
      <c r="J807" s="5"/>
      <c r="K807" s="5"/>
      <c r="L807" s="8"/>
    </row>
    <row r="808" ht="38.25" customHeight="1">
      <c r="A808" s="3"/>
      <c r="B808" s="4" t="s">
        <v>518</v>
      </c>
      <c r="C808" s="4" t="s">
        <v>1347</v>
      </c>
      <c r="D808" s="5" t="s">
        <v>1348</v>
      </c>
      <c r="E808" s="6">
        <v>320.0</v>
      </c>
      <c r="F808" s="6">
        <v>16.0</v>
      </c>
      <c r="G808" s="5" t="s">
        <v>28</v>
      </c>
      <c r="H808" s="7" t="s">
        <v>1349</v>
      </c>
      <c r="I808" s="5" t="str">
        <f>IFERROR(__xludf.DUMMYFUNCTION("""COMPUTED_VALUE"""),"❌")</f>
        <v>❌</v>
      </c>
      <c r="J808" s="5"/>
      <c r="K808" s="5"/>
      <c r="L808" s="8"/>
    </row>
    <row r="809" ht="38.25" customHeight="1">
      <c r="A809" s="3"/>
      <c r="B809" s="4" t="s">
        <v>518</v>
      </c>
      <c r="C809" s="4" t="s">
        <v>1347</v>
      </c>
      <c r="D809" s="5" t="s">
        <v>1350</v>
      </c>
      <c r="E809" s="6">
        <v>20.0</v>
      </c>
      <c r="F809" s="6">
        <v>9.0</v>
      </c>
      <c r="G809" s="5" t="s">
        <v>122</v>
      </c>
      <c r="H809" s="7" t="s">
        <v>1351</v>
      </c>
      <c r="I809" s="5" t="str">
        <f>IFERROR(__xludf.DUMMYFUNCTION("""COMPUTED_VALUE"""),"❌")</f>
        <v>❌</v>
      </c>
      <c r="J809" s="5"/>
      <c r="K809" s="5"/>
      <c r="L809" s="8"/>
    </row>
    <row r="810" ht="38.25" customHeight="1">
      <c r="A810" s="3"/>
      <c r="B810" s="4" t="s">
        <v>518</v>
      </c>
      <c r="C810" s="4" t="s">
        <v>1347</v>
      </c>
      <c r="D810" s="5" t="s">
        <v>1352</v>
      </c>
      <c r="E810" s="6">
        <v>20.0</v>
      </c>
      <c r="F810" s="6">
        <v>9.0</v>
      </c>
      <c r="G810" s="5" t="s">
        <v>28</v>
      </c>
      <c r="H810" s="7" t="s">
        <v>1351</v>
      </c>
      <c r="I810" s="5" t="str">
        <f>IFERROR(__xludf.DUMMYFUNCTION("""COMPUTED_VALUE"""),"❌")</f>
        <v>❌</v>
      </c>
      <c r="J810" s="5"/>
      <c r="K810" s="5"/>
      <c r="L810" s="8"/>
    </row>
    <row r="811" ht="38.25" customHeight="1">
      <c r="A811" s="3"/>
      <c r="B811" s="4" t="s">
        <v>77</v>
      </c>
      <c r="C811" s="4" t="s">
        <v>1353</v>
      </c>
      <c r="D811" s="5" t="s">
        <v>1354</v>
      </c>
      <c r="E811" s="6">
        <v>320.0</v>
      </c>
      <c r="F811" s="6">
        <v>15.0</v>
      </c>
      <c r="G811" s="5" t="s">
        <v>262</v>
      </c>
      <c r="H811" s="7" t="s">
        <v>1355</v>
      </c>
      <c r="I811" s="5" t="str">
        <f>IFERROR(__xludf.DUMMYFUNCTION("""COMPUTED_VALUE"""),"✅")</f>
        <v>✅</v>
      </c>
      <c r="J811" s="5"/>
      <c r="K811" s="5"/>
      <c r="L811" s="8"/>
    </row>
    <row r="812" ht="38.25" customHeight="1">
      <c r="A812" s="3"/>
      <c r="B812" s="4" t="s">
        <v>77</v>
      </c>
      <c r="C812" s="4" t="s">
        <v>1353</v>
      </c>
      <c r="D812" s="5" t="s">
        <v>1356</v>
      </c>
      <c r="E812" s="6">
        <v>20.0</v>
      </c>
      <c r="F812" s="6">
        <v>11.0</v>
      </c>
      <c r="G812" s="5" t="s">
        <v>15</v>
      </c>
      <c r="H812" s="7" t="s">
        <v>1357</v>
      </c>
      <c r="I812" s="5" t="str">
        <f>IFERROR(__xludf.DUMMYFUNCTION("""COMPUTED_VALUE"""),"❌")</f>
        <v>❌</v>
      </c>
      <c r="J812" s="5"/>
      <c r="K812" s="5"/>
      <c r="L812" s="8"/>
    </row>
    <row r="813" ht="38.25" customHeight="1">
      <c r="A813" s="3"/>
      <c r="B813" s="4" t="s">
        <v>77</v>
      </c>
      <c r="C813" s="4" t="s">
        <v>1353</v>
      </c>
      <c r="D813" s="5" t="s">
        <v>1358</v>
      </c>
      <c r="E813" s="6">
        <v>20.0</v>
      </c>
      <c r="F813" s="6">
        <v>12.0</v>
      </c>
      <c r="G813" s="5" t="s">
        <v>15</v>
      </c>
      <c r="H813" s="7" t="s">
        <v>1355</v>
      </c>
      <c r="I813" s="5" t="str">
        <f>IFERROR(__xludf.DUMMYFUNCTION("""COMPUTED_VALUE"""),"✅")</f>
        <v>✅</v>
      </c>
      <c r="J813" s="5"/>
      <c r="K813" s="5"/>
      <c r="L813" s="8"/>
    </row>
    <row r="814" ht="38.25" customHeight="1">
      <c r="A814" s="3"/>
      <c r="B814" s="4" t="s">
        <v>77</v>
      </c>
      <c r="C814" s="4" t="s">
        <v>1353</v>
      </c>
      <c r="D814" s="5" t="s">
        <v>1359</v>
      </c>
      <c r="E814" s="6">
        <v>20.0</v>
      </c>
      <c r="F814" s="6">
        <v>11.0</v>
      </c>
      <c r="G814" s="5" t="s">
        <v>122</v>
      </c>
      <c r="H814" s="7" t="s">
        <v>1355</v>
      </c>
      <c r="I814" s="5" t="str">
        <f>IFERROR(__xludf.DUMMYFUNCTION("""COMPUTED_VALUE"""),"✅")</f>
        <v>✅</v>
      </c>
      <c r="J814" s="5"/>
      <c r="K814" s="5"/>
      <c r="L814" s="8"/>
    </row>
    <row r="815" ht="38.25" customHeight="1">
      <c r="A815" s="3"/>
      <c r="B815" s="4" t="s">
        <v>227</v>
      </c>
      <c r="C815" s="4" t="s">
        <v>1360</v>
      </c>
      <c r="D815" s="5" t="s">
        <v>1361</v>
      </c>
      <c r="E815" s="6">
        <v>320.0</v>
      </c>
      <c r="F815" s="6">
        <v>20.0</v>
      </c>
      <c r="G815" s="5" t="s">
        <v>15</v>
      </c>
      <c r="H815" s="7" t="s">
        <v>248</v>
      </c>
      <c r="I815" s="5" t="str">
        <f>IFERROR(__xludf.DUMMYFUNCTION("""COMPUTED_VALUE"""),"✅")</f>
        <v>✅</v>
      </c>
      <c r="J815" s="5"/>
      <c r="K815" s="5"/>
      <c r="L815" s="8"/>
    </row>
    <row r="816" ht="38.25" customHeight="1">
      <c r="A816" s="3"/>
      <c r="B816" s="4" t="s">
        <v>227</v>
      </c>
      <c r="C816" s="4" t="s">
        <v>1360</v>
      </c>
      <c r="D816" s="5" t="s">
        <v>1362</v>
      </c>
      <c r="E816" s="6">
        <v>30.0</v>
      </c>
      <c r="F816" s="6">
        <v>17.0</v>
      </c>
      <c r="G816" s="5" t="s">
        <v>226</v>
      </c>
      <c r="H816" s="7" t="s">
        <v>13</v>
      </c>
      <c r="I816" s="5" t="str">
        <f>IFERROR(__xludf.DUMMYFUNCTION("""COMPUTED_VALUE"""),"✅")</f>
        <v>✅</v>
      </c>
      <c r="J816" s="5"/>
      <c r="K816" s="5"/>
      <c r="L816" s="8"/>
    </row>
    <row r="817" ht="38.25" customHeight="1">
      <c r="A817" s="3"/>
      <c r="B817" s="4" t="s">
        <v>227</v>
      </c>
      <c r="C817" s="4" t="s">
        <v>1360</v>
      </c>
      <c r="D817" s="5" t="s">
        <v>1363</v>
      </c>
      <c r="E817" s="6">
        <v>20.0</v>
      </c>
      <c r="F817" s="6">
        <v>8.0</v>
      </c>
      <c r="G817" s="5" t="s">
        <v>15</v>
      </c>
      <c r="H817" s="7" t="s">
        <v>1364</v>
      </c>
      <c r="I817" s="5" t="str">
        <f>IFERROR(__xludf.DUMMYFUNCTION("""COMPUTED_VALUE"""),"❌")</f>
        <v>❌</v>
      </c>
      <c r="J817" s="5"/>
      <c r="K817" s="5"/>
      <c r="L817" s="8"/>
    </row>
    <row r="818" ht="38.25" customHeight="1">
      <c r="A818" s="3"/>
      <c r="B818" s="4" t="s">
        <v>227</v>
      </c>
      <c r="C818" s="4" t="s">
        <v>1360</v>
      </c>
      <c r="D818" s="5" t="s">
        <v>1365</v>
      </c>
      <c r="E818" s="6">
        <v>20.0</v>
      </c>
      <c r="F818" s="6">
        <v>8.0</v>
      </c>
      <c r="G818" s="5" t="s">
        <v>122</v>
      </c>
      <c r="H818" s="7" t="s">
        <v>1366</v>
      </c>
      <c r="I818" s="5" t="str">
        <f>IFERROR(__xludf.DUMMYFUNCTION("""COMPUTED_VALUE"""),"❌")</f>
        <v>❌</v>
      </c>
      <c r="J818" s="5"/>
      <c r="K818" s="5"/>
      <c r="L818" s="8"/>
    </row>
    <row r="819" ht="38.25" customHeight="1">
      <c r="A819" s="3"/>
      <c r="B819" s="4" t="s">
        <v>518</v>
      </c>
      <c r="C819" s="4" t="s">
        <v>1367</v>
      </c>
      <c r="D819" s="5" t="s">
        <v>1368</v>
      </c>
      <c r="E819" s="6">
        <v>320.0</v>
      </c>
      <c r="F819" s="6">
        <v>18.0</v>
      </c>
      <c r="G819" s="5" t="s">
        <v>15</v>
      </c>
      <c r="H819" s="7" t="s">
        <v>1369</v>
      </c>
      <c r="I819" s="5" t="str">
        <f>IFERROR(__xludf.DUMMYFUNCTION("""COMPUTED_VALUE"""),"❌")</f>
        <v>❌</v>
      </c>
      <c r="J819" s="5"/>
      <c r="K819" s="5"/>
      <c r="L819" s="8"/>
    </row>
    <row r="820" ht="38.25" customHeight="1">
      <c r="A820" s="3"/>
      <c r="B820" s="4" t="s">
        <v>518</v>
      </c>
      <c r="C820" s="4" t="s">
        <v>1367</v>
      </c>
      <c r="D820" s="5" t="s">
        <v>1370</v>
      </c>
      <c r="E820" s="6">
        <v>20.0</v>
      </c>
      <c r="F820" s="6">
        <v>13.0</v>
      </c>
      <c r="G820" s="5" t="s">
        <v>44</v>
      </c>
      <c r="H820" s="7" t="s">
        <v>1371</v>
      </c>
      <c r="I820" s="5" t="str">
        <f>IFERROR(__xludf.DUMMYFUNCTION("""COMPUTED_VALUE"""),"❌")</f>
        <v>❌</v>
      </c>
      <c r="J820" s="5"/>
      <c r="K820" s="5"/>
      <c r="L820" s="8"/>
    </row>
    <row r="821" ht="38.25" customHeight="1">
      <c r="A821" s="3"/>
      <c r="B821" s="4" t="s">
        <v>518</v>
      </c>
      <c r="C821" s="4" t="s">
        <v>1367</v>
      </c>
      <c r="D821" s="5" t="s">
        <v>1372</v>
      </c>
      <c r="E821" s="6">
        <v>20.0</v>
      </c>
      <c r="F821" s="6">
        <v>9.0</v>
      </c>
      <c r="G821" s="5" t="s">
        <v>28</v>
      </c>
      <c r="H821" s="7" t="s">
        <v>1369</v>
      </c>
      <c r="I821" s="5" t="str">
        <f>IFERROR(__xludf.DUMMYFUNCTION("""COMPUTED_VALUE"""),"❌")</f>
        <v>❌</v>
      </c>
      <c r="J821" s="5"/>
      <c r="K821" s="5"/>
      <c r="L821" s="8"/>
    </row>
    <row r="822" ht="38.25" customHeight="1">
      <c r="A822" s="3"/>
      <c r="B822" s="4" t="s">
        <v>518</v>
      </c>
      <c r="C822" s="4" t="s">
        <v>1367</v>
      </c>
      <c r="D822" s="5" t="s">
        <v>1373</v>
      </c>
      <c r="E822" s="6">
        <v>20.0</v>
      </c>
      <c r="F822" s="6">
        <v>9.0</v>
      </c>
      <c r="G822" s="5" t="s">
        <v>28</v>
      </c>
      <c r="H822" s="7" t="s">
        <v>1371</v>
      </c>
      <c r="I822" s="5" t="str">
        <f>IFERROR(__xludf.DUMMYFUNCTION("""COMPUTED_VALUE"""),"❌")</f>
        <v>❌</v>
      </c>
      <c r="J822" s="5"/>
      <c r="K822" s="5"/>
      <c r="L822" s="8"/>
    </row>
    <row r="823" ht="38.25" customHeight="1">
      <c r="A823" s="3"/>
      <c r="B823" s="4" t="s">
        <v>249</v>
      </c>
      <c r="C823" s="4" t="s">
        <v>1374</v>
      </c>
      <c r="D823" s="5" t="s">
        <v>1375</v>
      </c>
      <c r="E823" s="6">
        <v>320.0</v>
      </c>
      <c r="F823" s="6">
        <v>17.0</v>
      </c>
      <c r="G823" s="5" t="s">
        <v>378</v>
      </c>
      <c r="H823" s="7" t="s">
        <v>1376</v>
      </c>
      <c r="I823" s="5" t="str">
        <f>IFERROR(__xludf.DUMMYFUNCTION("""COMPUTED_VALUE"""),"❌")</f>
        <v>❌</v>
      </c>
      <c r="J823" s="5"/>
      <c r="K823" s="5"/>
      <c r="L823" s="8"/>
    </row>
    <row r="824" ht="38.25" customHeight="1">
      <c r="A824" s="3"/>
      <c r="B824" s="4" t="s">
        <v>249</v>
      </c>
      <c r="C824" s="4" t="s">
        <v>1374</v>
      </c>
      <c r="D824" s="5" t="s">
        <v>1377</v>
      </c>
      <c r="E824" s="6">
        <v>20.0</v>
      </c>
      <c r="F824" s="6">
        <v>11.0</v>
      </c>
      <c r="G824" s="5" t="s">
        <v>115</v>
      </c>
      <c r="H824" s="7" t="s">
        <v>1378</v>
      </c>
      <c r="I824" s="5" t="str">
        <f>IFERROR(__xludf.DUMMYFUNCTION("""COMPUTED_VALUE"""),"❌")</f>
        <v>❌</v>
      </c>
      <c r="J824" s="5"/>
      <c r="K824" s="5"/>
      <c r="L824" s="8"/>
    </row>
    <row r="825" ht="38.25" customHeight="1">
      <c r="A825" s="3"/>
      <c r="B825" s="4" t="s">
        <v>249</v>
      </c>
      <c r="C825" s="4" t="s">
        <v>1374</v>
      </c>
      <c r="D825" s="5" t="s">
        <v>1379</v>
      </c>
      <c r="E825" s="6">
        <v>20.0</v>
      </c>
      <c r="F825" s="6">
        <v>7.0</v>
      </c>
      <c r="G825" s="5" t="s">
        <v>20</v>
      </c>
      <c r="H825" s="7" t="s">
        <v>1380</v>
      </c>
      <c r="I825" s="5" t="str">
        <f>IFERROR(__xludf.DUMMYFUNCTION("""COMPUTED_VALUE"""),"❌")</f>
        <v>❌</v>
      </c>
      <c r="J825" s="5"/>
      <c r="K825" s="5"/>
      <c r="L825" s="8"/>
    </row>
    <row r="826" ht="38.25" customHeight="1">
      <c r="A826" s="3"/>
      <c r="B826" s="4" t="s">
        <v>249</v>
      </c>
      <c r="C826" s="4" t="s">
        <v>1374</v>
      </c>
      <c r="D826" s="5" t="s">
        <v>1381</v>
      </c>
      <c r="E826" s="6">
        <v>20.0</v>
      </c>
      <c r="F826" s="6">
        <v>8.0</v>
      </c>
      <c r="G826" s="5" t="s">
        <v>15</v>
      </c>
      <c r="H826" s="7" t="s">
        <v>1376</v>
      </c>
      <c r="I826" s="5" t="str">
        <f>IFERROR(__xludf.DUMMYFUNCTION("""COMPUTED_VALUE"""),"❌")</f>
        <v>❌</v>
      </c>
      <c r="J826" s="5"/>
      <c r="K826" s="5"/>
      <c r="L826" s="8"/>
    </row>
    <row r="827" ht="38.25" customHeight="1">
      <c r="A827" s="3"/>
      <c r="B827" s="4" t="s">
        <v>249</v>
      </c>
      <c r="C827" s="4" t="s">
        <v>1374</v>
      </c>
      <c r="D827" s="5" t="s">
        <v>1382</v>
      </c>
      <c r="E827" s="6">
        <v>10.0</v>
      </c>
      <c r="F827" s="6">
        <v>11.0</v>
      </c>
      <c r="G827" s="5" t="s">
        <v>44</v>
      </c>
      <c r="H827" s="7" t="s">
        <v>1378</v>
      </c>
      <c r="I827" s="5" t="str">
        <f>IFERROR(__xludf.DUMMYFUNCTION("""COMPUTED_VALUE"""),"❌")</f>
        <v>❌</v>
      </c>
      <c r="J827" s="5"/>
      <c r="K827" s="5"/>
      <c r="L827" s="8"/>
    </row>
    <row r="828" ht="38.25" customHeight="1">
      <c r="A828" s="3"/>
      <c r="B828" s="4" t="s">
        <v>51</v>
      </c>
      <c r="C828" s="4" t="s">
        <v>1383</v>
      </c>
      <c r="D828" s="5" t="s">
        <v>1384</v>
      </c>
      <c r="E828" s="6">
        <v>320.0</v>
      </c>
      <c r="F828" s="6">
        <v>12.0</v>
      </c>
      <c r="G828" s="5" t="s">
        <v>15</v>
      </c>
      <c r="H828" s="7" t="s">
        <v>1385</v>
      </c>
      <c r="I828" s="5" t="str">
        <f>IFERROR(__xludf.DUMMYFUNCTION("""COMPUTED_VALUE"""),"❌")</f>
        <v>❌</v>
      </c>
      <c r="J828" s="5"/>
      <c r="K828" s="5"/>
      <c r="L828" s="8"/>
    </row>
    <row r="829" ht="38.25" customHeight="1">
      <c r="A829" s="3"/>
      <c r="B829" s="4" t="s">
        <v>51</v>
      </c>
      <c r="C829" s="4" t="s">
        <v>1383</v>
      </c>
      <c r="D829" s="5" t="s">
        <v>1386</v>
      </c>
      <c r="E829" s="6">
        <v>20.0</v>
      </c>
      <c r="F829" s="6">
        <v>12.0</v>
      </c>
      <c r="G829" s="5" t="s">
        <v>15</v>
      </c>
      <c r="H829" s="7" t="s">
        <v>1387</v>
      </c>
      <c r="I829" s="5" t="str">
        <f>IFERROR(__xludf.DUMMYFUNCTION("""COMPUTED_VALUE"""),"❌")</f>
        <v>❌</v>
      </c>
      <c r="J829" s="5"/>
      <c r="K829" s="5"/>
      <c r="L829" s="8"/>
    </row>
    <row r="830" ht="38.25" customHeight="1">
      <c r="A830" s="3"/>
      <c r="B830" s="4" t="s">
        <v>51</v>
      </c>
      <c r="C830" s="4" t="s">
        <v>1383</v>
      </c>
      <c r="D830" s="5" t="s">
        <v>1388</v>
      </c>
      <c r="E830" s="6">
        <v>20.0</v>
      </c>
      <c r="F830" s="6">
        <v>8.0</v>
      </c>
      <c r="G830" s="5" t="s">
        <v>28</v>
      </c>
      <c r="H830" s="7" t="s">
        <v>1387</v>
      </c>
      <c r="I830" s="5" t="str">
        <f>IFERROR(__xludf.DUMMYFUNCTION("""COMPUTED_VALUE"""),"❌")</f>
        <v>❌</v>
      </c>
      <c r="J830" s="5"/>
      <c r="K830" s="5"/>
      <c r="L830" s="8"/>
    </row>
    <row r="831" ht="38.25" customHeight="1">
      <c r="A831" s="3"/>
      <c r="B831" s="4" t="s">
        <v>51</v>
      </c>
      <c r="C831" s="4" t="s">
        <v>1383</v>
      </c>
      <c r="D831" s="5" t="s">
        <v>1389</v>
      </c>
      <c r="E831" s="6">
        <v>20.0</v>
      </c>
      <c r="F831" s="6">
        <v>11.0</v>
      </c>
      <c r="G831" s="5" t="s">
        <v>28</v>
      </c>
      <c r="H831" s="7" t="s">
        <v>1387</v>
      </c>
      <c r="I831" s="5" t="str">
        <f>IFERROR(__xludf.DUMMYFUNCTION("""COMPUTED_VALUE"""),"❌")</f>
        <v>❌</v>
      </c>
      <c r="J831" s="5"/>
      <c r="K831" s="5"/>
      <c r="L831" s="8"/>
    </row>
    <row r="832" ht="38.25" customHeight="1">
      <c r="A832" s="3"/>
      <c r="B832" s="4" t="s">
        <v>51</v>
      </c>
      <c r="C832" s="4" t="s">
        <v>1383</v>
      </c>
      <c r="D832" s="5" t="s">
        <v>1390</v>
      </c>
      <c r="E832" s="6">
        <v>10.0</v>
      </c>
      <c r="F832" s="6">
        <v>8.0</v>
      </c>
      <c r="G832" s="5" t="s">
        <v>44</v>
      </c>
      <c r="H832" s="7" t="s">
        <v>1391</v>
      </c>
      <c r="I832" s="5" t="str">
        <f>IFERROR(__xludf.DUMMYFUNCTION("""COMPUTED_VALUE"""),"❌")</f>
        <v>❌</v>
      </c>
      <c r="J832" s="5"/>
      <c r="K832" s="5"/>
      <c r="L832" s="8"/>
    </row>
    <row r="833" ht="38.25" customHeight="1">
      <c r="A833" s="3"/>
      <c r="B833" s="4" t="s">
        <v>51</v>
      </c>
      <c r="C833" s="4" t="s">
        <v>1383</v>
      </c>
      <c r="D833" s="5" t="s">
        <v>1392</v>
      </c>
      <c r="E833" s="6">
        <v>10.0</v>
      </c>
      <c r="F833" s="6">
        <v>8.0</v>
      </c>
      <c r="G833" s="5" t="s">
        <v>28</v>
      </c>
      <c r="H833" s="7" t="s">
        <v>1385</v>
      </c>
      <c r="I833" s="5" t="str">
        <f>IFERROR(__xludf.DUMMYFUNCTION("""COMPUTED_VALUE"""),"❌")</f>
        <v>❌</v>
      </c>
      <c r="J833" s="5"/>
      <c r="K833" s="5"/>
      <c r="L833" s="8"/>
    </row>
    <row r="834" ht="38.25" customHeight="1">
      <c r="A834" s="3"/>
      <c r="B834" s="4" t="s">
        <v>51</v>
      </c>
      <c r="C834" s="4" t="s">
        <v>1383</v>
      </c>
      <c r="D834" s="5" t="s">
        <v>1393</v>
      </c>
      <c r="E834" s="6">
        <v>10.0</v>
      </c>
      <c r="F834" s="6">
        <v>10.0</v>
      </c>
      <c r="G834" s="5" t="s">
        <v>122</v>
      </c>
      <c r="H834" s="7" t="s">
        <v>1394</v>
      </c>
      <c r="I834" s="5" t="str">
        <f>IFERROR(__xludf.DUMMYFUNCTION("""COMPUTED_VALUE"""),"❌")</f>
        <v>❌</v>
      </c>
      <c r="J834" s="5"/>
      <c r="K834" s="5"/>
      <c r="L834" s="8"/>
    </row>
    <row r="835" ht="38.25" customHeight="1">
      <c r="A835" s="3"/>
      <c r="B835" s="4" t="s">
        <v>249</v>
      </c>
      <c r="C835" s="4" t="s">
        <v>1395</v>
      </c>
      <c r="D835" s="5" t="s">
        <v>1396</v>
      </c>
      <c r="E835" s="6">
        <v>320.0</v>
      </c>
      <c r="F835" s="6">
        <v>17.0</v>
      </c>
      <c r="G835" s="5" t="s">
        <v>1397</v>
      </c>
      <c r="H835" s="7" t="s">
        <v>1398</v>
      </c>
      <c r="I835" s="5" t="str">
        <f>IFERROR(__xludf.DUMMYFUNCTION("""COMPUTED_VALUE"""),"❌")</f>
        <v>❌</v>
      </c>
      <c r="J835" s="5"/>
      <c r="K835" s="5"/>
      <c r="L835" s="8"/>
    </row>
    <row r="836" ht="38.25" customHeight="1">
      <c r="A836" s="3"/>
      <c r="B836" s="4" t="s">
        <v>249</v>
      </c>
      <c r="C836" s="4" t="s">
        <v>1395</v>
      </c>
      <c r="D836" s="5" t="s">
        <v>1399</v>
      </c>
      <c r="E836" s="6">
        <v>70.0</v>
      </c>
      <c r="F836" s="6">
        <v>15.0</v>
      </c>
      <c r="G836" s="5" t="s">
        <v>361</v>
      </c>
      <c r="H836" s="7" t="s">
        <v>1400</v>
      </c>
      <c r="I836" s="5" t="str">
        <f>IFERROR(__xludf.DUMMYFUNCTION("""COMPUTED_VALUE"""),"❌")</f>
        <v>❌</v>
      </c>
      <c r="J836" s="5"/>
      <c r="K836" s="5"/>
      <c r="L836" s="8"/>
    </row>
    <row r="837" ht="38.25" customHeight="1">
      <c r="A837" s="3"/>
      <c r="B837" s="4" t="s">
        <v>249</v>
      </c>
      <c r="C837" s="4" t="s">
        <v>1395</v>
      </c>
      <c r="D837" s="5" t="s">
        <v>1401</v>
      </c>
      <c r="E837" s="6">
        <v>20.0</v>
      </c>
      <c r="F837" s="6">
        <v>13.0</v>
      </c>
      <c r="G837" s="5" t="s">
        <v>189</v>
      </c>
      <c r="H837" s="7" t="s">
        <v>1398</v>
      </c>
      <c r="I837" s="5" t="str">
        <f>IFERROR(__xludf.DUMMYFUNCTION("""COMPUTED_VALUE"""),"❌")</f>
        <v>❌</v>
      </c>
      <c r="J837" s="5"/>
      <c r="K837" s="5"/>
      <c r="L837" s="8"/>
    </row>
    <row r="838" ht="38.25" customHeight="1">
      <c r="A838" s="3"/>
      <c r="B838" s="4" t="s">
        <v>249</v>
      </c>
      <c r="C838" s="4" t="s">
        <v>1395</v>
      </c>
      <c r="D838" s="5" t="s">
        <v>1402</v>
      </c>
      <c r="E838" s="6">
        <v>20.0</v>
      </c>
      <c r="F838" s="6">
        <v>12.0</v>
      </c>
      <c r="G838" s="5" t="s">
        <v>122</v>
      </c>
      <c r="H838" s="7" t="s">
        <v>1403</v>
      </c>
      <c r="I838" s="5" t="str">
        <f>IFERROR(__xludf.DUMMYFUNCTION("""COMPUTED_VALUE"""),"❌")</f>
        <v>❌</v>
      </c>
      <c r="J838" s="5"/>
      <c r="K838" s="5"/>
      <c r="L838" s="8"/>
    </row>
    <row r="839" ht="38.25" customHeight="1">
      <c r="A839" s="3"/>
      <c r="B839" s="4" t="s">
        <v>249</v>
      </c>
      <c r="C839" s="4" t="s">
        <v>1395</v>
      </c>
      <c r="D839" s="5" t="s">
        <v>1404</v>
      </c>
      <c r="E839" s="6">
        <v>20.0</v>
      </c>
      <c r="F839" s="6">
        <v>13.0</v>
      </c>
      <c r="G839" s="5" t="s">
        <v>262</v>
      </c>
      <c r="H839" s="7" t="s">
        <v>1398</v>
      </c>
      <c r="I839" s="5" t="str">
        <f>IFERROR(__xludf.DUMMYFUNCTION("""COMPUTED_VALUE"""),"❌")</f>
        <v>❌</v>
      </c>
      <c r="J839" s="5"/>
      <c r="K839" s="5"/>
      <c r="L839" s="8"/>
    </row>
    <row r="840" ht="38.25" customHeight="1">
      <c r="A840" s="3"/>
      <c r="B840" s="4" t="s">
        <v>411</v>
      </c>
      <c r="C840" s="4" t="s">
        <v>1405</v>
      </c>
      <c r="D840" s="5" t="s">
        <v>1406</v>
      </c>
      <c r="E840" s="6">
        <v>320.0</v>
      </c>
      <c r="F840" s="6">
        <v>24.0</v>
      </c>
      <c r="G840" s="5" t="s">
        <v>15</v>
      </c>
      <c r="H840" s="7" t="s">
        <v>1407</v>
      </c>
      <c r="I840" s="5" t="str">
        <f>IFERROR(__xludf.DUMMYFUNCTION("""COMPUTED_VALUE"""),"❌")</f>
        <v>❌</v>
      </c>
      <c r="J840" s="5"/>
      <c r="K840" s="5"/>
      <c r="L840" s="8"/>
    </row>
    <row r="841" ht="38.25" customHeight="1">
      <c r="A841" s="3"/>
      <c r="B841" s="4" t="s">
        <v>411</v>
      </c>
      <c r="C841" s="4" t="s">
        <v>1405</v>
      </c>
      <c r="D841" s="5" t="s">
        <v>1408</v>
      </c>
      <c r="E841" s="6">
        <v>30.0</v>
      </c>
      <c r="F841" s="6">
        <v>20.0</v>
      </c>
      <c r="G841" s="5" t="s">
        <v>71</v>
      </c>
      <c r="H841" s="7" t="s">
        <v>13</v>
      </c>
      <c r="I841" s="5" t="str">
        <f>IFERROR(__xludf.DUMMYFUNCTION("""COMPUTED_VALUE"""),"✅")</f>
        <v>✅</v>
      </c>
      <c r="J841" s="5"/>
      <c r="K841" s="5"/>
      <c r="L841" s="8"/>
    </row>
    <row r="842" ht="38.25" customHeight="1">
      <c r="A842" s="3"/>
      <c r="B842" s="4" t="s">
        <v>411</v>
      </c>
      <c r="C842" s="4" t="s">
        <v>1405</v>
      </c>
      <c r="D842" s="5" t="s">
        <v>1409</v>
      </c>
      <c r="E842" s="6">
        <v>20.0</v>
      </c>
      <c r="F842" s="6">
        <v>17.0</v>
      </c>
      <c r="G842" s="5" t="s">
        <v>15</v>
      </c>
      <c r="H842" s="7" t="s">
        <v>1410</v>
      </c>
      <c r="I842" s="5" t="str">
        <f>IFERROR(__xludf.DUMMYFUNCTION("""COMPUTED_VALUE"""),"❌")</f>
        <v>❌</v>
      </c>
      <c r="J842" s="5"/>
      <c r="K842" s="5"/>
      <c r="L842" s="8"/>
    </row>
    <row r="843" ht="38.25" customHeight="1">
      <c r="A843" s="3"/>
      <c r="B843" s="4" t="s">
        <v>411</v>
      </c>
      <c r="C843" s="4" t="s">
        <v>1405</v>
      </c>
      <c r="D843" s="5" t="s">
        <v>1411</v>
      </c>
      <c r="E843" s="6">
        <v>20.0</v>
      </c>
      <c r="F843" s="6">
        <v>14.0</v>
      </c>
      <c r="G843" s="5" t="s">
        <v>122</v>
      </c>
      <c r="H843" s="7" t="s">
        <v>1407</v>
      </c>
      <c r="I843" s="5" t="str">
        <f>IFERROR(__xludf.DUMMYFUNCTION("""COMPUTED_VALUE"""),"❌")</f>
        <v>❌</v>
      </c>
      <c r="J843" s="5"/>
      <c r="K843" s="5"/>
      <c r="L843" s="8"/>
    </row>
    <row r="844" ht="38.25" customHeight="1">
      <c r="A844" s="3"/>
      <c r="B844" s="4" t="s">
        <v>411</v>
      </c>
      <c r="C844" s="4" t="s">
        <v>1405</v>
      </c>
      <c r="D844" s="5" t="s">
        <v>1412</v>
      </c>
      <c r="E844" s="6">
        <v>20.0</v>
      </c>
      <c r="F844" s="6">
        <v>14.0</v>
      </c>
      <c r="G844" s="5" t="s">
        <v>101</v>
      </c>
      <c r="H844" s="7" t="s">
        <v>1407</v>
      </c>
      <c r="I844" s="5" t="str">
        <f>IFERROR(__xludf.DUMMYFUNCTION("""COMPUTED_VALUE"""),"❌")</f>
        <v>❌</v>
      </c>
      <c r="J844" s="5"/>
      <c r="K844" s="5"/>
      <c r="L844" s="8"/>
    </row>
    <row r="845" ht="38.25" customHeight="1">
      <c r="A845" s="3"/>
      <c r="B845" s="4" t="s">
        <v>249</v>
      </c>
      <c r="C845" s="4" t="s">
        <v>1413</v>
      </c>
      <c r="D845" s="5" t="s">
        <v>1414</v>
      </c>
      <c r="E845" s="6">
        <v>320.0</v>
      </c>
      <c r="F845" s="6">
        <v>21.0</v>
      </c>
      <c r="G845" s="5" t="s">
        <v>28</v>
      </c>
      <c r="H845" s="7" t="s">
        <v>1415</v>
      </c>
      <c r="I845" s="5" t="str">
        <f>IFERROR(__xludf.DUMMYFUNCTION("""COMPUTED_VALUE"""),"❌")</f>
        <v>❌</v>
      </c>
      <c r="J845" s="5"/>
      <c r="K845" s="5"/>
      <c r="L845" s="8"/>
    </row>
    <row r="846" ht="38.25" customHeight="1">
      <c r="A846" s="3"/>
      <c r="B846" s="4" t="s">
        <v>249</v>
      </c>
      <c r="C846" s="4" t="s">
        <v>1413</v>
      </c>
      <c r="D846" s="5" t="s">
        <v>1416</v>
      </c>
      <c r="E846" s="6">
        <v>20.0</v>
      </c>
      <c r="F846" s="6">
        <v>15.0</v>
      </c>
      <c r="G846" s="5" t="s">
        <v>433</v>
      </c>
      <c r="H846" s="7" t="s">
        <v>13</v>
      </c>
      <c r="I846" s="5" t="str">
        <f>IFERROR(__xludf.DUMMYFUNCTION("""COMPUTED_VALUE"""),"✅")</f>
        <v>✅</v>
      </c>
      <c r="J846" s="5"/>
      <c r="K846" s="5"/>
      <c r="L846" s="8"/>
    </row>
    <row r="847" ht="38.25" customHeight="1">
      <c r="A847" s="3"/>
      <c r="B847" s="4" t="s">
        <v>249</v>
      </c>
      <c r="C847" s="4" t="s">
        <v>1413</v>
      </c>
      <c r="D847" s="5" t="s">
        <v>1417</v>
      </c>
      <c r="E847" s="6">
        <v>20.0</v>
      </c>
      <c r="F847" s="6">
        <v>7.0</v>
      </c>
      <c r="G847" s="5" t="s">
        <v>122</v>
      </c>
      <c r="H847" s="7" t="s">
        <v>1415</v>
      </c>
      <c r="I847" s="5" t="str">
        <f>IFERROR(__xludf.DUMMYFUNCTION("""COMPUTED_VALUE"""),"❌")</f>
        <v>❌</v>
      </c>
      <c r="J847" s="5"/>
      <c r="K847" s="5"/>
      <c r="L847" s="8"/>
    </row>
    <row r="848" ht="38.25" customHeight="1">
      <c r="A848" s="3"/>
      <c r="B848" s="4" t="s">
        <v>249</v>
      </c>
      <c r="C848" s="4" t="s">
        <v>1413</v>
      </c>
      <c r="D848" s="5" t="s">
        <v>1418</v>
      </c>
      <c r="E848" s="6">
        <v>20.0</v>
      </c>
      <c r="F848" s="6">
        <v>13.0</v>
      </c>
      <c r="G848" s="5" t="s">
        <v>28</v>
      </c>
      <c r="H848" s="7" t="s">
        <v>1415</v>
      </c>
      <c r="I848" s="5" t="str">
        <f>IFERROR(__xludf.DUMMYFUNCTION("""COMPUTED_VALUE"""),"❌")</f>
        <v>❌</v>
      </c>
      <c r="J848" s="5"/>
      <c r="K848" s="5"/>
      <c r="L848" s="8"/>
    </row>
    <row r="849" ht="38.25" customHeight="1">
      <c r="A849" s="3"/>
      <c r="B849" s="4" t="s">
        <v>249</v>
      </c>
      <c r="C849" s="4" t="s">
        <v>1413</v>
      </c>
      <c r="D849" s="5" t="s">
        <v>1419</v>
      </c>
      <c r="E849" s="6">
        <v>10.0</v>
      </c>
      <c r="F849" s="6">
        <v>13.0</v>
      </c>
      <c r="G849" s="5" t="s">
        <v>15</v>
      </c>
      <c r="H849" s="7" t="s">
        <v>1415</v>
      </c>
      <c r="I849" s="5" t="str">
        <f>IFERROR(__xludf.DUMMYFUNCTION("""COMPUTED_VALUE"""),"❌")</f>
        <v>❌</v>
      </c>
      <c r="J849" s="5"/>
      <c r="K849" s="5"/>
      <c r="L849" s="8"/>
    </row>
    <row r="850" ht="38.25" customHeight="1">
      <c r="A850" s="3"/>
      <c r="B850" s="4" t="s">
        <v>320</v>
      </c>
      <c r="C850" s="4" t="s">
        <v>1420</v>
      </c>
      <c r="D850" s="5" t="s">
        <v>1421</v>
      </c>
      <c r="E850" s="6">
        <v>320.0</v>
      </c>
      <c r="F850" s="6">
        <v>36.0</v>
      </c>
      <c r="G850" s="5" t="s">
        <v>15</v>
      </c>
      <c r="H850" s="7" t="s">
        <v>1422</v>
      </c>
      <c r="I850" s="5" t="str">
        <f>IFERROR(__xludf.DUMMYFUNCTION("""COMPUTED_VALUE"""),"✅")</f>
        <v>✅</v>
      </c>
      <c r="J850" s="5"/>
      <c r="K850" s="5"/>
      <c r="L850" s="8"/>
    </row>
    <row r="851" ht="38.25" customHeight="1">
      <c r="A851" s="3"/>
      <c r="B851" s="4" t="s">
        <v>320</v>
      </c>
      <c r="C851" s="4" t="s">
        <v>1420</v>
      </c>
      <c r="D851" s="5" t="s">
        <v>1423</v>
      </c>
      <c r="E851" s="6">
        <v>110.0</v>
      </c>
      <c r="F851" s="6">
        <v>26.0</v>
      </c>
      <c r="G851" s="5" t="s">
        <v>246</v>
      </c>
      <c r="H851" s="7" t="s">
        <v>1422</v>
      </c>
      <c r="I851" s="5" t="str">
        <f>IFERROR(__xludf.DUMMYFUNCTION("""COMPUTED_VALUE"""),"✅")</f>
        <v>✅</v>
      </c>
      <c r="J851" s="5"/>
      <c r="K851" s="5"/>
      <c r="L851" s="8"/>
    </row>
    <row r="852" ht="38.25" customHeight="1">
      <c r="A852" s="3"/>
      <c r="B852" s="4" t="s">
        <v>320</v>
      </c>
      <c r="C852" s="4" t="s">
        <v>1420</v>
      </c>
      <c r="D852" s="5" t="s">
        <v>1424</v>
      </c>
      <c r="E852" s="6">
        <v>20.0</v>
      </c>
      <c r="F852" s="6">
        <v>28.0</v>
      </c>
      <c r="G852" s="5" t="s">
        <v>28</v>
      </c>
      <c r="H852" s="7" t="s">
        <v>1425</v>
      </c>
      <c r="I852" s="5" t="str">
        <f>IFERROR(__xludf.DUMMYFUNCTION("""COMPUTED_VALUE"""),"❌")</f>
        <v>❌</v>
      </c>
      <c r="J852" s="5"/>
      <c r="K852" s="5"/>
      <c r="L852" s="8"/>
    </row>
    <row r="853" ht="38.25" customHeight="1">
      <c r="A853" s="3"/>
      <c r="B853" s="4" t="s">
        <v>320</v>
      </c>
      <c r="C853" s="4" t="s">
        <v>1420</v>
      </c>
      <c r="D853" s="5" t="s">
        <v>1426</v>
      </c>
      <c r="E853" s="6">
        <v>20.0</v>
      </c>
      <c r="F853" s="6">
        <v>35.0</v>
      </c>
      <c r="G853" s="5" t="s">
        <v>15</v>
      </c>
      <c r="H853" s="7" t="s">
        <v>1422</v>
      </c>
      <c r="I853" s="5" t="str">
        <f>IFERROR(__xludf.DUMMYFUNCTION("""COMPUTED_VALUE"""),"✅")</f>
        <v>✅</v>
      </c>
      <c r="J853" s="5"/>
      <c r="K853" s="5"/>
      <c r="L853" s="8"/>
    </row>
    <row r="854" ht="38.25" customHeight="1">
      <c r="A854" s="3"/>
      <c r="B854" s="4" t="s">
        <v>288</v>
      </c>
      <c r="C854" s="4" t="s">
        <v>1427</v>
      </c>
      <c r="D854" s="5" t="s">
        <v>1428</v>
      </c>
      <c r="E854" s="6">
        <v>320.0</v>
      </c>
      <c r="F854" s="6">
        <v>16.0</v>
      </c>
      <c r="G854" s="5" t="s">
        <v>28</v>
      </c>
      <c r="H854" s="7" t="s">
        <v>1429</v>
      </c>
      <c r="I854" s="5" t="str">
        <f>IFERROR(__xludf.DUMMYFUNCTION("""COMPUTED_VALUE"""),"❌")</f>
        <v>❌</v>
      </c>
      <c r="J854" s="5"/>
      <c r="K854" s="5"/>
      <c r="L854" s="8"/>
    </row>
    <row r="855" ht="38.25" customHeight="1">
      <c r="A855" s="3"/>
      <c r="B855" s="4" t="s">
        <v>288</v>
      </c>
      <c r="C855" s="4" t="s">
        <v>1427</v>
      </c>
      <c r="D855" s="5" t="s">
        <v>1430</v>
      </c>
      <c r="E855" s="6">
        <v>20.0</v>
      </c>
      <c r="F855" s="6">
        <v>12.0</v>
      </c>
      <c r="G855" s="5" t="s">
        <v>28</v>
      </c>
      <c r="H855" s="7" t="s">
        <v>1429</v>
      </c>
      <c r="I855" s="5" t="str">
        <f>IFERROR(__xludf.DUMMYFUNCTION("""COMPUTED_VALUE"""),"❌")</f>
        <v>❌</v>
      </c>
      <c r="J855" s="5"/>
      <c r="K855" s="5"/>
      <c r="L855" s="8"/>
    </row>
    <row r="856" ht="38.25" customHeight="1">
      <c r="A856" s="3"/>
      <c r="B856" s="4" t="s">
        <v>288</v>
      </c>
      <c r="C856" s="4" t="s">
        <v>1427</v>
      </c>
      <c r="D856" s="5" t="s">
        <v>1431</v>
      </c>
      <c r="E856" s="6">
        <v>20.0</v>
      </c>
      <c r="F856" s="6">
        <v>11.0</v>
      </c>
      <c r="G856" s="5" t="s">
        <v>28</v>
      </c>
      <c r="H856" s="7" t="s">
        <v>1432</v>
      </c>
      <c r="I856" s="5" t="str">
        <f>IFERROR(__xludf.DUMMYFUNCTION("""COMPUTED_VALUE"""),"❌")</f>
        <v>❌</v>
      </c>
      <c r="J856" s="5"/>
      <c r="K856" s="5"/>
      <c r="L856" s="8"/>
    </row>
    <row r="857" ht="38.25" customHeight="1">
      <c r="A857" s="3"/>
      <c r="B857" s="4" t="s">
        <v>288</v>
      </c>
      <c r="C857" s="4" t="s">
        <v>1427</v>
      </c>
      <c r="D857" s="5" t="s">
        <v>1433</v>
      </c>
      <c r="E857" s="6">
        <v>20.0</v>
      </c>
      <c r="F857" s="6">
        <v>11.0</v>
      </c>
      <c r="G857" s="5" t="s">
        <v>122</v>
      </c>
      <c r="H857" s="7" t="s">
        <v>1434</v>
      </c>
      <c r="I857" s="5" t="str">
        <f>IFERROR(__xludf.DUMMYFUNCTION("""COMPUTED_VALUE"""),"❌")</f>
        <v>❌</v>
      </c>
      <c r="J857" s="5"/>
      <c r="K857" s="5"/>
      <c r="L857" s="8"/>
    </row>
    <row r="858" ht="38.25" customHeight="1">
      <c r="A858" s="3"/>
      <c r="B858" s="4" t="s">
        <v>288</v>
      </c>
      <c r="C858" s="4" t="s">
        <v>1427</v>
      </c>
      <c r="D858" s="5" t="s">
        <v>1435</v>
      </c>
      <c r="E858" s="6">
        <v>10.0</v>
      </c>
      <c r="F858" s="6">
        <v>11.0</v>
      </c>
      <c r="G858" s="5" t="s">
        <v>378</v>
      </c>
      <c r="H858" s="7" t="s">
        <v>1429</v>
      </c>
      <c r="I858" s="5" t="str">
        <f>IFERROR(__xludf.DUMMYFUNCTION("""COMPUTED_VALUE"""),"❌")</f>
        <v>❌</v>
      </c>
      <c r="J858" s="5"/>
      <c r="K858" s="5"/>
      <c r="L858" s="8"/>
    </row>
    <row r="859" ht="38.25" customHeight="1">
      <c r="A859" s="3"/>
      <c r="B859" s="4" t="s">
        <v>667</v>
      </c>
      <c r="C859" s="4" t="s">
        <v>1436</v>
      </c>
      <c r="D859" s="5" t="s">
        <v>1437</v>
      </c>
      <c r="E859" s="6">
        <v>320.0</v>
      </c>
      <c r="F859" s="6">
        <v>20.0</v>
      </c>
      <c r="G859" s="5" t="s">
        <v>41</v>
      </c>
      <c r="H859" s="7" t="s">
        <v>1438</v>
      </c>
      <c r="I859" s="5" t="str">
        <f>IFERROR(__xludf.DUMMYFUNCTION("""COMPUTED_VALUE"""),"❌")</f>
        <v>❌</v>
      </c>
      <c r="J859" s="5"/>
      <c r="K859" s="5"/>
      <c r="L859" s="8"/>
    </row>
    <row r="860" ht="38.25" customHeight="1">
      <c r="A860" s="3"/>
      <c r="B860" s="4" t="s">
        <v>667</v>
      </c>
      <c r="C860" s="4" t="s">
        <v>1436</v>
      </c>
      <c r="D860" s="5" t="s">
        <v>1439</v>
      </c>
      <c r="E860" s="6">
        <v>20.0</v>
      </c>
      <c r="F860" s="6">
        <v>12.0</v>
      </c>
      <c r="G860" s="5" t="s">
        <v>15</v>
      </c>
      <c r="H860" s="7" t="s">
        <v>1438</v>
      </c>
      <c r="I860" s="5" t="str">
        <f>IFERROR(__xludf.DUMMYFUNCTION("""COMPUTED_VALUE"""),"❌")</f>
        <v>❌</v>
      </c>
      <c r="J860" s="5"/>
      <c r="K860" s="5"/>
      <c r="L860" s="8"/>
    </row>
    <row r="861" ht="38.25" customHeight="1">
      <c r="A861" s="3"/>
      <c r="B861" s="4" t="s">
        <v>667</v>
      </c>
      <c r="C861" s="4" t="s">
        <v>1436</v>
      </c>
      <c r="D861" s="5" t="s">
        <v>1440</v>
      </c>
      <c r="E861" s="6">
        <v>20.0</v>
      </c>
      <c r="F861" s="6">
        <v>8.0</v>
      </c>
      <c r="G861" s="5" t="s">
        <v>122</v>
      </c>
      <c r="H861" s="7" t="s">
        <v>1441</v>
      </c>
      <c r="I861" s="5" t="str">
        <f>IFERROR(__xludf.DUMMYFUNCTION("""COMPUTED_VALUE"""),"❌")</f>
        <v>❌</v>
      </c>
      <c r="J861" s="5"/>
      <c r="K861" s="5"/>
      <c r="L861" s="8"/>
    </row>
    <row r="862" ht="38.25" customHeight="1">
      <c r="A862" s="3"/>
      <c r="B862" s="4" t="s">
        <v>667</v>
      </c>
      <c r="C862" s="4" t="s">
        <v>1436</v>
      </c>
      <c r="D862" s="5" t="s">
        <v>1442</v>
      </c>
      <c r="E862" s="6">
        <v>10.0</v>
      </c>
      <c r="F862" s="6">
        <v>16.0</v>
      </c>
      <c r="G862" s="5" t="s">
        <v>15</v>
      </c>
      <c r="H862" s="7" t="s">
        <v>1438</v>
      </c>
      <c r="I862" s="5" t="str">
        <f>IFERROR(__xludf.DUMMYFUNCTION("""COMPUTED_VALUE"""),"❌")</f>
        <v>❌</v>
      </c>
      <c r="J862" s="5"/>
      <c r="K862" s="5"/>
      <c r="L862" s="8"/>
    </row>
    <row r="863" ht="38.25" customHeight="1">
      <c r="A863" s="3"/>
      <c r="B863" s="4" t="s">
        <v>667</v>
      </c>
      <c r="C863" s="4" t="s">
        <v>1436</v>
      </c>
      <c r="D863" s="5" t="s">
        <v>1443</v>
      </c>
      <c r="E863" s="6">
        <v>10.0</v>
      </c>
      <c r="F863" s="6">
        <v>16.0</v>
      </c>
      <c r="G863" s="5" t="s">
        <v>41</v>
      </c>
      <c r="H863" s="7" t="s">
        <v>1438</v>
      </c>
      <c r="I863" s="5" t="str">
        <f>IFERROR(__xludf.DUMMYFUNCTION("""COMPUTED_VALUE"""),"❌")</f>
        <v>❌</v>
      </c>
      <c r="J863" s="5"/>
      <c r="K863" s="5"/>
      <c r="L863" s="8"/>
    </row>
    <row r="864" ht="38.25" customHeight="1">
      <c r="A864" s="3"/>
      <c r="B864" s="4" t="s">
        <v>77</v>
      </c>
      <c r="C864" s="4" t="s">
        <v>1444</v>
      </c>
      <c r="D864" s="5" t="s">
        <v>1445</v>
      </c>
      <c r="E864" s="6">
        <v>320.0</v>
      </c>
      <c r="F864" s="6">
        <v>21.0</v>
      </c>
      <c r="G864" s="5" t="s">
        <v>90</v>
      </c>
      <c r="H864" s="7" t="s">
        <v>1446</v>
      </c>
      <c r="I864" s="5" t="str">
        <f>IFERROR(__xludf.DUMMYFUNCTION("""COMPUTED_VALUE"""),"✅")</f>
        <v>✅</v>
      </c>
      <c r="J864" s="5"/>
      <c r="K864" s="5"/>
      <c r="L864" s="8"/>
    </row>
    <row r="865" ht="38.25" customHeight="1">
      <c r="A865" s="3"/>
      <c r="B865" s="4" t="s">
        <v>77</v>
      </c>
      <c r="C865" s="4" t="s">
        <v>1444</v>
      </c>
      <c r="D865" s="5" t="s">
        <v>1447</v>
      </c>
      <c r="E865" s="6">
        <v>30.0</v>
      </c>
      <c r="F865" s="6">
        <v>19.0</v>
      </c>
      <c r="G865" s="5" t="s">
        <v>15</v>
      </c>
      <c r="H865" s="7" t="s">
        <v>1446</v>
      </c>
      <c r="I865" s="5" t="str">
        <f>IFERROR(__xludf.DUMMYFUNCTION("""COMPUTED_VALUE"""),"✅")</f>
        <v>✅</v>
      </c>
      <c r="J865" s="5"/>
      <c r="K865" s="5"/>
      <c r="L865" s="8"/>
    </row>
    <row r="866" ht="38.25" customHeight="1">
      <c r="A866" s="3"/>
      <c r="B866" s="4" t="s">
        <v>77</v>
      </c>
      <c r="C866" s="4" t="s">
        <v>1444</v>
      </c>
      <c r="D866" s="5" t="s">
        <v>1448</v>
      </c>
      <c r="E866" s="6">
        <v>20.0</v>
      </c>
      <c r="F866" s="6">
        <v>15.0</v>
      </c>
      <c r="G866" s="5" t="s">
        <v>64</v>
      </c>
      <c r="H866" s="7" t="s">
        <v>1446</v>
      </c>
      <c r="I866" s="5" t="str">
        <f>IFERROR(__xludf.DUMMYFUNCTION("""COMPUTED_VALUE"""),"✅")</f>
        <v>✅</v>
      </c>
      <c r="J866" s="5"/>
      <c r="K866" s="5"/>
      <c r="L866" s="8"/>
    </row>
    <row r="867" ht="38.25" customHeight="1">
      <c r="A867" s="3"/>
      <c r="B867" s="4" t="s">
        <v>77</v>
      </c>
      <c r="C867" s="4" t="s">
        <v>1444</v>
      </c>
      <c r="D867" s="5" t="s">
        <v>1449</v>
      </c>
      <c r="E867" s="6">
        <v>20.0</v>
      </c>
      <c r="F867" s="6">
        <v>18.0</v>
      </c>
      <c r="G867" s="5" t="s">
        <v>64</v>
      </c>
      <c r="H867" s="7" t="s">
        <v>1450</v>
      </c>
      <c r="I867" s="5" t="str">
        <f>IFERROR(__xludf.DUMMYFUNCTION("""COMPUTED_VALUE"""),"❌")</f>
        <v>❌</v>
      </c>
      <c r="J867" s="5"/>
      <c r="K867" s="5"/>
      <c r="L867" s="8"/>
    </row>
    <row r="868" ht="38.25" customHeight="1">
      <c r="A868" s="3"/>
      <c r="B868" s="4" t="s">
        <v>77</v>
      </c>
      <c r="C868" s="4" t="s">
        <v>1444</v>
      </c>
      <c r="D868" s="5" t="s">
        <v>1451</v>
      </c>
      <c r="E868" s="6">
        <v>20.0</v>
      </c>
      <c r="F868" s="6">
        <v>16.0</v>
      </c>
      <c r="G868" s="5" t="s">
        <v>101</v>
      </c>
      <c r="H868" s="7" t="s">
        <v>1452</v>
      </c>
      <c r="I868" s="5" t="str">
        <f>IFERROR(__xludf.DUMMYFUNCTION("""COMPUTED_VALUE"""),"❌")</f>
        <v>❌</v>
      </c>
      <c r="J868" s="5"/>
      <c r="K868" s="5"/>
      <c r="L868" s="8"/>
    </row>
    <row r="869" ht="38.25" customHeight="1">
      <c r="A869" s="3"/>
      <c r="B869" s="4" t="s">
        <v>77</v>
      </c>
      <c r="C869" s="4" t="s">
        <v>1444</v>
      </c>
      <c r="D869" s="5" t="s">
        <v>1453</v>
      </c>
      <c r="E869" s="6">
        <v>10.0</v>
      </c>
      <c r="F869" s="6">
        <v>12.0</v>
      </c>
      <c r="G869" s="5" t="s">
        <v>142</v>
      </c>
      <c r="H869" s="7" t="s">
        <v>1452</v>
      </c>
      <c r="I869" s="5" t="str">
        <f>IFERROR(__xludf.DUMMYFUNCTION("""COMPUTED_VALUE"""),"❌")</f>
        <v>❌</v>
      </c>
      <c r="J869" s="5"/>
      <c r="K869" s="5"/>
      <c r="L869" s="8"/>
    </row>
    <row r="870" ht="38.25" customHeight="1">
      <c r="A870" s="3"/>
      <c r="B870" s="4" t="s">
        <v>77</v>
      </c>
      <c r="C870" s="4" t="s">
        <v>1454</v>
      </c>
      <c r="D870" s="5" t="s">
        <v>1455</v>
      </c>
      <c r="E870" s="6">
        <v>320.0</v>
      </c>
      <c r="F870" s="6">
        <v>20.0</v>
      </c>
      <c r="G870" s="5" t="s">
        <v>262</v>
      </c>
      <c r="H870" s="7" t="s">
        <v>1456</v>
      </c>
      <c r="I870" s="5" t="str">
        <f>IFERROR(__xludf.DUMMYFUNCTION("""COMPUTED_VALUE"""),"❌")</f>
        <v>❌</v>
      </c>
      <c r="J870" s="5"/>
      <c r="K870" s="5"/>
      <c r="L870" s="8"/>
    </row>
    <row r="871" ht="38.25" customHeight="1">
      <c r="A871" s="3"/>
      <c r="B871" s="4" t="s">
        <v>77</v>
      </c>
      <c r="C871" s="4" t="s">
        <v>1454</v>
      </c>
      <c r="D871" s="5" t="s">
        <v>1457</v>
      </c>
      <c r="E871" s="6">
        <v>20.0</v>
      </c>
      <c r="F871" s="6">
        <v>15.0</v>
      </c>
      <c r="G871" s="5" t="s">
        <v>433</v>
      </c>
      <c r="H871" s="7" t="s">
        <v>1456</v>
      </c>
      <c r="I871" s="5" t="str">
        <f>IFERROR(__xludf.DUMMYFUNCTION("""COMPUTED_VALUE"""),"❌")</f>
        <v>❌</v>
      </c>
      <c r="J871" s="5"/>
      <c r="K871" s="5"/>
      <c r="L871" s="8"/>
    </row>
    <row r="872" ht="38.25" customHeight="1">
      <c r="A872" s="3"/>
      <c r="B872" s="4" t="s">
        <v>77</v>
      </c>
      <c r="C872" s="4" t="s">
        <v>1454</v>
      </c>
      <c r="D872" s="5" t="s">
        <v>1458</v>
      </c>
      <c r="E872" s="6">
        <v>20.0</v>
      </c>
      <c r="F872" s="6">
        <v>11.0</v>
      </c>
      <c r="G872" s="5" t="s">
        <v>28</v>
      </c>
      <c r="H872" s="7" t="s">
        <v>1459</v>
      </c>
      <c r="I872" s="5" t="str">
        <f>IFERROR(__xludf.DUMMYFUNCTION("""COMPUTED_VALUE"""),"❌")</f>
        <v>❌</v>
      </c>
      <c r="J872" s="5"/>
      <c r="K872" s="5"/>
      <c r="L872" s="8"/>
    </row>
    <row r="873" ht="38.25" customHeight="1">
      <c r="A873" s="3"/>
      <c r="B873" s="4" t="s">
        <v>77</v>
      </c>
      <c r="C873" s="4" t="s">
        <v>1454</v>
      </c>
      <c r="D873" s="5" t="s">
        <v>1460</v>
      </c>
      <c r="E873" s="6">
        <v>20.0</v>
      </c>
      <c r="F873" s="6">
        <v>11.0</v>
      </c>
      <c r="G873" s="5" t="s">
        <v>15</v>
      </c>
      <c r="H873" s="7" t="s">
        <v>1456</v>
      </c>
      <c r="I873" s="5" t="str">
        <f>IFERROR(__xludf.DUMMYFUNCTION("""COMPUTED_VALUE"""),"❌")</f>
        <v>❌</v>
      </c>
      <c r="J873" s="5"/>
      <c r="K873" s="5"/>
      <c r="L873" s="8"/>
    </row>
    <row r="874" ht="38.25" customHeight="1">
      <c r="A874" s="3"/>
      <c r="B874" s="4" t="s">
        <v>667</v>
      </c>
      <c r="C874" s="4" t="s">
        <v>1461</v>
      </c>
      <c r="D874" s="5" t="s">
        <v>1462</v>
      </c>
      <c r="E874" s="6">
        <v>320.0</v>
      </c>
      <c r="F874" s="6">
        <v>22.0</v>
      </c>
      <c r="G874" s="5" t="s">
        <v>15</v>
      </c>
      <c r="H874" s="7" t="s">
        <v>1463</v>
      </c>
      <c r="I874" s="5" t="str">
        <f>IFERROR(__xludf.DUMMYFUNCTION("""COMPUTED_VALUE"""),"✅")</f>
        <v>✅</v>
      </c>
      <c r="J874" s="5"/>
      <c r="K874" s="5"/>
      <c r="L874" s="8"/>
    </row>
    <row r="875" ht="38.25" customHeight="1">
      <c r="A875" s="3"/>
      <c r="B875" s="4" t="s">
        <v>667</v>
      </c>
      <c r="C875" s="4" t="s">
        <v>1461</v>
      </c>
      <c r="D875" s="5" t="s">
        <v>1464</v>
      </c>
      <c r="E875" s="6">
        <v>30.0</v>
      </c>
      <c r="F875" s="6">
        <v>14.0</v>
      </c>
      <c r="G875" s="5" t="s">
        <v>15</v>
      </c>
      <c r="H875" s="7" t="s">
        <v>1465</v>
      </c>
      <c r="I875" s="5" t="str">
        <f>IFERROR(__xludf.DUMMYFUNCTION("""COMPUTED_VALUE"""),"❌")</f>
        <v>❌</v>
      </c>
      <c r="J875" s="5"/>
      <c r="K875" s="5"/>
      <c r="L875" s="8"/>
    </row>
    <row r="876" ht="38.25" customHeight="1">
      <c r="A876" s="3"/>
      <c r="B876" s="4" t="s">
        <v>667</v>
      </c>
      <c r="C876" s="4" t="s">
        <v>1461</v>
      </c>
      <c r="D876" s="5" t="s">
        <v>1466</v>
      </c>
      <c r="E876" s="6">
        <v>20.0</v>
      </c>
      <c r="F876" s="6">
        <v>12.0</v>
      </c>
      <c r="G876" s="5" t="s">
        <v>246</v>
      </c>
      <c r="H876" s="7" t="s">
        <v>1463</v>
      </c>
      <c r="I876" s="5" t="str">
        <f>IFERROR(__xludf.DUMMYFUNCTION("""COMPUTED_VALUE"""),"✅")</f>
        <v>✅</v>
      </c>
      <c r="J876" s="5"/>
      <c r="K876" s="5"/>
      <c r="L876" s="8"/>
    </row>
    <row r="877" ht="38.25" customHeight="1">
      <c r="A877" s="3"/>
      <c r="B877" s="4" t="s">
        <v>667</v>
      </c>
      <c r="C877" s="4" t="s">
        <v>1461</v>
      </c>
      <c r="D877" s="5" t="s">
        <v>1467</v>
      </c>
      <c r="E877" s="6">
        <v>20.0</v>
      </c>
      <c r="F877" s="6">
        <v>11.0</v>
      </c>
      <c r="G877" s="5" t="s">
        <v>28</v>
      </c>
      <c r="H877" s="7" t="s">
        <v>1468</v>
      </c>
      <c r="I877" s="5" t="str">
        <f>IFERROR(__xludf.DUMMYFUNCTION("""COMPUTED_VALUE"""),"❌")</f>
        <v>❌</v>
      </c>
      <c r="J877" s="5"/>
      <c r="K877" s="5"/>
      <c r="L877" s="8"/>
    </row>
    <row r="878" ht="38.25" customHeight="1">
      <c r="A878" s="3"/>
      <c r="B878" s="4" t="s">
        <v>667</v>
      </c>
      <c r="C878" s="4" t="s">
        <v>1461</v>
      </c>
      <c r="D878" s="5" t="s">
        <v>1469</v>
      </c>
      <c r="E878" s="6">
        <v>20.0</v>
      </c>
      <c r="F878" s="6">
        <v>17.0</v>
      </c>
      <c r="G878" s="5" t="s">
        <v>15</v>
      </c>
      <c r="H878" s="7" t="s">
        <v>1463</v>
      </c>
      <c r="I878" s="5" t="str">
        <f>IFERROR(__xludf.DUMMYFUNCTION("""COMPUTED_VALUE"""),"✅")</f>
        <v>✅</v>
      </c>
      <c r="J878" s="5"/>
      <c r="K878" s="5"/>
      <c r="L878" s="8"/>
    </row>
    <row r="879" ht="38.25" customHeight="1">
      <c r="A879" s="3"/>
      <c r="B879" s="4" t="s">
        <v>158</v>
      </c>
      <c r="C879" s="4" t="s">
        <v>1470</v>
      </c>
      <c r="D879" s="5" t="s">
        <v>1471</v>
      </c>
      <c r="E879" s="6">
        <v>320.0</v>
      </c>
      <c r="F879" s="6">
        <v>22.0</v>
      </c>
      <c r="G879" s="5" t="s">
        <v>28</v>
      </c>
      <c r="H879" s="7" t="s">
        <v>1472</v>
      </c>
      <c r="I879" s="5" t="str">
        <f>IFERROR(__xludf.DUMMYFUNCTION("""COMPUTED_VALUE"""),"❌")</f>
        <v>❌</v>
      </c>
      <c r="J879" s="5"/>
      <c r="K879" s="5"/>
      <c r="L879" s="8"/>
    </row>
    <row r="880" ht="38.25" customHeight="1">
      <c r="A880" s="3"/>
      <c r="B880" s="4" t="s">
        <v>158</v>
      </c>
      <c r="C880" s="4" t="s">
        <v>1470</v>
      </c>
      <c r="D880" s="5" t="s">
        <v>1473</v>
      </c>
      <c r="E880" s="6">
        <v>50.0</v>
      </c>
      <c r="F880" s="6">
        <v>12.0</v>
      </c>
      <c r="G880" s="5" t="s">
        <v>15</v>
      </c>
      <c r="H880" s="7" t="s">
        <v>1472</v>
      </c>
      <c r="I880" s="5" t="str">
        <f>IFERROR(__xludf.DUMMYFUNCTION("""COMPUTED_VALUE"""),"❌")</f>
        <v>❌</v>
      </c>
      <c r="J880" s="5"/>
      <c r="K880" s="5"/>
      <c r="L880" s="8"/>
    </row>
    <row r="881" ht="38.25" customHeight="1">
      <c r="A881" s="3"/>
      <c r="B881" s="4" t="s">
        <v>158</v>
      </c>
      <c r="C881" s="4" t="s">
        <v>1470</v>
      </c>
      <c r="D881" s="5" t="s">
        <v>1474</v>
      </c>
      <c r="E881" s="6">
        <v>40.0</v>
      </c>
      <c r="F881" s="6">
        <v>15.0</v>
      </c>
      <c r="G881" s="5" t="s">
        <v>246</v>
      </c>
      <c r="H881" s="7" t="s">
        <v>1475</v>
      </c>
      <c r="I881" s="5" t="str">
        <f>IFERROR(__xludf.DUMMYFUNCTION("""COMPUTED_VALUE"""),"❌")</f>
        <v>❌</v>
      </c>
      <c r="J881" s="5"/>
      <c r="K881" s="5"/>
      <c r="L881" s="8"/>
    </row>
    <row r="882" ht="38.25" customHeight="1">
      <c r="A882" s="3"/>
      <c r="B882" s="4" t="s">
        <v>158</v>
      </c>
      <c r="C882" s="4" t="s">
        <v>1470</v>
      </c>
      <c r="D882" s="5" t="s">
        <v>1476</v>
      </c>
      <c r="E882" s="6">
        <v>20.0</v>
      </c>
      <c r="F882" s="6">
        <v>13.0</v>
      </c>
      <c r="G882" s="5" t="s">
        <v>15</v>
      </c>
      <c r="H882" s="7" t="s">
        <v>1477</v>
      </c>
      <c r="I882" s="5" t="str">
        <f>IFERROR(__xludf.DUMMYFUNCTION("""COMPUTED_VALUE"""),"❌")</f>
        <v>❌</v>
      </c>
      <c r="J882" s="5"/>
      <c r="K882" s="5"/>
      <c r="L882" s="8"/>
    </row>
    <row r="883" ht="38.25" customHeight="1">
      <c r="A883" s="3"/>
      <c r="B883" s="4" t="s">
        <v>158</v>
      </c>
      <c r="C883" s="4" t="s">
        <v>1470</v>
      </c>
      <c r="D883" s="5" t="s">
        <v>1478</v>
      </c>
      <c r="E883" s="6">
        <v>20.0</v>
      </c>
      <c r="F883" s="6">
        <v>11.0</v>
      </c>
      <c r="G883" s="5" t="s">
        <v>15</v>
      </c>
      <c r="H883" s="7" t="s">
        <v>1475</v>
      </c>
      <c r="I883" s="5" t="str">
        <f>IFERROR(__xludf.DUMMYFUNCTION("""COMPUTED_VALUE"""),"❌")</f>
        <v>❌</v>
      </c>
      <c r="J883" s="5"/>
      <c r="K883" s="5"/>
      <c r="L883" s="8"/>
    </row>
    <row r="884" ht="38.25" customHeight="1">
      <c r="A884" s="3"/>
      <c r="B884" s="4" t="s">
        <v>158</v>
      </c>
      <c r="C884" s="4" t="s">
        <v>1470</v>
      </c>
      <c r="D884" s="5" t="s">
        <v>1479</v>
      </c>
      <c r="E884" s="6">
        <v>10.0</v>
      </c>
      <c r="F884" s="6">
        <v>13.0</v>
      </c>
      <c r="G884" s="5" t="s">
        <v>15</v>
      </c>
      <c r="H884" s="7" t="s">
        <v>1472</v>
      </c>
      <c r="I884" s="5" t="str">
        <f>IFERROR(__xludf.DUMMYFUNCTION("""COMPUTED_VALUE"""),"❌")</f>
        <v>❌</v>
      </c>
      <c r="J884" s="5"/>
      <c r="K884" s="5"/>
      <c r="L884" s="8"/>
    </row>
    <row r="885" ht="38.25" customHeight="1">
      <c r="A885" s="3"/>
      <c r="B885" s="4" t="s">
        <v>51</v>
      </c>
      <c r="C885" s="4" t="s">
        <v>1480</v>
      </c>
      <c r="D885" s="5" t="s">
        <v>1481</v>
      </c>
      <c r="E885" s="6">
        <v>260.0</v>
      </c>
      <c r="F885" s="6">
        <v>18.0</v>
      </c>
      <c r="G885" s="5" t="s">
        <v>262</v>
      </c>
      <c r="H885" s="7" t="s">
        <v>1482</v>
      </c>
      <c r="I885" s="5" t="str">
        <f>IFERROR(__xludf.DUMMYFUNCTION("""COMPUTED_VALUE"""),"❌")</f>
        <v>❌</v>
      </c>
      <c r="J885" s="5"/>
      <c r="K885" s="5"/>
      <c r="L885" s="8"/>
    </row>
    <row r="886" ht="38.25" customHeight="1">
      <c r="A886" s="3"/>
      <c r="B886" s="4" t="s">
        <v>51</v>
      </c>
      <c r="C886" s="4" t="s">
        <v>1480</v>
      </c>
      <c r="D886" s="5" t="s">
        <v>1483</v>
      </c>
      <c r="E886" s="6">
        <v>20.0</v>
      </c>
      <c r="F886" s="6">
        <v>14.0</v>
      </c>
      <c r="G886" s="5" t="s">
        <v>28</v>
      </c>
      <c r="H886" s="7" t="s">
        <v>1484</v>
      </c>
      <c r="I886" s="5" t="str">
        <f>IFERROR(__xludf.DUMMYFUNCTION("""COMPUTED_VALUE"""),"❌")</f>
        <v>❌</v>
      </c>
      <c r="J886" s="5"/>
      <c r="K886" s="5"/>
      <c r="L886" s="8"/>
    </row>
    <row r="887" ht="38.25" customHeight="1">
      <c r="A887" s="3"/>
      <c r="B887" s="4" t="s">
        <v>51</v>
      </c>
      <c r="C887" s="4" t="s">
        <v>1480</v>
      </c>
      <c r="D887" s="5" t="s">
        <v>1485</v>
      </c>
      <c r="E887" s="6">
        <v>20.0</v>
      </c>
      <c r="F887" s="6">
        <v>14.0</v>
      </c>
      <c r="G887" s="5" t="s">
        <v>28</v>
      </c>
      <c r="H887" s="7" t="s">
        <v>1486</v>
      </c>
      <c r="I887" s="5" t="str">
        <f>IFERROR(__xludf.DUMMYFUNCTION("""COMPUTED_VALUE"""),"❌")</f>
        <v>❌</v>
      </c>
      <c r="J887" s="5"/>
      <c r="K887" s="5"/>
      <c r="L887" s="8"/>
    </row>
    <row r="888" ht="38.25" customHeight="1">
      <c r="A888" s="3"/>
      <c r="B888" s="4" t="s">
        <v>51</v>
      </c>
      <c r="C888" s="4" t="s">
        <v>1480</v>
      </c>
      <c r="D888" s="5" t="s">
        <v>1487</v>
      </c>
      <c r="E888" s="6">
        <v>20.0</v>
      </c>
      <c r="F888" s="6">
        <v>12.0</v>
      </c>
      <c r="G888" s="5" t="s">
        <v>262</v>
      </c>
      <c r="H888" s="7" t="s">
        <v>1482</v>
      </c>
      <c r="I888" s="5" t="str">
        <f>IFERROR(__xludf.DUMMYFUNCTION("""COMPUTED_VALUE"""),"❌")</f>
        <v>❌</v>
      </c>
      <c r="J888" s="5"/>
      <c r="K888" s="5"/>
      <c r="L888" s="8"/>
    </row>
    <row r="889" ht="38.25" customHeight="1">
      <c r="A889" s="3"/>
      <c r="B889" s="4" t="s">
        <v>51</v>
      </c>
      <c r="C889" s="4" t="s">
        <v>1480</v>
      </c>
      <c r="D889" s="5" t="s">
        <v>1488</v>
      </c>
      <c r="E889" s="6">
        <v>10.0</v>
      </c>
      <c r="F889" s="6">
        <v>22.0</v>
      </c>
      <c r="G889" s="5" t="s">
        <v>433</v>
      </c>
      <c r="H889" s="7" t="s">
        <v>1486</v>
      </c>
      <c r="I889" s="5" t="str">
        <f>IFERROR(__xludf.DUMMYFUNCTION("""COMPUTED_VALUE"""),"❌")</f>
        <v>❌</v>
      </c>
      <c r="J889" s="5"/>
      <c r="K889" s="5"/>
      <c r="L889" s="8"/>
    </row>
    <row r="890" ht="38.25" customHeight="1">
      <c r="A890" s="3"/>
      <c r="B890" s="4" t="s">
        <v>730</v>
      </c>
      <c r="C890" s="4" t="s">
        <v>1489</v>
      </c>
      <c r="D890" s="5" t="s">
        <v>1490</v>
      </c>
      <c r="E890" s="6">
        <v>260.0</v>
      </c>
      <c r="F890" s="6">
        <v>23.0</v>
      </c>
      <c r="G890" s="5" t="s">
        <v>125</v>
      </c>
      <c r="H890" s="7" t="s">
        <v>1491</v>
      </c>
      <c r="I890" s="5" t="str">
        <f>IFERROR(__xludf.DUMMYFUNCTION("""COMPUTED_VALUE"""),"❌")</f>
        <v>❌</v>
      </c>
      <c r="J890" s="5"/>
      <c r="K890" s="5"/>
      <c r="L890" s="8"/>
    </row>
    <row r="891" ht="38.25" customHeight="1">
      <c r="A891" s="3"/>
      <c r="B891" s="4" t="s">
        <v>730</v>
      </c>
      <c r="C891" s="4" t="s">
        <v>1489</v>
      </c>
      <c r="D891" s="5" t="s">
        <v>1492</v>
      </c>
      <c r="E891" s="6">
        <v>20.0</v>
      </c>
      <c r="F891" s="6">
        <v>15.0</v>
      </c>
      <c r="G891" s="5" t="s">
        <v>142</v>
      </c>
      <c r="H891" s="7" t="s">
        <v>1493</v>
      </c>
      <c r="I891" s="5" t="str">
        <f>IFERROR(__xludf.DUMMYFUNCTION("""COMPUTED_VALUE"""),"❌")</f>
        <v>❌</v>
      </c>
      <c r="J891" s="5"/>
      <c r="K891" s="5"/>
      <c r="L891" s="8"/>
    </row>
    <row r="892" ht="38.25" customHeight="1">
      <c r="A892" s="3"/>
      <c r="B892" s="4" t="s">
        <v>730</v>
      </c>
      <c r="C892" s="4" t="s">
        <v>1489</v>
      </c>
      <c r="D892" s="5" t="s">
        <v>1494</v>
      </c>
      <c r="E892" s="6">
        <v>20.0</v>
      </c>
      <c r="F892" s="6">
        <v>15.0</v>
      </c>
      <c r="G892" s="5" t="s">
        <v>142</v>
      </c>
      <c r="H892" s="7" t="s">
        <v>1491</v>
      </c>
      <c r="I892" s="5" t="str">
        <f>IFERROR(__xludf.DUMMYFUNCTION("""COMPUTED_VALUE"""),"❌")</f>
        <v>❌</v>
      </c>
      <c r="J892" s="5"/>
      <c r="K892" s="5"/>
      <c r="L892" s="8"/>
    </row>
    <row r="893" ht="38.25" customHeight="1">
      <c r="A893" s="3"/>
      <c r="B893" s="4" t="s">
        <v>730</v>
      </c>
      <c r="C893" s="4" t="s">
        <v>1489</v>
      </c>
      <c r="D893" s="5" t="s">
        <v>1495</v>
      </c>
      <c r="E893" s="6">
        <v>20.0</v>
      </c>
      <c r="F893" s="6">
        <v>15.0</v>
      </c>
      <c r="G893" s="5" t="s">
        <v>28</v>
      </c>
      <c r="H893" s="7" t="s">
        <v>1496</v>
      </c>
      <c r="I893" s="5" t="str">
        <f>IFERROR(__xludf.DUMMYFUNCTION("""COMPUTED_VALUE"""),"❌")</f>
        <v>❌</v>
      </c>
      <c r="J893" s="5"/>
      <c r="K893" s="5"/>
      <c r="L893" s="8"/>
    </row>
    <row r="894" ht="38.25" customHeight="1">
      <c r="A894" s="3"/>
      <c r="B894" s="4" t="s">
        <v>288</v>
      </c>
      <c r="C894" s="4" t="s">
        <v>1497</v>
      </c>
      <c r="D894" s="5" t="s">
        <v>1498</v>
      </c>
      <c r="E894" s="6">
        <v>260.0</v>
      </c>
      <c r="F894" s="6">
        <v>22.0</v>
      </c>
      <c r="G894" s="5" t="s">
        <v>15</v>
      </c>
      <c r="H894" s="7" t="s">
        <v>1499</v>
      </c>
      <c r="I894" s="5" t="str">
        <f>IFERROR(__xludf.DUMMYFUNCTION("""COMPUTED_VALUE"""),"❌")</f>
        <v>❌</v>
      </c>
      <c r="J894" s="5"/>
      <c r="K894" s="5"/>
      <c r="L894" s="8"/>
    </row>
    <row r="895" ht="38.25" customHeight="1">
      <c r="A895" s="3"/>
      <c r="B895" s="4" t="s">
        <v>288</v>
      </c>
      <c r="C895" s="4" t="s">
        <v>1497</v>
      </c>
      <c r="D895" s="5" t="s">
        <v>1500</v>
      </c>
      <c r="E895" s="6">
        <v>260.0</v>
      </c>
      <c r="F895" s="6">
        <v>21.0</v>
      </c>
      <c r="G895" s="5" t="s">
        <v>15</v>
      </c>
      <c r="H895" s="7" t="s">
        <v>1499</v>
      </c>
      <c r="I895" s="5" t="str">
        <f>IFERROR(__xludf.DUMMYFUNCTION("""COMPUTED_VALUE"""),"❌")</f>
        <v>❌</v>
      </c>
      <c r="J895" s="5"/>
      <c r="K895" s="5"/>
      <c r="L895" s="8"/>
    </row>
    <row r="896" ht="38.25" customHeight="1">
      <c r="A896" s="3"/>
      <c r="B896" s="4" t="s">
        <v>288</v>
      </c>
      <c r="C896" s="4" t="s">
        <v>1497</v>
      </c>
      <c r="D896" s="5" t="s">
        <v>1501</v>
      </c>
      <c r="E896" s="6">
        <v>30.0</v>
      </c>
      <c r="F896" s="6">
        <v>16.0</v>
      </c>
      <c r="G896" s="5" t="s">
        <v>15</v>
      </c>
      <c r="H896" s="7" t="s">
        <v>1499</v>
      </c>
      <c r="I896" s="5" t="str">
        <f>IFERROR(__xludf.DUMMYFUNCTION("""COMPUTED_VALUE"""),"❌")</f>
        <v>❌</v>
      </c>
      <c r="J896" s="5"/>
      <c r="K896" s="5"/>
      <c r="L896" s="8"/>
    </row>
    <row r="897" ht="38.25" customHeight="1">
      <c r="A897" s="3"/>
      <c r="B897" s="4" t="s">
        <v>288</v>
      </c>
      <c r="C897" s="4" t="s">
        <v>1497</v>
      </c>
      <c r="D897" s="5" t="s">
        <v>1502</v>
      </c>
      <c r="E897" s="6">
        <v>20.0</v>
      </c>
      <c r="F897" s="6">
        <v>10.0</v>
      </c>
      <c r="G897" s="5" t="s">
        <v>41</v>
      </c>
      <c r="H897" s="7" t="s">
        <v>1499</v>
      </c>
      <c r="I897" s="5" t="str">
        <f>IFERROR(__xludf.DUMMYFUNCTION("""COMPUTED_VALUE"""),"❌")</f>
        <v>❌</v>
      </c>
      <c r="J897" s="5"/>
      <c r="K897" s="5"/>
      <c r="L897" s="8"/>
    </row>
    <row r="898" ht="38.25" customHeight="1">
      <c r="A898" s="3"/>
      <c r="B898" s="4" t="s">
        <v>288</v>
      </c>
      <c r="C898" s="4" t="s">
        <v>1497</v>
      </c>
      <c r="D898" s="5" t="s">
        <v>1503</v>
      </c>
      <c r="E898" s="6">
        <v>20.0</v>
      </c>
      <c r="F898" s="6">
        <v>11.0</v>
      </c>
      <c r="G898" s="5" t="s">
        <v>41</v>
      </c>
      <c r="H898" s="7" t="s">
        <v>1504</v>
      </c>
      <c r="I898" s="5" t="str">
        <f>IFERROR(__xludf.DUMMYFUNCTION("""COMPUTED_VALUE"""),"❌")</f>
        <v>❌</v>
      </c>
      <c r="J898" s="5"/>
      <c r="K898" s="5"/>
      <c r="L898" s="8"/>
    </row>
    <row r="899" ht="38.25" customHeight="1">
      <c r="A899" s="3"/>
      <c r="B899" s="4" t="s">
        <v>288</v>
      </c>
      <c r="C899" s="4" t="s">
        <v>1497</v>
      </c>
      <c r="D899" s="5" t="s">
        <v>1505</v>
      </c>
      <c r="E899" s="6">
        <v>10.0</v>
      </c>
      <c r="F899" s="6">
        <v>10.0</v>
      </c>
      <c r="G899" s="5" t="s">
        <v>15</v>
      </c>
      <c r="H899" s="7" t="s">
        <v>1499</v>
      </c>
      <c r="I899" s="5" t="str">
        <f>IFERROR(__xludf.DUMMYFUNCTION("""COMPUTED_VALUE"""),"❌")</f>
        <v>❌</v>
      </c>
      <c r="J899" s="5"/>
      <c r="K899" s="5"/>
      <c r="L899" s="8"/>
    </row>
    <row r="900" ht="38.25" customHeight="1">
      <c r="A900" s="3"/>
      <c r="B900" s="4" t="s">
        <v>653</v>
      </c>
      <c r="C900" s="4" t="s">
        <v>1506</v>
      </c>
      <c r="D900" s="5" t="s">
        <v>1507</v>
      </c>
      <c r="E900" s="6">
        <v>260.0</v>
      </c>
      <c r="F900" s="6">
        <v>20.0</v>
      </c>
      <c r="G900" s="5" t="s">
        <v>15</v>
      </c>
      <c r="H900" s="7" t="s">
        <v>656</v>
      </c>
      <c r="I900" s="5" t="str">
        <f>IFERROR(__xludf.DUMMYFUNCTION("""COMPUTED_VALUE"""),"✅")</f>
        <v>✅</v>
      </c>
      <c r="J900" s="5"/>
      <c r="K900" s="5"/>
      <c r="L900" s="8"/>
    </row>
    <row r="901" ht="38.25" customHeight="1">
      <c r="A901" s="3"/>
      <c r="B901" s="4" t="s">
        <v>653</v>
      </c>
      <c r="C901" s="4" t="s">
        <v>1506</v>
      </c>
      <c r="D901" s="5" t="s">
        <v>1508</v>
      </c>
      <c r="E901" s="6">
        <v>20.0</v>
      </c>
      <c r="F901" s="6">
        <v>12.0</v>
      </c>
      <c r="G901" s="5" t="s">
        <v>28</v>
      </c>
      <c r="H901" s="7" t="s">
        <v>1509</v>
      </c>
      <c r="I901" s="5" t="str">
        <f>IFERROR(__xludf.DUMMYFUNCTION("""COMPUTED_VALUE"""),"❌")</f>
        <v>❌</v>
      </c>
      <c r="J901" s="5"/>
      <c r="K901" s="5"/>
      <c r="L901" s="8"/>
    </row>
    <row r="902" ht="38.25" customHeight="1">
      <c r="A902" s="3"/>
      <c r="B902" s="4" t="s">
        <v>653</v>
      </c>
      <c r="C902" s="4" t="s">
        <v>1506</v>
      </c>
      <c r="D902" s="5" t="s">
        <v>1510</v>
      </c>
      <c r="E902" s="6">
        <v>20.0</v>
      </c>
      <c r="F902" s="6">
        <v>17.0</v>
      </c>
      <c r="G902" s="5" t="s">
        <v>15</v>
      </c>
      <c r="H902" s="7" t="s">
        <v>1509</v>
      </c>
      <c r="I902" s="5" t="str">
        <f>IFERROR(__xludf.DUMMYFUNCTION("""COMPUTED_VALUE"""),"❌")</f>
        <v>❌</v>
      </c>
      <c r="J902" s="5"/>
      <c r="K902" s="5"/>
      <c r="L902" s="8"/>
    </row>
    <row r="903" ht="38.25" customHeight="1">
      <c r="A903" s="3"/>
      <c r="B903" s="4" t="s">
        <v>667</v>
      </c>
      <c r="C903" s="4" t="s">
        <v>1511</v>
      </c>
      <c r="D903" s="5" t="s">
        <v>1512</v>
      </c>
      <c r="E903" s="6">
        <v>260.0</v>
      </c>
      <c r="F903" s="6">
        <v>17.0</v>
      </c>
      <c r="G903" s="5" t="s">
        <v>87</v>
      </c>
      <c r="H903" s="7" t="s">
        <v>1513</v>
      </c>
      <c r="I903" s="5" t="str">
        <f>IFERROR(__xludf.DUMMYFUNCTION("""COMPUTED_VALUE"""),"❌")</f>
        <v>❌</v>
      </c>
      <c r="J903" s="5"/>
      <c r="K903" s="5"/>
      <c r="L903" s="8"/>
    </row>
    <row r="904" ht="38.25" customHeight="1">
      <c r="A904" s="3"/>
      <c r="B904" s="4" t="s">
        <v>667</v>
      </c>
      <c r="C904" s="4" t="s">
        <v>1511</v>
      </c>
      <c r="D904" s="5" t="s">
        <v>1514</v>
      </c>
      <c r="E904" s="6">
        <v>40.0</v>
      </c>
      <c r="F904" s="6">
        <v>14.0</v>
      </c>
      <c r="G904" s="5" t="s">
        <v>433</v>
      </c>
      <c r="H904" s="7" t="s">
        <v>670</v>
      </c>
      <c r="I904" s="5" t="str">
        <f>IFERROR(__xludf.DUMMYFUNCTION("""COMPUTED_VALUE"""),"✅")</f>
        <v>✅</v>
      </c>
      <c r="J904" s="5"/>
      <c r="K904" s="5"/>
      <c r="L904" s="8"/>
    </row>
    <row r="905" ht="38.25" customHeight="1">
      <c r="A905" s="3"/>
      <c r="B905" s="4" t="s">
        <v>667</v>
      </c>
      <c r="C905" s="4" t="s">
        <v>1511</v>
      </c>
      <c r="D905" s="5" t="s">
        <v>1515</v>
      </c>
      <c r="E905" s="6">
        <v>20.0</v>
      </c>
      <c r="F905" s="6">
        <v>10.0</v>
      </c>
      <c r="G905" s="5" t="s">
        <v>15</v>
      </c>
      <c r="H905" s="7" t="s">
        <v>1513</v>
      </c>
      <c r="I905" s="5" t="str">
        <f>IFERROR(__xludf.DUMMYFUNCTION("""COMPUTED_VALUE"""),"❌")</f>
        <v>❌</v>
      </c>
      <c r="J905" s="5"/>
      <c r="K905" s="5"/>
      <c r="L905" s="8"/>
    </row>
    <row r="906" ht="38.25" customHeight="1">
      <c r="A906" s="3"/>
      <c r="B906" s="4" t="s">
        <v>667</v>
      </c>
      <c r="C906" s="4" t="s">
        <v>1511</v>
      </c>
      <c r="D906" s="5" t="s">
        <v>1516</v>
      </c>
      <c r="E906" s="6">
        <v>20.0</v>
      </c>
      <c r="F906" s="6">
        <v>11.0</v>
      </c>
      <c r="G906" s="5" t="s">
        <v>28</v>
      </c>
      <c r="H906" s="7" t="s">
        <v>1517</v>
      </c>
      <c r="I906" s="5" t="str">
        <f>IFERROR(__xludf.DUMMYFUNCTION("""COMPUTED_VALUE"""),"❌")</f>
        <v>❌</v>
      </c>
      <c r="J906" s="5"/>
      <c r="K906" s="5"/>
      <c r="L906" s="8"/>
    </row>
    <row r="907" ht="38.25" customHeight="1">
      <c r="A907" s="3"/>
      <c r="B907" s="4" t="s">
        <v>667</v>
      </c>
      <c r="C907" s="4" t="s">
        <v>1511</v>
      </c>
      <c r="D907" s="5" t="s">
        <v>1518</v>
      </c>
      <c r="E907" s="6">
        <v>10.0</v>
      </c>
      <c r="F907" s="6">
        <v>14.0</v>
      </c>
      <c r="G907" s="5" t="s">
        <v>87</v>
      </c>
      <c r="H907" s="7" t="s">
        <v>1513</v>
      </c>
      <c r="I907" s="5" t="str">
        <f>IFERROR(__xludf.DUMMYFUNCTION("""COMPUTED_VALUE"""),"❌")</f>
        <v>❌</v>
      </c>
      <c r="J907" s="5"/>
      <c r="K907" s="5"/>
      <c r="L907" s="8"/>
    </row>
    <row r="908" ht="38.25" customHeight="1">
      <c r="A908" s="3"/>
      <c r="B908" s="4" t="s">
        <v>158</v>
      </c>
      <c r="C908" s="4" t="s">
        <v>1519</v>
      </c>
      <c r="D908" s="5" t="s">
        <v>1520</v>
      </c>
      <c r="E908" s="6">
        <v>260.0</v>
      </c>
      <c r="F908" s="6">
        <v>22.0</v>
      </c>
      <c r="G908" s="5" t="s">
        <v>262</v>
      </c>
      <c r="H908" s="7" t="s">
        <v>845</v>
      </c>
      <c r="I908" s="5" t="str">
        <f>IFERROR(__xludf.DUMMYFUNCTION("""COMPUTED_VALUE"""),"✅")</f>
        <v>✅</v>
      </c>
      <c r="J908" s="5"/>
      <c r="K908" s="5"/>
      <c r="L908" s="8"/>
    </row>
    <row r="909" ht="38.25" customHeight="1">
      <c r="A909" s="3"/>
      <c r="B909" s="4" t="s">
        <v>158</v>
      </c>
      <c r="C909" s="4" t="s">
        <v>1519</v>
      </c>
      <c r="D909" s="5" t="s">
        <v>1521</v>
      </c>
      <c r="E909" s="6">
        <v>110.0</v>
      </c>
      <c r="F909" s="6">
        <v>13.0</v>
      </c>
      <c r="G909" s="5" t="s">
        <v>122</v>
      </c>
      <c r="H909" s="7" t="s">
        <v>1522</v>
      </c>
      <c r="I909" s="5" t="str">
        <f>IFERROR(__xludf.DUMMYFUNCTION("""COMPUTED_VALUE"""),"❌")</f>
        <v>❌</v>
      </c>
      <c r="J909" s="5"/>
      <c r="K909" s="5"/>
      <c r="L909" s="8"/>
    </row>
    <row r="910" ht="38.25" customHeight="1">
      <c r="A910" s="3"/>
      <c r="B910" s="4" t="s">
        <v>158</v>
      </c>
      <c r="C910" s="4" t="s">
        <v>1519</v>
      </c>
      <c r="D910" s="5" t="s">
        <v>1523</v>
      </c>
      <c r="E910" s="6">
        <v>90.0</v>
      </c>
      <c r="F910" s="6">
        <v>16.0</v>
      </c>
      <c r="G910" s="5" t="s">
        <v>262</v>
      </c>
      <c r="H910" s="7" t="s">
        <v>1524</v>
      </c>
      <c r="I910" s="5" t="str">
        <f>IFERROR(__xludf.DUMMYFUNCTION("""COMPUTED_VALUE"""),"❌")</f>
        <v>❌</v>
      </c>
      <c r="J910" s="5"/>
      <c r="K910" s="5"/>
      <c r="L910" s="8"/>
    </row>
    <row r="911" ht="38.25" customHeight="1">
      <c r="A911" s="3"/>
      <c r="B911" s="4" t="s">
        <v>158</v>
      </c>
      <c r="C911" s="4" t="s">
        <v>1519</v>
      </c>
      <c r="D911" s="5" t="s">
        <v>1525</v>
      </c>
      <c r="E911" s="6">
        <v>90.0</v>
      </c>
      <c r="F911" s="6">
        <v>13.0</v>
      </c>
      <c r="G911" s="5" t="s">
        <v>41</v>
      </c>
      <c r="H911" s="7" t="s">
        <v>1524</v>
      </c>
      <c r="I911" s="5" t="str">
        <f>IFERROR(__xludf.DUMMYFUNCTION("""COMPUTED_VALUE"""),"❌")</f>
        <v>❌</v>
      </c>
      <c r="J911" s="5"/>
      <c r="K911" s="5"/>
      <c r="L911" s="8"/>
    </row>
    <row r="912" ht="38.25" customHeight="1">
      <c r="A912" s="3"/>
      <c r="B912" s="4" t="s">
        <v>158</v>
      </c>
      <c r="C912" s="4" t="s">
        <v>1519</v>
      </c>
      <c r="D912" s="5" t="s">
        <v>1526</v>
      </c>
      <c r="E912" s="6">
        <v>20.0</v>
      </c>
      <c r="F912" s="6">
        <v>14.0</v>
      </c>
      <c r="G912" s="5" t="s">
        <v>262</v>
      </c>
      <c r="H912" s="7" t="s">
        <v>1524</v>
      </c>
      <c r="I912" s="5" t="str">
        <f>IFERROR(__xludf.DUMMYFUNCTION("""COMPUTED_VALUE"""),"❌")</f>
        <v>❌</v>
      </c>
      <c r="J912" s="5"/>
      <c r="K912" s="5"/>
      <c r="L912" s="8"/>
    </row>
    <row r="913" ht="38.25" customHeight="1">
      <c r="A913" s="3"/>
      <c r="B913" s="4" t="s">
        <v>158</v>
      </c>
      <c r="C913" s="4" t="s">
        <v>1519</v>
      </c>
      <c r="D913" s="5" t="s">
        <v>1527</v>
      </c>
      <c r="E913" s="6">
        <v>20.0</v>
      </c>
      <c r="F913" s="6">
        <v>16.0</v>
      </c>
      <c r="G913" s="5" t="s">
        <v>15</v>
      </c>
      <c r="H913" s="7" t="s">
        <v>1522</v>
      </c>
      <c r="I913" s="5" t="str">
        <f>IFERROR(__xludf.DUMMYFUNCTION("""COMPUTED_VALUE"""),"❌")</f>
        <v>❌</v>
      </c>
      <c r="J913" s="5"/>
      <c r="K913" s="5"/>
      <c r="L913" s="8"/>
    </row>
    <row r="914" ht="38.25" customHeight="1">
      <c r="A914" s="3"/>
      <c r="B914" s="4" t="s">
        <v>158</v>
      </c>
      <c r="C914" s="4" t="s">
        <v>1519</v>
      </c>
      <c r="D914" s="5" t="s">
        <v>1528</v>
      </c>
      <c r="E914" s="6">
        <v>20.0</v>
      </c>
      <c r="F914" s="6">
        <v>14.0</v>
      </c>
      <c r="G914" s="5" t="s">
        <v>15</v>
      </c>
      <c r="H914" s="7" t="s">
        <v>845</v>
      </c>
      <c r="I914" s="5" t="str">
        <f>IFERROR(__xludf.DUMMYFUNCTION("""COMPUTED_VALUE"""),"✅")</f>
        <v>✅</v>
      </c>
      <c r="J914" s="5"/>
      <c r="K914" s="5"/>
      <c r="L914" s="8"/>
    </row>
    <row r="915" ht="38.25" customHeight="1">
      <c r="A915" s="3"/>
      <c r="B915" s="4" t="s">
        <v>158</v>
      </c>
      <c r="C915" s="4" t="s">
        <v>1519</v>
      </c>
      <c r="D915" s="5" t="s">
        <v>1529</v>
      </c>
      <c r="E915" s="6">
        <v>10.0</v>
      </c>
      <c r="F915" s="6">
        <v>13.0</v>
      </c>
      <c r="G915" s="5" t="s">
        <v>246</v>
      </c>
      <c r="H915" s="7" t="s">
        <v>845</v>
      </c>
      <c r="I915" s="5" t="str">
        <f>IFERROR(__xludf.DUMMYFUNCTION("""COMPUTED_VALUE"""),"✅")</f>
        <v>✅</v>
      </c>
      <c r="J915" s="5"/>
      <c r="K915" s="5"/>
      <c r="L915" s="8"/>
    </row>
    <row r="916" ht="38.25" customHeight="1">
      <c r="A916" s="3"/>
      <c r="B916" s="4" t="s">
        <v>158</v>
      </c>
      <c r="C916" s="4" t="s">
        <v>1519</v>
      </c>
      <c r="D916" s="5" t="s">
        <v>1530</v>
      </c>
      <c r="E916" s="6">
        <v>10.0</v>
      </c>
      <c r="F916" s="6">
        <v>11.0</v>
      </c>
      <c r="G916" s="5" t="s">
        <v>433</v>
      </c>
      <c r="H916" s="7" t="s">
        <v>845</v>
      </c>
      <c r="I916" s="5" t="str">
        <f>IFERROR(__xludf.DUMMYFUNCTION("""COMPUTED_VALUE"""),"✅")</f>
        <v>✅</v>
      </c>
      <c r="J916" s="5"/>
      <c r="K916" s="5"/>
      <c r="L916" s="8"/>
    </row>
    <row r="917" ht="38.25" customHeight="1">
      <c r="A917" s="3"/>
      <c r="B917" s="4" t="s">
        <v>158</v>
      </c>
      <c r="C917" s="4" t="s">
        <v>1519</v>
      </c>
      <c r="D917" s="5" t="s">
        <v>1531</v>
      </c>
      <c r="E917" s="6">
        <v>10.0</v>
      </c>
      <c r="F917" s="6">
        <v>16.0</v>
      </c>
      <c r="G917" s="5" t="s">
        <v>15</v>
      </c>
      <c r="H917" s="7" t="s">
        <v>1524</v>
      </c>
      <c r="I917" s="5" t="str">
        <f>IFERROR(__xludf.DUMMYFUNCTION("""COMPUTED_VALUE"""),"❌")</f>
        <v>❌</v>
      </c>
      <c r="J917" s="5"/>
      <c r="K917" s="5"/>
      <c r="L917" s="8"/>
    </row>
    <row r="918" ht="38.25" customHeight="1">
      <c r="A918" s="3"/>
      <c r="B918" s="4" t="s">
        <v>249</v>
      </c>
      <c r="C918" s="4" t="s">
        <v>1532</v>
      </c>
      <c r="D918" s="5" t="s">
        <v>1533</v>
      </c>
      <c r="E918" s="6">
        <v>260.0</v>
      </c>
      <c r="F918" s="6">
        <v>16.0</v>
      </c>
      <c r="G918" s="5" t="s">
        <v>15</v>
      </c>
      <c r="H918" s="7" t="s">
        <v>1534</v>
      </c>
      <c r="I918" s="5" t="str">
        <f>IFERROR(__xludf.DUMMYFUNCTION("""COMPUTED_VALUE"""),"❌")</f>
        <v>❌</v>
      </c>
      <c r="J918" s="5"/>
      <c r="K918" s="5"/>
      <c r="L918" s="8"/>
    </row>
    <row r="919" ht="38.25" customHeight="1">
      <c r="A919" s="3"/>
      <c r="B919" s="4" t="s">
        <v>249</v>
      </c>
      <c r="C919" s="4" t="s">
        <v>1532</v>
      </c>
      <c r="D919" s="5" t="s">
        <v>1535</v>
      </c>
      <c r="E919" s="6">
        <v>20.0</v>
      </c>
      <c r="F919" s="6">
        <v>13.0</v>
      </c>
      <c r="G919" s="5" t="s">
        <v>28</v>
      </c>
      <c r="H919" s="7" t="s">
        <v>1534</v>
      </c>
      <c r="I919" s="5" t="str">
        <f>IFERROR(__xludf.DUMMYFUNCTION("""COMPUTED_VALUE"""),"❌")</f>
        <v>❌</v>
      </c>
      <c r="J919" s="5"/>
      <c r="K919" s="5"/>
      <c r="L919" s="8"/>
    </row>
    <row r="920" ht="38.25" customHeight="1">
      <c r="A920" s="3"/>
      <c r="B920" s="4" t="s">
        <v>249</v>
      </c>
      <c r="C920" s="4" t="s">
        <v>1532</v>
      </c>
      <c r="D920" s="5" t="s">
        <v>1536</v>
      </c>
      <c r="E920" s="6">
        <v>20.0</v>
      </c>
      <c r="F920" s="6">
        <v>13.0</v>
      </c>
      <c r="G920" s="5" t="s">
        <v>28</v>
      </c>
      <c r="H920" s="7" t="s">
        <v>1534</v>
      </c>
      <c r="I920" s="5" t="str">
        <f>IFERROR(__xludf.DUMMYFUNCTION("""COMPUTED_VALUE"""),"❌")</f>
        <v>❌</v>
      </c>
      <c r="J920" s="5"/>
      <c r="K920" s="5"/>
      <c r="L920" s="8"/>
    </row>
    <row r="921" ht="38.25" customHeight="1">
      <c r="A921" s="3"/>
      <c r="B921" s="4" t="s">
        <v>249</v>
      </c>
      <c r="C921" s="4" t="s">
        <v>1532</v>
      </c>
      <c r="D921" s="5" t="s">
        <v>1537</v>
      </c>
      <c r="E921" s="6">
        <v>10.0</v>
      </c>
      <c r="F921" s="6">
        <v>13.0</v>
      </c>
      <c r="G921" s="5" t="s">
        <v>28</v>
      </c>
      <c r="H921" s="7" t="s">
        <v>1534</v>
      </c>
      <c r="I921" s="5" t="str">
        <f>IFERROR(__xludf.DUMMYFUNCTION("""COMPUTED_VALUE"""),"❌")</f>
        <v>❌</v>
      </c>
      <c r="J921" s="5"/>
      <c r="K921" s="5"/>
      <c r="L921" s="8"/>
    </row>
    <row r="922" ht="38.25" customHeight="1">
      <c r="A922" s="3"/>
      <c r="B922" s="4" t="s">
        <v>205</v>
      </c>
      <c r="C922" s="4" t="s">
        <v>1538</v>
      </c>
      <c r="D922" s="5" t="s">
        <v>1539</v>
      </c>
      <c r="E922" s="6">
        <v>260.0</v>
      </c>
      <c r="F922" s="6">
        <v>22.0</v>
      </c>
      <c r="G922" s="5" t="s">
        <v>378</v>
      </c>
      <c r="H922" s="7" t="s">
        <v>1540</v>
      </c>
      <c r="I922" s="5" t="str">
        <f>IFERROR(__xludf.DUMMYFUNCTION("""COMPUTED_VALUE"""),"❌")</f>
        <v>❌</v>
      </c>
      <c r="J922" s="5"/>
      <c r="K922" s="5"/>
      <c r="L922" s="8"/>
    </row>
    <row r="923" ht="38.25" customHeight="1">
      <c r="A923" s="3"/>
      <c r="B923" s="4" t="s">
        <v>205</v>
      </c>
      <c r="C923" s="4" t="s">
        <v>1538</v>
      </c>
      <c r="D923" s="5" t="s">
        <v>1541</v>
      </c>
      <c r="E923" s="6">
        <v>20.0</v>
      </c>
      <c r="F923" s="6">
        <v>11.0</v>
      </c>
      <c r="G923" s="5" t="s">
        <v>122</v>
      </c>
      <c r="H923" s="7" t="s">
        <v>1542</v>
      </c>
      <c r="I923" s="5" t="str">
        <f>IFERROR(__xludf.DUMMYFUNCTION("""COMPUTED_VALUE"""),"❌")</f>
        <v>❌</v>
      </c>
      <c r="J923" s="5"/>
      <c r="K923" s="5"/>
      <c r="L923" s="8"/>
    </row>
    <row r="924" ht="38.25" customHeight="1">
      <c r="A924" s="3"/>
      <c r="B924" s="4" t="s">
        <v>205</v>
      </c>
      <c r="C924" s="4" t="s">
        <v>1538</v>
      </c>
      <c r="D924" s="5" t="s">
        <v>1543</v>
      </c>
      <c r="E924" s="6">
        <v>20.0</v>
      </c>
      <c r="F924" s="6">
        <v>14.0</v>
      </c>
      <c r="G924" s="5" t="s">
        <v>15</v>
      </c>
      <c r="H924" s="7" t="s">
        <v>1544</v>
      </c>
      <c r="I924" s="5" t="str">
        <f>IFERROR(__xludf.DUMMYFUNCTION("""COMPUTED_VALUE"""),"❌")</f>
        <v>❌</v>
      </c>
      <c r="J924" s="5"/>
      <c r="K924" s="5"/>
      <c r="L924" s="8"/>
    </row>
    <row r="925" ht="38.25" customHeight="1">
      <c r="A925" s="3"/>
      <c r="B925" s="4" t="s">
        <v>158</v>
      </c>
      <c r="C925" s="4" t="s">
        <v>1545</v>
      </c>
      <c r="D925" s="5" t="s">
        <v>1546</v>
      </c>
      <c r="E925" s="6">
        <v>260.0</v>
      </c>
      <c r="F925" s="6">
        <v>17.0</v>
      </c>
      <c r="G925" s="5" t="s">
        <v>87</v>
      </c>
      <c r="H925" s="7" t="s">
        <v>1547</v>
      </c>
      <c r="I925" s="5" t="str">
        <f>IFERROR(__xludf.DUMMYFUNCTION("""COMPUTED_VALUE"""),"❌")</f>
        <v>❌</v>
      </c>
      <c r="J925" s="5"/>
      <c r="K925" s="5"/>
      <c r="L925" s="8"/>
    </row>
    <row r="926" ht="38.25" customHeight="1">
      <c r="A926" s="3"/>
      <c r="B926" s="4" t="s">
        <v>158</v>
      </c>
      <c r="C926" s="4" t="s">
        <v>1545</v>
      </c>
      <c r="D926" s="5" t="s">
        <v>1548</v>
      </c>
      <c r="E926" s="6">
        <v>40.0</v>
      </c>
      <c r="F926" s="6">
        <v>20.0</v>
      </c>
      <c r="G926" s="5" t="s">
        <v>15</v>
      </c>
      <c r="H926" s="7" t="s">
        <v>1549</v>
      </c>
      <c r="I926" s="5" t="str">
        <f>IFERROR(__xludf.DUMMYFUNCTION("""COMPUTED_VALUE"""),"❌")</f>
        <v>❌</v>
      </c>
      <c r="J926" s="5"/>
      <c r="K926" s="5"/>
      <c r="L926" s="8"/>
    </row>
    <row r="927" ht="38.25" customHeight="1">
      <c r="A927" s="3"/>
      <c r="B927" s="4" t="s">
        <v>158</v>
      </c>
      <c r="C927" s="4" t="s">
        <v>1545</v>
      </c>
      <c r="D927" s="5" t="s">
        <v>1550</v>
      </c>
      <c r="E927" s="6">
        <v>20.0</v>
      </c>
      <c r="F927" s="6">
        <v>16.0</v>
      </c>
      <c r="G927" s="5" t="s">
        <v>41</v>
      </c>
      <c r="H927" s="7" t="s">
        <v>1547</v>
      </c>
      <c r="I927" s="5" t="str">
        <f>IFERROR(__xludf.DUMMYFUNCTION("""COMPUTED_VALUE"""),"❌")</f>
        <v>❌</v>
      </c>
      <c r="J927" s="5"/>
      <c r="K927" s="5"/>
      <c r="L927" s="8"/>
    </row>
    <row r="928" ht="38.25" customHeight="1">
      <c r="A928" s="3"/>
      <c r="B928" s="4" t="s">
        <v>264</v>
      </c>
      <c r="C928" s="4" t="s">
        <v>1551</v>
      </c>
      <c r="D928" s="5" t="s">
        <v>1552</v>
      </c>
      <c r="E928" s="6">
        <v>260.0</v>
      </c>
      <c r="F928" s="6">
        <v>15.0</v>
      </c>
      <c r="G928" s="5" t="s">
        <v>15</v>
      </c>
      <c r="H928" s="7" t="s">
        <v>1553</v>
      </c>
      <c r="I928" s="5" t="str">
        <f>IFERROR(__xludf.DUMMYFUNCTION("""COMPUTED_VALUE"""),"❌")</f>
        <v>❌</v>
      </c>
      <c r="J928" s="5"/>
      <c r="K928" s="5"/>
      <c r="L928" s="8"/>
    </row>
    <row r="929" ht="38.25" customHeight="1">
      <c r="A929" s="3"/>
      <c r="B929" s="4" t="s">
        <v>264</v>
      </c>
      <c r="C929" s="4" t="s">
        <v>1551</v>
      </c>
      <c r="D929" s="5" t="s">
        <v>1554</v>
      </c>
      <c r="E929" s="6">
        <v>30.0</v>
      </c>
      <c r="F929" s="6">
        <v>11.0</v>
      </c>
      <c r="G929" s="5" t="s">
        <v>28</v>
      </c>
      <c r="H929" s="7" t="s">
        <v>1555</v>
      </c>
      <c r="I929" s="5" t="str">
        <f>IFERROR(__xludf.DUMMYFUNCTION("""COMPUTED_VALUE"""),"❌")</f>
        <v>❌</v>
      </c>
      <c r="J929" s="5"/>
      <c r="K929" s="5"/>
      <c r="L929" s="8"/>
    </row>
    <row r="930" ht="38.25" customHeight="1">
      <c r="A930" s="3"/>
      <c r="B930" s="4" t="s">
        <v>264</v>
      </c>
      <c r="C930" s="4" t="s">
        <v>1551</v>
      </c>
      <c r="D930" s="5" t="s">
        <v>1556</v>
      </c>
      <c r="E930" s="6">
        <v>20.0</v>
      </c>
      <c r="F930" s="6">
        <v>12.0</v>
      </c>
      <c r="G930" s="5" t="s">
        <v>15</v>
      </c>
      <c r="H930" s="7" t="s">
        <v>1553</v>
      </c>
      <c r="I930" s="5" t="str">
        <f>IFERROR(__xludf.DUMMYFUNCTION("""COMPUTED_VALUE"""),"❌")</f>
        <v>❌</v>
      </c>
      <c r="J930" s="5"/>
      <c r="K930" s="5"/>
      <c r="L930" s="8"/>
    </row>
    <row r="931" ht="38.25" customHeight="1">
      <c r="A931" s="3"/>
      <c r="B931" s="4" t="s">
        <v>264</v>
      </c>
      <c r="C931" s="4" t="s">
        <v>1551</v>
      </c>
      <c r="D931" s="5" t="s">
        <v>1557</v>
      </c>
      <c r="E931" s="6">
        <v>20.0</v>
      </c>
      <c r="F931" s="6">
        <v>12.0</v>
      </c>
      <c r="G931" s="5" t="s">
        <v>28</v>
      </c>
      <c r="H931" s="7" t="s">
        <v>1558</v>
      </c>
      <c r="I931" s="5" t="str">
        <f>IFERROR(__xludf.DUMMYFUNCTION("""COMPUTED_VALUE"""),"❌")</f>
        <v>❌</v>
      </c>
      <c r="J931" s="5"/>
      <c r="K931" s="5"/>
      <c r="L931" s="8"/>
    </row>
    <row r="932" ht="38.25" customHeight="1">
      <c r="A932" s="3"/>
      <c r="B932" s="4" t="s">
        <v>264</v>
      </c>
      <c r="C932" s="4" t="s">
        <v>1551</v>
      </c>
      <c r="D932" s="5" t="s">
        <v>1559</v>
      </c>
      <c r="E932" s="6">
        <v>20.0</v>
      </c>
      <c r="F932" s="6">
        <v>12.0</v>
      </c>
      <c r="G932" s="5" t="s">
        <v>15</v>
      </c>
      <c r="H932" s="7" t="s">
        <v>1560</v>
      </c>
      <c r="I932" s="5" t="str">
        <f>IFERROR(__xludf.DUMMYFUNCTION("""COMPUTED_VALUE"""),"❌")</f>
        <v>❌</v>
      </c>
      <c r="J932" s="5"/>
      <c r="K932" s="5"/>
      <c r="L932" s="8"/>
    </row>
    <row r="933" ht="38.25" customHeight="1">
      <c r="A933" s="3"/>
      <c r="B933" s="4" t="s">
        <v>264</v>
      </c>
      <c r="C933" s="4" t="s">
        <v>1551</v>
      </c>
      <c r="D933" s="5" t="s">
        <v>1561</v>
      </c>
      <c r="E933" s="6">
        <v>10.0</v>
      </c>
      <c r="F933" s="6">
        <v>8.0</v>
      </c>
      <c r="G933" s="5" t="s">
        <v>15</v>
      </c>
      <c r="H933" s="7" t="s">
        <v>1553</v>
      </c>
      <c r="I933" s="5" t="str">
        <f>IFERROR(__xludf.DUMMYFUNCTION("""COMPUTED_VALUE"""),"❌")</f>
        <v>❌</v>
      </c>
      <c r="J933" s="5"/>
      <c r="K933" s="5"/>
      <c r="L933" s="8"/>
    </row>
    <row r="934" ht="38.25" customHeight="1">
      <c r="A934" s="3"/>
      <c r="B934" s="4" t="s">
        <v>264</v>
      </c>
      <c r="C934" s="4" t="s">
        <v>1551</v>
      </c>
      <c r="D934" s="5" t="s">
        <v>1562</v>
      </c>
      <c r="E934" s="6">
        <v>10.0</v>
      </c>
      <c r="F934" s="6">
        <v>3.0</v>
      </c>
      <c r="G934" s="5" t="s">
        <v>44</v>
      </c>
      <c r="H934" s="7" t="s">
        <v>267</v>
      </c>
      <c r="I934" s="5" t="str">
        <f>IFERROR(__xludf.DUMMYFUNCTION("""COMPUTED_VALUE"""),"✅")</f>
        <v>✅</v>
      </c>
      <c r="J934" s="5"/>
      <c r="K934" s="5"/>
      <c r="L934" s="8"/>
    </row>
    <row r="935" ht="38.25" customHeight="1">
      <c r="A935" s="3"/>
      <c r="B935" s="4" t="s">
        <v>264</v>
      </c>
      <c r="C935" s="4" t="s">
        <v>1563</v>
      </c>
      <c r="D935" s="5" t="s">
        <v>1564</v>
      </c>
      <c r="E935" s="6">
        <v>260.0</v>
      </c>
      <c r="F935" s="6">
        <v>20.0</v>
      </c>
      <c r="G935" s="5" t="s">
        <v>41</v>
      </c>
      <c r="H935" s="7" t="s">
        <v>1565</v>
      </c>
      <c r="I935" s="5" t="str">
        <f>IFERROR(__xludf.DUMMYFUNCTION("""COMPUTED_VALUE"""),"❌")</f>
        <v>❌</v>
      </c>
      <c r="J935" s="5"/>
      <c r="K935" s="5"/>
      <c r="L935" s="8"/>
    </row>
    <row r="936" ht="38.25" customHeight="1">
      <c r="A936" s="3"/>
      <c r="B936" s="4" t="s">
        <v>264</v>
      </c>
      <c r="C936" s="4" t="s">
        <v>1563</v>
      </c>
      <c r="D936" s="5" t="s">
        <v>1566</v>
      </c>
      <c r="E936" s="6">
        <v>40.0</v>
      </c>
      <c r="F936" s="6">
        <v>15.0</v>
      </c>
      <c r="G936" s="5" t="s">
        <v>246</v>
      </c>
      <c r="H936" s="7" t="s">
        <v>267</v>
      </c>
      <c r="I936" s="5" t="str">
        <f>IFERROR(__xludf.DUMMYFUNCTION("""COMPUTED_VALUE"""),"✅")</f>
        <v>✅</v>
      </c>
      <c r="J936" s="5"/>
      <c r="K936" s="5"/>
      <c r="L936" s="8"/>
    </row>
    <row r="937" ht="38.25" customHeight="1">
      <c r="A937" s="3"/>
      <c r="B937" s="4" t="s">
        <v>264</v>
      </c>
      <c r="C937" s="4" t="s">
        <v>1563</v>
      </c>
      <c r="D937" s="5" t="s">
        <v>1567</v>
      </c>
      <c r="E937" s="6">
        <v>30.0</v>
      </c>
      <c r="F937" s="6">
        <v>14.0</v>
      </c>
      <c r="G937" s="5" t="s">
        <v>122</v>
      </c>
      <c r="H937" s="7" t="s">
        <v>1568</v>
      </c>
      <c r="I937" s="5" t="str">
        <f>IFERROR(__xludf.DUMMYFUNCTION("""COMPUTED_VALUE"""),"❌")</f>
        <v>❌</v>
      </c>
      <c r="J937" s="5"/>
      <c r="K937" s="5"/>
      <c r="L937" s="8"/>
    </row>
    <row r="938" ht="38.25" customHeight="1">
      <c r="A938" s="3"/>
      <c r="B938" s="4" t="s">
        <v>264</v>
      </c>
      <c r="C938" s="4" t="s">
        <v>1563</v>
      </c>
      <c r="D938" s="5" t="s">
        <v>1569</v>
      </c>
      <c r="E938" s="6">
        <v>20.0</v>
      </c>
      <c r="F938" s="6">
        <v>14.0</v>
      </c>
      <c r="G938" s="5" t="s">
        <v>15</v>
      </c>
      <c r="H938" s="7" t="s">
        <v>1570</v>
      </c>
      <c r="I938" s="5" t="str">
        <f>IFERROR(__xludf.DUMMYFUNCTION("""COMPUTED_VALUE"""),"❌")</f>
        <v>❌</v>
      </c>
      <c r="J938" s="5"/>
      <c r="K938" s="5"/>
      <c r="L938" s="8"/>
    </row>
    <row r="939" ht="38.25" customHeight="1">
      <c r="A939" s="3"/>
      <c r="B939" s="4" t="s">
        <v>51</v>
      </c>
      <c r="C939" s="4" t="s">
        <v>1571</v>
      </c>
      <c r="D939" s="5" t="s">
        <v>1572</v>
      </c>
      <c r="E939" s="6">
        <v>260.0</v>
      </c>
      <c r="F939" s="6">
        <v>15.0</v>
      </c>
      <c r="G939" s="5" t="s">
        <v>28</v>
      </c>
      <c r="H939" s="7" t="s">
        <v>1573</v>
      </c>
      <c r="I939" s="5" t="str">
        <f>IFERROR(__xludf.DUMMYFUNCTION("""COMPUTED_VALUE"""),"❌")</f>
        <v>❌</v>
      </c>
      <c r="J939" s="5"/>
      <c r="K939" s="5"/>
      <c r="L939" s="8"/>
    </row>
    <row r="940" ht="38.25" customHeight="1">
      <c r="A940" s="3"/>
      <c r="B940" s="4" t="s">
        <v>51</v>
      </c>
      <c r="C940" s="4" t="s">
        <v>1571</v>
      </c>
      <c r="D940" s="5" t="s">
        <v>1574</v>
      </c>
      <c r="E940" s="6">
        <v>20.0</v>
      </c>
      <c r="F940" s="6">
        <v>13.0</v>
      </c>
      <c r="G940" s="5" t="s">
        <v>28</v>
      </c>
      <c r="H940" s="7" t="s">
        <v>1573</v>
      </c>
      <c r="I940" s="5" t="str">
        <f>IFERROR(__xludf.DUMMYFUNCTION("""COMPUTED_VALUE"""),"❌")</f>
        <v>❌</v>
      </c>
      <c r="J940" s="5"/>
      <c r="K940" s="5"/>
      <c r="L940" s="8"/>
    </row>
    <row r="941" ht="38.25" customHeight="1">
      <c r="A941" s="3"/>
      <c r="B941" s="4" t="s">
        <v>51</v>
      </c>
      <c r="C941" s="4" t="s">
        <v>1571</v>
      </c>
      <c r="D941" s="5" t="s">
        <v>1575</v>
      </c>
      <c r="E941" s="6">
        <v>20.0</v>
      </c>
      <c r="F941" s="6">
        <v>11.0</v>
      </c>
      <c r="G941" s="5" t="s">
        <v>41</v>
      </c>
      <c r="H941" s="7" t="s">
        <v>1573</v>
      </c>
      <c r="I941" s="5" t="str">
        <f>IFERROR(__xludf.DUMMYFUNCTION("""COMPUTED_VALUE"""),"❌")</f>
        <v>❌</v>
      </c>
      <c r="J941" s="5"/>
      <c r="K941" s="5"/>
      <c r="L941" s="8"/>
    </row>
    <row r="942" ht="38.25" customHeight="1">
      <c r="A942" s="3"/>
      <c r="B942" s="4" t="s">
        <v>51</v>
      </c>
      <c r="C942" s="4" t="s">
        <v>1571</v>
      </c>
      <c r="D942" s="5" t="s">
        <v>1576</v>
      </c>
      <c r="E942" s="6">
        <v>10.0</v>
      </c>
      <c r="F942" s="6">
        <v>13.0</v>
      </c>
      <c r="G942" s="5" t="s">
        <v>246</v>
      </c>
      <c r="H942" s="7" t="s">
        <v>1573</v>
      </c>
      <c r="I942" s="5" t="str">
        <f>IFERROR(__xludf.DUMMYFUNCTION("""COMPUTED_VALUE"""),"❌")</f>
        <v>❌</v>
      </c>
      <c r="J942" s="5"/>
      <c r="K942" s="5"/>
      <c r="L942" s="8"/>
    </row>
    <row r="943" ht="38.25" customHeight="1">
      <c r="A943" s="3"/>
      <c r="B943" s="4" t="s">
        <v>158</v>
      </c>
      <c r="C943" s="4" t="s">
        <v>1577</v>
      </c>
      <c r="D943" s="5" t="s">
        <v>1578</v>
      </c>
      <c r="E943" s="6">
        <v>260.0</v>
      </c>
      <c r="F943" s="6">
        <v>20.0</v>
      </c>
      <c r="G943" s="5" t="s">
        <v>15</v>
      </c>
      <c r="H943" s="7" t="s">
        <v>429</v>
      </c>
      <c r="I943" s="5" t="str">
        <f>IFERROR(__xludf.DUMMYFUNCTION("""COMPUTED_VALUE"""),"✅")</f>
        <v>✅</v>
      </c>
      <c r="J943" s="5"/>
      <c r="K943" s="5"/>
      <c r="L943" s="8"/>
    </row>
    <row r="944" ht="38.25" customHeight="1">
      <c r="A944" s="3"/>
      <c r="B944" s="4" t="s">
        <v>158</v>
      </c>
      <c r="C944" s="4" t="s">
        <v>1577</v>
      </c>
      <c r="D944" s="5" t="s">
        <v>1579</v>
      </c>
      <c r="E944" s="6">
        <v>70.0</v>
      </c>
      <c r="F944" s="6">
        <v>20.0</v>
      </c>
      <c r="G944" s="5" t="s">
        <v>71</v>
      </c>
      <c r="H944" s="7" t="s">
        <v>18</v>
      </c>
      <c r="I944" s="5" t="str">
        <f>IFERROR(__xludf.DUMMYFUNCTION("""COMPUTED_VALUE"""),"✅")</f>
        <v>✅</v>
      </c>
      <c r="J944" s="5"/>
      <c r="K944" s="5"/>
      <c r="L944" s="8"/>
    </row>
    <row r="945" ht="38.25" customHeight="1">
      <c r="A945" s="3"/>
      <c r="B945" s="4" t="s">
        <v>158</v>
      </c>
      <c r="C945" s="4" t="s">
        <v>1577</v>
      </c>
      <c r="D945" s="5" t="s">
        <v>1580</v>
      </c>
      <c r="E945" s="6">
        <v>20.0</v>
      </c>
      <c r="F945" s="6">
        <v>17.0</v>
      </c>
      <c r="G945" s="5" t="s">
        <v>15</v>
      </c>
      <c r="H945" s="7" t="s">
        <v>1581</v>
      </c>
      <c r="I945" s="5" t="str">
        <f>IFERROR(__xludf.DUMMYFUNCTION("""COMPUTED_VALUE"""),"❌")</f>
        <v>❌</v>
      </c>
      <c r="J945" s="5"/>
      <c r="K945" s="5"/>
      <c r="L945" s="8"/>
    </row>
    <row r="946" ht="38.25" customHeight="1">
      <c r="A946" s="3"/>
      <c r="B946" s="4" t="s">
        <v>158</v>
      </c>
      <c r="C946" s="4" t="s">
        <v>1577</v>
      </c>
      <c r="D946" s="5" t="s">
        <v>1582</v>
      </c>
      <c r="E946" s="6">
        <v>20.0</v>
      </c>
      <c r="F946" s="6">
        <v>9.0</v>
      </c>
      <c r="G946" s="5" t="s">
        <v>122</v>
      </c>
      <c r="H946" s="7" t="s">
        <v>1583</v>
      </c>
      <c r="I946" s="5" t="str">
        <f>IFERROR(__xludf.DUMMYFUNCTION("""COMPUTED_VALUE"""),"❌")</f>
        <v>❌</v>
      </c>
      <c r="J946" s="5"/>
      <c r="K946" s="5"/>
      <c r="L946" s="8"/>
    </row>
    <row r="947" ht="38.25" customHeight="1">
      <c r="A947" s="3"/>
      <c r="B947" s="4" t="s">
        <v>518</v>
      </c>
      <c r="C947" s="4" t="s">
        <v>1584</v>
      </c>
      <c r="D947" s="5" t="s">
        <v>1585</v>
      </c>
      <c r="E947" s="6">
        <v>260.0</v>
      </c>
      <c r="F947" s="6">
        <v>20.0</v>
      </c>
      <c r="G947" s="5" t="s">
        <v>15</v>
      </c>
      <c r="H947" s="7" t="s">
        <v>1586</v>
      </c>
      <c r="I947" s="5" t="str">
        <f>IFERROR(__xludf.DUMMYFUNCTION("""COMPUTED_VALUE"""),"❌")</f>
        <v>❌</v>
      </c>
      <c r="J947" s="5"/>
      <c r="K947" s="5"/>
      <c r="L947" s="8"/>
    </row>
    <row r="948" ht="38.25" customHeight="1">
      <c r="A948" s="3"/>
      <c r="B948" s="4" t="s">
        <v>518</v>
      </c>
      <c r="C948" s="4" t="s">
        <v>1584</v>
      </c>
      <c r="D948" s="5" t="s">
        <v>1587</v>
      </c>
      <c r="E948" s="6">
        <v>30.0</v>
      </c>
      <c r="F948" s="6">
        <v>15.0</v>
      </c>
      <c r="G948" s="5" t="s">
        <v>15</v>
      </c>
      <c r="H948" s="7" t="s">
        <v>1588</v>
      </c>
      <c r="I948" s="5" t="str">
        <f>IFERROR(__xludf.DUMMYFUNCTION("""COMPUTED_VALUE"""),"❌")</f>
        <v>❌</v>
      </c>
      <c r="J948" s="5"/>
      <c r="K948" s="5"/>
      <c r="L948" s="8"/>
    </row>
    <row r="949" ht="38.25" customHeight="1">
      <c r="A949" s="3"/>
      <c r="B949" s="4" t="s">
        <v>518</v>
      </c>
      <c r="C949" s="4" t="s">
        <v>1584</v>
      </c>
      <c r="D949" s="5" t="s">
        <v>1589</v>
      </c>
      <c r="E949" s="6">
        <v>20.0</v>
      </c>
      <c r="F949" s="6">
        <v>17.0</v>
      </c>
      <c r="G949" s="5" t="s">
        <v>28</v>
      </c>
      <c r="H949" s="7" t="s">
        <v>1586</v>
      </c>
      <c r="I949" s="5" t="str">
        <f>IFERROR(__xludf.DUMMYFUNCTION("""COMPUTED_VALUE"""),"❌")</f>
        <v>❌</v>
      </c>
      <c r="J949" s="5"/>
      <c r="K949" s="5"/>
      <c r="L949" s="8"/>
    </row>
    <row r="950" ht="38.25" customHeight="1">
      <c r="A950" s="3"/>
      <c r="B950" s="4" t="s">
        <v>518</v>
      </c>
      <c r="C950" s="4" t="s">
        <v>1584</v>
      </c>
      <c r="D950" s="5" t="s">
        <v>1590</v>
      </c>
      <c r="E950" s="6">
        <v>10.0</v>
      </c>
      <c r="F950" s="6">
        <v>15.0</v>
      </c>
      <c r="G950" s="5" t="s">
        <v>1591</v>
      </c>
      <c r="H950" s="7" t="s">
        <v>1586</v>
      </c>
      <c r="I950" s="5" t="str">
        <f>IFERROR(__xludf.DUMMYFUNCTION("""COMPUTED_VALUE"""),"❌")</f>
        <v>❌</v>
      </c>
      <c r="J950" s="5"/>
      <c r="K950" s="5"/>
      <c r="L950" s="8"/>
    </row>
    <row r="951" ht="38.25" customHeight="1">
      <c r="A951" s="3"/>
      <c r="B951" s="4" t="s">
        <v>9</v>
      </c>
      <c r="C951" s="4" t="s">
        <v>1592</v>
      </c>
      <c r="D951" s="5" t="s">
        <v>1593</v>
      </c>
      <c r="E951" s="6">
        <v>260.0</v>
      </c>
      <c r="F951" s="6">
        <v>20.0</v>
      </c>
      <c r="G951" s="5" t="s">
        <v>262</v>
      </c>
      <c r="H951" s="7" t="s">
        <v>1594</v>
      </c>
      <c r="I951" s="5" t="str">
        <f>IFERROR(__xludf.DUMMYFUNCTION("""COMPUTED_VALUE"""),"❌")</f>
        <v>❌</v>
      </c>
      <c r="J951" s="5"/>
      <c r="K951" s="5"/>
      <c r="L951" s="8"/>
    </row>
    <row r="952" ht="38.25" customHeight="1">
      <c r="A952" s="3"/>
      <c r="B952" s="4" t="s">
        <v>9</v>
      </c>
      <c r="C952" s="4" t="s">
        <v>1592</v>
      </c>
      <c r="D952" s="5" t="s">
        <v>1595</v>
      </c>
      <c r="E952" s="6">
        <v>20.0</v>
      </c>
      <c r="F952" s="6">
        <v>12.0</v>
      </c>
      <c r="G952" s="5" t="s">
        <v>41</v>
      </c>
      <c r="H952" s="7" t="s">
        <v>1596</v>
      </c>
      <c r="I952" s="5" t="str">
        <f>IFERROR(__xludf.DUMMYFUNCTION("""COMPUTED_VALUE"""),"❌")</f>
        <v>❌</v>
      </c>
      <c r="J952" s="5"/>
      <c r="K952" s="5"/>
      <c r="L952" s="8"/>
    </row>
    <row r="953" ht="38.25" customHeight="1">
      <c r="A953" s="3"/>
      <c r="B953" s="4" t="s">
        <v>9</v>
      </c>
      <c r="C953" s="4" t="s">
        <v>1592</v>
      </c>
      <c r="D953" s="5" t="s">
        <v>1597</v>
      </c>
      <c r="E953" s="6">
        <v>20.0</v>
      </c>
      <c r="F953" s="6">
        <v>14.0</v>
      </c>
      <c r="G953" s="5" t="s">
        <v>378</v>
      </c>
      <c r="H953" s="7" t="s">
        <v>1596</v>
      </c>
      <c r="I953" s="5" t="str">
        <f>IFERROR(__xludf.DUMMYFUNCTION("""COMPUTED_VALUE"""),"❌")</f>
        <v>❌</v>
      </c>
      <c r="J953" s="5"/>
      <c r="K953" s="5"/>
      <c r="L953" s="8"/>
    </row>
    <row r="954" ht="38.25" customHeight="1">
      <c r="A954" s="3"/>
      <c r="B954" s="4" t="s">
        <v>9</v>
      </c>
      <c r="C954" s="4" t="s">
        <v>1592</v>
      </c>
      <c r="D954" s="5" t="s">
        <v>1598</v>
      </c>
      <c r="E954" s="6">
        <v>20.0</v>
      </c>
      <c r="F954" s="6">
        <v>12.0</v>
      </c>
      <c r="G954" s="5" t="s">
        <v>28</v>
      </c>
      <c r="H954" s="7" t="s">
        <v>1599</v>
      </c>
      <c r="I954" s="5" t="str">
        <f>IFERROR(__xludf.DUMMYFUNCTION("""COMPUTED_VALUE"""),"❌")</f>
        <v>❌</v>
      </c>
      <c r="J954" s="5"/>
      <c r="K954" s="5"/>
      <c r="L954" s="8"/>
    </row>
    <row r="955" ht="38.25" customHeight="1">
      <c r="A955" s="3"/>
      <c r="B955" s="4" t="s">
        <v>9</v>
      </c>
      <c r="C955" s="4" t="s">
        <v>1592</v>
      </c>
      <c r="D955" s="5" t="s">
        <v>1600</v>
      </c>
      <c r="E955" s="6">
        <v>10.0</v>
      </c>
      <c r="F955" s="6">
        <v>13.0</v>
      </c>
      <c r="G955" s="5" t="s">
        <v>433</v>
      </c>
      <c r="H955" s="7" t="s">
        <v>1596</v>
      </c>
      <c r="I955" s="5" t="str">
        <f>IFERROR(__xludf.DUMMYFUNCTION("""COMPUTED_VALUE"""),"❌")</f>
        <v>❌</v>
      </c>
      <c r="J955" s="5"/>
      <c r="K955" s="5"/>
      <c r="L955" s="8"/>
    </row>
    <row r="956" ht="38.25" customHeight="1">
      <c r="A956" s="3"/>
      <c r="B956" s="4" t="s">
        <v>51</v>
      </c>
      <c r="C956" s="4" t="s">
        <v>128</v>
      </c>
      <c r="D956" s="5" t="s">
        <v>1601</v>
      </c>
      <c r="E956" s="6">
        <v>260.0</v>
      </c>
      <c r="F956" s="6">
        <v>18.0</v>
      </c>
      <c r="G956" s="5" t="s">
        <v>28</v>
      </c>
      <c r="H956" s="7" t="s">
        <v>132</v>
      </c>
      <c r="I956" s="5" t="str">
        <f>IFERROR(__xludf.DUMMYFUNCTION("""COMPUTED_VALUE"""),"❌")</f>
        <v>❌</v>
      </c>
      <c r="J956" s="5"/>
      <c r="K956" s="5"/>
      <c r="L956" s="8"/>
    </row>
    <row r="957" ht="38.25" customHeight="1">
      <c r="A957" s="3"/>
      <c r="B957" s="4" t="s">
        <v>158</v>
      </c>
      <c r="C957" s="4" t="s">
        <v>159</v>
      </c>
      <c r="D957" s="5" t="s">
        <v>1602</v>
      </c>
      <c r="E957" s="6">
        <v>260.0</v>
      </c>
      <c r="F957" s="6">
        <v>17.0</v>
      </c>
      <c r="G957" s="5" t="s">
        <v>87</v>
      </c>
      <c r="H957" s="7" t="s">
        <v>190</v>
      </c>
      <c r="I957" s="5" t="str">
        <f>IFERROR(__xludf.DUMMYFUNCTION("""COMPUTED_VALUE"""),"❌")</f>
        <v>❌</v>
      </c>
      <c r="J957" s="5"/>
      <c r="K957" s="5"/>
      <c r="L957" s="8"/>
    </row>
    <row r="958" ht="38.25" customHeight="1">
      <c r="A958" s="3"/>
      <c r="B958" s="4" t="s">
        <v>249</v>
      </c>
      <c r="C958" s="4" t="s">
        <v>1603</v>
      </c>
      <c r="D958" s="5" t="s">
        <v>1604</v>
      </c>
      <c r="E958" s="6">
        <v>260.0</v>
      </c>
      <c r="F958" s="6">
        <v>20.0</v>
      </c>
      <c r="G958" s="5" t="s">
        <v>15</v>
      </c>
      <c r="H958" s="7" t="s">
        <v>1605</v>
      </c>
      <c r="I958" s="5" t="str">
        <f>IFERROR(__xludf.DUMMYFUNCTION("""COMPUTED_VALUE"""),"❌")</f>
        <v>❌</v>
      </c>
      <c r="J958" s="5"/>
      <c r="K958" s="5"/>
      <c r="L958" s="8"/>
    </row>
    <row r="959" ht="38.25" customHeight="1">
      <c r="A959" s="3"/>
      <c r="B959" s="4" t="s">
        <v>249</v>
      </c>
      <c r="C959" s="4" t="s">
        <v>1603</v>
      </c>
      <c r="D959" s="5" t="s">
        <v>1606</v>
      </c>
      <c r="E959" s="6">
        <v>50.0</v>
      </c>
      <c r="F959" s="6">
        <v>14.0</v>
      </c>
      <c r="G959" s="5" t="s">
        <v>246</v>
      </c>
      <c r="H959" s="7" t="s">
        <v>1605</v>
      </c>
      <c r="I959" s="5" t="str">
        <f>IFERROR(__xludf.DUMMYFUNCTION("""COMPUTED_VALUE"""),"❌")</f>
        <v>❌</v>
      </c>
      <c r="J959" s="5"/>
      <c r="K959" s="5"/>
      <c r="L959" s="8"/>
    </row>
    <row r="960" ht="38.25" customHeight="1">
      <c r="A960" s="3"/>
      <c r="B960" s="4" t="s">
        <v>249</v>
      </c>
      <c r="C960" s="4" t="s">
        <v>1603</v>
      </c>
      <c r="D960" s="5" t="s">
        <v>1607</v>
      </c>
      <c r="E960" s="6">
        <v>20.0</v>
      </c>
      <c r="F960" s="6">
        <v>8.0</v>
      </c>
      <c r="G960" s="5" t="s">
        <v>122</v>
      </c>
      <c r="H960" s="7" t="s">
        <v>1608</v>
      </c>
      <c r="I960" s="5" t="str">
        <f>IFERROR(__xludf.DUMMYFUNCTION("""COMPUTED_VALUE"""),"❌")</f>
        <v>❌</v>
      </c>
      <c r="J960" s="5"/>
      <c r="K960" s="5"/>
      <c r="L960" s="8"/>
    </row>
    <row r="961" ht="38.25" customHeight="1">
      <c r="A961" s="3"/>
      <c r="B961" s="4" t="s">
        <v>249</v>
      </c>
      <c r="C961" s="4" t="s">
        <v>1603</v>
      </c>
      <c r="D961" s="5" t="s">
        <v>1609</v>
      </c>
      <c r="E961" s="6">
        <v>20.0</v>
      </c>
      <c r="F961" s="6">
        <v>8.0</v>
      </c>
      <c r="G961" s="5" t="s">
        <v>122</v>
      </c>
      <c r="H961" s="7" t="s">
        <v>1608</v>
      </c>
      <c r="I961" s="5" t="str">
        <f>IFERROR(__xludf.DUMMYFUNCTION("""COMPUTED_VALUE"""),"❌")</f>
        <v>❌</v>
      </c>
      <c r="J961" s="5"/>
      <c r="K961" s="5"/>
      <c r="L961" s="8"/>
    </row>
    <row r="962" ht="38.25" customHeight="1">
      <c r="A962" s="3"/>
      <c r="B962" s="4" t="s">
        <v>249</v>
      </c>
      <c r="C962" s="4" t="s">
        <v>1603</v>
      </c>
      <c r="D962" s="5" t="s">
        <v>1610</v>
      </c>
      <c r="E962" s="6">
        <v>20.0</v>
      </c>
      <c r="F962" s="6">
        <v>11.0</v>
      </c>
      <c r="G962" s="5" t="s">
        <v>15</v>
      </c>
      <c r="H962" s="7" t="s">
        <v>1605</v>
      </c>
      <c r="I962" s="5" t="str">
        <f>IFERROR(__xludf.DUMMYFUNCTION("""COMPUTED_VALUE"""),"❌")</f>
        <v>❌</v>
      </c>
      <c r="J962" s="5"/>
      <c r="K962" s="5"/>
      <c r="L962" s="8"/>
    </row>
    <row r="963" ht="38.25" customHeight="1">
      <c r="A963" s="3"/>
      <c r="B963" s="4" t="s">
        <v>249</v>
      </c>
      <c r="C963" s="4" t="s">
        <v>1603</v>
      </c>
      <c r="D963" s="5" t="s">
        <v>1611</v>
      </c>
      <c r="E963" s="6">
        <v>20.0</v>
      </c>
      <c r="F963" s="6">
        <v>11.0</v>
      </c>
      <c r="G963" s="5" t="s">
        <v>15</v>
      </c>
      <c r="H963" s="7" t="s">
        <v>1605</v>
      </c>
      <c r="I963" s="5" t="str">
        <f>IFERROR(__xludf.DUMMYFUNCTION("""COMPUTED_VALUE"""),"❌")</f>
        <v>❌</v>
      </c>
      <c r="J963" s="5"/>
      <c r="K963" s="5"/>
      <c r="L963" s="8"/>
    </row>
    <row r="964" ht="38.25" customHeight="1">
      <c r="A964" s="3"/>
      <c r="B964" s="4" t="s">
        <v>205</v>
      </c>
      <c r="C964" s="4" t="s">
        <v>1612</v>
      </c>
      <c r="D964" s="5" t="s">
        <v>1613</v>
      </c>
      <c r="E964" s="6">
        <v>210.0</v>
      </c>
      <c r="F964" s="6">
        <v>20.0</v>
      </c>
      <c r="G964" s="5" t="s">
        <v>15</v>
      </c>
      <c r="H964" s="7" t="s">
        <v>1614</v>
      </c>
      <c r="I964" s="5" t="str">
        <f>IFERROR(__xludf.DUMMYFUNCTION("""COMPUTED_VALUE"""),"✅")</f>
        <v>✅</v>
      </c>
      <c r="J964" s="5"/>
      <c r="K964" s="5"/>
      <c r="L964" s="8"/>
    </row>
    <row r="965" ht="38.25" customHeight="1">
      <c r="A965" s="3"/>
      <c r="B965" s="4" t="s">
        <v>205</v>
      </c>
      <c r="C965" s="4" t="s">
        <v>1612</v>
      </c>
      <c r="D965" s="5" t="s">
        <v>1615</v>
      </c>
      <c r="E965" s="6">
        <v>30.0</v>
      </c>
      <c r="F965" s="6">
        <v>12.0</v>
      </c>
      <c r="G965" s="5" t="s">
        <v>433</v>
      </c>
      <c r="H965" s="7" t="s">
        <v>1614</v>
      </c>
      <c r="I965" s="5" t="str">
        <f>IFERROR(__xludf.DUMMYFUNCTION("""COMPUTED_VALUE"""),"✅")</f>
        <v>✅</v>
      </c>
      <c r="J965" s="5"/>
      <c r="K965" s="5"/>
      <c r="L965" s="8"/>
    </row>
    <row r="966" ht="38.25" customHeight="1">
      <c r="A966" s="3"/>
      <c r="B966" s="4" t="s">
        <v>205</v>
      </c>
      <c r="C966" s="4" t="s">
        <v>1612</v>
      </c>
      <c r="D966" s="5" t="s">
        <v>1616</v>
      </c>
      <c r="E966" s="6">
        <v>20.0</v>
      </c>
      <c r="F966" s="6">
        <v>12.0</v>
      </c>
      <c r="G966" s="5" t="s">
        <v>15</v>
      </c>
      <c r="H966" s="7" t="s">
        <v>1614</v>
      </c>
      <c r="I966" s="5" t="str">
        <f>IFERROR(__xludf.DUMMYFUNCTION("""COMPUTED_VALUE"""),"✅")</f>
        <v>✅</v>
      </c>
      <c r="J966" s="5"/>
      <c r="K966" s="5"/>
      <c r="L966" s="8"/>
    </row>
    <row r="967" ht="38.25" customHeight="1">
      <c r="A967" s="3"/>
      <c r="B967" s="4" t="s">
        <v>205</v>
      </c>
      <c r="C967" s="4" t="s">
        <v>1612</v>
      </c>
      <c r="D967" s="5" t="s">
        <v>1617</v>
      </c>
      <c r="E967" s="6">
        <v>20.0</v>
      </c>
      <c r="F967" s="6">
        <v>14.0</v>
      </c>
      <c r="G967" s="5" t="s">
        <v>15</v>
      </c>
      <c r="H967" s="7" t="s">
        <v>1618</v>
      </c>
      <c r="I967" s="5" t="str">
        <f>IFERROR(__xludf.DUMMYFUNCTION("""COMPUTED_VALUE"""),"❌")</f>
        <v>❌</v>
      </c>
      <c r="J967" s="5"/>
      <c r="K967" s="5"/>
      <c r="L967" s="8"/>
    </row>
    <row r="968" ht="38.25" customHeight="1">
      <c r="A968" s="3"/>
      <c r="B968" s="4" t="s">
        <v>205</v>
      </c>
      <c r="C968" s="4" t="s">
        <v>1612</v>
      </c>
      <c r="D968" s="5" t="s">
        <v>1619</v>
      </c>
      <c r="E968" s="6">
        <v>20.0</v>
      </c>
      <c r="F968" s="6">
        <v>12.0</v>
      </c>
      <c r="G968" s="5" t="s">
        <v>28</v>
      </c>
      <c r="H968" s="7" t="s">
        <v>1620</v>
      </c>
      <c r="I968" s="5" t="str">
        <f>IFERROR(__xludf.DUMMYFUNCTION("""COMPUTED_VALUE"""),"❌")</f>
        <v>❌</v>
      </c>
      <c r="J968" s="5"/>
      <c r="K968" s="5"/>
      <c r="L968" s="8"/>
    </row>
    <row r="969" ht="38.25" customHeight="1">
      <c r="A969" s="3"/>
      <c r="B969" s="4" t="s">
        <v>9</v>
      </c>
      <c r="C969" s="4" t="s">
        <v>1621</v>
      </c>
      <c r="D969" s="5" t="s">
        <v>1622</v>
      </c>
      <c r="E969" s="6">
        <v>210.0</v>
      </c>
      <c r="F969" s="6">
        <v>18.0</v>
      </c>
      <c r="G969" s="5" t="s">
        <v>262</v>
      </c>
      <c r="H969" s="7" t="s">
        <v>1623</v>
      </c>
      <c r="I969" s="5" t="str">
        <f>IFERROR(__xludf.DUMMYFUNCTION("""COMPUTED_VALUE"""),"❌")</f>
        <v>❌</v>
      </c>
      <c r="J969" s="5"/>
      <c r="K969" s="5"/>
      <c r="L969" s="8"/>
    </row>
    <row r="970" ht="38.25" customHeight="1">
      <c r="A970" s="3"/>
      <c r="B970" s="4" t="s">
        <v>9</v>
      </c>
      <c r="C970" s="4" t="s">
        <v>1621</v>
      </c>
      <c r="D970" s="5" t="s">
        <v>1624</v>
      </c>
      <c r="E970" s="6">
        <v>20.0</v>
      </c>
      <c r="F970" s="6">
        <v>15.0</v>
      </c>
      <c r="G970" s="5" t="s">
        <v>246</v>
      </c>
      <c r="H970" s="7" t="s">
        <v>1625</v>
      </c>
      <c r="I970" s="5" t="str">
        <f>IFERROR(__xludf.DUMMYFUNCTION("""COMPUTED_VALUE"""),"❌")</f>
        <v>❌</v>
      </c>
      <c r="J970" s="5"/>
      <c r="K970" s="5"/>
      <c r="L970" s="8"/>
    </row>
    <row r="971" ht="38.25" customHeight="1">
      <c r="A971" s="3"/>
      <c r="B971" s="4" t="s">
        <v>9</v>
      </c>
      <c r="C971" s="4" t="s">
        <v>1621</v>
      </c>
      <c r="D971" s="5" t="s">
        <v>1626</v>
      </c>
      <c r="E971" s="6">
        <v>20.0</v>
      </c>
      <c r="F971" s="6">
        <v>9.0</v>
      </c>
      <c r="G971" s="5" t="s">
        <v>41</v>
      </c>
      <c r="H971" s="7" t="s">
        <v>1625</v>
      </c>
      <c r="I971" s="5" t="str">
        <f>IFERROR(__xludf.DUMMYFUNCTION("""COMPUTED_VALUE"""),"❌")</f>
        <v>❌</v>
      </c>
      <c r="J971" s="5"/>
      <c r="K971" s="5"/>
      <c r="L971" s="8"/>
    </row>
    <row r="972" ht="38.25" customHeight="1">
      <c r="A972" s="3"/>
      <c r="B972" s="4" t="s">
        <v>249</v>
      </c>
      <c r="C972" s="4" t="s">
        <v>1627</v>
      </c>
      <c r="D972" s="5" t="s">
        <v>1628</v>
      </c>
      <c r="E972" s="6">
        <v>210.0</v>
      </c>
      <c r="F972" s="6">
        <v>23.0</v>
      </c>
      <c r="G972" s="5" t="s">
        <v>15</v>
      </c>
      <c r="H972" s="7" t="s">
        <v>1629</v>
      </c>
      <c r="I972" s="5" t="str">
        <f>IFERROR(__xludf.DUMMYFUNCTION("""COMPUTED_VALUE"""),"❌")</f>
        <v>❌</v>
      </c>
      <c r="J972" s="5"/>
      <c r="K972" s="5"/>
      <c r="L972" s="8"/>
    </row>
    <row r="973" ht="38.25" customHeight="1">
      <c r="A973" s="3"/>
      <c r="B973" s="4" t="s">
        <v>249</v>
      </c>
      <c r="C973" s="4" t="s">
        <v>1627</v>
      </c>
      <c r="D973" s="5" t="s">
        <v>1630</v>
      </c>
      <c r="E973" s="6">
        <v>20.0</v>
      </c>
      <c r="F973" s="6">
        <v>18.0</v>
      </c>
      <c r="G973" s="5" t="s">
        <v>64</v>
      </c>
      <c r="H973" s="7" t="s">
        <v>589</v>
      </c>
      <c r="I973" s="5" t="str">
        <f>IFERROR(__xludf.DUMMYFUNCTION("""COMPUTED_VALUE"""),"✅")</f>
        <v>✅</v>
      </c>
      <c r="J973" s="5"/>
      <c r="K973" s="5"/>
      <c r="L973" s="8"/>
    </row>
    <row r="974" ht="38.25" customHeight="1">
      <c r="A974" s="3"/>
      <c r="B974" s="4" t="s">
        <v>249</v>
      </c>
      <c r="C974" s="4" t="s">
        <v>1627</v>
      </c>
      <c r="D974" s="5" t="s">
        <v>1631</v>
      </c>
      <c r="E974" s="6">
        <v>0.0</v>
      </c>
      <c r="F974" s="6">
        <v>29.0</v>
      </c>
      <c r="G974" s="5" t="s">
        <v>15</v>
      </c>
      <c r="H974" s="7" t="s">
        <v>1629</v>
      </c>
      <c r="I974" s="5" t="str">
        <f>IFERROR(__xludf.DUMMYFUNCTION("""COMPUTED_VALUE"""),"❌")</f>
        <v>❌</v>
      </c>
      <c r="J974" s="5"/>
      <c r="K974" s="5"/>
      <c r="L974" s="8"/>
    </row>
    <row r="975" ht="38.25" customHeight="1">
      <c r="A975" s="3"/>
      <c r="B975" s="4" t="s">
        <v>249</v>
      </c>
      <c r="C975" s="4" t="s">
        <v>1627</v>
      </c>
      <c r="D975" s="5" t="s">
        <v>1632</v>
      </c>
      <c r="E975" s="6">
        <v>0.0</v>
      </c>
      <c r="F975" s="6">
        <v>27.0</v>
      </c>
      <c r="G975" s="5" t="s">
        <v>41</v>
      </c>
      <c r="H975" s="7" t="s">
        <v>1633</v>
      </c>
      <c r="I975" s="5" t="str">
        <f>IFERROR(__xludf.DUMMYFUNCTION("""COMPUTED_VALUE"""),"❌")</f>
        <v>❌</v>
      </c>
      <c r="J975" s="5"/>
      <c r="K975" s="5"/>
      <c r="L975" s="8"/>
    </row>
    <row r="976" ht="38.25" customHeight="1">
      <c r="A976" s="3"/>
      <c r="B976" s="4" t="s">
        <v>51</v>
      </c>
      <c r="C976" s="4" t="s">
        <v>1634</v>
      </c>
      <c r="D976" s="5" t="s">
        <v>1635</v>
      </c>
      <c r="E976" s="6">
        <v>210.0</v>
      </c>
      <c r="F976" s="6">
        <v>20.0</v>
      </c>
      <c r="G976" s="5" t="s">
        <v>15</v>
      </c>
      <c r="H976" s="7" t="s">
        <v>1636</v>
      </c>
      <c r="I976" s="5" t="str">
        <f>IFERROR(__xludf.DUMMYFUNCTION("""COMPUTED_VALUE"""),"✅")</f>
        <v>✅</v>
      </c>
      <c r="J976" s="5"/>
      <c r="K976" s="5"/>
      <c r="L976" s="8"/>
    </row>
    <row r="977" ht="38.25" customHeight="1">
      <c r="A977" s="3"/>
      <c r="B977" s="4" t="s">
        <v>51</v>
      </c>
      <c r="C977" s="4" t="s">
        <v>1634</v>
      </c>
      <c r="D977" s="5" t="s">
        <v>1637</v>
      </c>
      <c r="E977" s="6">
        <v>20.0</v>
      </c>
      <c r="F977" s="6">
        <v>17.0</v>
      </c>
      <c r="G977" s="5" t="s">
        <v>15</v>
      </c>
      <c r="H977" s="7" t="s">
        <v>1636</v>
      </c>
      <c r="I977" s="5" t="str">
        <f>IFERROR(__xludf.DUMMYFUNCTION("""COMPUTED_VALUE"""),"✅")</f>
        <v>✅</v>
      </c>
      <c r="J977" s="5"/>
      <c r="K977" s="5"/>
      <c r="L977" s="8"/>
    </row>
    <row r="978" ht="38.25" customHeight="1">
      <c r="A978" s="3"/>
      <c r="B978" s="4" t="s">
        <v>51</v>
      </c>
      <c r="C978" s="4" t="s">
        <v>1634</v>
      </c>
      <c r="D978" s="5" t="s">
        <v>1638</v>
      </c>
      <c r="E978" s="6">
        <v>20.0</v>
      </c>
      <c r="F978" s="6">
        <v>14.0</v>
      </c>
      <c r="G978" s="5" t="s">
        <v>28</v>
      </c>
      <c r="H978" s="7" t="s">
        <v>1639</v>
      </c>
      <c r="I978" s="5" t="str">
        <f>IFERROR(__xludf.DUMMYFUNCTION("""COMPUTED_VALUE"""),"❌")</f>
        <v>❌</v>
      </c>
      <c r="J978" s="5"/>
      <c r="K978" s="5"/>
      <c r="L978" s="8"/>
    </row>
    <row r="979" ht="38.25" customHeight="1">
      <c r="A979" s="3"/>
      <c r="B979" s="4" t="s">
        <v>51</v>
      </c>
      <c r="C979" s="4" t="s">
        <v>1634</v>
      </c>
      <c r="D979" s="5" t="s">
        <v>1640</v>
      </c>
      <c r="E979" s="6">
        <v>10.0</v>
      </c>
      <c r="F979" s="6">
        <v>9.0</v>
      </c>
      <c r="G979" s="5" t="s">
        <v>15</v>
      </c>
      <c r="H979" s="7" t="s">
        <v>1641</v>
      </c>
      <c r="I979" s="5" t="str">
        <f>IFERROR(__xludf.DUMMYFUNCTION("""COMPUTED_VALUE"""),"❌")</f>
        <v>❌</v>
      </c>
      <c r="J979" s="5"/>
      <c r="K979" s="5"/>
      <c r="L979" s="8"/>
    </row>
    <row r="980" ht="38.25" customHeight="1">
      <c r="A980" s="3"/>
      <c r="B980" s="4" t="s">
        <v>51</v>
      </c>
      <c r="C980" s="4" t="s">
        <v>1634</v>
      </c>
      <c r="D980" s="5" t="s">
        <v>1642</v>
      </c>
      <c r="E980" s="6">
        <v>10.0</v>
      </c>
      <c r="F980" s="6">
        <v>13.0</v>
      </c>
      <c r="G980" s="5" t="s">
        <v>246</v>
      </c>
      <c r="H980" s="7" t="s">
        <v>429</v>
      </c>
      <c r="I980" s="5" t="str">
        <f>IFERROR(__xludf.DUMMYFUNCTION("""COMPUTED_VALUE"""),"✅")</f>
        <v>✅</v>
      </c>
      <c r="J980" s="5"/>
      <c r="K980" s="5"/>
      <c r="L980" s="8"/>
    </row>
    <row r="981" ht="38.25" customHeight="1">
      <c r="A981" s="3"/>
      <c r="B981" s="4" t="s">
        <v>1643</v>
      </c>
      <c r="C981" s="4" t="s">
        <v>1644</v>
      </c>
      <c r="D981" s="5" t="s">
        <v>1645</v>
      </c>
      <c r="E981" s="6">
        <v>210.0</v>
      </c>
      <c r="F981" s="6">
        <v>22.0</v>
      </c>
      <c r="G981" s="5" t="s">
        <v>262</v>
      </c>
      <c r="H981" s="7" t="s">
        <v>1646</v>
      </c>
      <c r="I981" s="5" t="str">
        <f>IFERROR(__xludf.DUMMYFUNCTION("""COMPUTED_VALUE"""),"✅")</f>
        <v>✅</v>
      </c>
      <c r="J981" s="5"/>
      <c r="K981" s="5"/>
      <c r="L981" s="8"/>
    </row>
    <row r="982" ht="38.25" customHeight="1">
      <c r="A982" s="3"/>
      <c r="B982" s="4" t="s">
        <v>1643</v>
      </c>
      <c r="C982" s="4" t="s">
        <v>1644</v>
      </c>
      <c r="D982" s="5" t="s">
        <v>1647</v>
      </c>
      <c r="E982" s="6">
        <v>20.0</v>
      </c>
      <c r="F982" s="6">
        <v>16.0</v>
      </c>
      <c r="G982" s="5" t="s">
        <v>28</v>
      </c>
      <c r="H982" s="7" t="s">
        <v>1648</v>
      </c>
      <c r="I982" s="5" t="str">
        <f>IFERROR(__xludf.DUMMYFUNCTION("""COMPUTED_VALUE"""),"❌")</f>
        <v>❌</v>
      </c>
      <c r="J982" s="5"/>
      <c r="K982" s="5"/>
      <c r="L982" s="8"/>
    </row>
    <row r="983" ht="38.25" customHeight="1">
      <c r="A983" s="3"/>
      <c r="B983" s="4" t="s">
        <v>1643</v>
      </c>
      <c r="C983" s="4" t="s">
        <v>1644</v>
      </c>
      <c r="D983" s="5" t="s">
        <v>1649</v>
      </c>
      <c r="E983" s="6">
        <v>0.0</v>
      </c>
      <c r="F983" s="6">
        <v>20.0</v>
      </c>
      <c r="G983" s="5" t="s">
        <v>246</v>
      </c>
      <c r="H983" s="7" t="s">
        <v>1646</v>
      </c>
      <c r="I983" s="5" t="str">
        <f>IFERROR(__xludf.DUMMYFUNCTION("""COMPUTED_VALUE"""),"✅")</f>
        <v>✅</v>
      </c>
      <c r="J983" s="5"/>
      <c r="K983" s="5"/>
      <c r="L983" s="8"/>
    </row>
    <row r="984" ht="38.25" customHeight="1">
      <c r="A984" s="3"/>
      <c r="B984" s="4" t="s">
        <v>1643</v>
      </c>
      <c r="C984" s="4" t="s">
        <v>1644</v>
      </c>
      <c r="D984" s="5" t="s">
        <v>1650</v>
      </c>
      <c r="E984" s="6">
        <v>0.0</v>
      </c>
      <c r="F984" s="6">
        <v>25.0</v>
      </c>
      <c r="G984" s="5" t="s">
        <v>122</v>
      </c>
      <c r="H984" s="7" t="s">
        <v>1651</v>
      </c>
      <c r="I984" s="5" t="str">
        <f>IFERROR(__xludf.DUMMYFUNCTION("""COMPUTED_VALUE"""),"❌")</f>
        <v>❌</v>
      </c>
      <c r="J984" s="5"/>
      <c r="K984" s="5"/>
      <c r="L984" s="8"/>
    </row>
    <row r="985" ht="38.25" customHeight="1">
      <c r="A985" s="3"/>
      <c r="B985" s="4" t="s">
        <v>205</v>
      </c>
      <c r="C985" s="4" t="s">
        <v>1652</v>
      </c>
      <c r="D985" s="5" t="s">
        <v>1653</v>
      </c>
      <c r="E985" s="6">
        <v>210.0</v>
      </c>
      <c r="F985" s="6">
        <v>20.0</v>
      </c>
      <c r="G985" s="5" t="s">
        <v>15</v>
      </c>
      <c r="H985" s="7" t="s">
        <v>1654</v>
      </c>
      <c r="I985" s="5" t="str">
        <f>IFERROR(__xludf.DUMMYFUNCTION("""COMPUTED_VALUE"""),"❌")</f>
        <v>❌</v>
      </c>
      <c r="J985" s="5"/>
      <c r="K985" s="5"/>
      <c r="L985" s="8"/>
    </row>
    <row r="986" ht="38.25" customHeight="1">
      <c r="A986" s="3"/>
      <c r="B986" s="4" t="s">
        <v>205</v>
      </c>
      <c r="C986" s="4" t="s">
        <v>1652</v>
      </c>
      <c r="D986" s="5" t="s">
        <v>1655</v>
      </c>
      <c r="E986" s="6">
        <v>30.0</v>
      </c>
      <c r="F986" s="6">
        <v>14.0</v>
      </c>
      <c r="G986" s="5" t="s">
        <v>122</v>
      </c>
      <c r="H986" s="7" t="s">
        <v>1654</v>
      </c>
      <c r="I986" s="5" t="str">
        <f>IFERROR(__xludf.DUMMYFUNCTION("""COMPUTED_VALUE"""),"❌")</f>
        <v>❌</v>
      </c>
      <c r="J986" s="5"/>
      <c r="K986" s="5"/>
      <c r="L986" s="8"/>
    </row>
    <row r="987" ht="38.25" customHeight="1">
      <c r="A987" s="3"/>
      <c r="B987" s="4" t="s">
        <v>205</v>
      </c>
      <c r="C987" s="4" t="s">
        <v>1652</v>
      </c>
      <c r="D987" s="5" t="s">
        <v>1656</v>
      </c>
      <c r="E987" s="6">
        <v>20.0</v>
      </c>
      <c r="F987" s="6">
        <v>17.0</v>
      </c>
      <c r="G987" s="5" t="s">
        <v>15</v>
      </c>
      <c r="H987" s="7" t="s">
        <v>1657</v>
      </c>
      <c r="I987" s="5" t="str">
        <f>IFERROR(__xludf.DUMMYFUNCTION("""COMPUTED_VALUE"""),"❌")</f>
        <v>❌</v>
      </c>
      <c r="J987" s="5"/>
      <c r="K987" s="5"/>
      <c r="L987" s="8"/>
    </row>
    <row r="988" ht="38.25" customHeight="1">
      <c r="A988" s="3"/>
      <c r="B988" s="4" t="s">
        <v>205</v>
      </c>
      <c r="C988" s="4" t="s">
        <v>1652</v>
      </c>
      <c r="D988" s="5" t="s">
        <v>1658</v>
      </c>
      <c r="E988" s="6">
        <v>20.0</v>
      </c>
      <c r="F988" s="6">
        <v>14.0</v>
      </c>
      <c r="G988" s="5" t="s">
        <v>41</v>
      </c>
      <c r="H988" s="7" t="s">
        <v>1654</v>
      </c>
      <c r="I988" s="5" t="str">
        <f>IFERROR(__xludf.DUMMYFUNCTION("""COMPUTED_VALUE"""),"❌")</f>
        <v>❌</v>
      </c>
      <c r="J988" s="5"/>
      <c r="K988" s="5"/>
      <c r="L988" s="8"/>
    </row>
    <row r="989" ht="38.25" customHeight="1">
      <c r="A989" s="3"/>
      <c r="B989" s="4" t="s">
        <v>158</v>
      </c>
      <c r="C989" s="4" t="s">
        <v>1659</v>
      </c>
      <c r="D989" s="5" t="s">
        <v>1660</v>
      </c>
      <c r="E989" s="6">
        <v>210.0</v>
      </c>
      <c r="F989" s="6">
        <v>17.0</v>
      </c>
      <c r="G989" s="5" t="s">
        <v>41</v>
      </c>
      <c r="H989" s="7" t="s">
        <v>1661</v>
      </c>
      <c r="I989" s="5" t="str">
        <f>IFERROR(__xludf.DUMMYFUNCTION("""COMPUTED_VALUE"""),"❌")</f>
        <v>❌</v>
      </c>
      <c r="J989" s="5"/>
      <c r="K989" s="5"/>
      <c r="L989" s="8"/>
    </row>
    <row r="990" ht="38.25" customHeight="1">
      <c r="A990" s="3"/>
      <c r="B990" s="4" t="s">
        <v>158</v>
      </c>
      <c r="C990" s="4" t="s">
        <v>1659</v>
      </c>
      <c r="D990" s="5" t="s">
        <v>1662</v>
      </c>
      <c r="E990" s="6">
        <v>20.0</v>
      </c>
      <c r="F990" s="6">
        <v>13.0</v>
      </c>
      <c r="G990" s="5" t="s">
        <v>44</v>
      </c>
      <c r="H990" s="7" t="s">
        <v>1661</v>
      </c>
      <c r="I990" s="5" t="str">
        <f>IFERROR(__xludf.DUMMYFUNCTION("""COMPUTED_VALUE"""),"❌")</f>
        <v>❌</v>
      </c>
      <c r="J990" s="5"/>
      <c r="K990" s="5"/>
      <c r="L990" s="8"/>
    </row>
    <row r="991" ht="38.25" customHeight="1">
      <c r="A991" s="3"/>
      <c r="B991" s="4" t="s">
        <v>158</v>
      </c>
      <c r="C991" s="4" t="s">
        <v>1659</v>
      </c>
      <c r="D991" s="5" t="s">
        <v>1663</v>
      </c>
      <c r="E991" s="6">
        <v>20.0</v>
      </c>
      <c r="F991" s="6">
        <v>11.0</v>
      </c>
      <c r="G991" s="5" t="s">
        <v>28</v>
      </c>
      <c r="H991" s="7" t="s">
        <v>1664</v>
      </c>
      <c r="I991" s="5" t="str">
        <f>IFERROR(__xludf.DUMMYFUNCTION("""COMPUTED_VALUE"""),"❌")</f>
        <v>❌</v>
      </c>
      <c r="J991" s="5"/>
      <c r="K991" s="5"/>
      <c r="L991" s="8"/>
    </row>
    <row r="992" ht="38.25" customHeight="1">
      <c r="A992" s="3"/>
      <c r="B992" s="4" t="s">
        <v>158</v>
      </c>
      <c r="C992" s="4" t="s">
        <v>1659</v>
      </c>
      <c r="D992" s="5" t="s">
        <v>1665</v>
      </c>
      <c r="E992" s="6">
        <v>20.0</v>
      </c>
      <c r="F992" s="6">
        <v>13.0</v>
      </c>
      <c r="G992" s="5" t="s">
        <v>15</v>
      </c>
      <c r="H992" s="7" t="s">
        <v>1661</v>
      </c>
      <c r="I992" s="5" t="str">
        <f>IFERROR(__xludf.DUMMYFUNCTION("""COMPUTED_VALUE"""),"❌")</f>
        <v>❌</v>
      </c>
      <c r="J992" s="5"/>
      <c r="K992" s="5"/>
      <c r="L992" s="8"/>
    </row>
    <row r="993" ht="38.25" customHeight="1">
      <c r="A993" s="3"/>
      <c r="B993" s="4" t="s">
        <v>411</v>
      </c>
      <c r="C993" s="4" t="s">
        <v>1666</v>
      </c>
      <c r="D993" s="5" t="s">
        <v>1667</v>
      </c>
      <c r="E993" s="6">
        <v>210.0</v>
      </c>
      <c r="F993" s="6">
        <v>17.0</v>
      </c>
      <c r="G993" s="5" t="s">
        <v>15</v>
      </c>
      <c r="H993" s="7" t="s">
        <v>1668</v>
      </c>
      <c r="I993" s="5" t="str">
        <f>IFERROR(__xludf.DUMMYFUNCTION("""COMPUTED_VALUE"""),"❌")</f>
        <v>❌</v>
      </c>
      <c r="J993" s="5"/>
      <c r="K993" s="5"/>
      <c r="L993" s="8"/>
    </row>
    <row r="994" ht="38.25" customHeight="1">
      <c r="A994" s="3"/>
      <c r="B994" s="4" t="s">
        <v>411</v>
      </c>
      <c r="C994" s="4" t="s">
        <v>1666</v>
      </c>
      <c r="D994" s="5" t="s">
        <v>1669</v>
      </c>
      <c r="E994" s="6">
        <v>70.0</v>
      </c>
      <c r="F994" s="6">
        <v>17.0</v>
      </c>
      <c r="G994" s="5" t="s">
        <v>71</v>
      </c>
      <c r="H994" s="7" t="s">
        <v>822</v>
      </c>
      <c r="I994" s="5" t="str">
        <f>IFERROR(__xludf.DUMMYFUNCTION("""COMPUTED_VALUE"""),"✅")</f>
        <v>✅</v>
      </c>
      <c r="J994" s="5"/>
      <c r="K994" s="5"/>
      <c r="L994" s="8"/>
    </row>
    <row r="995" ht="38.25" customHeight="1">
      <c r="A995" s="3"/>
      <c r="B995" s="4" t="s">
        <v>411</v>
      </c>
      <c r="C995" s="4" t="s">
        <v>1666</v>
      </c>
      <c r="D995" s="5" t="s">
        <v>1670</v>
      </c>
      <c r="E995" s="6">
        <v>20.0</v>
      </c>
      <c r="F995" s="6">
        <v>11.0</v>
      </c>
      <c r="G995" s="5" t="s">
        <v>28</v>
      </c>
      <c r="H995" s="7" t="s">
        <v>1668</v>
      </c>
      <c r="I995" s="5" t="str">
        <f>IFERROR(__xludf.DUMMYFUNCTION("""COMPUTED_VALUE"""),"❌")</f>
        <v>❌</v>
      </c>
      <c r="J995" s="5"/>
      <c r="K995" s="5"/>
      <c r="L995" s="8"/>
    </row>
    <row r="996" ht="38.25" customHeight="1">
      <c r="A996" s="3"/>
      <c r="B996" s="4" t="s">
        <v>411</v>
      </c>
      <c r="C996" s="4" t="s">
        <v>1666</v>
      </c>
      <c r="D996" s="5" t="s">
        <v>1671</v>
      </c>
      <c r="E996" s="6">
        <v>0.0</v>
      </c>
      <c r="F996" s="6">
        <v>25.0</v>
      </c>
      <c r="G996" s="5" t="s">
        <v>28</v>
      </c>
      <c r="H996" s="7" t="s">
        <v>1668</v>
      </c>
      <c r="I996" s="5" t="str">
        <f>IFERROR(__xludf.DUMMYFUNCTION("""COMPUTED_VALUE"""),"❌")</f>
        <v>❌</v>
      </c>
      <c r="J996" s="5"/>
      <c r="K996" s="5"/>
      <c r="L996" s="8"/>
    </row>
    <row r="997" ht="38.25" customHeight="1">
      <c r="A997" s="3"/>
      <c r="B997" s="4" t="s">
        <v>249</v>
      </c>
      <c r="C997" s="4" t="s">
        <v>1672</v>
      </c>
      <c r="D997" s="5" t="s">
        <v>1673</v>
      </c>
      <c r="E997" s="6">
        <v>210.0</v>
      </c>
      <c r="F997" s="6">
        <v>18.0</v>
      </c>
      <c r="G997" s="5" t="s">
        <v>15</v>
      </c>
      <c r="H997" s="7" t="s">
        <v>1674</v>
      </c>
      <c r="I997" s="5" t="str">
        <f>IFERROR(__xludf.DUMMYFUNCTION("""COMPUTED_VALUE"""),"❌")</f>
        <v>❌</v>
      </c>
      <c r="J997" s="5"/>
      <c r="K997" s="5"/>
      <c r="L997" s="8"/>
    </row>
    <row r="998" ht="38.25" customHeight="1">
      <c r="A998" s="3"/>
      <c r="B998" s="4" t="s">
        <v>249</v>
      </c>
      <c r="C998" s="4" t="s">
        <v>1672</v>
      </c>
      <c r="D998" s="5" t="s">
        <v>1675</v>
      </c>
      <c r="E998" s="6">
        <v>20.0</v>
      </c>
      <c r="F998" s="6">
        <v>8.0</v>
      </c>
      <c r="G998" s="5" t="s">
        <v>28</v>
      </c>
      <c r="H998" s="7" t="s">
        <v>1676</v>
      </c>
      <c r="I998" s="5" t="str">
        <f>IFERROR(__xludf.DUMMYFUNCTION("""COMPUTED_VALUE"""),"❌")</f>
        <v>❌</v>
      </c>
      <c r="J998" s="5"/>
      <c r="K998" s="5"/>
      <c r="L998" s="8"/>
    </row>
    <row r="999" ht="38.25" customHeight="1">
      <c r="A999" s="3"/>
      <c r="B999" s="4" t="s">
        <v>249</v>
      </c>
      <c r="C999" s="4" t="s">
        <v>1672</v>
      </c>
      <c r="D999" s="5" t="s">
        <v>1677</v>
      </c>
      <c r="E999" s="6">
        <v>20.0</v>
      </c>
      <c r="F999" s="6">
        <v>11.0</v>
      </c>
      <c r="G999" s="5" t="s">
        <v>15</v>
      </c>
      <c r="H999" s="7" t="s">
        <v>1676</v>
      </c>
      <c r="I999" s="5" t="str">
        <f>IFERROR(__xludf.DUMMYFUNCTION("""COMPUTED_VALUE"""),"❌")</f>
        <v>❌</v>
      </c>
      <c r="J999" s="5"/>
      <c r="K999" s="5"/>
      <c r="L999" s="8"/>
    </row>
    <row r="1000" ht="38.25" customHeight="1">
      <c r="A1000" s="3"/>
      <c r="B1000" s="4" t="s">
        <v>227</v>
      </c>
      <c r="C1000" s="4" t="s">
        <v>1678</v>
      </c>
      <c r="D1000" s="5" t="s">
        <v>1679</v>
      </c>
      <c r="E1000" s="6">
        <v>210.0</v>
      </c>
      <c r="F1000" s="6">
        <v>23.0</v>
      </c>
      <c r="G1000" s="5" t="s">
        <v>41</v>
      </c>
      <c r="H1000" s="7" t="s">
        <v>248</v>
      </c>
      <c r="I1000" s="5" t="str">
        <f>IFERROR(__xludf.DUMMYFUNCTION("""COMPUTED_VALUE"""),"✅")</f>
        <v>✅</v>
      </c>
      <c r="J1000" s="5"/>
      <c r="K1000" s="5"/>
      <c r="L1000" s="8"/>
    </row>
    <row r="1001" ht="38.25" customHeight="1">
      <c r="A1001" s="3"/>
      <c r="B1001" s="4" t="s">
        <v>227</v>
      </c>
      <c r="C1001" s="4" t="s">
        <v>1678</v>
      </c>
      <c r="D1001" s="5" t="s">
        <v>1680</v>
      </c>
      <c r="E1001" s="6">
        <v>0.0</v>
      </c>
      <c r="F1001" s="6">
        <v>24.0</v>
      </c>
      <c r="G1001" s="5" t="s">
        <v>246</v>
      </c>
      <c r="H1001" s="7" t="s">
        <v>398</v>
      </c>
      <c r="I1001" s="5" t="str">
        <f>IFERROR(__xludf.DUMMYFUNCTION("""COMPUTED_VALUE"""),"✅")</f>
        <v>✅</v>
      </c>
      <c r="J1001" s="5"/>
      <c r="K1001" s="5"/>
      <c r="L1001" s="8"/>
    </row>
    <row r="1002" ht="38.25" customHeight="1">
      <c r="A1002" s="3"/>
      <c r="B1002" s="4" t="s">
        <v>227</v>
      </c>
      <c r="C1002" s="4" t="s">
        <v>1678</v>
      </c>
      <c r="D1002" s="5" t="s">
        <v>1681</v>
      </c>
      <c r="E1002" s="6">
        <v>0.0</v>
      </c>
      <c r="F1002" s="6">
        <v>28.0</v>
      </c>
      <c r="G1002" s="5" t="s">
        <v>262</v>
      </c>
      <c r="H1002" s="7" t="s">
        <v>1682</v>
      </c>
      <c r="I1002" s="5" t="str">
        <f>IFERROR(__xludf.DUMMYFUNCTION("""COMPUTED_VALUE"""),"❌")</f>
        <v>❌</v>
      </c>
      <c r="J1002" s="5"/>
      <c r="K1002" s="5"/>
      <c r="L1002" s="8"/>
    </row>
    <row r="1003" ht="38.25" customHeight="1">
      <c r="A1003" s="3"/>
      <c r="B1003" s="4" t="s">
        <v>518</v>
      </c>
      <c r="C1003" s="4" t="s">
        <v>1683</v>
      </c>
      <c r="D1003" s="5" t="s">
        <v>1684</v>
      </c>
      <c r="E1003" s="6">
        <v>210.0</v>
      </c>
      <c r="F1003" s="6">
        <v>19.0</v>
      </c>
      <c r="G1003" s="5" t="s">
        <v>15</v>
      </c>
      <c r="H1003" s="7" t="s">
        <v>1685</v>
      </c>
      <c r="I1003" s="5" t="str">
        <f>IFERROR(__xludf.DUMMYFUNCTION("""COMPUTED_VALUE"""),"✅")</f>
        <v>✅</v>
      </c>
      <c r="J1003" s="5"/>
      <c r="K1003" s="5"/>
      <c r="L1003" s="8"/>
    </row>
    <row r="1004" ht="38.25" customHeight="1">
      <c r="A1004" s="3"/>
      <c r="B1004" s="4" t="s">
        <v>518</v>
      </c>
      <c r="C1004" s="4" t="s">
        <v>1683</v>
      </c>
      <c r="D1004" s="5" t="s">
        <v>1686</v>
      </c>
      <c r="E1004" s="6">
        <v>70.0</v>
      </c>
      <c r="F1004" s="6">
        <v>19.0</v>
      </c>
      <c r="G1004" s="5" t="s">
        <v>15</v>
      </c>
      <c r="H1004" s="7" t="s">
        <v>1685</v>
      </c>
      <c r="I1004" s="5" t="str">
        <f>IFERROR(__xludf.DUMMYFUNCTION("""COMPUTED_VALUE"""),"✅")</f>
        <v>✅</v>
      </c>
      <c r="J1004" s="5"/>
      <c r="K1004" s="5"/>
      <c r="L1004" s="8"/>
    </row>
    <row r="1005" ht="38.25" customHeight="1">
      <c r="A1005" s="3"/>
      <c r="B1005" s="4" t="s">
        <v>518</v>
      </c>
      <c r="C1005" s="4" t="s">
        <v>1683</v>
      </c>
      <c r="D1005" s="5" t="s">
        <v>1687</v>
      </c>
      <c r="E1005" s="6">
        <v>30.0</v>
      </c>
      <c r="F1005" s="6">
        <v>19.0</v>
      </c>
      <c r="G1005" s="5" t="s">
        <v>122</v>
      </c>
      <c r="H1005" s="7" t="s">
        <v>1688</v>
      </c>
      <c r="I1005" s="5" t="str">
        <f>IFERROR(__xludf.DUMMYFUNCTION("""COMPUTED_VALUE"""),"❌")</f>
        <v>❌</v>
      </c>
      <c r="J1005" s="5"/>
      <c r="K1005" s="5"/>
      <c r="L1005" s="8"/>
    </row>
    <row r="1006" ht="38.25" customHeight="1">
      <c r="A1006" s="3"/>
      <c r="B1006" s="4" t="s">
        <v>518</v>
      </c>
      <c r="C1006" s="4" t="s">
        <v>1683</v>
      </c>
      <c r="D1006" s="5" t="s">
        <v>1689</v>
      </c>
      <c r="E1006" s="6">
        <v>20.0</v>
      </c>
      <c r="F1006" s="6">
        <v>16.0</v>
      </c>
      <c r="G1006" s="5" t="s">
        <v>122</v>
      </c>
      <c r="H1006" s="7" t="s">
        <v>1688</v>
      </c>
      <c r="I1006" s="5" t="str">
        <f>IFERROR(__xludf.DUMMYFUNCTION("""COMPUTED_VALUE"""),"❌")</f>
        <v>❌</v>
      </c>
      <c r="J1006" s="5"/>
      <c r="K1006" s="5"/>
      <c r="L1006" s="8"/>
    </row>
    <row r="1007" ht="38.25" customHeight="1">
      <c r="A1007" s="3"/>
      <c r="B1007" s="4" t="s">
        <v>518</v>
      </c>
      <c r="C1007" s="4" t="s">
        <v>1683</v>
      </c>
      <c r="D1007" s="5" t="s">
        <v>1690</v>
      </c>
      <c r="E1007" s="6">
        <v>0.0</v>
      </c>
      <c r="F1007" s="6">
        <v>36.0</v>
      </c>
      <c r="G1007" s="5" t="s">
        <v>61</v>
      </c>
      <c r="H1007" s="7" t="s">
        <v>72</v>
      </c>
      <c r="I1007" s="5" t="str">
        <f>IFERROR(__xludf.DUMMYFUNCTION("""COMPUTED_VALUE"""),"❌")</f>
        <v>❌</v>
      </c>
      <c r="J1007" s="5"/>
      <c r="K1007" s="5"/>
      <c r="L1007" s="8"/>
    </row>
    <row r="1008" ht="38.25" customHeight="1">
      <c r="A1008" s="3"/>
      <c r="B1008" s="4" t="s">
        <v>158</v>
      </c>
      <c r="C1008" s="4" t="s">
        <v>1691</v>
      </c>
      <c r="D1008" s="5" t="s">
        <v>1692</v>
      </c>
      <c r="E1008" s="6">
        <v>210.0</v>
      </c>
      <c r="F1008" s="6">
        <v>20.0</v>
      </c>
      <c r="G1008" s="5" t="s">
        <v>15</v>
      </c>
      <c r="H1008" s="7" t="s">
        <v>1693</v>
      </c>
      <c r="I1008" s="5" t="str">
        <f>IFERROR(__xludf.DUMMYFUNCTION("""COMPUTED_VALUE"""),"❌")</f>
        <v>❌</v>
      </c>
      <c r="J1008" s="5"/>
      <c r="K1008" s="5"/>
      <c r="L1008" s="8"/>
    </row>
    <row r="1009" ht="38.25" customHeight="1">
      <c r="A1009" s="3"/>
      <c r="B1009" s="4" t="s">
        <v>158</v>
      </c>
      <c r="C1009" s="4" t="s">
        <v>1691</v>
      </c>
      <c r="D1009" s="5" t="s">
        <v>1694</v>
      </c>
      <c r="E1009" s="6">
        <v>20.0</v>
      </c>
      <c r="F1009" s="6">
        <v>12.0</v>
      </c>
      <c r="G1009" s="5" t="s">
        <v>15</v>
      </c>
      <c r="H1009" s="7" t="s">
        <v>1695</v>
      </c>
      <c r="I1009" s="5" t="str">
        <f>IFERROR(__xludf.DUMMYFUNCTION("""COMPUTED_VALUE"""),"❌")</f>
        <v>❌</v>
      </c>
      <c r="J1009" s="5"/>
      <c r="K1009" s="5"/>
      <c r="L1009" s="8"/>
    </row>
    <row r="1010" ht="38.25" customHeight="1">
      <c r="A1010" s="3"/>
      <c r="B1010" s="4" t="s">
        <v>158</v>
      </c>
      <c r="C1010" s="4" t="s">
        <v>1691</v>
      </c>
      <c r="D1010" s="5" t="s">
        <v>1696</v>
      </c>
      <c r="E1010" s="6">
        <v>20.0</v>
      </c>
      <c r="F1010" s="6">
        <v>14.0</v>
      </c>
      <c r="G1010" s="5" t="s">
        <v>28</v>
      </c>
      <c r="H1010" s="7" t="s">
        <v>1693</v>
      </c>
      <c r="I1010" s="5" t="str">
        <f>IFERROR(__xludf.DUMMYFUNCTION("""COMPUTED_VALUE"""),"❌")</f>
        <v>❌</v>
      </c>
      <c r="J1010" s="5"/>
      <c r="K1010" s="5"/>
      <c r="L1010" s="8"/>
    </row>
    <row r="1011" ht="38.25" customHeight="1">
      <c r="A1011" s="3"/>
      <c r="B1011" s="4" t="s">
        <v>158</v>
      </c>
      <c r="C1011" s="4" t="s">
        <v>1691</v>
      </c>
      <c r="D1011" s="5" t="s">
        <v>1697</v>
      </c>
      <c r="E1011" s="6">
        <v>10.0</v>
      </c>
      <c r="F1011" s="6">
        <v>10.0</v>
      </c>
      <c r="G1011" s="5" t="s">
        <v>44</v>
      </c>
      <c r="H1011" s="7" t="s">
        <v>1693</v>
      </c>
      <c r="I1011" s="5" t="str">
        <f>IFERROR(__xludf.DUMMYFUNCTION("""COMPUTED_VALUE"""),"❌")</f>
        <v>❌</v>
      </c>
      <c r="J1011" s="5"/>
      <c r="K1011" s="5"/>
      <c r="L1011" s="8"/>
    </row>
    <row r="1012" ht="38.25" customHeight="1">
      <c r="A1012" s="3"/>
      <c r="B1012" s="4" t="s">
        <v>249</v>
      </c>
      <c r="C1012" s="4" t="s">
        <v>1698</v>
      </c>
      <c r="D1012" s="5" t="s">
        <v>1699</v>
      </c>
      <c r="E1012" s="6">
        <v>210.0</v>
      </c>
      <c r="F1012" s="6">
        <v>17.0</v>
      </c>
      <c r="G1012" s="5" t="s">
        <v>28</v>
      </c>
      <c r="H1012" s="7" t="s">
        <v>1700</v>
      </c>
      <c r="I1012" s="5" t="str">
        <f>IFERROR(__xludf.DUMMYFUNCTION("""COMPUTED_VALUE"""),"❌")</f>
        <v>❌</v>
      </c>
      <c r="J1012" s="5"/>
      <c r="K1012" s="5"/>
      <c r="L1012" s="8"/>
    </row>
    <row r="1013" ht="38.25" customHeight="1">
      <c r="A1013" s="3"/>
      <c r="B1013" s="4" t="s">
        <v>249</v>
      </c>
      <c r="C1013" s="4" t="s">
        <v>1698</v>
      </c>
      <c r="D1013" s="5" t="s">
        <v>1701</v>
      </c>
      <c r="E1013" s="6">
        <v>30.0</v>
      </c>
      <c r="F1013" s="6">
        <v>18.0</v>
      </c>
      <c r="G1013" s="5" t="s">
        <v>28</v>
      </c>
      <c r="H1013" s="7" t="s">
        <v>1700</v>
      </c>
      <c r="I1013" s="5" t="str">
        <f>IFERROR(__xludf.DUMMYFUNCTION("""COMPUTED_VALUE"""),"❌")</f>
        <v>❌</v>
      </c>
      <c r="J1013" s="5"/>
      <c r="K1013" s="5"/>
      <c r="L1013" s="8"/>
    </row>
    <row r="1014" ht="38.25" customHeight="1">
      <c r="A1014" s="3"/>
      <c r="B1014" s="4" t="s">
        <v>249</v>
      </c>
      <c r="C1014" s="4" t="s">
        <v>1698</v>
      </c>
      <c r="D1014" s="5" t="s">
        <v>1702</v>
      </c>
      <c r="E1014" s="6">
        <v>30.0</v>
      </c>
      <c r="F1014" s="6">
        <v>14.0</v>
      </c>
      <c r="G1014" s="5" t="s">
        <v>44</v>
      </c>
      <c r="H1014" s="7" t="s">
        <v>1703</v>
      </c>
      <c r="I1014" s="5" t="str">
        <f>IFERROR(__xludf.DUMMYFUNCTION("""COMPUTED_VALUE"""),"❌")</f>
        <v>❌</v>
      </c>
      <c r="J1014" s="5"/>
      <c r="K1014" s="5"/>
      <c r="L1014" s="8"/>
    </row>
    <row r="1015" ht="38.25" customHeight="1">
      <c r="A1015" s="3"/>
      <c r="B1015" s="4" t="s">
        <v>249</v>
      </c>
      <c r="C1015" s="4" t="s">
        <v>1698</v>
      </c>
      <c r="D1015" s="5" t="s">
        <v>1704</v>
      </c>
      <c r="E1015" s="6">
        <v>20.0</v>
      </c>
      <c r="F1015" s="6">
        <v>11.0</v>
      </c>
      <c r="G1015" s="5" t="s">
        <v>28</v>
      </c>
      <c r="H1015" s="7" t="s">
        <v>1703</v>
      </c>
      <c r="I1015" s="5" t="str">
        <f>IFERROR(__xludf.DUMMYFUNCTION("""COMPUTED_VALUE"""),"❌")</f>
        <v>❌</v>
      </c>
      <c r="J1015" s="5"/>
      <c r="K1015" s="5"/>
      <c r="L1015" s="8"/>
    </row>
    <row r="1016" ht="38.25" customHeight="1">
      <c r="A1016" s="3"/>
      <c r="B1016" s="4" t="s">
        <v>249</v>
      </c>
      <c r="C1016" s="4" t="s">
        <v>1698</v>
      </c>
      <c r="D1016" s="5" t="s">
        <v>1705</v>
      </c>
      <c r="E1016" s="6">
        <v>20.0</v>
      </c>
      <c r="F1016" s="6">
        <v>12.0</v>
      </c>
      <c r="G1016" s="5" t="s">
        <v>28</v>
      </c>
      <c r="H1016" s="7" t="s">
        <v>1700</v>
      </c>
      <c r="I1016" s="5" t="str">
        <f>IFERROR(__xludf.DUMMYFUNCTION("""COMPUTED_VALUE"""),"❌")</f>
        <v>❌</v>
      </c>
      <c r="J1016" s="5"/>
      <c r="K1016" s="5"/>
      <c r="L1016" s="8"/>
    </row>
    <row r="1017" ht="38.25" customHeight="1">
      <c r="A1017" s="3"/>
      <c r="B1017" s="4" t="s">
        <v>730</v>
      </c>
      <c r="C1017" s="4" t="s">
        <v>1706</v>
      </c>
      <c r="D1017" s="5" t="s">
        <v>1707</v>
      </c>
      <c r="E1017" s="6">
        <v>210.0</v>
      </c>
      <c r="F1017" s="6">
        <v>17.0</v>
      </c>
      <c r="G1017" s="5" t="s">
        <v>15</v>
      </c>
      <c r="H1017" s="7" t="s">
        <v>1708</v>
      </c>
      <c r="I1017" s="5" t="str">
        <f>IFERROR(__xludf.DUMMYFUNCTION("""COMPUTED_VALUE"""),"❌")</f>
        <v>❌</v>
      </c>
      <c r="J1017" s="5"/>
      <c r="K1017" s="5"/>
      <c r="L1017" s="8"/>
    </row>
    <row r="1018" ht="38.25" customHeight="1">
      <c r="A1018" s="3"/>
      <c r="B1018" s="4" t="s">
        <v>730</v>
      </c>
      <c r="C1018" s="4" t="s">
        <v>1706</v>
      </c>
      <c r="D1018" s="5" t="s">
        <v>1709</v>
      </c>
      <c r="E1018" s="6">
        <v>20.0</v>
      </c>
      <c r="F1018" s="6">
        <v>14.0</v>
      </c>
      <c r="G1018" s="5" t="s">
        <v>28</v>
      </c>
      <c r="H1018" s="7" t="s">
        <v>1710</v>
      </c>
      <c r="I1018" s="5" t="str">
        <f>IFERROR(__xludf.DUMMYFUNCTION("""COMPUTED_VALUE"""),"❌")</f>
        <v>❌</v>
      </c>
      <c r="J1018" s="5"/>
      <c r="K1018" s="5"/>
      <c r="L1018" s="8"/>
    </row>
    <row r="1019" ht="38.25" customHeight="1">
      <c r="A1019" s="3"/>
      <c r="B1019" s="4" t="s">
        <v>730</v>
      </c>
      <c r="C1019" s="4" t="s">
        <v>1706</v>
      </c>
      <c r="D1019" s="5" t="s">
        <v>1711</v>
      </c>
      <c r="E1019" s="6">
        <v>10.0</v>
      </c>
      <c r="F1019" s="6">
        <v>14.0</v>
      </c>
      <c r="G1019" s="5" t="s">
        <v>246</v>
      </c>
      <c r="H1019" s="7" t="s">
        <v>1710</v>
      </c>
      <c r="I1019" s="5" t="str">
        <f>IFERROR(__xludf.DUMMYFUNCTION("""COMPUTED_VALUE"""),"❌")</f>
        <v>❌</v>
      </c>
      <c r="J1019" s="5"/>
      <c r="K1019" s="5"/>
      <c r="L1019" s="8"/>
    </row>
    <row r="1020" ht="38.25" customHeight="1">
      <c r="A1020" s="3"/>
      <c r="B1020" s="4" t="s">
        <v>730</v>
      </c>
      <c r="C1020" s="4" t="s">
        <v>1706</v>
      </c>
      <c r="D1020" s="5" t="s">
        <v>1712</v>
      </c>
      <c r="E1020" s="6">
        <v>0.0</v>
      </c>
      <c r="F1020" s="6">
        <v>28.0</v>
      </c>
      <c r="G1020" s="5" t="s">
        <v>15</v>
      </c>
      <c r="H1020" s="7" t="s">
        <v>1708</v>
      </c>
      <c r="I1020" s="5" t="str">
        <f>IFERROR(__xludf.DUMMYFUNCTION("""COMPUTED_VALUE"""),"❌")</f>
        <v>❌</v>
      </c>
      <c r="J1020" s="5"/>
      <c r="K1020" s="5"/>
      <c r="L1020" s="8"/>
    </row>
    <row r="1021" ht="38.25" customHeight="1">
      <c r="A1021" s="3"/>
      <c r="B1021" s="4" t="s">
        <v>730</v>
      </c>
      <c r="C1021" s="4" t="s">
        <v>1706</v>
      </c>
      <c r="D1021" s="5" t="s">
        <v>1713</v>
      </c>
      <c r="E1021" s="6">
        <v>0.0</v>
      </c>
      <c r="F1021" s="6">
        <v>24.0</v>
      </c>
      <c r="G1021" s="5" t="s">
        <v>28</v>
      </c>
      <c r="H1021" s="7" t="s">
        <v>1710</v>
      </c>
      <c r="I1021" s="5" t="str">
        <f>IFERROR(__xludf.DUMMYFUNCTION("""COMPUTED_VALUE"""),"❌")</f>
        <v>❌</v>
      </c>
      <c r="J1021" s="5"/>
      <c r="K1021" s="5"/>
      <c r="L1021" s="8"/>
    </row>
    <row r="1022" ht="38.25" customHeight="1">
      <c r="A1022" s="3"/>
      <c r="B1022" s="4" t="s">
        <v>288</v>
      </c>
      <c r="C1022" s="4" t="s">
        <v>1714</v>
      </c>
      <c r="D1022" s="5" t="s">
        <v>1715</v>
      </c>
      <c r="E1022" s="6">
        <v>210.0</v>
      </c>
      <c r="F1022" s="6">
        <v>14.0</v>
      </c>
      <c r="G1022" s="5" t="s">
        <v>15</v>
      </c>
      <c r="H1022" s="7" t="s">
        <v>491</v>
      </c>
      <c r="I1022" s="5" t="str">
        <f>IFERROR(__xludf.DUMMYFUNCTION("""COMPUTED_VALUE"""),"❌")</f>
        <v>❌</v>
      </c>
      <c r="J1022" s="5"/>
      <c r="K1022" s="5"/>
      <c r="L1022" s="8"/>
    </row>
    <row r="1023" ht="38.25" customHeight="1">
      <c r="A1023" s="3"/>
      <c r="B1023" s="4" t="s">
        <v>288</v>
      </c>
      <c r="C1023" s="4" t="s">
        <v>1714</v>
      </c>
      <c r="D1023" s="5" t="s">
        <v>1716</v>
      </c>
      <c r="E1023" s="6">
        <v>20.0</v>
      </c>
      <c r="F1023" s="6">
        <v>12.0</v>
      </c>
      <c r="G1023" s="5" t="s">
        <v>115</v>
      </c>
      <c r="H1023" s="7" t="s">
        <v>1717</v>
      </c>
      <c r="I1023" s="5" t="str">
        <f>IFERROR(__xludf.DUMMYFUNCTION("""COMPUTED_VALUE"""),"❌")</f>
        <v>❌</v>
      </c>
      <c r="J1023" s="5"/>
      <c r="K1023" s="5"/>
      <c r="L1023" s="8"/>
    </row>
    <row r="1024" ht="38.25" customHeight="1">
      <c r="A1024" s="3"/>
      <c r="B1024" s="4" t="s">
        <v>288</v>
      </c>
      <c r="C1024" s="4" t="s">
        <v>1714</v>
      </c>
      <c r="D1024" s="5" t="s">
        <v>1718</v>
      </c>
      <c r="E1024" s="6">
        <v>20.0</v>
      </c>
      <c r="F1024" s="6">
        <v>8.0</v>
      </c>
      <c r="G1024" s="5" t="s">
        <v>28</v>
      </c>
      <c r="H1024" s="7" t="s">
        <v>491</v>
      </c>
      <c r="I1024" s="5" t="str">
        <f>IFERROR(__xludf.DUMMYFUNCTION("""COMPUTED_VALUE"""),"❌")</f>
        <v>❌</v>
      </c>
      <c r="J1024" s="5"/>
      <c r="K1024" s="5"/>
      <c r="L1024" s="8"/>
    </row>
    <row r="1025" ht="38.25" customHeight="1">
      <c r="A1025" s="3"/>
      <c r="B1025" s="4" t="s">
        <v>288</v>
      </c>
      <c r="C1025" s="4" t="s">
        <v>1714</v>
      </c>
      <c r="D1025" s="5" t="s">
        <v>1719</v>
      </c>
      <c r="E1025" s="6">
        <v>20.0</v>
      </c>
      <c r="F1025" s="6">
        <v>10.0</v>
      </c>
      <c r="G1025" s="5" t="s">
        <v>28</v>
      </c>
      <c r="H1025" s="7" t="s">
        <v>1717</v>
      </c>
      <c r="I1025" s="5" t="str">
        <f>IFERROR(__xludf.DUMMYFUNCTION("""COMPUTED_VALUE"""),"❌")</f>
        <v>❌</v>
      </c>
      <c r="J1025" s="5"/>
      <c r="K1025" s="5"/>
      <c r="L1025" s="8"/>
    </row>
    <row r="1026" ht="38.25" customHeight="1">
      <c r="A1026" s="3"/>
      <c r="B1026" s="4" t="s">
        <v>288</v>
      </c>
      <c r="C1026" s="4" t="s">
        <v>1714</v>
      </c>
      <c r="D1026" s="5" t="s">
        <v>1720</v>
      </c>
      <c r="E1026" s="6">
        <v>20.0</v>
      </c>
      <c r="F1026" s="6">
        <v>8.0</v>
      </c>
      <c r="G1026" s="5" t="s">
        <v>15</v>
      </c>
      <c r="H1026" s="7" t="s">
        <v>491</v>
      </c>
      <c r="I1026" s="5" t="str">
        <f>IFERROR(__xludf.DUMMYFUNCTION("""COMPUTED_VALUE"""),"❌")</f>
        <v>❌</v>
      </c>
      <c r="J1026" s="5"/>
      <c r="K1026" s="5"/>
      <c r="L1026" s="8"/>
    </row>
    <row r="1027" ht="38.25" customHeight="1">
      <c r="A1027" s="3"/>
      <c r="B1027" s="4" t="s">
        <v>288</v>
      </c>
      <c r="C1027" s="4" t="s">
        <v>1714</v>
      </c>
      <c r="D1027" s="5" t="s">
        <v>1721</v>
      </c>
      <c r="E1027" s="6">
        <v>10.0</v>
      </c>
      <c r="F1027" s="6">
        <v>9.0</v>
      </c>
      <c r="G1027" s="5" t="s">
        <v>15</v>
      </c>
      <c r="H1027" s="7" t="s">
        <v>1717</v>
      </c>
      <c r="I1027" s="5" t="str">
        <f>IFERROR(__xludf.DUMMYFUNCTION("""COMPUTED_VALUE"""),"❌")</f>
        <v>❌</v>
      </c>
      <c r="J1027" s="5"/>
      <c r="K1027" s="5"/>
      <c r="L1027" s="8"/>
    </row>
    <row r="1028" ht="38.25" customHeight="1">
      <c r="A1028" s="3"/>
      <c r="B1028" s="4" t="s">
        <v>158</v>
      </c>
      <c r="C1028" s="4" t="s">
        <v>1722</v>
      </c>
      <c r="D1028" s="5" t="s">
        <v>1723</v>
      </c>
      <c r="E1028" s="6">
        <v>210.0</v>
      </c>
      <c r="F1028" s="6">
        <v>20.0</v>
      </c>
      <c r="G1028" s="5" t="s">
        <v>87</v>
      </c>
      <c r="H1028" s="7" t="s">
        <v>1724</v>
      </c>
      <c r="I1028" s="5" t="str">
        <f>IFERROR(__xludf.DUMMYFUNCTION("""COMPUTED_VALUE"""),"❌")</f>
        <v>❌</v>
      </c>
      <c r="J1028" s="5"/>
      <c r="K1028" s="5"/>
      <c r="L1028" s="8"/>
    </row>
    <row r="1029" ht="38.25" customHeight="1">
      <c r="A1029" s="3"/>
      <c r="B1029" s="4" t="s">
        <v>158</v>
      </c>
      <c r="C1029" s="4" t="s">
        <v>1722</v>
      </c>
      <c r="D1029" s="5" t="s">
        <v>1725</v>
      </c>
      <c r="E1029" s="6">
        <v>20.0</v>
      </c>
      <c r="F1029" s="6">
        <v>14.0</v>
      </c>
      <c r="G1029" s="5" t="s">
        <v>244</v>
      </c>
      <c r="H1029" s="7" t="s">
        <v>1724</v>
      </c>
      <c r="I1029" s="5" t="str">
        <f>IFERROR(__xludf.DUMMYFUNCTION("""COMPUTED_VALUE"""),"❌")</f>
        <v>❌</v>
      </c>
      <c r="J1029" s="5"/>
      <c r="K1029" s="5"/>
      <c r="L1029" s="8"/>
    </row>
    <row r="1030" ht="38.25" customHeight="1">
      <c r="A1030" s="3"/>
      <c r="B1030" s="4" t="s">
        <v>158</v>
      </c>
      <c r="C1030" s="4" t="s">
        <v>1722</v>
      </c>
      <c r="D1030" s="5" t="s">
        <v>1726</v>
      </c>
      <c r="E1030" s="6">
        <v>20.0</v>
      </c>
      <c r="F1030" s="6">
        <v>18.0</v>
      </c>
      <c r="G1030" s="5" t="s">
        <v>15</v>
      </c>
      <c r="H1030" s="7" t="s">
        <v>1724</v>
      </c>
      <c r="I1030" s="5" t="str">
        <f>IFERROR(__xludf.DUMMYFUNCTION("""COMPUTED_VALUE"""),"❌")</f>
        <v>❌</v>
      </c>
      <c r="J1030" s="5"/>
      <c r="K1030" s="5"/>
      <c r="L1030" s="8"/>
    </row>
    <row r="1031" ht="38.25" customHeight="1">
      <c r="A1031" s="3"/>
      <c r="B1031" s="4" t="s">
        <v>158</v>
      </c>
      <c r="C1031" s="4" t="s">
        <v>1722</v>
      </c>
      <c r="D1031" s="5" t="s">
        <v>1727</v>
      </c>
      <c r="E1031" s="6">
        <v>20.0</v>
      </c>
      <c r="F1031" s="6">
        <v>11.0</v>
      </c>
      <c r="G1031" s="5" t="s">
        <v>41</v>
      </c>
      <c r="H1031" s="7" t="s">
        <v>1724</v>
      </c>
      <c r="I1031" s="5" t="str">
        <f>IFERROR(__xludf.DUMMYFUNCTION("""COMPUTED_VALUE"""),"❌")</f>
        <v>❌</v>
      </c>
      <c r="J1031" s="5"/>
      <c r="K1031" s="5"/>
      <c r="L1031" s="8"/>
    </row>
    <row r="1032" ht="38.25" customHeight="1">
      <c r="A1032" s="3"/>
      <c r="B1032" s="4" t="s">
        <v>158</v>
      </c>
      <c r="C1032" s="4" t="s">
        <v>1722</v>
      </c>
      <c r="D1032" s="5" t="s">
        <v>1728</v>
      </c>
      <c r="E1032" s="6">
        <v>20.0</v>
      </c>
      <c r="F1032" s="6">
        <v>11.0</v>
      </c>
      <c r="G1032" s="5" t="s">
        <v>15</v>
      </c>
      <c r="H1032" s="7" t="s">
        <v>1724</v>
      </c>
      <c r="I1032" s="5" t="str">
        <f>IFERROR(__xludf.DUMMYFUNCTION("""COMPUTED_VALUE"""),"❌")</f>
        <v>❌</v>
      </c>
      <c r="J1032" s="5"/>
      <c r="K1032" s="5"/>
      <c r="L1032" s="8"/>
    </row>
    <row r="1033" ht="38.25" customHeight="1">
      <c r="A1033" s="3"/>
      <c r="B1033" s="4" t="s">
        <v>158</v>
      </c>
      <c r="C1033" s="4" t="s">
        <v>1722</v>
      </c>
      <c r="D1033" s="5" t="s">
        <v>1729</v>
      </c>
      <c r="E1033" s="6">
        <v>10.0</v>
      </c>
      <c r="F1033" s="6">
        <v>13.0</v>
      </c>
      <c r="G1033" s="5" t="s">
        <v>15</v>
      </c>
      <c r="H1033" s="7" t="s">
        <v>1724</v>
      </c>
      <c r="I1033" s="5" t="str">
        <f>IFERROR(__xludf.DUMMYFUNCTION("""COMPUTED_VALUE"""),"❌")</f>
        <v>❌</v>
      </c>
      <c r="J1033" s="5"/>
      <c r="K1033" s="5"/>
      <c r="L1033" s="8"/>
    </row>
    <row r="1034" ht="38.25" customHeight="1">
      <c r="A1034" s="3"/>
      <c r="B1034" s="4" t="s">
        <v>158</v>
      </c>
      <c r="C1034" s="4" t="s">
        <v>1722</v>
      </c>
      <c r="D1034" s="5" t="s">
        <v>1730</v>
      </c>
      <c r="E1034" s="6">
        <v>10.0</v>
      </c>
      <c r="F1034" s="6">
        <v>14.0</v>
      </c>
      <c r="G1034" s="5" t="s">
        <v>433</v>
      </c>
      <c r="H1034" s="7" t="s">
        <v>1724</v>
      </c>
      <c r="I1034" s="5" t="str">
        <f>IFERROR(__xludf.DUMMYFUNCTION("""COMPUTED_VALUE"""),"❌")</f>
        <v>❌</v>
      </c>
      <c r="J1034" s="5"/>
      <c r="K1034" s="5"/>
      <c r="L1034" s="8"/>
    </row>
    <row r="1035" ht="38.25" customHeight="1">
      <c r="A1035" s="3"/>
      <c r="B1035" s="4" t="s">
        <v>158</v>
      </c>
      <c r="C1035" s="4" t="s">
        <v>1722</v>
      </c>
      <c r="D1035" s="5" t="s">
        <v>1731</v>
      </c>
      <c r="E1035" s="6">
        <v>10.0</v>
      </c>
      <c r="F1035" s="6">
        <v>16.0</v>
      </c>
      <c r="G1035" s="5" t="s">
        <v>41</v>
      </c>
      <c r="H1035" s="7" t="s">
        <v>1724</v>
      </c>
      <c r="I1035" s="5" t="str">
        <f>IFERROR(__xludf.DUMMYFUNCTION("""COMPUTED_VALUE"""),"❌")</f>
        <v>❌</v>
      </c>
      <c r="J1035" s="5"/>
      <c r="K1035" s="5"/>
      <c r="L1035" s="8"/>
    </row>
    <row r="1036" ht="38.25" customHeight="1">
      <c r="A1036" s="3"/>
      <c r="B1036" s="4" t="s">
        <v>518</v>
      </c>
      <c r="C1036" s="4" t="s">
        <v>1732</v>
      </c>
      <c r="D1036" s="5" t="s">
        <v>1733</v>
      </c>
      <c r="E1036" s="6">
        <v>210.0</v>
      </c>
      <c r="F1036" s="6">
        <v>22.0</v>
      </c>
      <c r="G1036" s="5" t="s">
        <v>15</v>
      </c>
      <c r="H1036" s="7" t="s">
        <v>1734</v>
      </c>
      <c r="I1036" s="5" t="str">
        <f>IFERROR(__xludf.DUMMYFUNCTION("""COMPUTED_VALUE"""),"✅")</f>
        <v>✅</v>
      </c>
      <c r="J1036" s="5"/>
      <c r="K1036" s="5"/>
      <c r="L1036" s="8"/>
    </row>
    <row r="1037" ht="38.25" customHeight="1">
      <c r="A1037" s="3"/>
      <c r="B1037" s="4" t="s">
        <v>518</v>
      </c>
      <c r="C1037" s="4" t="s">
        <v>1732</v>
      </c>
      <c r="D1037" s="5" t="s">
        <v>1735</v>
      </c>
      <c r="E1037" s="6">
        <v>20.0</v>
      </c>
      <c r="F1037" s="6">
        <v>19.0</v>
      </c>
      <c r="G1037" s="5" t="s">
        <v>28</v>
      </c>
      <c r="H1037" s="7" t="s">
        <v>1734</v>
      </c>
      <c r="I1037" s="5" t="str">
        <f>IFERROR(__xludf.DUMMYFUNCTION("""COMPUTED_VALUE"""),"✅")</f>
        <v>✅</v>
      </c>
      <c r="J1037" s="5"/>
      <c r="K1037" s="5"/>
      <c r="L1037" s="8"/>
    </row>
    <row r="1038" ht="38.25" customHeight="1">
      <c r="A1038" s="3"/>
      <c r="B1038" s="4" t="s">
        <v>518</v>
      </c>
      <c r="C1038" s="4" t="s">
        <v>1732</v>
      </c>
      <c r="D1038" s="5" t="s">
        <v>1736</v>
      </c>
      <c r="E1038" s="6">
        <v>10.0</v>
      </c>
      <c r="F1038" s="6">
        <v>11.0</v>
      </c>
      <c r="G1038" s="5" t="s">
        <v>28</v>
      </c>
      <c r="H1038" s="7" t="s">
        <v>1737</v>
      </c>
      <c r="I1038" s="5" t="str">
        <f>IFERROR(__xludf.DUMMYFUNCTION("""COMPUTED_VALUE"""),"❌")</f>
        <v>❌</v>
      </c>
      <c r="J1038" s="5"/>
      <c r="K1038" s="5"/>
      <c r="L1038" s="8"/>
    </row>
    <row r="1039" ht="38.25" customHeight="1">
      <c r="A1039" s="3"/>
      <c r="B1039" s="4" t="s">
        <v>518</v>
      </c>
      <c r="C1039" s="4" t="s">
        <v>1732</v>
      </c>
      <c r="D1039" s="5" t="s">
        <v>1738</v>
      </c>
      <c r="E1039" s="6">
        <v>0.0</v>
      </c>
      <c r="F1039" s="6">
        <v>28.0</v>
      </c>
      <c r="G1039" s="5" t="s">
        <v>15</v>
      </c>
      <c r="H1039" s="7" t="s">
        <v>1734</v>
      </c>
      <c r="I1039" s="5" t="str">
        <f>IFERROR(__xludf.DUMMYFUNCTION("""COMPUTED_VALUE"""),"✅")</f>
        <v>✅</v>
      </c>
      <c r="J1039" s="5"/>
      <c r="K1039" s="5"/>
      <c r="L1039" s="8"/>
    </row>
    <row r="1040" ht="38.25" customHeight="1">
      <c r="A1040" s="3"/>
      <c r="B1040" s="4" t="s">
        <v>518</v>
      </c>
      <c r="C1040" s="4" t="s">
        <v>1732</v>
      </c>
      <c r="D1040" s="5" t="s">
        <v>1739</v>
      </c>
      <c r="E1040" s="6">
        <v>0.0</v>
      </c>
      <c r="F1040" s="6">
        <v>24.0</v>
      </c>
      <c r="G1040" s="5" t="s">
        <v>246</v>
      </c>
      <c r="H1040" s="7" t="s">
        <v>1734</v>
      </c>
      <c r="I1040" s="5" t="str">
        <f>IFERROR(__xludf.DUMMYFUNCTION("""COMPUTED_VALUE"""),"✅")</f>
        <v>✅</v>
      </c>
      <c r="J1040" s="5"/>
      <c r="K1040" s="5"/>
      <c r="L1040" s="8"/>
    </row>
    <row r="1041" ht="38.25" customHeight="1">
      <c r="A1041" s="3"/>
      <c r="B1041" s="4" t="s">
        <v>411</v>
      </c>
      <c r="C1041" s="4" t="s">
        <v>1740</v>
      </c>
      <c r="D1041" s="5" t="s">
        <v>1741</v>
      </c>
      <c r="E1041" s="6">
        <v>210.0</v>
      </c>
      <c r="F1041" s="6">
        <v>20.0</v>
      </c>
      <c r="G1041" s="5" t="s">
        <v>41</v>
      </c>
      <c r="H1041" s="7" t="s">
        <v>1742</v>
      </c>
      <c r="I1041" s="5" t="str">
        <f>IFERROR(__xludf.DUMMYFUNCTION("""COMPUTED_VALUE"""),"❌")</f>
        <v>❌</v>
      </c>
      <c r="J1041" s="5"/>
      <c r="K1041" s="5"/>
      <c r="L1041" s="8"/>
    </row>
    <row r="1042" ht="38.25" customHeight="1">
      <c r="A1042" s="3"/>
      <c r="B1042" s="4" t="s">
        <v>411</v>
      </c>
      <c r="C1042" s="4" t="s">
        <v>1740</v>
      </c>
      <c r="D1042" s="5" t="s">
        <v>1743</v>
      </c>
      <c r="E1042" s="6">
        <v>50.0</v>
      </c>
      <c r="F1042" s="6">
        <v>18.0</v>
      </c>
      <c r="G1042" s="5" t="s">
        <v>262</v>
      </c>
      <c r="H1042" s="7" t="s">
        <v>1744</v>
      </c>
      <c r="I1042" s="5" t="str">
        <f>IFERROR(__xludf.DUMMYFUNCTION("""COMPUTED_VALUE"""),"❌")</f>
        <v>❌</v>
      </c>
      <c r="J1042" s="5"/>
      <c r="K1042" s="5"/>
      <c r="L1042" s="8"/>
    </row>
    <row r="1043" ht="38.25" customHeight="1">
      <c r="A1043" s="3"/>
      <c r="B1043" s="4" t="s">
        <v>411</v>
      </c>
      <c r="C1043" s="4" t="s">
        <v>1740</v>
      </c>
      <c r="D1043" s="5" t="s">
        <v>1745</v>
      </c>
      <c r="E1043" s="6">
        <v>30.0</v>
      </c>
      <c r="F1043" s="6">
        <v>12.0</v>
      </c>
      <c r="G1043" s="5" t="s">
        <v>122</v>
      </c>
      <c r="H1043" s="7" t="s">
        <v>1742</v>
      </c>
      <c r="I1043" s="5" t="str">
        <f>IFERROR(__xludf.DUMMYFUNCTION("""COMPUTED_VALUE"""),"❌")</f>
        <v>❌</v>
      </c>
      <c r="J1043" s="5"/>
      <c r="K1043" s="5"/>
      <c r="L1043" s="8"/>
    </row>
    <row r="1044" ht="38.25" customHeight="1">
      <c r="A1044" s="3"/>
      <c r="B1044" s="4" t="s">
        <v>411</v>
      </c>
      <c r="C1044" s="4" t="s">
        <v>1740</v>
      </c>
      <c r="D1044" s="5" t="s">
        <v>1746</v>
      </c>
      <c r="E1044" s="6">
        <v>20.0</v>
      </c>
      <c r="F1044" s="6">
        <v>17.0</v>
      </c>
      <c r="G1044" s="5" t="s">
        <v>616</v>
      </c>
      <c r="H1044" s="7" t="s">
        <v>1747</v>
      </c>
      <c r="I1044" s="5" t="str">
        <f>IFERROR(__xludf.DUMMYFUNCTION("""COMPUTED_VALUE"""),"❌")</f>
        <v>❌</v>
      </c>
      <c r="J1044" s="5"/>
      <c r="K1044" s="5"/>
      <c r="L1044" s="8"/>
    </row>
    <row r="1045" ht="38.25" customHeight="1">
      <c r="A1045" s="3"/>
      <c r="B1045" s="4" t="s">
        <v>730</v>
      </c>
      <c r="C1045" s="4" t="s">
        <v>1748</v>
      </c>
      <c r="D1045" s="5" t="s">
        <v>1749</v>
      </c>
      <c r="E1045" s="6">
        <v>210.0</v>
      </c>
      <c r="F1045" s="6">
        <v>15.0</v>
      </c>
      <c r="G1045" s="5" t="s">
        <v>15</v>
      </c>
      <c r="H1045" s="7" t="s">
        <v>1750</v>
      </c>
      <c r="I1045" s="5" t="str">
        <f>IFERROR(__xludf.DUMMYFUNCTION("""COMPUTED_VALUE"""),"✅")</f>
        <v>✅</v>
      </c>
      <c r="J1045" s="5"/>
      <c r="K1045" s="5"/>
      <c r="L1045" s="8"/>
    </row>
    <row r="1046" ht="38.25" customHeight="1">
      <c r="A1046" s="3"/>
      <c r="B1046" s="4" t="s">
        <v>730</v>
      </c>
      <c r="C1046" s="4" t="s">
        <v>1748</v>
      </c>
      <c r="D1046" s="5" t="s">
        <v>1751</v>
      </c>
      <c r="E1046" s="6">
        <v>20.0</v>
      </c>
      <c r="F1046" s="6">
        <v>11.0</v>
      </c>
      <c r="G1046" s="5" t="s">
        <v>28</v>
      </c>
      <c r="H1046" s="7" t="s">
        <v>1752</v>
      </c>
      <c r="I1046" s="5" t="str">
        <f>IFERROR(__xludf.DUMMYFUNCTION("""COMPUTED_VALUE"""),"❌")</f>
        <v>❌</v>
      </c>
      <c r="J1046" s="5"/>
      <c r="K1046" s="5"/>
      <c r="L1046" s="8"/>
    </row>
    <row r="1047" ht="38.25" customHeight="1">
      <c r="A1047" s="3"/>
      <c r="B1047" s="4" t="s">
        <v>730</v>
      </c>
      <c r="C1047" s="4" t="s">
        <v>1748</v>
      </c>
      <c r="D1047" s="5" t="s">
        <v>1753</v>
      </c>
      <c r="E1047" s="6">
        <v>20.0</v>
      </c>
      <c r="F1047" s="6">
        <v>14.0</v>
      </c>
      <c r="G1047" s="5" t="s">
        <v>15</v>
      </c>
      <c r="H1047" s="7" t="s">
        <v>1754</v>
      </c>
      <c r="I1047" s="5" t="str">
        <f>IFERROR(__xludf.DUMMYFUNCTION("""COMPUTED_VALUE"""),"❌")</f>
        <v>❌</v>
      </c>
      <c r="J1047" s="5"/>
      <c r="K1047" s="5"/>
      <c r="L1047" s="8"/>
    </row>
    <row r="1048" ht="38.25" customHeight="1">
      <c r="A1048" s="3"/>
      <c r="B1048" s="4" t="s">
        <v>730</v>
      </c>
      <c r="C1048" s="4" t="s">
        <v>1748</v>
      </c>
      <c r="D1048" s="5" t="s">
        <v>1755</v>
      </c>
      <c r="E1048" s="6">
        <v>10.0</v>
      </c>
      <c r="F1048" s="6">
        <v>14.0</v>
      </c>
      <c r="G1048" s="5" t="s">
        <v>246</v>
      </c>
      <c r="H1048" s="7" t="s">
        <v>1750</v>
      </c>
      <c r="I1048" s="5" t="str">
        <f>IFERROR(__xludf.DUMMYFUNCTION("""COMPUTED_VALUE"""),"✅")</f>
        <v>✅</v>
      </c>
      <c r="J1048" s="5"/>
      <c r="K1048" s="5"/>
      <c r="L1048" s="8"/>
    </row>
    <row r="1049" ht="38.25" customHeight="1">
      <c r="A1049" s="3"/>
      <c r="B1049" s="4" t="s">
        <v>1756</v>
      </c>
      <c r="C1049" s="4" t="s">
        <v>1757</v>
      </c>
      <c r="D1049" s="5" t="s">
        <v>1758</v>
      </c>
      <c r="E1049" s="6">
        <v>210.0</v>
      </c>
      <c r="F1049" s="6">
        <v>20.0</v>
      </c>
      <c r="G1049" s="5" t="s">
        <v>262</v>
      </c>
      <c r="H1049" s="7" t="s">
        <v>1759</v>
      </c>
      <c r="I1049" s="5" t="str">
        <f>IFERROR(__xludf.DUMMYFUNCTION("""COMPUTED_VALUE"""),"✅")</f>
        <v>✅</v>
      </c>
      <c r="J1049" s="5"/>
      <c r="K1049" s="5"/>
      <c r="L1049" s="8"/>
    </row>
    <row r="1050" ht="38.25" customHeight="1">
      <c r="A1050" s="3"/>
      <c r="B1050" s="4" t="s">
        <v>1756</v>
      </c>
      <c r="C1050" s="4" t="s">
        <v>1757</v>
      </c>
      <c r="D1050" s="5" t="s">
        <v>1760</v>
      </c>
      <c r="E1050" s="6">
        <v>20.0</v>
      </c>
      <c r="F1050" s="6">
        <v>14.0</v>
      </c>
      <c r="G1050" s="5" t="s">
        <v>15</v>
      </c>
      <c r="H1050" s="7" t="s">
        <v>1759</v>
      </c>
      <c r="I1050" s="5" t="str">
        <f>IFERROR(__xludf.DUMMYFUNCTION("""COMPUTED_VALUE"""),"✅")</f>
        <v>✅</v>
      </c>
      <c r="J1050" s="5"/>
      <c r="K1050" s="5"/>
      <c r="L1050" s="8"/>
    </row>
    <row r="1051" ht="38.25" customHeight="1">
      <c r="A1051" s="3"/>
      <c r="B1051" s="4" t="s">
        <v>1756</v>
      </c>
      <c r="C1051" s="4" t="s">
        <v>1757</v>
      </c>
      <c r="D1051" s="5" t="s">
        <v>1761</v>
      </c>
      <c r="E1051" s="6">
        <v>20.0</v>
      </c>
      <c r="F1051" s="6">
        <v>14.0</v>
      </c>
      <c r="G1051" s="5" t="s">
        <v>41</v>
      </c>
      <c r="H1051" s="7" t="s">
        <v>1759</v>
      </c>
      <c r="I1051" s="5" t="str">
        <f>IFERROR(__xludf.DUMMYFUNCTION("""COMPUTED_VALUE"""),"✅")</f>
        <v>✅</v>
      </c>
      <c r="J1051" s="5"/>
      <c r="K1051" s="5"/>
      <c r="L1051" s="8"/>
    </row>
    <row r="1052" ht="38.25" customHeight="1">
      <c r="A1052" s="3"/>
      <c r="B1052" s="4" t="s">
        <v>1756</v>
      </c>
      <c r="C1052" s="4" t="s">
        <v>1757</v>
      </c>
      <c r="D1052" s="5" t="s">
        <v>1762</v>
      </c>
      <c r="E1052" s="6">
        <v>10.0</v>
      </c>
      <c r="F1052" s="6">
        <v>13.0</v>
      </c>
      <c r="G1052" s="5" t="s">
        <v>246</v>
      </c>
      <c r="H1052" s="7" t="s">
        <v>1759</v>
      </c>
      <c r="I1052" s="5" t="str">
        <f>IFERROR(__xludf.DUMMYFUNCTION("""COMPUTED_VALUE"""),"✅")</f>
        <v>✅</v>
      </c>
      <c r="J1052" s="5"/>
      <c r="K1052" s="5"/>
      <c r="L1052" s="8"/>
    </row>
    <row r="1053" ht="38.25" customHeight="1">
      <c r="A1053" s="3"/>
      <c r="B1053" s="4" t="s">
        <v>205</v>
      </c>
      <c r="C1053" s="4" t="s">
        <v>1763</v>
      </c>
      <c r="D1053" s="5" t="s">
        <v>1764</v>
      </c>
      <c r="E1053" s="6">
        <v>210.0</v>
      </c>
      <c r="F1053" s="6">
        <v>17.0</v>
      </c>
      <c r="G1053" s="5" t="s">
        <v>41</v>
      </c>
      <c r="H1053" s="7" t="s">
        <v>1765</v>
      </c>
      <c r="I1053" s="5" t="str">
        <f>IFERROR(__xludf.DUMMYFUNCTION("""COMPUTED_VALUE"""),"❌")</f>
        <v>❌</v>
      </c>
      <c r="J1053" s="5"/>
      <c r="K1053" s="5"/>
      <c r="L1053" s="8"/>
    </row>
    <row r="1054" ht="38.25" customHeight="1">
      <c r="A1054" s="3"/>
      <c r="B1054" s="4" t="s">
        <v>205</v>
      </c>
      <c r="C1054" s="4" t="s">
        <v>1763</v>
      </c>
      <c r="D1054" s="5" t="s">
        <v>1766</v>
      </c>
      <c r="E1054" s="6">
        <v>20.0</v>
      </c>
      <c r="F1054" s="6">
        <v>11.0</v>
      </c>
      <c r="G1054" s="5" t="s">
        <v>41</v>
      </c>
      <c r="H1054" s="7" t="s">
        <v>1767</v>
      </c>
      <c r="I1054" s="5" t="str">
        <f>IFERROR(__xludf.DUMMYFUNCTION("""COMPUTED_VALUE"""),"❌")</f>
        <v>❌</v>
      </c>
      <c r="J1054" s="5"/>
      <c r="K1054" s="5"/>
      <c r="L1054" s="8"/>
    </row>
    <row r="1055" ht="38.25" customHeight="1">
      <c r="A1055" s="3"/>
      <c r="B1055" s="4" t="s">
        <v>205</v>
      </c>
      <c r="C1055" s="4" t="s">
        <v>1763</v>
      </c>
      <c r="D1055" s="5" t="s">
        <v>1768</v>
      </c>
      <c r="E1055" s="6">
        <v>10.0</v>
      </c>
      <c r="F1055" s="6">
        <v>17.0</v>
      </c>
      <c r="G1055" s="5" t="s">
        <v>246</v>
      </c>
      <c r="H1055" s="7" t="s">
        <v>1769</v>
      </c>
      <c r="I1055" s="5" t="str">
        <f>IFERROR(__xludf.DUMMYFUNCTION("""COMPUTED_VALUE"""),"❌")</f>
        <v>❌</v>
      </c>
      <c r="J1055" s="5"/>
      <c r="K1055" s="5"/>
      <c r="L1055" s="8"/>
    </row>
    <row r="1056" ht="38.25" customHeight="1">
      <c r="A1056" s="3"/>
      <c r="B1056" s="4" t="s">
        <v>205</v>
      </c>
      <c r="C1056" s="4" t="s">
        <v>1763</v>
      </c>
      <c r="D1056" s="5" t="s">
        <v>1770</v>
      </c>
      <c r="E1056" s="6">
        <v>0.0</v>
      </c>
      <c r="F1056" s="6">
        <v>24.0</v>
      </c>
      <c r="G1056" s="5" t="s">
        <v>15</v>
      </c>
      <c r="H1056" s="7" t="s">
        <v>1765</v>
      </c>
      <c r="I1056" s="5" t="str">
        <f>IFERROR(__xludf.DUMMYFUNCTION("""COMPUTED_VALUE"""),"❌")</f>
        <v>❌</v>
      </c>
      <c r="J1056" s="5"/>
      <c r="K1056" s="5"/>
      <c r="L1056" s="8"/>
    </row>
    <row r="1057" ht="38.25" customHeight="1">
      <c r="A1057" s="3"/>
      <c r="B1057" s="4" t="s">
        <v>77</v>
      </c>
      <c r="C1057" s="4" t="s">
        <v>1771</v>
      </c>
      <c r="D1057" s="5" t="s">
        <v>1772</v>
      </c>
      <c r="E1057" s="6">
        <v>210.0</v>
      </c>
      <c r="F1057" s="6">
        <v>21.0</v>
      </c>
      <c r="G1057" s="5" t="s">
        <v>142</v>
      </c>
      <c r="H1057" s="7" t="s">
        <v>1065</v>
      </c>
      <c r="I1057" s="5" t="str">
        <f>IFERROR(__xludf.DUMMYFUNCTION("""COMPUTED_VALUE"""),"✅")</f>
        <v>✅</v>
      </c>
      <c r="J1057" s="5"/>
      <c r="K1057" s="5"/>
      <c r="L1057" s="8"/>
    </row>
    <row r="1058" ht="38.25" customHeight="1">
      <c r="A1058" s="3"/>
      <c r="B1058" s="4" t="s">
        <v>77</v>
      </c>
      <c r="C1058" s="4" t="s">
        <v>1771</v>
      </c>
      <c r="D1058" s="5" t="s">
        <v>1773</v>
      </c>
      <c r="E1058" s="6">
        <v>30.0</v>
      </c>
      <c r="F1058" s="6">
        <v>18.0</v>
      </c>
      <c r="G1058" s="5" t="s">
        <v>142</v>
      </c>
      <c r="H1058" s="7" t="s">
        <v>1065</v>
      </c>
      <c r="I1058" s="5" t="str">
        <f>IFERROR(__xludf.DUMMYFUNCTION("""COMPUTED_VALUE"""),"✅")</f>
        <v>✅</v>
      </c>
      <c r="J1058" s="5"/>
      <c r="K1058" s="5"/>
      <c r="L1058" s="8"/>
    </row>
    <row r="1059" ht="38.25" customHeight="1">
      <c r="A1059" s="3"/>
      <c r="B1059" s="4" t="s">
        <v>77</v>
      </c>
      <c r="C1059" s="4" t="s">
        <v>1771</v>
      </c>
      <c r="D1059" s="5" t="s">
        <v>1774</v>
      </c>
      <c r="E1059" s="6">
        <v>20.0</v>
      </c>
      <c r="F1059" s="6">
        <v>18.0</v>
      </c>
      <c r="G1059" s="5" t="s">
        <v>64</v>
      </c>
      <c r="H1059" s="7" t="s">
        <v>1065</v>
      </c>
      <c r="I1059" s="5" t="str">
        <f>IFERROR(__xludf.DUMMYFUNCTION("""COMPUTED_VALUE"""),"✅")</f>
        <v>✅</v>
      </c>
      <c r="J1059" s="5"/>
      <c r="K1059" s="5"/>
      <c r="L1059" s="8"/>
    </row>
    <row r="1060" ht="38.25" customHeight="1">
      <c r="A1060" s="3"/>
      <c r="B1060" s="4" t="s">
        <v>77</v>
      </c>
      <c r="C1060" s="4" t="s">
        <v>1771</v>
      </c>
      <c r="D1060" s="5" t="s">
        <v>1775</v>
      </c>
      <c r="E1060" s="6">
        <v>0.0</v>
      </c>
      <c r="F1060" s="6">
        <v>21.0</v>
      </c>
      <c r="G1060" s="5" t="s">
        <v>246</v>
      </c>
      <c r="H1060" s="7" t="s">
        <v>1065</v>
      </c>
      <c r="I1060" s="5" t="str">
        <f>IFERROR(__xludf.DUMMYFUNCTION("""COMPUTED_VALUE"""),"✅")</f>
        <v>✅</v>
      </c>
      <c r="J1060" s="5"/>
      <c r="K1060" s="5"/>
      <c r="L1060" s="8"/>
    </row>
    <row r="1061" ht="38.25" customHeight="1">
      <c r="A1061" s="3"/>
      <c r="B1061" s="4" t="s">
        <v>77</v>
      </c>
      <c r="C1061" s="4" t="s">
        <v>1776</v>
      </c>
      <c r="D1061" s="5" t="s">
        <v>1777</v>
      </c>
      <c r="E1061" s="6">
        <v>210.0</v>
      </c>
      <c r="F1061" s="6">
        <v>19.0</v>
      </c>
      <c r="G1061" s="5" t="s">
        <v>146</v>
      </c>
      <c r="H1061" s="7" t="s">
        <v>1778</v>
      </c>
      <c r="I1061" s="5" t="str">
        <f>IFERROR(__xludf.DUMMYFUNCTION("""COMPUTED_VALUE"""),"❌")</f>
        <v>❌</v>
      </c>
      <c r="J1061" s="5"/>
      <c r="K1061" s="5"/>
      <c r="L1061" s="8"/>
    </row>
    <row r="1062" ht="38.25" customHeight="1">
      <c r="A1062" s="3"/>
      <c r="B1062" s="4" t="s">
        <v>77</v>
      </c>
      <c r="C1062" s="4" t="s">
        <v>1776</v>
      </c>
      <c r="D1062" s="5" t="s">
        <v>1779</v>
      </c>
      <c r="E1062" s="6">
        <v>20.0</v>
      </c>
      <c r="F1062" s="6">
        <v>13.0</v>
      </c>
      <c r="G1062" s="5" t="s">
        <v>75</v>
      </c>
      <c r="H1062" s="7" t="s">
        <v>1780</v>
      </c>
      <c r="I1062" s="5" t="str">
        <f>IFERROR(__xludf.DUMMYFUNCTION("""COMPUTED_VALUE"""),"❌")</f>
        <v>❌</v>
      </c>
      <c r="J1062" s="5"/>
      <c r="K1062" s="5"/>
      <c r="L1062" s="8"/>
    </row>
    <row r="1063" ht="38.25" customHeight="1">
      <c r="A1063" s="3"/>
      <c r="B1063" s="4" t="s">
        <v>77</v>
      </c>
      <c r="C1063" s="4" t="s">
        <v>1776</v>
      </c>
      <c r="D1063" s="5" t="s">
        <v>1781</v>
      </c>
      <c r="E1063" s="6">
        <v>20.0</v>
      </c>
      <c r="F1063" s="6">
        <v>15.0</v>
      </c>
      <c r="G1063" s="5" t="s">
        <v>64</v>
      </c>
      <c r="H1063" s="7" t="s">
        <v>1778</v>
      </c>
      <c r="I1063" s="5" t="str">
        <f>IFERROR(__xludf.DUMMYFUNCTION("""COMPUTED_VALUE"""),"❌")</f>
        <v>❌</v>
      </c>
      <c r="J1063" s="5"/>
      <c r="K1063" s="5"/>
      <c r="L1063" s="8"/>
    </row>
    <row r="1064" ht="38.25" customHeight="1">
      <c r="A1064" s="3"/>
      <c r="B1064" s="4" t="s">
        <v>77</v>
      </c>
      <c r="C1064" s="4" t="s">
        <v>1776</v>
      </c>
      <c r="D1064" s="5" t="s">
        <v>1782</v>
      </c>
      <c r="E1064" s="6">
        <v>0.0</v>
      </c>
      <c r="F1064" s="6">
        <v>24.0</v>
      </c>
      <c r="G1064" s="5" t="s">
        <v>433</v>
      </c>
      <c r="H1064" s="7" t="s">
        <v>1783</v>
      </c>
      <c r="I1064" s="5" t="str">
        <f>IFERROR(__xludf.DUMMYFUNCTION("""COMPUTED_VALUE"""),"❌")</f>
        <v>❌</v>
      </c>
      <c r="J1064" s="5"/>
      <c r="K1064" s="5"/>
      <c r="L1064" s="8"/>
    </row>
    <row r="1065" ht="38.25" customHeight="1">
      <c r="A1065" s="3"/>
      <c r="B1065" s="4" t="s">
        <v>264</v>
      </c>
      <c r="C1065" s="4" t="s">
        <v>1784</v>
      </c>
      <c r="D1065" s="5" t="s">
        <v>1785</v>
      </c>
      <c r="E1065" s="6">
        <v>210.0</v>
      </c>
      <c r="F1065" s="6">
        <v>22.0</v>
      </c>
      <c r="G1065" s="5" t="s">
        <v>28</v>
      </c>
      <c r="H1065" s="7" t="s">
        <v>1786</v>
      </c>
      <c r="I1065" s="5" t="str">
        <f>IFERROR(__xludf.DUMMYFUNCTION("""COMPUTED_VALUE"""),"✅")</f>
        <v>✅</v>
      </c>
      <c r="J1065" s="5"/>
      <c r="K1065" s="5"/>
      <c r="L1065" s="8"/>
    </row>
    <row r="1066" ht="38.25" customHeight="1">
      <c r="A1066" s="3"/>
      <c r="B1066" s="4" t="s">
        <v>264</v>
      </c>
      <c r="C1066" s="4" t="s">
        <v>1784</v>
      </c>
      <c r="D1066" s="5" t="s">
        <v>1787</v>
      </c>
      <c r="E1066" s="6">
        <v>20.0</v>
      </c>
      <c r="F1066" s="6">
        <v>12.0</v>
      </c>
      <c r="G1066" s="5" t="s">
        <v>41</v>
      </c>
      <c r="H1066" s="7" t="s">
        <v>1786</v>
      </c>
      <c r="I1066" s="5" t="str">
        <f>IFERROR(__xludf.DUMMYFUNCTION("""COMPUTED_VALUE"""),"✅")</f>
        <v>✅</v>
      </c>
      <c r="J1066" s="5"/>
      <c r="K1066" s="5"/>
      <c r="L1066" s="8"/>
    </row>
    <row r="1067" ht="38.25" customHeight="1">
      <c r="A1067" s="3"/>
      <c r="B1067" s="4" t="s">
        <v>264</v>
      </c>
      <c r="C1067" s="4" t="s">
        <v>1784</v>
      </c>
      <c r="D1067" s="5" t="s">
        <v>1788</v>
      </c>
      <c r="E1067" s="6">
        <v>20.0</v>
      </c>
      <c r="F1067" s="6">
        <v>14.0</v>
      </c>
      <c r="G1067" s="5" t="s">
        <v>15</v>
      </c>
      <c r="H1067" s="7" t="s">
        <v>1786</v>
      </c>
      <c r="I1067" s="5" t="str">
        <f>IFERROR(__xludf.DUMMYFUNCTION("""COMPUTED_VALUE"""),"✅")</f>
        <v>✅</v>
      </c>
      <c r="J1067" s="5"/>
      <c r="K1067" s="5"/>
      <c r="L1067" s="8"/>
    </row>
    <row r="1068" ht="38.25" customHeight="1">
      <c r="A1068" s="3"/>
      <c r="B1068" s="4" t="s">
        <v>264</v>
      </c>
      <c r="C1068" s="4" t="s">
        <v>1784</v>
      </c>
      <c r="D1068" s="5" t="s">
        <v>1789</v>
      </c>
      <c r="E1068" s="6">
        <v>20.0</v>
      </c>
      <c r="F1068" s="6">
        <v>17.0</v>
      </c>
      <c r="G1068" s="5" t="s">
        <v>15</v>
      </c>
      <c r="H1068" s="7" t="s">
        <v>1790</v>
      </c>
      <c r="I1068" s="5" t="str">
        <f>IFERROR(__xludf.DUMMYFUNCTION("""COMPUTED_VALUE"""),"❌")</f>
        <v>❌</v>
      </c>
      <c r="J1068" s="5"/>
      <c r="K1068" s="5"/>
      <c r="L1068" s="8"/>
    </row>
    <row r="1069" ht="38.25" customHeight="1">
      <c r="A1069" s="3"/>
      <c r="B1069" s="4" t="s">
        <v>264</v>
      </c>
      <c r="C1069" s="4" t="s">
        <v>1784</v>
      </c>
      <c r="D1069" s="5" t="s">
        <v>1791</v>
      </c>
      <c r="E1069" s="6">
        <v>10.0</v>
      </c>
      <c r="F1069" s="6">
        <v>14.0</v>
      </c>
      <c r="G1069" s="5" t="s">
        <v>246</v>
      </c>
      <c r="H1069" s="7" t="s">
        <v>1786</v>
      </c>
      <c r="I1069" s="5" t="str">
        <f>IFERROR(__xludf.DUMMYFUNCTION("""COMPUTED_VALUE"""),"✅")</f>
        <v>✅</v>
      </c>
      <c r="J1069" s="5"/>
      <c r="K1069" s="5"/>
      <c r="L1069" s="8"/>
    </row>
    <row r="1070" ht="38.25" customHeight="1">
      <c r="A1070" s="3"/>
      <c r="B1070" s="4" t="s">
        <v>1756</v>
      </c>
      <c r="C1070" s="4" t="s">
        <v>1792</v>
      </c>
      <c r="D1070" s="5" t="s">
        <v>1793</v>
      </c>
      <c r="E1070" s="6">
        <v>210.0</v>
      </c>
      <c r="F1070" s="6">
        <v>20.0</v>
      </c>
      <c r="G1070" s="5" t="s">
        <v>262</v>
      </c>
      <c r="H1070" s="7" t="s">
        <v>1794</v>
      </c>
      <c r="I1070" s="5" t="str">
        <f>IFERROR(__xludf.DUMMYFUNCTION("""COMPUTED_VALUE"""),"❌")</f>
        <v>❌</v>
      </c>
      <c r="J1070" s="5"/>
      <c r="K1070" s="5"/>
      <c r="L1070" s="8"/>
    </row>
    <row r="1071" ht="38.25" customHeight="1">
      <c r="A1071" s="3"/>
      <c r="B1071" s="4" t="s">
        <v>1756</v>
      </c>
      <c r="C1071" s="4" t="s">
        <v>1792</v>
      </c>
      <c r="D1071" s="5" t="s">
        <v>1795</v>
      </c>
      <c r="E1071" s="6">
        <v>20.0</v>
      </c>
      <c r="F1071" s="6">
        <v>17.0</v>
      </c>
      <c r="G1071" s="5" t="s">
        <v>15</v>
      </c>
      <c r="H1071" s="7" t="s">
        <v>1794</v>
      </c>
      <c r="I1071" s="5" t="str">
        <f>IFERROR(__xludf.DUMMYFUNCTION("""COMPUTED_VALUE"""),"❌")</f>
        <v>❌</v>
      </c>
      <c r="J1071" s="5"/>
      <c r="K1071" s="5"/>
      <c r="L1071" s="8"/>
    </row>
    <row r="1072" ht="38.25" customHeight="1">
      <c r="A1072" s="3"/>
      <c r="B1072" s="4" t="s">
        <v>1756</v>
      </c>
      <c r="C1072" s="4" t="s">
        <v>1792</v>
      </c>
      <c r="D1072" s="5" t="s">
        <v>1796</v>
      </c>
      <c r="E1072" s="6">
        <v>20.0</v>
      </c>
      <c r="F1072" s="6">
        <v>15.0</v>
      </c>
      <c r="G1072" s="5" t="s">
        <v>246</v>
      </c>
      <c r="H1072" s="7" t="s">
        <v>13</v>
      </c>
      <c r="I1072" s="5" t="str">
        <f>IFERROR(__xludf.DUMMYFUNCTION("""COMPUTED_VALUE"""),"✅")</f>
        <v>✅</v>
      </c>
      <c r="J1072" s="5"/>
      <c r="K1072" s="5"/>
      <c r="L1072" s="8"/>
    </row>
    <row r="1073" ht="38.25" customHeight="1">
      <c r="A1073" s="3"/>
      <c r="B1073" s="4" t="s">
        <v>1756</v>
      </c>
      <c r="C1073" s="4" t="s">
        <v>1792</v>
      </c>
      <c r="D1073" s="5" t="s">
        <v>1797</v>
      </c>
      <c r="E1073" s="6">
        <v>20.0</v>
      </c>
      <c r="F1073" s="6">
        <v>12.0</v>
      </c>
      <c r="G1073" s="5" t="s">
        <v>28</v>
      </c>
      <c r="H1073" s="7" t="s">
        <v>1798</v>
      </c>
      <c r="I1073" s="5" t="str">
        <f>IFERROR(__xludf.DUMMYFUNCTION("""COMPUTED_VALUE"""),"❌")</f>
        <v>❌</v>
      </c>
      <c r="J1073" s="5"/>
      <c r="K1073" s="5"/>
      <c r="L1073" s="8"/>
    </row>
    <row r="1074" ht="38.25" customHeight="1">
      <c r="A1074" s="3"/>
      <c r="B1074" s="4" t="s">
        <v>1756</v>
      </c>
      <c r="C1074" s="4" t="s">
        <v>1792</v>
      </c>
      <c r="D1074" s="5" t="s">
        <v>1799</v>
      </c>
      <c r="E1074" s="6">
        <v>20.0</v>
      </c>
      <c r="F1074" s="6">
        <v>12.0</v>
      </c>
      <c r="G1074" s="5" t="s">
        <v>15</v>
      </c>
      <c r="H1074" s="7" t="s">
        <v>1794</v>
      </c>
      <c r="I1074" s="5" t="str">
        <f>IFERROR(__xludf.DUMMYFUNCTION("""COMPUTED_VALUE"""),"❌")</f>
        <v>❌</v>
      </c>
      <c r="J1074" s="5"/>
      <c r="K1074" s="5"/>
      <c r="L1074" s="8"/>
    </row>
    <row r="1075" ht="38.25" customHeight="1">
      <c r="A1075" s="3"/>
      <c r="B1075" s="4" t="s">
        <v>1756</v>
      </c>
      <c r="C1075" s="4" t="s">
        <v>1792</v>
      </c>
      <c r="D1075" s="5" t="s">
        <v>1800</v>
      </c>
      <c r="E1075" s="6">
        <v>20.0</v>
      </c>
      <c r="F1075" s="6">
        <v>12.0</v>
      </c>
      <c r="G1075" s="5" t="s">
        <v>122</v>
      </c>
      <c r="H1075" s="7" t="s">
        <v>1798</v>
      </c>
      <c r="I1075" s="5" t="str">
        <f>IFERROR(__xludf.DUMMYFUNCTION("""COMPUTED_VALUE"""),"❌")</f>
        <v>❌</v>
      </c>
      <c r="J1075" s="5"/>
      <c r="K1075" s="5"/>
      <c r="L1075" s="8"/>
    </row>
    <row r="1076" ht="38.25" customHeight="1">
      <c r="A1076" s="3"/>
      <c r="B1076" s="4" t="s">
        <v>1756</v>
      </c>
      <c r="C1076" s="4" t="s">
        <v>1792</v>
      </c>
      <c r="D1076" s="5" t="s">
        <v>1801</v>
      </c>
      <c r="E1076" s="6">
        <v>10.0</v>
      </c>
      <c r="F1076" s="6">
        <v>16.0</v>
      </c>
      <c r="G1076" s="5" t="s">
        <v>262</v>
      </c>
      <c r="H1076" s="7" t="s">
        <v>1802</v>
      </c>
      <c r="I1076" s="5" t="str">
        <f>IFERROR(__xludf.DUMMYFUNCTION("""COMPUTED_VALUE"""),"❌")</f>
        <v>❌</v>
      </c>
      <c r="J1076" s="5"/>
      <c r="K1076" s="5"/>
      <c r="L1076" s="8"/>
    </row>
    <row r="1077" ht="38.25" customHeight="1">
      <c r="A1077" s="3"/>
      <c r="B1077" s="4" t="s">
        <v>411</v>
      </c>
      <c r="C1077" s="4" t="s">
        <v>1803</v>
      </c>
      <c r="D1077" s="5" t="s">
        <v>1804</v>
      </c>
      <c r="E1077" s="6">
        <v>210.0</v>
      </c>
      <c r="F1077" s="6">
        <v>18.0</v>
      </c>
      <c r="G1077" s="5" t="s">
        <v>28</v>
      </c>
      <c r="H1077" s="7" t="s">
        <v>1805</v>
      </c>
      <c r="I1077" s="5" t="str">
        <f>IFERROR(__xludf.DUMMYFUNCTION("""COMPUTED_VALUE"""),"❌")</f>
        <v>❌</v>
      </c>
      <c r="J1077" s="5"/>
      <c r="K1077" s="5"/>
      <c r="L1077" s="8"/>
    </row>
    <row r="1078" ht="38.25" customHeight="1">
      <c r="A1078" s="3"/>
      <c r="B1078" s="4" t="s">
        <v>411</v>
      </c>
      <c r="C1078" s="4" t="s">
        <v>1803</v>
      </c>
      <c r="D1078" s="5" t="s">
        <v>1806</v>
      </c>
      <c r="E1078" s="6">
        <v>20.0</v>
      </c>
      <c r="F1078" s="6">
        <v>12.0</v>
      </c>
      <c r="G1078" s="5" t="s">
        <v>28</v>
      </c>
      <c r="H1078" s="7" t="s">
        <v>1807</v>
      </c>
      <c r="I1078" s="5" t="str">
        <f>IFERROR(__xludf.DUMMYFUNCTION("""COMPUTED_VALUE"""),"❌")</f>
        <v>❌</v>
      </c>
      <c r="J1078" s="5"/>
      <c r="K1078" s="5"/>
      <c r="L1078" s="8"/>
    </row>
    <row r="1079" ht="38.25" customHeight="1">
      <c r="A1079" s="3"/>
      <c r="B1079" s="4" t="s">
        <v>411</v>
      </c>
      <c r="C1079" s="4" t="s">
        <v>1803</v>
      </c>
      <c r="D1079" s="5" t="s">
        <v>1808</v>
      </c>
      <c r="E1079" s="6">
        <v>20.0</v>
      </c>
      <c r="F1079" s="6">
        <v>13.0</v>
      </c>
      <c r="G1079" s="5" t="s">
        <v>28</v>
      </c>
      <c r="H1079" s="7" t="s">
        <v>1807</v>
      </c>
      <c r="I1079" s="5" t="str">
        <f>IFERROR(__xludf.DUMMYFUNCTION("""COMPUTED_VALUE"""),"❌")</f>
        <v>❌</v>
      </c>
      <c r="J1079" s="5"/>
      <c r="K1079" s="5"/>
      <c r="L1079" s="8"/>
    </row>
    <row r="1080" ht="38.25" customHeight="1">
      <c r="A1080" s="3"/>
      <c r="B1080" s="4" t="s">
        <v>1643</v>
      </c>
      <c r="C1080" s="4" t="s">
        <v>1809</v>
      </c>
      <c r="D1080" s="5" t="s">
        <v>1810</v>
      </c>
      <c r="E1080" s="6">
        <v>210.0</v>
      </c>
      <c r="F1080" s="6">
        <v>17.0</v>
      </c>
      <c r="G1080" s="5" t="s">
        <v>15</v>
      </c>
      <c r="H1080" s="7" t="s">
        <v>1811</v>
      </c>
      <c r="I1080" s="5" t="str">
        <f>IFERROR(__xludf.DUMMYFUNCTION("""COMPUTED_VALUE"""),"✅")</f>
        <v>✅</v>
      </c>
      <c r="J1080" s="5"/>
      <c r="K1080" s="5"/>
      <c r="L1080" s="8"/>
    </row>
    <row r="1081" ht="38.25" customHeight="1">
      <c r="A1081" s="3"/>
      <c r="B1081" s="4" t="s">
        <v>1643</v>
      </c>
      <c r="C1081" s="4" t="s">
        <v>1809</v>
      </c>
      <c r="D1081" s="5" t="s">
        <v>1812</v>
      </c>
      <c r="E1081" s="6">
        <v>20.0</v>
      </c>
      <c r="F1081" s="6">
        <v>14.0</v>
      </c>
      <c r="G1081" s="5" t="s">
        <v>15</v>
      </c>
      <c r="H1081" s="7" t="s">
        <v>1811</v>
      </c>
      <c r="I1081" s="5" t="str">
        <f>IFERROR(__xludf.DUMMYFUNCTION("""COMPUTED_VALUE"""),"✅")</f>
        <v>✅</v>
      </c>
      <c r="J1081" s="5"/>
      <c r="K1081" s="5"/>
      <c r="L1081" s="8"/>
    </row>
    <row r="1082" ht="38.25" customHeight="1">
      <c r="A1082" s="3"/>
      <c r="B1082" s="4" t="s">
        <v>1643</v>
      </c>
      <c r="C1082" s="4" t="s">
        <v>1809</v>
      </c>
      <c r="D1082" s="5" t="s">
        <v>1813</v>
      </c>
      <c r="E1082" s="6">
        <v>10.0</v>
      </c>
      <c r="F1082" s="6">
        <v>16.0</v>
      </c>
      <c r="G1082" s="5" t="s">
        <v>246</v>
      </c>
      <c r="H1082" s="7" t="s">
        <v>1811</v>
      </c>
      <c r="I1082" s="5" t="str">
        <f>IFERROR(__xludf.DUMMYFUNCTION("""COMPUTED_VALUE"""),"✅")</f>
        <v>✅</v>
      </c>
      <c r="J1082" s="5"/>
      <c r="K1082" s="5"/>
      <c r="L1082" s="8"/>
    </row>
    <row r="1083" ht="38.25" customHeight="1">
      <c r="A1083" s="3"/>
      <c r="B1083" s="4" t="s">
        <v>1643</v>
      </c>
      <c r="C1083" s="4" t="s">
        <v>1809</v>
      </c>
      <c r="D1083" s="5" t="s">
        <v>1814</v>
      </c>
      <c r="E1083" s="6">
        <v>0.0</v>
      </c>
      <c r="F1083" s="6">
        <v>25.0</v>
      </c>
      <c r="G1083" s="5" t="s">
        <v>41</v>
      </c>
      <c r="H1083" s="7" t="s">
        <v>1815</v>
      </c>
      <c r="I1083" s="5" t="str">
        <f>IFERROR(__xludf.DUMMYFUNCTION("""COMPUTED_VALUE"""),"❌")</f>
        <v>❌</v>
      </c>
      <c r="J1083" s="5"/>
      <c r="K1083" s="5"/>
      <c r="L1083" s="8"/>
    </row>
    <row r="1084" ht="38.25" customHeight="1">
      <c r="A1084" s="3"/>
      <c r="B1084" s="4" t="s">
        <v>518</v>
      </c>
      <c r="C1084" s="4" t="s">
        <v>1816</v>
      </c>
      <c r="D1084" s="5" t="s">
        <v>1817</v>
      </c>
      <c r="E1084" s="6">
        <v>210.0</v>
      </c>
      <c r="F1084" s="6">
        <v>17.0</v>
      </c>
      <c r="G1084" s="5" t="s">
        <v>115</v>
      </c>
      <c r="H1084" s="7" t="s">
        <v>1818</v>
      </c>
      <c r="I1084" s="5" t="str">
        <f>IFERROR(__xludf.DUMMYFUNCTION("""COMPUTED_VALUE"""),"❌")</f>
        <v>❌</v>
      </c>
      <c r="J1084" s="5"/>
      <c r="K1084" s="5"/>
      <c r="L1084" s="8"/>
    </row>
    <row r="1085" ht="38.25" customHeight="1">
      <c r="A1085" s="3"/>
      <c r="B1085" s="4" t="s">
        <v>518</v>
      </c>
      <c r="C1085" s="4" t="s">
        <v>1816</v>
      </c>
      <c r="D1085" s="5" t="s">
        <v>1819</v>
      </c>
      <c r="E1085" s="6">
        <v>20.0</v>
      </c>
      <c r="F1085" s="6">
        <v>9.0</v>
      </c>
      <c r="G1085" s="5" t="s">
        <v>122</v>
      </c>
      <c r="H1085" s="7" t="s">
        <v>1818</v>
      </c>
      <c r="I1085" s="5" t="str">
        <f>IFERROR(__xludf.DUMMYFUNCTION("""COMPUTED_VALUE"""),"❌")</f>
        <v>❌</v>
      </c>
      <c r="J1085" s="5"/>
      <c r="K1085" s="5"/>
      <c r="L1085" s="8"/>
    </row>
    <row r="1086" ht="38.25" customHeight="1">
      <c r="A1086" s="3"/>
      <c r="B1086" s="4" t="s">
        <v>518</v>
      </c>
      <c r="C1086" s="4" t="s">
        <v>1816</v>
      </c>
      <c r="D1086" s="5" t="s">
        <v>1820</v>
      </c>
      <c r="E1086" s="6">
        <v>0.0</v>
      </c>
      <c r="F1086" s="6">
        <v>20.0</v>
      </c>
      <c r="G1086" s="5" t="s">
        <v>115</v>
      </c>
      <c r="H1086" s="7" t="s">
        <v>1818</v>
      </c>
      <c r="I1086" s="5" t="str">
        <f>IFERROR(__xludf.DUMMYFUNCTION("""COMPUTED_VALUE"""),"❌")</f>
        <v>❌</v>
      </c>
      <c r="J1086" s="5"/>
      <c r="K1086" s="5"/>
      <c r="L1086" s="8"/>
    </row>
    <row r="1087" ht="38.25" customHeight="1">
      <c r="A1087" s="3"/>
      <c r="B1087" s="4" t="s">
        <v>158</v>
      </c>
      <c r="C1087" s="4" t="s">
        <v>159</v>
      </c>
      <c r="D1087" s="5" t="s">
        <v>1821</v>
      </c>
      <c r="E1087" s="6">
        <v>210.0</v>
      </c>
      <c r="F1087" s="6">
        <v>11.0</v>
      </c>
      <c r="G1087" s="5" t="s">
        <v>41</v>
      </c>
      <c r="H1087" s="7" t="s">
        <v>181</v>
      </c>
      <c r="I1087" s="5" t="str">
        <f>IFERROR(__xludf.DUMMYFUNCTION("""COMPUTED_VALUE"""),"❌")</f>
        <v>❌</v>
      </c>
      <c r="J1087" s="5"/>
      <c r="K1087" s="5"/>
      <c r="L1087" s="8"/>
    </row>
    <row r="1088" ht="38.25" customHeight="1">
      <c r="A1088" s="3"/>
      <c r="B1088" s="4" t="s">
        <v>158</v>
      </c>
      <c r="C1088" s="4" t="s">
        <v>159</v>
      </c>
      <c r="D1088" s="5" t="s">
        <v>1822</v>
      </c>
      <c r="E1088" s="6">
        <v>210.0</v>
      </c>
      <c r="F1088" s="6">
        <v>14.0</v>
      </c>
      <c r="G1088" s="5" t="s">
        <v>15</v>
      </c>
      <c r="H1088" s="7" t="s">
        <v>175</v>
      </c>
      <c r="I1088" s="5" t="str">
        <f>IFERROR(__xludf.DUMMYFUNCTION("""COMPUTED_VALUE"""),"❌")</f>
        <v>❌</v>
      </c>
      <c r="J1088" s="5"/>
      <c r="K1088" s="5"/>
      <c r="L1088" s="8"/>
    </row>
    <row r="1089" ht="38.25" customHeight="1">
      <c r="A1089" s="3"/>
      <c r="B1089" s="4" t="s">
        <v>249</v>
      </c>
      <c r="C1089" s="4" t="s">
        <v>341</v>
      </c>
      <c r="D1089" s="5" t="s">
        <v>1823</v>
      </c>
      <c r="E1089" s="6">
        <v>210.0</v>
      </c>
      <c r="F1089" s="6">
        <v>16.0</v>
      </c>
      <c r="G1089" s="5" t="s">
        <v>28</v>
      </c>
      <c r="H1089" s="7" t="s">
        <v>352</v>
      </c>
      <c r="I1089" s="5" t="str">
        <f>IFERROR(__xludf.DUMMYFUNCTION("""COMPUTED_VALUE"""),"❌")</f>
        <v>❌</v>
      </c>
      <c r="J1089" s="5"/>
      <c r="K1089" s="5"/>
      <c r="L1089" s="8"/>
    </row>
    <row r="1090" ht="38.25" customHeight="1">
      <c r="A1090" s="3"/>
      <c r="B1090" s="4" t="s">
        <v>249</v>
      </c>
      <c r="C1090" s="4" t="s">
        <v>1824</v>
      </c>
      <c r="D1090" s="5" t="s">
        <v>1825</v>
      </c>
      <c r="E1090" s="6">
        <v>210.0</v>
      </c>
      <c r="F1090" s="6">
        <v>17.0</v>
      </c>
      <c r="G1090" s="5" t="s">
        <v>15</v>
      </c>
      <c r="H1090" s="7" t="s">
        <v>1826</v>
      </c>
      <c r="I1090" s="5" t="str">
        <f>IFERROR(__xludf.DUMMYFUNCTION("""COMPUTED_VALUE"""),"❌")</f>
        <v>❌</v>
      </c>
      <c r="J1090" s="5"/>
      <c r="K1090" s="5"/>
      <c r="L1090" s="8"/>
    </row>
    <row r="1091" ht="38.25" customHeight="1">
      <c r="A1091" s="3"/>
      <c r="B1091" s="4" t="s">
        <v>249</v>
      </c>
      <c r="C1091" s="4" t="s">
        <v>1824</v>
      </c>
      <c r="D1091" s="5" t="s">
        <v>1827</v>
      </c>
      <c r="E1091" s="6">
        <v>20.0</v>
      </c>
      <c r="F1091" s="6">
        <v>16.0</v>
      </c>
      <c r="G1091" s="5" t="s">
        <v>28</v>
      </c>
      <c r="H1091" s="7" t="s">
        <v>1826</v>
      </c>
      <c r="I1091" s="5" t="str">
        <f>IFERROR(__xludf.DUMMYFUNCTION("""COMPUTED_VALUE"""),"❌")</f>
        <v>❌</v>
      </c>
      <c r="J1091" s="5"/>
      <c r="K1091" s="5"/>
      <c r="L1091" s="8"/>
    </row>
    <row r="1092" ht="38.25" customHeight="1">
      <c r="A1092" s="3"/>
      <c r="B1092" s="4" t="s">
        <v>249</v>
      </c>
      <c r="C1092" s="4" t="s">
        <v>1824</v>
      </c>
      <c r="D1092" s="5" t="s">
        <v>1828</v>
      </c>
      <c r="E1092" s="6">
        <v>20.0</v>
      </c>
      <c r="F1092" s="6">
        <v>17.0</v>
      </c>
      <c r="G1092" s="5" t="s">
        <v>28</v>
      </c>
      <c r="H1092" s="7" t="s">
        <v>1826</v>
      </c>
      <c r="I1092" s="5" t="str">
        <f>IFERROR(__xludf.DUMMYFUNCTION("""COMPUTED_VALUE"""),"❌")</f>
        <v>❌</v>
      </c>
      <c r="J1092" s="5"/>
      <c r="K1092" s="5"/>
      <c r="L1092" s="8"/>
    </row>
    <row r="1093" ht="38.25" customHeight="1">
      <c r="A1093" s="3"/>
      <c r="B1093" s="4" t="s">
        <v>205</v>
      </c>
      <c r="C1093" s="4" t="s">
        <v>1829</v>
      </c>
      <c r="D1093" s="5" t="s">
        <v>1830</v>
      </c>
      <c r="E1093" s="6">
        <v>170.0</v>
      </c>
      <c r="F1093" s="6">
        <v>22.0</v>
      </c>
      <c r="G1093" s="5" t="s">
        <v>262</v>
      </c>
      <c r="H1093" s="7" t="s">
        <v>1831</v>
      </c>
      <c r="I1093" s="5" t="str">
        <f>IFERROR(__xludf.DUMMYFUNCTION("""COMPUTED_VALUE"""),"❌")</f>
        <v>❌</v>
      </c>
      <c r="J1093" s="5"/>
      <c r="K1093" s="5"/>
      <c r="L1093" s="8"/>
    </row>
    <row r="1094" ht="38.25" customHeight="1">
      <c r="A1094" s="3"/>
      <c r="B1094" s="4" t="s">
        <v>205</v>
      </c>
      <c r="C1094" s="4" t="s">
        <v>1829</v>
      </c>
      <c r="D1094" s="5" t="s">
        <v>1832</v>
      </c>
      <c r="E1094" s="6">
        <v>20.0</v>
      </c>
      <c r="F1094" s="6">
        <v>13.0</v>
      </c>
      <c r="G1094" s="5" t="s">
        <v>15</v>
      </c>
      <c r="H1094" s="7" t="s">
        <v>1831</v>
      </c>
      <c r="I1094" s="5" t="str">
        <f>IFERROR(__xludf.DUMMYFUNCTION("""COMPUTED_VALUE"""),"❌")</f>
        <v>❌</v>
      </c>
      <c r="J1094" s="5"/>
      <c r="K1094" s="5"/>
      <c r="L1094" s="8"/>
    </row>
    <row r="1095" ht="38.25" customHeight="1">
      <c r="A1095" s="3"/>
      <c r="B1095" s="4" t="s">
        <v>205</v>
      </c>
      <c r="C1095" s="4" t="s">
        <v>1829</v>
      </c>
      <c r="D1095" s="5" t="s">
        <v>1833</v>
      </c>
      <c r="E1095" s="6">
        <v>0.0</v>
      </c>
      <c r="F1095" s="6">
        <v>25.0</v>
      </c>
      <c r="G1095" s="5" t="s">
        <v>246</v>
      </c>
      <c r="H1095" s="7" t="s">
        <v>1834</v>
      </c>
      <c r="I1095" s="5" t="str">
        <f>IFERROR(__xludf.DUMMYFUNCTION("""COMPUTED_VALUE"""),"❌")</f>
        <v>❌</v>
      </c>
      <c r="J1095" s="5"/>
      <c r="K1095" s="5"/>
      <c r="L1095" s="8"/>
    </row>
    <row r="1096" ht="38.25" customHeight="1">
      <c r="A1096" s="3"/>
      <c r="B1096" s="4" t="s">
        <v>205</v>
      </c>
      <c r="C1096" s="4" t="s">
        <v>1829</v>
      </c>
      <c r="D1096" s="5" t="s">
        <v>1835</v>
      </c>
      <c r="E1096" s="6">
        <v>0.0</v>
      </c>
      <c r="F1096" s="6">
        <v>18.0</v>
      </c>
      <c r="G1096" s="5" t="s">
        <v>75</v>
      </c>
      <c r="H1096" s="7" t="s">
        <v>1836</v>
      </c>
      <c r="I1096" s="5" t="str">
        <f>IFERROR(__xludf.DUMMYFUNCTION("""COMPUTED_VALUE"""),"❌")</f>
        <v>❌</v>
      </c>
      <c r="J1096" s="5"/>
      <c r="K1096" s="5"/>
      <c r="L1096" s="8"/>
    </row>
    <row r="1097" ht="38.25" customHeight="1">
      <c r="A1097" s="3"/>
      <c r="B1097" s="4" t="s">
        <v>1837</v>
      </c>
      <c r="C1097" s="4" t="s">
        <v>1838</v>
      </c>
      <c r="D1097" s="5" t="s">
        <v>1839</v>
      </c>
      <c r="E1097" s="6">
        <v>170.0</v>
      </c>
      <c r="F1097" s="6">
        <v>22.0</v>
      </c>
      <c r="G1097" s="5" t="s">
        <v>262</v>
      </c>
      <c r="H1097" s="7" t="s">
        <v>1840</v>
      </c>
      <c r="I1097" s="5" t="str">
        <f>IFERROR(__xludf.DUMMYFUNCTION("""COMPUTED_VALUE"""),"✅")</f>
        <v>✅</v>
      </c>
      <c r="J1097" s="5"/>
      <c r="K1097" s="5"/>
      <c r="L1097" s="8"/>
    </row>
    <row r="1098" ht="38.25" customHeight="1">
      <c r="A1098" s="3"/>
      <c r="B1098" s="4" t="s">
        <v>1837</v>
      </c>
      <c r="C1098" s="4" t="s">
        <v>1838</v>
      </c>
      <c r="D1098" s="5" t="s">
        <v>1841</v>
      </c>
      <c r="E1098" s="6">
        <v>20.0</v>
      </c>
      <c r="F1098" s="6">
        <v>8.0</v>
      </c>
      <c r="G1098" s="5" t="s">
        <v>41</v>
      </c>
      <c r="H1098" s="7" t="s">
        <v>1840</v>
      </c>
      <c r="I1098" s="5" t="str">
        <f>IFERROR(__xludf.DUMMYFUNCTION("""COMPUTED_VALUE"""),"✅")</f>
        <v>✅</v>
      </c>
      <c r="J1098" s="5"/>
      <c r="K1098" s="5"/>
      <c r="L1098" s="8"/>
    </row>
    <row r="1099" ht="38.25" customHeight="1">
      <c r="A1099" s="3"/>
      <c r="B1099" s="4" t="s">
        <v>1837</v>
      </c>
      <c r="C1099" s="4" t="s">
        <v>1838</v>
      </c>
      <c r="D1099" s="5" t="s">
        <v>1842</v>
      </c>
      <c r="E1099" s="6">
        <v>20.0</v>
      </c>
      <c r="F1099" s="6">
        <v>8.0</v>
      </c>
      <c r="G1099" s="5" t="s">
        <v>41</v>
      </c>
      <c r="H1099" s="7" t="s">
        <v>1840</v>
      </c>
      <c r="I1099" s="5" t="str">
        <f>IFERROR(__xludf.DUMMYFUNCTION("""COMPUTED_VALUE"""),"✅")</f>
        <v>✅</v>
      </c>
      <c r="J1099" s="5"/>
      <c r="K1099" s="5"/>
      <c r="L1099" s="8"/>
    </row>
    <row r="1100" ht="38.25" customHeight="1">
      <c r="A1100" s="3"/>
      <c r="B1100" s="4" t="s">
        <v>1837</v>
      </c>
      <c r="C1100" s="4" t="s">
        <v>1838</v>
      </c>
      <c r="D1100" s="5" t="s">
        <v>1843</v>
      </c>
      <c r="E1100" s="6">
        <v>0.0</v>
      </c>
      <c r="F1100" s="6">
        <v>20.0</v>
      </c>
      <c r="G1100" s="5" t="s">
        <v>246</v>
      </c>
      <c r="H1100" s="7" t="s">
        <v>1840</v>
      </c>
      <c r="I1100" s="5" t="str">
        <f>IFERROR(__xludf.DUMMYFUNCTION("""COMPUTED_VALUE"""),"✅")</f>
        <v>✅</v>
      </c>
      <c r="J1100" s="5"/>
      <c r="K1100" s="5"/>
      <c r="L1100" s="8"/>
    </row>
    <row r="1101" ht="38.25" customHeight="1">
      <c r="A1101" s="3"/>
      <c r="B1101" s="4" t="s">
        <v>411</v>
      </c>
      <c r="C1101" s="4" t="s">
        <v>1844</v>
      </c>
      <c r="D1101" s="5" t="s">
        <v>1845</v>
      </c>
      <c r="E1101" s="6">
        <v>170.0</v>
      </c>
      <c r="F1101" s="6">
        <v>17.0</v>
      </c>
      <c r="G1101" s="5" t="s">
        <v>15</v>
      </c>
      <c r="H1101" s="7" t="s">
        <v>1846</v>
      </c>
      <c r="I1101" s="5" t="str">
        <f>IFERROR(__xludf.DUMMYFUNCTION("""COMPUTED_VALUE"""),"✅")</f>
        <v>✅</v>
      </c>
      <c r="J1101" s="5"/>
      <c r="K1101" s="5"/>
      <c r="L1101" s="8"/>
    </row>
    <row r="1102" ht="38.25" customHeight="1">
      <c r="A1102" s="3"/>
      <c r="B1102" s="4" t="s">
        <v>411</v>
      </c>
      <c r="C1102" s="4" t="s">
        <v>1844</v>
      </c>
      <c r="D1102" s="5" t="s">
        <v>1847</v>
      </c>
      <c r="E1102" s="6">
        <v>30.0</v>
      </c>
      <c r="F1102" s="6">
        <v>20.0</v>
      </c>
      <c r="G1102" s="5" t="s">
        <v>246</v>
      </c>
      <c r="H1102" s="7" t="s">
        <v>1846</v>
      </c>
      <c r="I1102" s="5" t="str">
        <f>IFERROR(__xludf.DUMMYFUNCTION("""COMPUTED_VALUE"""),"✅")</f>
        <v>✅</v>
      </c>
      <c r="J1102" s="5"/>
      <c r="K1102" s="5"/>
      <c r="L1102" s="8"/>
    </row>
    <row r="1103" ht="38.25" customHeight="1">
      <c r="A1103" s="3"/>
      <c r="B1103" s="4" t="s">
        <v>411</v>
      </c>
      <c r="C1103" s="4" t="s">
        <v>1844</v>
      </c>
      <c r="D1103" s="5" t="s">
        <v>1848</v>
      </c>
      <c r="E1103" s="6">
        <v>20.0</v>
      </c>
      <c r="F1103" s="6">
        <v>12.0</v>
      </c>
      <c r="G1103" s="5" t="s">
        <v>15</v>
      </c>
      <c r="H1103" s="7" t="s">
        <v>1846</v>
      </c>
      <c r="I1103" s="5" t="str">
        <f>IFERROR(__xludf.DUMMYFUNCTION("""COMPUTED_VALUE"""),"✅")</f>
        <v>✅</v>
      </c>
      <c r="J1103" s="5"/>
      <c r="K1103" s="5"/>
      <c r="L1103" s="8"/>
    </row>
    <row r="1104" ht="38.25" customHeight="1">
      <c r="A1104" s="3"/>
      <c r="B1104" s="4" t="s">
        <v>411</v>
      </c>
      <c r="C1104" s="4" t="s">
        <v>1844</v>
      </c>
      <c r="D1104" s="5" t="s">
        <v>1849</v>
      </c>
      <c r="E1104" s="6">
        <v>20.0</v>
      </c>
      <c r="F1104" s="6">
        <v>17.0</v>
      </c>
      <c r="G1104" s="5" t="s">
        <v>15</v>
      </c>
      <c r="H1104" s="7" t="s">
        <v>1846</v>
      </c>
      <c r="I1104" s="5" t="str">
        <f>IFERROR(__xludf.DUMMYFUNCTION("""COMPUTED_VALUE"""),"✅")</f>
        <v>✅</v>
      </c>
      <c r="J1104" s="5"/>
      <c r="K1104" s="5"/>
      <c r="L1104" s="8"/>
    </row>
    <row r="1105" ht="38.25" customHeight="1">
      <c r="A1105" s="3"/>
      <c r="B1105" s="4" t="s">
        <v>158</v>
      </c>
      <c r="C1105" s="4" t="s">
        <v>1850</v>
      </c>
      <c r="D1105" s="5" t="s">
        <v>1851</v>
      </c>
      <c r="E1105" s="6">
        <v>170.0</v>
      </c>
      <c r="F1105" s="6">
        <v>15.0</v>
      </c>
      <c r="G1105" s="5" t="s">
        <v>15</v>
      </c>
      <c r="H1105" s="7" t="s">
        <v>194</v>
      </c>
      <c r="I1105" s="5" t="str">
        <f>IFERROR(__xludf.DUMMYFUNCTION("""COMPUTED_VALUE"""),"❌")</f>
        <v>❌</v>
      </c>
      <c r="J1105" s="5"/>
      <c r="K1105" s="5"/>
      <c r="L1105" s="8"/>
    </row>
    <row r="1106" ht="38.25" customHeight="1">
      <c r="A1106" s="3"/>
      <c r="B1106" s="4" t="s">
        <v>158</v>
      </c>
      <c r="C1106" s="4" t="s">
        <v>1850</v>
      </c>
      <c r="D1106" s="5" t="s">
        <v>1852</v>
      </c>
      <c r="E1106" s="6">
        <v>20.0</v>
      </c>
      <c r="F1106" s="6">
        <v>9.0</v>
      </c>
      <c r="G1106" s="5" t="s">
        <v>28</v>
      </c>
      <c r="H1106" s="7" t="s">
        <v>194</v>
      </c>
      <c r="I1106" s="5" t="str">
        <f>IFERROR(__xludf.DUMMYFUNCTION("""COMPUTED_VALUE"""),"❌")</f>
        <v>❌</v>
      </c>
      <c r="J1106" s="5"/>
      <c r="K1106" s="5"/>
      <c r="L1106" s="8"/>
    </row>
    <row r="1107" ht="38.25" customHeight="1">
      <c r="A1107" s="3"/>
      <c r="B1107" s="4" t="s">
        <v>158</v>
      </c>
      <c r="C1107" s="4" t="s">
        <v>1850</v>
      </c>
      <c r="D1107" s="5" t="s">
        <v>1853</v>
      </c>
      <c r="E1107" s="6">
        <v>20.0</v>
      </c>
      <c r="F1107" s="6">
        <v>12.0</v>
      </c>
      <c r="G1107" s="5" t="s">
        <v>28</v>
      </c>
      <c r="H1107" s="7" t="s">
        <v>194</v>
      </c>
      <c r="I1107" s="5" t="str">
        <f>IFERROR(__xludf.DUMMYFUNCTION("""COMPUTED_VALUE"""),"❌")</f>
        <v>❌</v>
      </c>
      <c r="J1107" s="5"/>
      <c r="K1107" s="5"/>
      <c r="L1107" s="8"/>
    </row>
    <row r="1108" ht="38.25" customHeight="1">
      <c r="A1108" s="3"/>
      <c r="B1108" s="4" t="s">
        <v>158</v>
      </c>
      <c r="C1108" s="4" t="s">
        <v>1850</v>
      </c>
      <c r="D1108" s="5" t="s">
        <v>1854</v>
      </c>
      <c r="E1108" s="6">
        <v>10.0</v>
      </c>
      <c r="F1108" s="6">
        <v>8.0</v>
      </c>
      <c r="G1108" s="5" t="s">
        <v>15</v>
      </c>
      <c r="H1108" s="7" t="s">
        <v>1855</v>
      </c>
      <c r="I1108" s="5" t="str">
        <f>IFERROR(__xludf.DUMMYFUNCTION("""COMPUTED_VALUE"""),"❌")</f>
        <v>❌</v>
      </c>
      <c r="J1108" s="5"/>
      <c r="K1108" s="5"/>
      <c r="L1108" s="8"/>
    </row>
    <row r="1109" ht="38.25" customHeight="1">
      <c r="A1109" s="3"/>
      <c r="B1109" s="4" t="s">
        <v>158</v>
      </c>
      <c r="C1109" s="4" t="s">
        <v>159</v>
      </c>
      <c r="D1109" s="5" t="s">
        <v>1856</v>
      </c>
      <c r="E1109" s="6">
        <v>110.0</v>
      </c>
      <c r="F1109" s="6">
        <v>13.0</v>
      </c>
      <c r="G1109" s="5" t="s">
        <v>28</v>
      </c>
      <c r="H1109" s="7" t="s">
        <v>194</v>
      </c>
      <c r="I1109" s="5" t="str">
        <f>IFERROR(__xludf.DUMMYFUNCTION("""COMPUTED_VALUE"""),"❌")</f>
        <v>❌</v>
      </c>
      <c r="J1109" s="5"/>
      <c r="K1109" s="5"/>
      <c r="L1109" s="8"/>
    </row>
    <row r="1110" ht="38.25" customHeight="1">
      <c r="A1110" s="3"/>
      <c r="B1110" s="4" t="s">
        <v>158</v>
      </c>
      <c r="C1110" s="4" t="s">
        <v>1857</v>
      </c>
      <c r="D1110" s="5" t="s">
        <v>1858</v>
      </c>
      <c r="E1110" s="6">
        <v>170.0</v>
      </c>
      <c r="F1110" s="6">
        <v>20.0</v>
      </c>
      <c r="G1110" s="5" t="s">
        <v>87</v>
      </c>
      <c r="H1110" s="7" t="s">
        <v>1859</v>
      </c>
      <c r="I1110" s="5" t="str">
        <f>IFERROR(__xludf.DUMMYFUNCTION("""COMPUTED_VALUE"""),"❌")</f>
        <v>❌</v>
      </c>
      <c r="J1110" s="5"/>
      <c r="K1110" s="5"/>
      <c r="L1110" s="8"/>
    </row>
    <row r="1111" ht="38.25" customHeight="1">
      <c r="A1111" s="3"/>
      <c r="B1111" s="4" t="s">
        <v>158</v>
      </c>
      <c r="C1111" s="4" t="s">
        <v>1857</v>
      </c>
      <c r="D1111" s="5" t="s">
        <v>1860</v>
      </c>
      <c r="E1111" s="6">
        <v>0.0</v>
      </c>
      <c r="F1111" s="6">
        <v>25.0</v>
      </c>
      <c r="G1111" s="5" t="s">
        <v>122</v>
      </c>
      <c r="H1111" s="7" t="s">
        <v>1861</v>
      </c>
      <c r="I1111" s="5" t="str">
        <f>IFERROR(__xludf.DUMMYFUNCTION("""COMPUTED_VALUE"""),"❌")</f>
        <v>❌</v>
      </c>
      <c r="J1111" s="5"/>
      <c r="K1111" s="5"/>
      <c r="L1111" s="8"/>
    </row>
    <row r="1112" ht="38.25" customHeight="1">
      <c r="A1112" s="3"/>
      <c r="B1112" s="4" t="s">
        <v>77</v>
      </c>
      <c r="C1112" s="4" t="s">
        <v>1862</v>
      </c>
      <c r="D1112" s="5" t="s">
        <v>1863</v>
      </c>
      <c r="E1112" s="6">
        <v>170.0</v>
      </c>
      <c r="F1112" s="6">
        <v>18.0</v>
      </c>
      <c r="G1112" s="5" t="s">
        <v>41</v>
      </c>
      <c r="H1112" s="7" t="s">
        <v>1864</v>
      </c>
      <c r="I1112" s="5" t="str">
        <f>IFERROR(__xludf.DUMMYFUNCTION("""COMPUTED_VALUE"""),"❌")</f>
        <v>❌</v>
      </c>
      <c r="J1112" s="5"/>
      <c r="K1112" s="5"/>
      <c r="L1112" s="8"/>
    </row>
    <row r="1113" ht="38.25" customHeight="1">
      <c r="A1113" s="3"/>
      <c r="B1113" s="4" t="s">
        <v>77</v>
      </c>
      <c r="C1113" s="4" t="s">
        <v>1862</v>
      </c>
      <c r="D1113" s="5" t="s">
        <v>1865</v>
      </c>
      <c r="E1113" s="6">
        <v>20.0</v>
      </c>
      <c r="F1113" s="6">
        <v>12.0</v>
      </c>
      <c r="G1113" s="5" t="s">
        <v>20</v>
      </c>
      <c r="H1113" s="7" t="s">
        <v>1866</v>
      </c>
      <c r="I1113" s="5" t="str">
        <f>IFERROR(__xludf.DUMMYFUNCTION("""COMPUTED_VALUE"""),"❌")</f>
        <v>❌</v>
      </c>
      <c r="J1113" s="5"/>
      <c r="K1113" s="5"/>
      <c r="L1113" s="8"/>
    </row>
    <row r="1114" ht="38.25" customHeight="1">
      <c r="A1114" s="3"/>
      <c r="B1114" s="4" t="s">
        <v>77</v>
      </c>
      <c r="C1114" s="4" t="s">
        <v>1862</v>
      </c>
      <c r="D1114" s="5" t="s">
        <v>1867</v>
      </c>
      <c r="E1114" s="6">
        <v>0.0</v>
      </c>
      <c r="F1114" s="6">
        <v>34.0</v>
      </c>
      <c r="G1114" s="5" t="s">
        <v>1868</v>
      </c>
      <c r="H1114" s="7" t="s">
        <v>72</v>
      </c>
      <c r="I1114" s="5" t="str">
        <f>IFERROR(__xludf.DUMMYFUNCTION("""COMPUTED_VALUE"""),"❌")</f>
        <v>❌</v>
      </c>
      <c r="J1114" s="5"/>
      <c r="K1114" s="5"/>
      <c r="L1114" s="8"/>
    </row>
    <row r="1115" ht="38.25" customHeight="1">
      <c r="A1115" s="3"/>
      <c r="B1115" s="4" t="s">
        <v>77</v>
      </c>
      <c r="C1115" s="4" t="s">
        <v>1862</v>
      </c>
      <c r="D1115" s="5" t="s">
        <v>1869</v>
      </c>
      <c r="E1115" s="6">
        <v>0.0</v>
      </c>
      <c r="F1115" s="6">
        <v>25.0</v>
      </c>
      <c r="G1115" s="5" t="s">
        <v>41</v>
      </c>
      <c r="H1115" s="7" t="s">
        <v>1864</v>
      </c>
      <c r="I1115" s="5" t="str">
        <f>IFERROR(__xludf.DUMMYFUNCTION("""COMPUTED_VALUE"""),"❌")</f>
        <v>❌</v>
      </c>
      <c r="J1115" s="5"/>
      <c r="K1115" s="5"/>
      <c r="L1115" s="8"/>
    </row>
    <row r="1116" ht="38.25" customHeight="1">
      <c r="A1116" s="3"/>
      <c r="B1116" s="4" t="s">
        <v>158</v>
      </c>
      <c r="C1116" s="4" t="s">
        <v>1870</v>
      </c>
      <c r="D1116" s="5" t="s">
        <v>1871</v>
      </c>
      <c r="E1116" s="6">
        <v>170.0</v>
      </c>
      <c r="F1116" s="6">
        <v>21.0</v>
      </c>
      <c r="G1116" s="5" t="s">
        <v>15</v>
      </c>
      <c r="H1116" s="7" t="s">
        <v>1872</v>
      </c>
      <c r="I1116" s="5" t="str">
        <f>IFERROR(__xludf.DUMMYFUNCTION("""COMPUTED_VALUE"""),"❌")</f>
        <v>❌</v>
      </c>
      <c r="J1116" s="5"/>
      <c r="K1116" s="5"/>
      <c r="L1116" s="8"/>
    </row>
    <row r="1117" ht="38.25" customHeight="1">
      <c r="A1117" s="3"/>
      <c r="B1117" s="4" t="s">
        <v>158</v>
      </c>
      <c r="C1117" s="4" t="s">
        <v>1870</v>
      </c>
      <c r="D1117" s="5" t="s">
        <v>1873</v>
      </c>
      <c r="E1117" s="6">
        <v>20.0</v>
      </c>
      <c r="F1117" s="6">
        <v>12.0</v>
      </c>
      <c r="G1117" s="5" t="s">
        <v>122</v>
      </c>
      <c r="H1117" s="7" t="s">
        <v>1872</v>
      </c>
      <c r="I1117" s="5" t="str">
        <f>IFERROR(__xludf.DUMMYFUNCTION("""COMPUTED_VALUE"""),"❌")</f>
        <v>❌</v>
      </c>
      <c r="J1117" s="5"/>
      <c r="K1117" s="5"/>
      <c r="L1117" s="8"/>
    </row>
    <row r="1118" ht="38.25" customHeight="1">
      <c r="A1118" s="3"/>
      <c r="B1118" s="4" t="s">
        <v>158</v>
      </c>
      <c r="C1118" s="4" t="s">
        <v>1870</v>
      </c>
      <c r="D1118" s="5" t="s">
        <v>1874</v>
      </c>
      <c r="E1118" s="6">
        <v>20.0</v>
      </c>
      <c r="F1118" s="6">
        <v>14.0</v>
      </c>
      <c r="G1118" s="5" t="s">
        <v>15</v>
      </c>
      <c r="H1118" s="7" t="s">
        <v>1875</v>
      </c>
      <c r="I1118" s="5" t="str">
        <f>IFERROR(__xludf.DUMMYFUNCTION("""COMPUTED_VALUE"""),"❌")</f>
        <v>❌</v>
      </c>
      <c r="J1118" s="5"/>
      <c r="K1118" s="5"/>
      <c r="L1118" s="8"/>
    </row>
    <row r="1119" ht="38.25" customHeight="1">
      <c r="A1119" s="3"/>
      <c r="B1119" s="4" t="s">
        <v>158</v>
      </c>
      <c r="C1119" s="4" t="s">
        <v>1870</v>
      </c>
      <c r="D1119" s="5" t="s">
        <v>1876</v>
      </c>
      <c r="E1119" s="6">
        <v>20.0</v>
      </c>
      <c r="F1119" s="6">
        <v>17.0</v>
      </c>
      <c r="G1119" s="5" t="s">
        <v>122</v>
      </c>
      <c r="H1119" s="7" t="s">
        <v>1872</v>
      </c>
      <c r="I1119" s="5" t="str">
        <f>IFERROR(__xludf.DUMMYFUNCTION("""COMPUTED_VALUE"""),"❌")</f>
        <v>❌</v>
      </c>
      <c r="J1119" s="5"/>
      <c r="K1119" s="5"/>
      <c r="L1119" s="8"/>
    </row>
    <row r="1120" ht="38.25" customHeight="1">
      <c r="A1120" s="3"/>
      <c r="B1120" s="4" t="s">
        <v>158</v>
      </c>
      <c r="C1120" s="4" t="s">
        <v>1870</v>
      </c>
      <c r="D1120" s="5" t="s">
        <v>1877</v>
      </c>
      <c r="E1120" s="6">
        <v>10.0</v>
      </c>
      <c r="F1120" s="6">
        <v>11.0</v>
      </c>
      <c r="G1120" s="5" t="s">
        <v>41</v>
      </c>
      <c r="H1120" s="7" t="s">
        <v>1872</v>
      </c>
      <c r="I1120" s="5" t="str">
        <f>IFERROR(__xludf.DUMMYFUNCTION("""COMPUTED_VALUE"""),"❌")</f>
        <v>❌</v>
      </c>
      <c r="J1120" s="5"/>
      <c r="K1120" s="5"/>
      <c r="L1120" s="8"/>
    </row>
    <row r="1121" ht="38.25" customHeight="1">
      <c r="A1121" s="3"/>
      <c r="B1121" s="4" t="s">
        <v>205</v>
      </c>
      <c r="C1121" s="4" t="s">
        <v>1878</v>
      </c>
      <c r="D1121" s="5" t="s">
        <v>1879</v>
      </c>
      <c r="E1121" s="6">
        <v>170.0</v>
      </c>
      <c r="F1121" s="6">
        <v>19.0</v>
      </c>
      <c r="G1121" s="5" t="s">
        <v>15</v>
      </c>
      <c r="H1121" s="7" t="s">
        <v>1880</v>
      </c>
      <c r="I1121" s="5" t="str">
        <f>IFERROR(__xludf.DUMMYFUNCTION("""COMPUTED_VALUE"""),"❌")</f>
        <v>❌</v>
      </c>
      <c r="J1121" s="5"/>
      <c r="K1121" s="5"/>
      <c r="L1121" s="8"/>
    </row>
    <row r="1122" ht="38.25" customHeight="1">
      <c r="A1122" s="3"/>
      <c r="B1122" s="4" t="s">
        <v>205</v>
      </c>
      <c r="C1122" s="4" t="s">
        <v>1878</v>
      </c>
      <c r="D1122" s="5" t="s">
        <v>1881</v>
      </c>
      <c r="E1122" s="6">
        <v>20.0</v>
      </c>
      <c r="F1122" s="6">
        <v>16.0</v>
      </c>
      <c r="G1122" s="5" t="s">
        <v>41</v>
      </c>
      <c r="H1122" s="7" t="s">
        <v>1880</v>
      </c>
      <c r="I1122" s="5" t="str">
        <f>IFERROR(__xludf.DUMMYFUNCTION("""COMPUTED_VALUE"""),"❌")</f>
        <v>❌</v>
      </c>
      <c r="J1122" s="5"/>
      <c r="K1122" s="5"/>
      <c r="L1122" s="8"/>
    </row>
    <row r="1123" ht="38.25" customHeight="1">
      <c r="A1123" s="3"/>
      <c r="B1123" s="4" t="s">
        <v>205</v>
      </c>
      <c r="C1123" s="4" t="s">
        <v>1882</v>
      </c>
      <c r="D1123" s="5" t="s">
        <v>1883</v>
      </c>
      <c r="E1123" s="6">
        <v>170.0</v>
      </c>
      <c r="F1123" s="6">
        <v>20.0</v>
      </c>
      <c r="G1123" s="5" t="s">
        <v>15</v>
      </c>
      <c r="H1123" s="7" t="s">
        <v>1884</v>
      </c>
      <c r="I1123" s="5" t="str">
        <f>IFERROR(__xludf.DUMMYFUNCTION("""COMPUTED_VALUE"""),"❌")</f>
        <v>❌</v>
      </c>
      <c r="J1123" s="5"/>
      <c r="K1123" s="5"/>
      <c r="L1123" s="8"/>
    </row>
    <row r="1124" ht="38.25" customHeight="1">
      <c r="A1124" s="3"/>
      <c r="B1124" s="4" t="s">
        <v>205</v>
      </c>
      <c r="C1124" s="4" t="s">
        <v>1882</v>
      </c>
      <c r="D1124" s="5" t="s">
        <v>1885</v>
      </c>
      <c r="E1124" s="6">
        <v>0.0</v>
      </c>
      <c r="F1124" s="6">
        <v>24.0</v>
      </c>
      <c r="G1124" s="5" t="s">
        <v>28</v>
      </c>
      <c r="H1124" s="7" t="s">
        <v>1886</v>
      </c>
      <c r="I1124" s="5" t="str">
        <f>IFERROR(__xludf.DUMMYFUNCTION("""COMPUTED_VALUE"""),"❌")</f>
        <v>❌</v>
      </c>
      <c r="J1124" s="5"/>
      <c r="K1124" s="5"/>
      <c r="L1124" s="8"/>
    </row>
    <row r="1125" ht="38.25" customHeight="1">
      <c r="A1125" s="3"/>
      <c r="B1125" s="4" t="s">
        <v>205</v>
      </c>
      <c r="C1125" s="4" t="s">
        <v>1882</v>
      </c>
      <c r="D1125" s="5" t="s">
        <v>1887</v>
      </c>
      <c r="E1125" s="6">
        <v>0.0</v>
      </c>
      <c r="F1125" s="6">
        <v>25.0</v>
      </c>
      <c r="G1125" s="5" t="s">
        <v>262</v>
      </c>
      <c r="H1125" s="7" t="s">
        <v>1884</v>
      </c>
      <c r="I1125" s="5" t="str">
        <f>IFERROR(__xludf.DUMMYFUNCTION("""COMPUTED_VALUE"""),"❌")</f>
        <v>❌</v>
      </c>
      <c r="J1125" s="5"/>
      <c r="K1125" s="5"/>
      <c r="L1125" s="8"/>
    </row>
    <row r="1126" ht="38.25" customHeight="1">
      <c r="A1126" s="3"/>
      <c r="B1126" s="4" t="s">
        <v>51</v>
      </c>
      <c r="C1126" s="4" t="s">
        <v>1888</v>
      </c>
      <c r="D1126" s="5" t="s">
        <v>1889</v>
      </c>
      <c r="E1126" s="6">
        <v>170.0</v>
      </c>
      <c r="F1126" s="6">
        <v>20.0</v>
      </c>
      <c r="G1126" s="5" t="s">
        <v>262</v>
      </c>
      <c r="H1126" s="7" t="s">
        <v>1890</v>
      </c>
      <c r="I1126" s="5" t="str">
        <f>IFERROR(__xludf.DUMMYFUNCTION("""COMPUTED_VALUE"""),"❌")</f>
        <v>❌</v>
      </c>
      <c r="J1126" s="5"/>
      <c r="K1126" s="5"/>
      <c r="L1126" s="8"/>
    </row>
    <row r="1127" ht="38.25" customHeight="1">
      <c r="A1127" s="3"/>
      <c r="B1127" s="4" t="s">
        <v>51</v>
      </c>
      <c r="C1127" s="4" t="s">
        <v>1888</v>
      </c>
      <c r="D1127" s="5" t="s">
        <v>1891</v>
      </c>
      <c r="E1127" s="6">
        <v>20.0</v>
      </c>
      <c r="F1127" s="6">
        <v>16.0</v>
      </c>
      <c r="G1127" s="5" t="s">
        <v>15</v>
      </c>
      <c r="H1127" s="7" t="s">
        <v>1890</v>
      </c>
      <c r="I1127" s="5" t="str">
        <f>IFERROR(__xludf.DUMMYFUNCTION("""COMPUTED_VALUE"""),"❌")</f>
        <v>❌</v>
      </c>
      <c r="J1127" s="5"/>
      <c r="K1127" s="5"/>
      <c r="L1127" s="8"/>
    </row>
    <row r="1128" ht="38.25" customHeight="1">
      <c r="A1128" s="3"/>
      <c r="B1128" s="4" t="s">
        <v>51</v>
      </c>
      <c r="C1128" s="4" t="s">
        <v>1888</v>
      </c>
      <c r="D1128" s="5" t="s">
        <v>1892</v>
      </c>
      <c r="E1128" s="6">
        <v>20.0</v>
      </c>
      <c r="F1128" s="6">
        <v>14.0</v>
      </c>
      <c r="G1128" s="5" t="s">
        <v>246</v>
      </c>
      <c r="H1128" s="7" t="s">
        <v>1893</v>
      </c>
      <c r="I1128" s="5" t="str">
        <f>IFERROR(__xludf.DUMMYFUNCTION("""COMPUTED_VALUE"""),"❌")</f>
        <v>❌</v>
      </c>
      <c r="J1128" s="5"/>
      <c r="K1128" s="5"/>
      <c r="L1128" s="8"/>
    </row>
    <row r="1129" ht="38.25" customHeight="1">
      <c r="A1129" s="3"/>
      <c r="B1129" s="4" t="s">
        <v>51</v>
      </c>
      <c r="C1129" s="4" t="s">
        <v>1888</v>
      </c>
      <c r="D1129" s="5" t="s">
        <v>1894</v>
      </c>
      <c r="E1129" s="6">
        <v>10.0</v>
      </c>
      <c r="F1129" s="6">
        <v>11.0</v>
      </c>
      <c r="G1129" s="5" t="s">
        <v>28</v>
      </c>
      <c r="H1129" s="7" t="s">
        <v>1893</v>
      </c>
      <c r="I1129" s="5" t="str">
        <f>IFERROR(__xludf.DUMMYFUNCTION("""COMPUTED_VALUE"""),"❌")</f>
        <v>❌</v>
      </c>
      <c r="J1129" s="5"/>
      <c r="K1129" s="5"/>
      <c r="L1129" s="8"/>
    </row>
    <row r="1130" ht="38.25" customHeight="1">
      <c r="A1130" s="3"/>
      <c r="B1130" s="4" t="s">
        <v>9</v>
      </c>
      <c r="C1130" s="4" t="s">
        <v>1895</v>
      </c>
      <c r="D1130" s="5" t="s">
        <v>1896</v>
      </c>
      <c r="E1130" s="6">
        <v>170.0</v>
      </c>
      <c r="F1130" s="6">
        <v>17.0</v>
      </c>
      <c r="G1130" s="5" t="s">
        <v>15</v>
      </c>
      <c r="H1130" s="7" t="s">
        <v>1897</v>
      </c>
      <c r="I1130" s="5" t="str">
        <f>IFERROR(__xludf.DUMMYFUNCTION("""COMPUTED_VALUE"""),"❌")</f>
        <v>❌</v>
      </c>
      <c r="J1130" s="5"/>
      <c r="K1130" s="5"/>
      <c r="L1130" s="8"/>
    </row>
    <row r="1131" ht="38.25" customHeight="1">
      <c r="A1131" s="3"/>
      <c r="B1131" s="4" t="s">
        <v>9</v>
      </c>
      <c r="C1131" s="4" t="s">
        <v>1895</v>
      </c>
      <c r="D1131" s="5" t="s">
        <v>1898</v>
      </c>
      <c r="E1131" s="6">
        <v>20.0</v>
      </c>
      <c r="F1131" s="6">
        <v>12.0</v>
      </c>
      <c r="G1131" s="5" t="s">
        <v>28</v>
      </c>
      <c r="H1131" s="7" t="s">
        <v>1897</v>
      </c>
      <c r="I1131" s="5" t="str">
        <f>IFERROR(__xludf.DUMMYFUNCTION("""COMPUTED_VALUE"""),"❌")</f>
        <v>❌</v>
      </c>
      <c r="J1131" s="5"/>
      <c r="K1131" s="5"/>
      <c r="L1131" s="8"/>
    </row>
    <row r="1132" ht="38.25" customHeight="1">
      <c r="A1132" s="3"/>
      <c r="B1132" s="4" t="s">
        <v>9</v>
      </c>
      <c r="C1132" s="4" t="s">
        <v>1895</v>
      </c>
      <c r="D1132" s="5" t="s">
        <v>1899</v>
      </c>
      <c r="E1132" s="6">
        <v>10.0</v>
      </c>
      <c r="F1132" s="6">
        <v>13.0</v>
      </c>
      <c r="G1132" s="5" t="s">
        <v>28</v>
      </c>
      <c r="H1132" s="7" t="s">
        <v>1897</v>
      </c>
      <c r="I1132" s="5" t="str">
        <f>IFERROR(__xludf.DUMMYFUNCTION("""COMPUTED_VALUE"""),"❌")</f>
        <v>❌</v>
      </c>
      <c r="J1132" s="5"/>
      <c r="K1132" s="5"/>
      <c r="L1132" s="8"/>
    </row>
    <row r="1133" ht="38.25" customHeight="1">
      <c r="A1133" s="3"/>
      <c r="B1133" s="4" t="s">
        <v>9</v>
      </c>
      <c r="C1133" s="4" t="s">
        <v>1895</v>
      </c>
      <c r="D1133" s="5" t="s">
        <v>1900</v>
      </c>
      <c r="E1133" s="6">
        <v>0.0</v>
      </c>
      <c r="F1133" s="6">
        <v>30.0</v>
      </c>
      <c r="G1133" s="5" t="s">
        <v>15</v>
      </c>
      <c r="H1133" s="7" t="s">
        <v>1901</v>
      </c>
      <c r="I1133" s="5" t="str">
        <f>IFERROR(__xludf.DUMMYFUNCTION("""COMPUTED_VALUE"""),"❌")</f>
        <v>❌</v>
      </c>
      <c r="J1133" s="5"/>
      <c r="K1133" s="5"/>
      <c r="L1133" s="8"/>
    </row>
    <row r="1134" ht="38.25" customHeight="1">
      <c r="A1134" s="3"/>
      <c r="B1134" s="4" t="s">
        <v>9</v>
      </c>
      <c r="C1134" s="4" t="s">
        <v>1895</v>
      </c>
      <c r="D1134" s="5" t="s">
        <v>1902</v>
      </c>
      <c r="E1134" s="6">
        <v>0.0</v>
      </c>
      <c r="F1134" s="6">
        <v>25.0</v>
      </c>
      <c r="G1134" s="5" t="s">
        <v>15</v>
      </c>
      <c r="H1134" s="7" t="s">
        <v>1903</v>
      </c>
      <c r="I1134" s="5" t="str">
        <f>IFERROR(__xludf.DUMMYFUNCTION("""COMPUTED_VALUE"""),"❌")</f>
        <v>❌</v>
      </c>
      <c r="J1134" s="5"/>
      <c r="K1134" s="5"/>
      <c r="L1134" s="8"/>
    </row>
    <row r="1135" ht="38.25" customHeight="1">
      <c r="A1135" s="3"/>
      <c r="B1135" s="4" t="s">
        <v>205</v>
      </c>
      <c r="C1135" s="4" t="s">
        <v>1904</v>
      </c>
      <c r="D1135" s="5" t="s">
        <v>1905</v>
      </c>
      <c r="E1135" s="6">
        <v>170.0</v>
      </c>
      <c r="F1135" s="6">
        <v>17.0</v>
      </c>
      <c r="G1135" s="5" t="s">
        <v>15</v>
      </c>
      <c r="H1135" s="7" t="s">
        <v>1906</v>
      </c>
      <c r="I1135" s="5" t="str">
        <f>IFERROR(__xludf.DUMMYFUNCTION("""COMPUTED_VALUE"""),"❌")</f>
        <v>❌</v>
      </c>
      <c r="J1135" s="5"/>
      <c r="K1135" s="5"/>
      <c r="L1135" s="8"/>
    </row>
    <row r="1136" ht="38.25" customHeight="1">
      <c r="A1136" s="3"/>
      <c r="B1136" s="4" t="s">
        <v>205</v>
      </c>
      <c r="C1136" s="4" t="s">
        <v>1904</v>
      </c>
      <c r="D1136" s="5" t="s">
        <v>1907</v>
      </c>
      <c r="E1136" s="6">
        <v>0.0</v>
      </c>
      <c r="F1136" s="6">
        <v>20.0</v>
      </c>
      <c r="G1136" s="5" t="s">
        <v>41</v>
      </c>
      <c r="H1136" s="7" t="s">
        <v>1906</v>
      </c>
      <c r="I1136" s="5" t="str">
        <f>IFERROR(__xludf.DUMMYFUNCTION("""COMPUTED_VALUE"""),"❌")</f>
        <v>❌</v>
      </c>
      <c r="J1136" s="5"/>
      <c r="K1136" s="5"/>
      <c r="L1136" s="8"/>
    </row>
    <row r="1137" ht="38.25" customHeight="1">
      <c r="A1137" s="3"/>
      <c r="B1137" s="4" t="s">
        <v>77</v>
      </c>
      <c r="C1137" s="4" t="s">
        <v>1908</v>
      </c>
      <c r="D1137" s="5" t="s">
        <v>1909</v>
      </c>
      <c r="E1137" s="6">
        <v>170.0</v>
      </c>
      <c r="F1137" s="6">
        <v>23.0</v>
      </c>
      <c r="G1137" s="5" t="s">
        <v>15</v>
      </c>
      <c r="H1137" s="7" t="s">
        <v>1910</v>
      </c>
      <c r="I1137" s="5" t="str">
        <f>IFERROR(__xludf.DUMMYFUNCTION("""COMPUTED_VALUE"""),"✅")</f>
        <v>✅</v>
      </c>
      <c r="J1137" s="5"/>
      <c r="K1137" s="5"/>
      <c r="L1137" s="8"/>
    </row>
    <row r="1138" ht="38.25" customHeight="1">
      <c r="A1138" s="3"/>
      <c r="B1138" s="4" t="s">
        <v>77</v>
      </c>
      <c r="C1138" s="4" t="s">
        <v>1908</v>
      </c>
      <c r="D1138" s="5" t="s">
        <v>1911</v>
      </c>
      <c r="E1138" s="6">
        <v>20.0</v>
      </c>
      <c r="F1138" s="6">
        <v>18.0</v>
      </c>
      <c r="G1138" s="5" t="s">
        <v>15</v>
      </c>
      <c r="H1138" s="7" t="s">
        <v>1912</v>
      </c>
      <c r="I1138" s="5" t="str">
        <f>IFERROR(__xludf.DUMMYFUNCTION("""COMPUTED_VALUE"""),"❌")</f>
        <v>❌</v>
      </c>
      <c r="J1138" s="5"/>
      <c r="K1138" s="5"/>
      <c r="L1138" s="8"/>
    </row>
    <row r="1139" ht="38.25" customHeight="1">
      <c r="A1139" s="3"/>
      <c r="B1139" s="4" t="s">
        <v>77</v>
      </c>
      <c r="C1139" s="4" t="s">
        <v>1908</v>
      </c>
      <c r="D1139" s="5" t="s">
        <v>1913</v>
      </c>
      <c r="E1139" s="6">
        <v>20.0</v>
      </c>
      <c r="F1139" s="6">
        <v>19.0</v>
      </c>
      <c r="G1139" s="5" t="s">
        <v>15</v>
      </c>
      <c r="H1139" s="7" t="s">
        <v>1912</v>
      </c>
      <c r="I1139" s="5" t="str">
        <f>IFERROR(__xludf.DUMMYFUNCTION("""COMPUTED_VALUE"""),"❌")</f>
        <v>❌</v>
      </c>
      <c r="J1139" s="5"/>
      <c r="K1139" s="5"/>
      <c r="L1139" s="8"/>
    </row>
    <row r="1140" ht="38.25" customHeight="1">
      <c r="A1140" s="3"/>
      <c r="B1140" s="4" t="s">
        <v>77</v>
      </c>
      <c r="C1140" s="4" t="s">
        <v>1908</v>
      </c>
      <c r="D1140" s="5" t="s">
        <v>1914</v>
      </c>
      <c r="E1140" s="6">
        <v>20.0</v>
      </c>
      <c r="F1140" s="6">
        <v>13.0</v>
      </c>
      <c r="G1140" s="5" t="s">
        <v>41</v>
      </c>
      <c r="H1140" s="7" t="s">
        <v>1915</v>
      </c>
      <c r="I1140" s="5" t="str">
        <f>IFERROR(__xludf.DUMMYFUNCTION("""COMPUTED_VALUE"""),"❌")</f>
        <v>❌</v>
      </c>
      <c r="J1140" s="5"/>
      <c r="K1140" s="5"/>
      <c r="L1140" s="8"/>
    </row>
    <row r="1141" ht="38.25" customHeight="1">
      <c r="A1141" s="3"/>
      <c r="B1141" s="4" t="s">
        <v>205</v>
      </c>
      <c r="C1141" s="4" t="s">
        <v>1916</v>
      </c>
      <c r="D1141" s="5" t="s">
        <v>1917</v>
      </c>
      <c r="E1141" s="6">
        <v>170.0</v>
      </c>
      <c r="F1141" s="6">
        <v>20.0</v>
      </c>
      <c r="G1141" s="5" t="s">
        <v>41</v>
      </c>
      <c r="H1141" s="7" t="s">
        <v>1918</v>
      </c>
      <c r="I1141" s="5" t="str">
        <f>IFERROR(__xludf.DUMMYFUNCTION("""COMPUTED_VALUE"""),"❌")</f>
        <v>❌</v>
      </c>
      <c r="J1141" s="5"/>
      <c r="K1141" s="5"/>
      <c r="L1141" s="8"/>
    </row>
    <row r="1142" ht="38.25" customHeight="1">
      <c r="A1142" s="3"/>
      <c r="B1142" s="4" t="s">
        <v>205</v>
      </c>
      <c r="C1142" s="4" t="s">
        <v>1916</v>
      </c>
      <c r="D1142" s="5" t="s">
        <v>1919</v>
      </c>
      <c r="E1142" s="6">
        <v>20.0</v>
      </c>
      <c r="F1142" s="6">
        <v>12.0</v>
      </c>
      <c r="G1142" s="5" t="s">
        <v>28</v>
      </c>
      <c r="H1142" s="7" t="s">
        <v>1920</v>
      </c>
      <c r="I1142" s="5" t="str">
        <f>IFERROR(__xludf.DUMMYFUNCTION("""COMPUTED_VALUE"""),"❌")</f>
        <v>❌</v>
      </c>
      <c r="J1142" s="5"/>
      <c r="K1142" s="5"/>
      <c r="L1142" s="8"/>
    </row>
    <row r="1143" ht="38.25" customHeight="1">
      <c r="A1143" s="3"/>
      <c r="B1143" s="4" t="s">
        <v>205</v>
      </c>
      <c r="C1143" s="4" t="s">
        <v>1916</v>
      </c>
      <c r="D1143" s="5" t="s">
        <v>1921</v>
      </c>
      <c r="E1143" s="6">
        <v>20.0</v>
      </c>
      <c r="F1143" s="6">
        <v>14.0</v>
      </c>
      <c r="G1143" s="5" t="s">
        <v>15</v>
      </c>
      <c r="H1143" s="7" t="s">
        <v>1918</v>
      </c>
      <c r="I1143" s="5" t="str">
        <f>IFERROR(__xludf.DUMMYFUNCTION("""COMPUTED_VALUE"""),"❌")</f>
        <v>❌</v>
      </c>
      <c r="J1143" s="5"/>
      <c r="K1143" s="5"/>
      <c r="L1143" s="8"/>
    </row>
    <row r="1144" ht="38.25" customHeight="1">
      <c r="A1144" s="3"/>
      <c r="B1144" s="4" t="s">
        <v>205</v>
      </c>
      <c r="C1144" s="4" t="s">
        <v>1916</v>
      </c>
      <c r="D1144" s="5" t="s">
        <v>1922</v>
      </c>
      <c r="E1144" s="6">
        <v>10.0</v>
      </c>
      <c r="F1144" s="6">
        <v>13.0</v>
      </c>
      <c r="G1144" s="5" t="s">
        <v>1591</v>
      </c>
      <c r="H1144" s="7" t="s">
        <v>1920</v>
      </c>
      <c r="I1144" s="5" t="str">
        <f>IFERROR(__xludf.DUMMYFUNCTION("""COMPUTED_VALUE"""),"❌")</f>
        <v>❌</v>
      </c>
      <c r="J1144" s="5"/>
      <c r="K1144" s="5"/>
      <c r="L1144" s="8"/>
    </row>
    <row r="1145" ht="38.25" customHeight="1">
      <c r="A1145" s="3"/>
      <c r="B1145" s="4" t="s">
        <v>960</v>
      </c>
      <c r="C1145" s="4" t="s">
        <v>1923</v>
      </c>
      <c r="D1145" s="5" t="s">
        <v>1924</v>
      </c>
      <c r="E1145" s="6">
        <v>170.0</v>
      </c>
      <c r="F1145" s="6">
        <v>20.0</v>
      </c>
      <c r="G1145" s="5" t="s">
        <v>262</v>
      </c>
      <c r="H1145" s="7" t="s">
        <v>1114</v>
      </c>
      <c r="I1145" s="5" t="str">
        <f>IFERROR(__xludf.DUMMYFUNCTION("""COMPUTED_VALUE"""),"✅")</f>
        <v>✅</v>
      </c>
      <c r="J1145" s="5"/>
      <c r="K1145" s="5"/>
      <c r="L1145" s="8"/>
    </row>
    <row r="1146" ht="38.25" customHeight="1">
      <c r="A1146" s="3"/>
      <c r="B1146" s="4" t="s">
        <v>960</v>
      </c>
      <c r="C1146" s="4" t="s">
        <v>1923</v>
      </c>
      <c r="D1146" s="5" t="s">
        <v>1925</v>
      </c>
      <c r="E1146" s="6">
        <v>40.0</v>
      </c>
      <c r="F1146" s="6">
        <v>13.0</v>
      </c>
      <c r="G1146" s="5" t="s">
        <v>433</v>
      </c>
      <c r="H1146" s="7" t="s">
        <v>1114</v>
      </c>
      <c r="I1146" s="5" t="str">
        <f>IFERROR(__xludf.DUMMYFUNCTION("""COMPUTED_VALUE"""),"✅")</f>
        <v>✅</v>
      </c>
      <c r="J1146" s="5"/>
      <c r="K1146" s="5"/>
      <c r="L1146" s="8"/>
    </row>
    <row r="1147" ht="38.25" customHeight="1">
      <c r="A1147" s="3"/>
      <c r="B1147" s="4" t="s">
        <v>960</v>
      </c>
      <c r="C1147" s="4" t="s">
        <v>1923</v>
      </c>
      <c r="D1147" s="5" t="s">
        <v>1926</v>
      </c>
      <c r="E1147" s="6">
        <v>0.0</v>
      </c>
      <c r="F1147" s="6">
        <v>22.0</v>
      </c>
      <c r="G1147" s="5" t="s">
        <v>15</v>
      </c>
      <c r="H1147" s="7" t="s">
        <v>1114</v>
      </c>
      <c r="I1147" s="5" t="str">
        <f>IFERROR(__xludf.DUMMYFUNCTION("""COMPUTED_VALUE"""),"✅")</f>
        <v>✅</v>
      </c>
      <c r="J1147" s="5"/>
      <c r="K1147" s="5"/>
      <c r="L1147" s="8"/>
    </row>
    <row r="1148" ht="38.25" customHeight="1">
      <c r="A1148" s="3"/>
      <c r="B1148" s="4" t="s">
        <v>960</v>
      </c>
      <c r="C1148" s="4" t="s">
        <v>1923</v>
      </c>
      <c r="D1148" s="5" t="s">
        <v>1927</v>
      </c>
      <c r="E1148" s="6">
        <v>0.0</v>
      </c>
      <c r="F1148" s="6">
        <v>21.0</v>
      </c>
      <c r="G1148" s="5" t="s">
        <v>15</v>
      </c>
      <c r="H1148" s="7" t="s">
        <v>1928</v>
      </c>
      <c r="I1148" s="5" t="str">
        <f>IFERROR(__xludf.DUMMYFUNCTION("""COMPUTED_VALUE"""),"❌")</f>
        <v>❌</v>
      </c>
      <c r="J1148" s="5"/>
      <c r="K1148" s="5"/>
      <c r="L1148" s="8"/>
    </row>
    <row r="1149" ht="38.25" customHeight="1">
      <c r="A1149" s="3"/>
      <c r="B1149" s="4" t="s">
        <v>1929</v>
      </c>
      <c r="C1149" s="4" t="s">
        <v>1930</v>
      </c>
      <c r="D1149" s="5" t="s">
        <v>1931</v>
      </c>
      <c r="E1149" s="6">
        <v>170.0</v>
      </c>
      <c r="F1149" s="6">
        <v>18.0</v>
      </c>
      <c r="G1149" s="5" t="s">
        <v>262</v>
      </c>
      <c r="H1149" s="7" t="s">
        <v>1932</v>
      </c>
      <c r="I1149" s="5" t="str">
        <f>IFERROR(__xludf.DUMMYFUNCTION("""COMPUTED_VALUE"""),"✅")</f>
        <v>✅</v>
      </c>
      <c r="J1149" s="5"/>
      <c r="K1149" s="5"/>
      <c r="L1149" s="8"/>
    </row>
    <row r="1150" ht="38.25" customHeight="1">
      <c r="A1150" s="3"/>
      <c r="B1150" s="4" t="s">
        <v>1929</v>
      </c>
      <c r="C1150" s="4" t="s">
        <v>1930</v>
      </c>
      <c r="D1150" s="5" t="s">
        <v>1933</v>
      </c>
      <c r="E1150" s="6">
        <v>50.0</v>
      </c>
      <c r="F1150" s="6">
        <v>14.0</v>
      </c>
      <c r="G1150" s="5" t="s">
        <v>44</v>
      </c>
      <c r="H1150" s="7" t="s">
        <v>1934</v>
      </c>
      <c r="I1150" s="5" t="str">
        <f>IFERROR(__xludf.DUMMYFUNCTION("""COMPUTED_VALUE"""),"❌")</f>
        <v>❌</v>
      </c>
      <c r="J1150" s="5"/>
      <c r="K1150" s="5"/>
      <c r="L1150" s="8"/>
    </row>
    <row r="1151" ht="38.25" customHeight="1">
      <c r="A1151" s="3"/>
      <c r="B1151" s="4" t="s">
        <v>1929</v>
      </c>
      <c r="C1151" s="4" t="s">
        <v>1930</v>
      </c>
      <c r="D1151" s="5" t="s">
        <v>1935</v>
      </c>
      <c r="E1151" s="6">
        <v>0.0</v>
      </c>
      <c r="F1151" s="6">
        <v>28.0</v>
      </c>
      <c r="G1151" s="5" t="s">
        <v>122</v>
      </c>
      <c r="H1151" s="7" t="s">
        <v>1936</v>
      </c>
      <c r="I1151" s="5" t="str">
        <f>IFERROR(__xludf.DUMMYFUNCTION("""COMPUTED_VALUE"""),"❌")</f>
        <v>❌</v>
      </c>
      <c r="J1151" s="5"/>
      <c r="K1151" s="5"/>
      <c r="L1151" s="8"/>
    </row>
    <row r="1152" ht="38.25" customHeight="1">
      <c r="A1152" s="3"/>
      <c r="B1152" s="4" t="s">
        <v>1929</v>
      </c>
      <c r="C1152" s="4" t="s">
        <v>1930</v>
      </c>
      <c r="D1152" s="5" t="s">
        <v>1937</v>
      </c>
      <c r="E1152" s="6">
        <v>0.0</v>
      </c>
      <c r="F1152" s="6">
        <v>26.0</v>
      </c>
      <c r="G1152" s="5" t="s">
        <v>262</v>
      </c>
      <c r="H1152" s="7" t="s">
        <v>1932</v>
      </c>
      <c r="I1152" s="5" t="str">
        <f>IFERROR(__xludf.DUMMYFUNCTION("""COMPUTED_VALUE"""),"✅")</f>
        <v>✅</v>
      </c>
      <c r="J1152" s="5"/>
      <c r="K1152" s="5"/>
      <c r="L1152" s="8"/>
    </row>
    <row r="1153" ht="38.25" customHeight="1">
      <c r="A1153" s="3"/>
      <c r="B1153" s="4" t="s">
        <v>249</v>
      </c>
      <c r="C1153" s="4" t="s">
        <v>1938</v>
      </c>
      <c r="D1153" s="5" t="s">
        <v>1939</v>
      </c>
      <c r="E1153" s="6">
        <v>170.0</v>
      </c>
      <c r="F1153" s="6">
        <v>20.0</v>
      </c>
      <c r="G1153" s="5" t="s">
        <v>262</v>
      </c>
      <c r="H1153" s="7" t="s">
        <v>1940</v>
      </c>
      <c r="I1153" s="5" t="str">
        <f>IFERROR(__xludf.DUMMYFUNCTION("""COMPUTED_VALUE"""),"✅")</f>
        <v>✅</v>
      </c>
      <c r="J1153" s="5"/>
      <c r="K1153" s="5"/>
      <c r="L1153" s="8"/>
    </row>
    <row r="1154" ht="38.25" customHeight="1">
      <c r="A1154" s="3"/>
      <c r="B1154" s="4" t="s">
        <v>249</v>
      </c>
      <c r="C1154" s="4" t="s">
        <v>1938</v>
      </c>
      <c r="D1154" s="5" t="s">
        <v>1941</v>
      </c>
      <c r="E1154" s="6">
        <v>20.0</v>
      </c>
      <c r="F1154" s="6">
        <v>12.0</v>
      </c>
      <c r="G1154" s="5" t="s">
        <v>41</v>
      </c>
      <c r="H1154" s="7" t="s">
        <v>1942</v>
      </c>
      <c r="I1154" s="5" t="str">
        <f>IFERROR(__xludf.DUMMYFUNCTION("""COMPUTED_VALUE"""),"❌")</f>
        <v>❌</v>
      </c>
      <c r="J1154" s="5"/>
      <c r="K1154" s="5"/>
      <c r="L1154" s="8"/>
    </row>
    <row r="1155" ht="38.25" customHeight="1">
      <c r="A1155" s="3"/>
      <c r="B1155" s="4" t="s">
        <v>249</v>
      </c>
      <c r="C1155" s="4" t="s">
        <v>1938</v>
      </c>
      <c r="D1155" s="5" t="s">
        <v>1943</v>
      </c>
      <c r="E1155" s="6">
        <v>20.0</v>
      </c>
      <c r="F1155" s="6">
        <v>12.0</v>
      </c>
      <c r="G1155" s="5" t="s">
        <v>41</v>
      </c>
      <c r="H1155" s="7" t="s">
        <v>1940</v>
      </c>
      <c r="I1155" s="5" t="str">
        <f>IFERROR(__xludf.DUMMYFUNCTION("""COMPUTED_VALUE"""),"✅")</f>
        <v>✅</v>
      </c>
      <c r="J1155" s="5"/>
      <c r="K1155" s="5"/>
      <c r="L1155" s="8"/>
    </row>
    <row r="1156" ht="38.25" customHeight="1">
      <c r="A1156" s="3"/>
      <c r="B1156" s="4" t="s">
        <v>158</v>
      </c>
      <c r="C1156" s="4" t="s">
        <v>1944</v>
      </c>
      <c r="D1156" s="5" t="s">
        <v>1945</v>
      </c>
      <c r="E1156" s="6">
        <v>170.0</v>
      </c>
      <c r="F1156" s="6">
        <v>15.0</v>
      </c>
      <c r="G1156" s="5" t="s">
        <v>262</v>
      </c>
      <c r="H1156" s="7" t="s">
        <v>1946</v>
      </c>
      <c r="I1156" s="5" t="str">
        <f>IFERROR(__xludf.DUMMYFUNCTION("""COMPUTED_VALUE"""),"❌")</f>
        <v>❌</v>
      </c>
      <c r="J1156" s="5"/>
      <c r="K1156" s="5"/>
      <c r="L1156" s="8"/>
    </row>
    <row r="1157" ht="38.25" customHeight="1">
      <c r="A1157" s="3"/>
      <c r="B1157" s="4" t="s">
        <v>158</v>
      </c>
      <c r="C1157" s="4" t="s">
        <v>1944</v>
      </c>
      <c r="D1157" s="5" t="s">
        <v>1947</v>
      </c>
      <c r="E1157" s="6">
        <v>10.0</v>
      </c>
      <c r="F1157" s="6">
        <v>11.0</v>
      </c>
      <c r="G1157" s="5" t="s">
        <v>433</v>
      </c>
      <c r="H1157" s="7" t="s">
        <v>845</v>
      </c>
      <c r="I1157" s="5" t="str">
        <f>IFERROR(__xludf.DUMMYFUNCTION("""COMPUTED_VALUE"""),"✅")</f>
        <v>✅</v>
      </c>
      <c r="J1157" s="5"/>
      <c r="K1157" s="5"/>
      <c r="L1157" s="8"/>
    </row>
    <row r="1158" ht="38.25" customHeight="1">
      <c r="A1158" s="3"/>
      <c r="B1158" s="4" t="s">
        <v>158</v>
      </c>
      <c r="C1158" s="4" t="s">
        <v>1944</v>
      </c>
      <c r="D1158" s="5" t="s">
        <v>1948</v>
      </c>
      <c r="E1158" s="6">
        <v>0.0</v>
      </c>
      <c r="F1158" s="6">
        <v>20.0</v>
      </c>
      <c r="G1158" s="5" t="s">
        <v>262</v>
      </c>
      <c r="H1158" s="7" t="s">
        <v>845</v>
      </c>
      <c r="I1158" s="5" t="str">
        <f>IFERROR(__xludf.DUMMYFUNCTION("""COMPUTED_VALUE"""),"✅")</f>
        <v>✅</v>
      </c>
      <c r="J1158" s="5"/>
      <c r="K1158" s="5"/>
      <c r="L1158" s="8"/>
    </row>
    <row r="1159" ht="38.25" customHeight="1">
      <c r="A1159" s="3"/>
      <c r="B1159" s="4" t="s">
        <v>158</v>
      </c>
      <c r="C1159" s="4" t="s">
        <v>1944</v>
      </c>
      <c r="D1159" s="5" t="s">
        <v>1949</v>
      </c>
      <c r="E1159" s="6">
        <v>0.0</v>
      </c>
      <c r="F1159" s="6">
        <v>25.0</v>
      </c>
      <c r="G1159" s="5" t="s">
        <v>262</v>
      </c>
      <c r="H1159" s="7" t="s">
        <v>1946</v>
      </c>
      <c r="I1159" s="5" t="str">
        <f>IFERROR(__xludf.DUMMYFUNCTION("""COMPUTED_VALUE"""),"❌")</f>
        <v>❌</v>
      </c>
      <c r="J1159" s="5"/>
      <c r="K1159" s="5"/>
      <c r="L1159" s="8"/>
    </row>
    <row r="1160" ht="38.25" customHeight="1">
      <c r="A1160" s="3"/>
      <c r="B1160" s="4" t="s">
        <v>158</v>
      </c>
      <c r="C1160" s="4" t="s">
        <v>1944</v>
      </c>
      <c r="D1160" s="5" t="s">
        <v>1950</v>
      </c>
      <c r="E1160" s="6">
        <v>0.0</v>
      </c>
      <c r="F1160" s="6">
        <v>24.0</v>
      </c>
      <c r="G1160" s="5" t="s">
        <v>262</v>
      </c>
      <c r="H1160" s="7" t="s">
        <v>1946</v>
      </c>
      <c r="I1160" s="5" t="str">
        <f>IFERROR(__xludf.DUMMYFUNCTION("""COMPUTED_VALUE"""),"❌")</f>
        <v>❌</v>
      </c>
      <c r="J1160" s="5"/>
      <c r="K1160" s="5"/>
      <c r="L1160" s="8"/>
    </row>
    <row r="1161" ht="38.25" customHeight="1">
      <c r="A1161" s="3"/>
      <c r="B1161" s="4" t="s">
        <v>205</v>
      </c>
      <c r="C1161" s="4" t="s">
        <v>1951</v>
      </c>
      <c r="D1161" s="5" t="s">
        <v>1952</v>
      </c>
      <c r="E1161" s="6">
        <v>170.0</v>
      </c>
      <c r="F1161" s="6">
        <v>17.0</v>
      </c>
      <c r="G1161" s="5" t="s">
        <v>262</v>
      </c>
      <c r="H1161" s="7" t="s">
        <v>1614</v>
      </c>
      <c r="I1161" s="5" t="str">
        <f>IFERROR(__xludf.DUMMYFUNCTION("""COMPUTED_VALUE"""),"✅")</f>
        <v>✅</v>
      </c>
      <c r="J1161" s="5"/>
      <c r="K1161" s="5"/>
      <c r="L1161" s="8"/>
    </row>
    <row r="1162" ht="38.25" customHeight="1">
      <c r="A1162" s="3"/>
      <c r="B1162" s="4" t="s">
        <v>205</v>
      </c>
      <c r="C1162" s="4" t="s">
        <v>1951</v>
      </c>
      <c r="D1162" s="5" t="s">
        <v>1953</v>
      </c>
      <c r="E1162" s="6">
        <v>10.0</v>
      </c>
      <c r="F1162" s="6">
        <v>3.0</v>
      </c>
      <c r="G1162" s="5" t="s">
        <v>1205</v>
      </c>
      <c r="H1162" s="7" t="s">
        <v>1614</v>
      </c>
      <c r="I1162" s="5" t="str">
        <f>IFERROR(__xludf.DUMMYFUNCTION("""COMPUTED_VALUE"""),"✅")</f>
        <v>✅</v>
      </c>
      <c r="J1162" s="5"/>
      <c r="K1162" s="5"/>
      <c r="L1162" s="8"/>
    </row>
    <row r="1163" ht="38.25" customHeight="1">
      <c r="A1163" s="3"/>
      <c r="B1163" s="4" t="s">
        <v>205</v>
      </c>
      <c r="C1163" s="4" t="s">
        <v>1951</v>
      </c>
      <c r="D1163" s="5" t="s">
        <v>1954</v>
      </c>
      <c r="E1163" s="6">
        <v>0.0</v>
      </c>
      <c r="F1163" s="6">
        <v>24.0</v>
      </c>
      <c r="G1163" s="5" t="s">
        <v>15</v>
      </c>
      <c r="H1163" s="7" t="s">
        <v>1955</v>
      </c>
      <c r="I1163" s="5" t="str">
        <f>IFERROR(__xludf.DUMMYFUNCTION("""COMPUTED_VALUE"""),"❌")</f>
        <v>❌</v>
      </c>
      <c r="J1163" s="5"/>
      <c r="K1163" s="5"/>
      <c r="L1163" s="8"/>
    </row>
    <row r="1164" ht="38.25" customHeight="1">
      <c r="A1164" s="3"/>
      <c r="B1164" s="4" t="s">
        <v>205</v>
      </c>
      <c r="C1164" s="4" t="s">
        <v>1956</v>
      </c>
      <c r="D1164" s="5" t="s">
        <v>1957</v>
      </c>
      <c r="E1164" s="6">
        <v>140.0</v>
      </c>
      <c r="F1164" s="6">
        <v>19.0</v>
      </c>
      <c r="G1164" s="5" t="s">
        <v>262</v>
      </c>
      <c r="H1164" s="7" t="s">
        <v>1614</v>
      </c>
      <c r="I1164" s="5" t="str">
        <f>IFERROR(__xludf.DUMMYFUNCTION("""COMPUTED_VALUE"""),"✅")</f>
        <v>✅</v>
      </c>
      <c r="J1164" s="5"/>
      <c r="K1164" s="5"/>
      <c r="L1164" s="8"/>
    </row>
    <row r="1165" ht="38.25" customHeight="1">
      <c r="A1165" s="3"/>
      <c r="B1165" s="4" t="s">
        <v>205</v>
      </c>
      <c r="C1165" s="4" t="s">
        <v>1956</v>
      </c>
      <c r="D1165" s="5" t="s">
        <v>1958</v>
      </c>
      <c r="E1165" s="6">
        <v>40.0</v>
      </c>
      <c r="F1165" s="6">
        <v>17.0</v>
      </c>
      <c r="G1165" s="5" t="s">
        <v>433</v>
      </c>
      <c r="H1165" s="7" t="s">
        <v>1614</v>
      </c>
      <c r="I1165" s="5" t="str">
        <f>IFERROR(__xludf.DUMMYFUNCTION("""COMPUTED_VALUE"""),"✅")</f>
        <v>✅</v>
      </c>
      <c r="J1165" s="5"/>
      <c r="K1165" s="5"/>
      <c r="L1165" s="8"/>
    </row>
    <row r="1166" ht="38.25" customHeight="1">
      <c r="A1166" s="3"/>
      <c r="B1166" s="4" t="s">
        <v>205</v>
      </c>
      <c r="C1166" s="4" t="s">
        <v>1956</v>
      </c>
      <c r="D1166" s="5" t="s">
        <v>1959</v>
      </c>
      <c r="E1166" s="6">
        <v>20.0</v>
      </c>
      <c r="F1166" s="6">
        <v>16.0</v>
      </c>
      <c r="G1166" s="5" t="s">
        <v>122</v>
      </c>
      <c r="H1166" s="7" t="s">
        <v>1960</v>
      </c>
      <c r="I1166" s="5" t="str">
        <f>IFERROR(__xludf.DUMMYFUNCTION("""COMPUTED_VALUE"""),"❌")</f>
        <v>❌</v>
      </c>
      <c r="J1166" s="5"/>
      <c r="K1166" s="5"/>
      <c r="L1166" s="8"/>
    </row>
    <row r="1167" ht="38.25" customHeight="1">
      <c r="A1167" s="3"/>
      <c r="B1167" s="4" t="s">
        <v>205</v>
      </c>
      <c r="C1167" s="4" t="s">
        <v>1956</v>
      </c>
      <c r="D1167" s="5" t="s">
        <v>1961</v>
      </c>
      <c r="E1167" s="6">
        <v>0.0</v>
      </c>
      <c r="F1167" s="6">
        <v>38.0</v>
      </c>
      <c r="G1167" s="5" t="s">
        <v>1962</v>
      </c>
      <c r="H1167" s="7" t="s">
        <v>72</v>
      </c>
      <c r="I1167" s="5" t="str">
        <f>IFERROR(__xludf.DUMMYFUNCTION("""COMPUTED_VALUE"""),"❌")</f>
        <v>❌</v>
      </c>
      <c r="J1167" s="5"/>
      <c r="K1167" s="5"/>
      <c r="L1167" s="8"/>
    </row>
    <row r="1168" ht="38.25" customHeight="1">
      <c r="A1168" s="3"/>
      <c r="B1168" s="4" t="s">
        <v>9</v>
      </c>
      <c r="C1168" s="4" t="s">
        <v>1963</v>
      </c>
      <c r="D1168" s="5" t="s">
        <v>1964</v>
      </c>
      <c r="E1168" s="6">
        <v>140.0</v>
      </c>
      <c r="F1168" s="6">
        <v>15.0</v>
      </c>
      <c r="G1168" s="5" t="s">
        <v>15</v>
      </c>
      <c r="H1168" s="7" t="s">
        <v>1965</v>
      </c>
      <c r="I1168" s="5" t="str">
        <f>IFERROR(__xludf.DUMMYFUNCTION("""COMPUTED_VALUE"""),"❌")</f>
        <v>❌</v>
      </c>
      <c r="J1168" s="5"/>
      <c r="K1168" s="5"/>
      <c r="L1168" s="8"/>
    </row>
    <row r="1169" ht="38.25" customHeight="1">
      <c r="A1169" s="3"/>
      <c r="B1169" s="4" t="s">
        <v>9</v>
      </c>
      <c r="C1169" s="4" t="s">
        <v>1963</v>
      </c>
      <c r="D1169" s="5" t="s">
        <v>1966</v>
      </c>
      <c r="E1169" s="6">
        <v>20.0</v>
      </c>
      <c r="F1169" s="6">
        <v>15.0</v>
      </c>
      <c r="G1169" s="5" t="s">
        <v>246</v>
      </c>
      <c r="H1169" s="7" t="s">
        <v>800</v>
      </c>
      <c r="I1169" s="5" t="str">
        <f>IFERROR(__xludf.DUMMYFUNCTION("""COMPUTED_VALUE"""),"✅")</f>
        <v>✅</v>
      </c>
      <c r="J1169" s="5"/>
      <c r="K1169" s="5"/>
      <c r="L1169" s="8"/>
    </row>
    <row r="1170" ht="38.25" customHeight="1">
      <c r="A1170" s="3"/>
      <c r="B1170" s="4" t="s">
        <v>9</v>
      </c>
      <c r="C1170" s="4" t="s">
        <v>1963</v>
      </c>
      <c r="D1170" s="5" t="s">
        <v>1967</v>
      </c>
      <c r="E1170" s="6">
        <v>20.0</v>
      </c>
      <c r="F1170" s="6">
        <v>12.0</v>
      </c>
      <c r="G1170" s="5" t="s">
        <v>122</v>
      </c>
      <c r="H1170" s="7" t="s">
        <v>1965</v>
      </c>
      <c r="I1170" s="5" t="str">
        <f>IFERROR(__xludf.DUMMYFUNCTION("""COMPUTED_VALUE"""),"❌")</f>
        <v>❌</v>
      </c>
      <c r="J1170" s="5"/>
      <c r="K1170" s="5"/>
      <c r="L1170" s="8"/>
    </row>
    <row r="1171" ht="38.25" customHeight="1">
      <c r="A1171" s="3"/>
      <c r="B1171" s="4" t="s">
        <v>9</v>
      </c>
      <c r="C1171" s="4" t="s">
        <v>1963</v>
      </c>
      <c r="D1171" s="5" t="s">
        <v>1968</v>
      </c>
      <c r="E1171" s="6">
        <v>0.0</v>
      </c>
      <c r="F1171" s="6">
        <v>21.0</v>
      </c>
      <c r="G1171" s="5" t="s">
        <v>122</v>
      </c>
      <c r="H1171" s="7" t="s">
        <v>1965</v>
      </c>
      <c r="I1171" s="5" t="str">
        <f>IFERROR(__xludf.DUMMYFUNCTION("""COMPUTED_VALUE"""),"❌")</f>
        <v>❌</v>
      </c>
      <c r="J1171" s="5"/>
      <c r="K1171" s="5"/>
      <c r="L1171" s="8"/>
    </row>
    <row r="1172" ht="38.25" customHeight="1">
      <c r="A1172" s="3"/>
      <c r="B1172" s="4" t="s">
        <v>411</v>
      </c>
      <c r="C1172" s="4" t="s">
        <v>1969</v>
      </c>
      <c r="D1172" s="5" t="s">
        <v>1970</v>
      </c>
      <c r="E1172" s="6">
        <v>140.0</v>
      </c>
      <c r="F1172" s="6">
        <v>19.0</v>
      </c>
      <c r="G1172" s="5" t="s">
        <v>15</v>
      </c>
      <c r="H1172" s="7" t="s">
        <v>1971</v>
      </c>
      <c r="I1172" s="5" t="str">
        <f>IFERROR(__xludf.DUMMYFUNCTION("""COMPUTED_VALUE"""),"❌")</f>
        <v>❌</v>
      </c>
      <c r="J1172" s="5"/>
      <c r="K1172" s="5"/>
      <c r="L1172" s="8"/>
    </row>
    <row r="1173" ht="38.25" customHeight="1">
      <c r="A1173" s="3"/>
      <c r="B1173" s="4" t="s">
        <v>411</v>
      </c>
      <c r="C1173" s="4" t="s">
        <v>1969</v>
      </c>
      <c r="D1173" s="5" t="s">
        <v>1972</v>
      </c>
      <c r="E1173" s="6">
        <v>50.0</v>
      </c>
      <c r="F1173" s="6">
        <v>18.0</v>
      </c>
      <c r="G1173" s="5" t="s">
        <v>28</v>
      </c>
      <c r="H1173" s="7" t="s">
        <v>1971</v>
      </c>
      <c r="I1173" s="5" t="str">
        <f>IFERROR(__xludf.DUMMYFUNCTION("""COMPUTED_VALUE"""),"❌")</f>
        <v>❌</v>
      </c>
      <c r="J1173" s="5"/>
      <c r="K1173" s="5"/>
      <c r="L1173" s="8"/>
    </row>
    <row r="1174" ht="38.25" customHeight="1">
      <c r="A1174" s="3"/>
      <c r="B1174" s="4" t="s">
        <v>411</v>
      </c>
      <c r="C1174" s="4" t="s">
        <v>1969</v>
      </c>
      <c r="D1174" s="5" t="s">
        <v>1973</v>
      </c>
      <c r="E1174" s="6">
        <v>20.0</v>
      </c>
      <c r="F1174" s="6">
        <v>8.0</v>
      </c>
      <c r="G1174" s="5" t="s">
        <v>28</v>
      </c>
      <c r="H1174" s="7" t="s">
        <v>1974</v>
      </c>
      <c r="I1174" s="5" t="str">
        <f>IFERROR(__xludf.DUMMYFUNCTION("""COMPUTED_VALUE"""),"❌")</f>
        <v>❌</v>
      </c>
      <c r="J1174" s="5"/>
      <c r="K1174" s="5"/>
      <c r="L1174" s="8"/>
    </row>
    <row r="1175" ht="38.25" customHeight="1">
      <c r="A1175" s="3"/>
      <c r="B1175" s="4" t="s">
        <v>411</v>
      </c>
      <c r="C1175" s="4" t="s">
        <v>1969</v>
      </c>
      <c r="D1175" s="5" t="s">
        <v>1975</v>
      </c>
      <c r="E1175" s="6">
        <v>10.0</v>
      </c>
      <c r="F1175" s="6">
        <v>12.0</v>
      </c>
      <c r="G1175" s="5" t="s">
        <v>44</v>
      </c>
      <c r="H1175" s="7" t="s">
        <v>1971</v>
      </c>
      <c r="I1175" s="5" t="str">
        <f>IFERROR(__xludf.DUMMYFUNCTION("""COMPUTED_VALUE"""),"❌")</f>
        <v>❌</v>
      </c>
      <c r="J1175" s="5"/>
      <c r="K1175" s="5"/>
      <c r="L1175" s="8"/>
    </row>
    <row r="1176" ht="38.25" customHeight="1">
      <c r="A1176" s="3"/>
      <c r="B1176" s="4" t="s">
        <v>411</v>
      </c>
      <c r="C1176" s="4" t="s">
        <v>1969</v>
      </c>
      <c r="D1176" s="5" t="s">
        <v>1976</v>
      </c>
      <c r="E1176" s="6">
        <v>0.0</v>
      </c>
      <c r="F1176" s="6">
        <v>24.0</v>
      </c>
      <c r="G1176" s="5" t="s">
        <v>28</v>
      </c>
      <c r="H1176" s="7" t="s">
        <v>1971</v>
      </c>
      <c r="I1176" s="5" t="str">
        <f>IFERROR(__xludf.DUMMYFUNCTION("""COMPUTED_VALUE"""),"❌")</f>
        <v>❌</v>
      </c>
      <c r="J1176" s="5"/>
      <c r="K1176" s="5"/>
      <c r="L1176" s="8"/>
    </row>
    <row r="1177" ht="38.25" customHeight="1">
      <c r="A1177" s="3"/>
      <c r="B1177" s="4" t="s">
        <v>77</v>
      </c>
      <c r="C1177" s="4" t="s">
        <v>78</v>
      </c>
      <c r="D1177" s="5" t="s">
        <v>1977</v>
      </c>
      <c r="E1177" s="6">
        <v>140.0</v>
      </c>
      <c r="F1177" s="6">
        <v>15.0</v>
      </c>
      <c r="G1177" s="5" t="s">
        <v>64</v>
      </c>
      <c r="H1177" s="7" t="s">
        <v>1978</v>
      </c>
      <c r="I1177" s="5" t="str">
        <f>IFERROR(__xludf.DUMMYFUNCTION("""COMPUTED_VALUE"""),"❌")</f>
        <v>❌</v>
      </c>
      <c r="J1177" s="5"/>
      <c r="K1177" s="5"/>
      <c r="L1177" s="8"/>
    </row>
    <row r="1178" ht="38.25" customHeight="1">
      <c r="A1178" s="3"/>
      <c r="B1178" s="4" t="s">
        <v>9</v>
      </c>
      <c r="C1178" s="4" t="s">
        <v>1979</v>
      </c>
      <c r="D1178" s="5" t="s">
        <v>1980</v>
      </c>
      <c r="E1178" s="6">
        <v>140.0</v>
      </c>
      <c r="F1178" s="6">
        <v>17.0</v>
      </c>
      <c r="G1178" s="5" t="s">
        <v>28</v>
      </c>
      <c r="H1178" s="7" t="s">
        <v>1981</v>
      </c>
      <c r="I1178" s="5" t="str">
        <f>IFERROR(__xludf.DUMMYFUNCTION("""COMPUTED_VALUE"""),"❌")</f>
        <v>❌</v>
      </c>
      <c r="J1178" s="5"/>
      <c r="K1178" s="5"/>
      <c r="L1178" s="8"/>
    </row>
    <row r="1179" ht="38.25" customHeight="1">
      <c r="A1179" s="3"/>
      <c r="B1179" s="4" t="s">
        <v>9</v>
      </c>
      <c r="C1179" s="4" t="s">
        <v>1979</v>
      </c>
      <c r="D1179" s="5" t="s">
        <v>1982</v>
      </c>
      <c r="E1179" s="6">
        <v>0.0</v>
      </c>
      <c r="F1179" s="6">
        <v>28.0</v>
      </c>
      <c r="G1179" s="5" t="s">
        <v>101</v>
      </c>
      <c r="H1179" s="7" t="s">
        <v>1981</v>
      </c>
      <c r="I1179" s="5" t="str">
        <f>IFERROR(__xludf.DUMMYFUNCTION("""COMPUTED_VALUE"""),"❌")</f>
        <v>❌</v>
      </c>
      <c r="J1179" s="5"/>
      <c r="K1179" s="5"/>
      <c r="L1179" s="8"/>
    </row>
    <row r="1180" ht="38.25" customHeight="1">
      <c r="A1180" s="3"/>
      <c r="B1180" s="4" t="s">
        <v>51</v>
      </c>
      <c r="C1180" s="4" t="s">
        <v>1983</v>
      </c>
      <c r="D1180" s="5" t="s">
        <v>1984</v>
      </c>
      <c r="E1180" s="6">
        <v>140.0</v>
      </c>
      <c r="F1180" s="6">
        <v>21.0</v>
      </c>
      <c r="G1180" s="5" t="s">
        <v>15</v>
      </c>
      <c r="H1180" s="7" t="s">
        <v>1985</v>
      </c>
      <c r="I1180" s="5" t="str">
        <f>IFERROR(__xludf.DUMMYFUNCTION("""COMPUTED_VALUE"""),"❌")</f>
        <v>❌</v>
      </c>
      <c r="J1180" s="5"/>
      <c r="K1180" s="5"/>
      <c r="L1180" s="8"/>
    </row>
    <row r="1181" ht="38.25" customHeight="1">
      <c r="A1181" s="3"/>
      <c r="B1181" s="4" t="s">
        <v>51</v>
      </c>
      <c r="C1181" s="4" t="s">
        <v>1983</v>
      </c>
      <c r="D1181" s="5" t="s">
        <v>1986</v>
      </c>
      <c r="E1181" s="6">
        <v>20.0</v>
      </c>
      <c r="F1181" s="6">
        <v>13.0</v>
      </c>
      <c r="G1181" s="5" t="s">
        <v>15</v>
      </c>
      <c r="H1181" s="7" t="s">
        <v>1985</v>
      </c>
      <c r="I1181" s="5" t="str">
        <f>IFERROR(__xludf.DUMMYFUNCTION("""COMPUTED_VALUE"""),"❌")</f>
        <v>❌</v>
      </c>
      <c r="J1181" s="5"/>
      <c r="K1181" s="5"/>
      <c r="L1181" s="8"/>
    </row>
    <row r="1182" ht="38.25" customHeight="1">
      <c r="A1182" s="3"/>
      <c r="B1182" s="4" t="s">
        <v>51</v>
      </c>
      <c r="C1182" s="4" t="s">
        <v>1983</v>
      </c>
      <c r="D1182" s="5" t="s">
        <v>1987</v>
      </c>
      <c r="E1182" s="6">
        <v>10.0</v>
      </c>
      <c r="F1182" s="6">
        <v>8.0</v>
      </c>
      <c r="G1182" s="5" t="s">
        <v>44</v>
      </c>
      <c r="H1182" s="7" t="s">
        <v>429</v>
      </c>
      <c r="I1182" s="5" t="str">
        <f>IFERROR(__xludf.DUMMYFUNCTION("""COMPUTED_VALUE"""),"✅")</f>
        <v>✅</v>
      </c>
      <c r="J1182" s="5"/>
      <c r="K1182" s="5"/>
      <c r="L1182" s="8"/>
    </row>
    <row r="1183" ht="38.25" customHeight="1">
      <c r="A1183" s="3"/>
      <c r="B1183" s="4" t="s">
        <v>51</v>
      </c>
      <c r="C1183" s="4" t="s">
        <v>1983</v>
      </c>
      <c r="D1183" s="5" t="s">
        <v>1988</v>
      </c>
      <c r="E1183" s="6">
        <v>0.0</v>
      </c>
      <c r="F1183" s="6">
        <v>19.0</v>
      </c>
      <c r="G1183" s="5" t="s">
        <v>1989</v>
      </c>
      <c r="H1183" s="7" t="s">
        <v>72</v>
      </c>
      <c r="I1183" s="5" t="str">
        <f>IFERROR(__xludf.DUMMYFUNCTION("""COMPUTED_VALUE"""),"❌")</f>
        <v>❌</v>
      </c>
      <c r="J1183" s="5"/>
      <c r="K1183" s="5"/>
      <c r="L1183" s="8"/>
    </row>
    <row r="1184" ht="38.25" customHeight="1">
      <c r="A1184" s="3"/>
      <c r="B1184" s="4" t="s">
        <v>264</v>
      </c>
      <c r="C1184" s="4" t="s">
        <v>1990</v>
      </c>
      <c r="D1184" s="5" t="s">
        <v>1991</v>
      </c>
      <c r="E1184" s="6">
        <v>140.0</v>
      </c>
      <c r="F1184" s="6">
        <v>18.0</v>
      </c>
      <c r="G1184" s="5" t="s">
        <v>64</v>
      </c>
      <c r="H1184" s="7" t="s">
        <v>1992</v>
      </c>
      <c r="I1184" s="5" t="str">
        <f>IFERROR(__xludf.DUMMYFUNCTION("""COMPUTED_VALUE"""),"❌")</f>
        <v>❌</v>
      </c>
      <c r="J1184" s="5"/>
      <c r="K1184" s="5"/>
      <c r="L1184" s="8"/>
    </row>
    <row r="1185" ht="38.25" customHeight="1">
      <c r="A1185" s="3"/>
      <c r="B1185" s="4" t="s">
        <v>264</v>
      </c>
      <c r="C1185" s="4" t="s">
        <v>1990</v>
      </c>
      <c r="D1185" s="5" t="s">
        <v>1993</v>
      </c>
      <c r="E1185" s="6">
        <v>50.0</v>
      </c>
      <c r="F1185" s="6">
        <v>16.0</v>
      </c>
      <c r="G1185" s="5" t="s">
        <v>142</v>
      </c>
      <c r="H1185" s="7" t="s">
        <v>1992</v>
      </c>
      <c r="I1185" s="5" t="str">
        <f>IFERROR(__xludf.DUMMYFUNCTION("""COMPUTED_VALUE"""),"❌")</f>
        <v>❌</v>
      </c>
      <c r="J1185" s="5"/>
      <c r="K1185" s="5"/>
      <c r="L1185" s="8"/>
    </row>
    <row r="1186" ht="38.25" customHeight="1">
      <c r="A1186" s="3"/>
      <c r="B1186" s="4" t="s">
        <v>264</v>
      </c>
      <c r="C1186" s="4" t="s">
        <v>1990</v>
      </c>
      <c r="D1186" s="5" t="s">
        <v>1994</v>
      </c>
      <c r="E1186" s="6">
        <v>20.0</v>
      </c>
      <c r="F1186" s="6">
        <v>15.0</v>
      </c>
      <c r="G1186" s="5" t="s">
        <v>1995</v>
      </c>
      <c r="H1186" s="7" t="s">
        <v>1992</v>
      </c>
      <c r="I1186" s="5" t="str">
        <f>IFERROR(__xludf.DUMMYFUNCTION("""COMPUTED_VALUE"""),"❌")</f>
        <v>❌</v>
      </c>
      <c r="J1186" s="5"/>
      <c r="K1186" s="5"/>
      <c r="L1186" s="8"/>
    </row>
    <row r="1187" ht="38.25" customHeight="1">
      <c r="A1187" s="3"/>
      <c r="B1187" s="4" t="s">
        <v>264</v>
      </c>
      <c r="C1187" s="4" t="s">
        <v>1990</v>
      </c>
      <c r="D1187" s="5" t="s">
        <v>1996</v>
      </c>
      <c r="E1187" s="6">
        <v>0.0</v>
      </c>
      <c r="F1187" s="6">
        <v>24.0</v>
      </c>
      <c r="G1187" s="5" t="s">
        <v>64</v>
      </c>
      <c r="H1187" s="7" t="s">
        <v>1992</v>
      </c>
      <c r="I1187" s="5" t="str">
        <f>IFERROR(__xludf.DUMMYFUNCTION("""COMPUTED_VALUE"""),"❌")</f>
        <v>❌</v>
      </c>
      <c r="J1187" s="5"/>
      <c r="K1187" s="5"/>
      <c r="L1187" s="8"/>
    </row>
    <row r="1188" ht="38.25" customHeight="1">
      <c r="A1188" s="3"/>
      <c r="B1188" s="4" t="s">
        <v>264</v>
      </c>
      <c r="C1188" s="4" t="s">
        <v>1990</v>
      </c>
      <c r="D1188" s="5" t="s">
        <v>1997</v>
      </c>
      <c r="E1188" s="6">
        <v>0.0</v>
      </c>
      <c r="F1188" s="6">
        <v>18.0</v>
      </c>
      <c r="G1188" s="5" t="s">
        <v>142</v>
      </c>
      <c r="H1188" s="7" t="s">
        <v>1992</v>
      </c>
      <c r="I1188" s="5" t="str">
        <f>IFERROR(__xludf.DUMMYFUNCTION("""COMPUTED_VALUE"""),"❌")</f>
        <v>❌</v>
      </c>
      <c r="J1188" s="5"/>
      <c r="K1188" s="5"/>
      <c r="L1188" s="8"/>
    </row>
    <row r="1189" ht="38.25" customHeight="1">
      <c r="A1189" s="3"/>
      <c r="B1189" s="4" t="s">
        <v>249</v>
      </c>
      <c r="C1189" s="4" t="s">
        <v>1998</v>
      </c>
      <c r="D1189" s="5" t="s">
        <v>1999</v>
      </c>
      <c r="E1189" s="6">
        <v>140.0</v>
      </c>
      <c r="F1189" s="6">
        <v>17.0</v>
      </c>
      <c r="G1189" s="5" t="s">
        <v>15</v>
      </c>
      <c r="H1189" s="7" t="s">
        <v>2000</v>
      </c>
      <c r="I1189" s="5" t="str">
        <f>IFERROR(__xludf.DUMMYFUNCTION("""COMPUTED_VALUE"""),"❌")</f>
        <v>❌</v>
      </c>
      <c r="J1189" s="5"/>
      <c r="K1189" s="5"/>
      <c r="L1189" s="8"/>
    </row>
    <row r="1190" ht="38.25" customHeight="1">
      <c r="A1190" s="3"/>
      <c r="B1190" s="4" t="s">
        <v>249</v>
      </c>
      <c r="C1190" s="4" t="s">
        <v>1998</v>
      </c>
      <c r="D1190" s="5" t="s">
        <v>2001</v>
      </c>
      <c r="E1190" s="6">
        <v>30.0</v>
      </c>
      <c r="F1190" s="6">
        <v>16.0</v>
      </c>
      <c r="G1190" s="5" t="s">
        <v>246</v>
      </c>
      <c r="H1190" s="7" t="s">
        <v>760</v>
      </c>
      <c r="I1190" s="5" t="str">
        <f>IFERROR(__xludf.DUMMYFUNCTION("""COMPUTED_VALUE"""),"✅")</f>
        <v>✅</v>
      </c>
      <c r="J1190" s="5"/>
      <c r="K1190" s="5"/>
      <c r="L1190" s="8"/>
    </row>
    <row r="1191" ht="38.25" customHeight="1">
      <c r="A1191" s="3"/>
      <c r="B1191" s="4" t="s">
        <v>249</v>
      </c>
      <c r="C1191" s="4" t="s">
        <v>1998</v>
      </c>
      <c r="D1191" s="5" t="s">
        <v>2002</v>
      </c>
      <c r="E1191" s="6">
        <v>20.0</v>
      </c>
      <c r="F1191" s="6">
        <v>17.0</v>
      </c>
      <c r="G1191" s="5" t="s">
        <v>28</v>
      </c>
      <c r="H1191" s="7" t="s">
        <v>2003</v>
      </c>
      <c r="I1191" s="5" t="str">
        <f>IFERROR(__xludf.DUMMYFUNCTION("""COMPUTED_VALUE"""),"❌")</f>
        <v>❌</v>
      </c>
      <c r="J1191" s="5"/>
      <c r="K1191" s="5"/>
      <c r="L1191" s="8"/>
    </row>
    <row r="1192" ht="38.25" customHeight="1">
      <c r="A1192" s="3"/>
      <c r="B1192" s="4" t="s">
        <v>249</v>
      </c>
      <c r="C1192" s="4" t="s">
        <v>1998</v>
      </c>
      <c r="D1192" s="5" t="s">
        <v>2004</v>
      </c>
      <c r="E1192" s="6">
        <v>0.0</v>
      </c>
      <c r="F1192" s="6">
        <v>24.0</v>
      </c>
      <c r="G1192" s="5" t="s">
        <v>28</v>
      </c>
      <c r="H1192" s="7" t="s">
        <v>2003</v>
      </c>
      <c r="I1192" s="5" t="str">
        <f>IFERROR(__xludf.DUMMYFUNCTION("""COMPUTED_VALUE"""),"❌")</f>
        <v>❌</v>
      </c>
      <c r="J1192" s="5"/>
      <c r="K1192" s="5"/>
      <c r="L1192" s="8"/>
    </row>
    <row r="1193" ht="38.25" customHeight="1">
      <c r="A1193" s="3"/>
      <c r="B1193" s="4" t="s">
        <v>653</v>
      </c>
      <c r="C1193" s="4" t="s">
        <v>2005</v>
      </c>
      <c r="D1193" s="5" t="s">
        <v>2006</v>
      </c>
      <c r="E1193" s="6">
        <v>140.0</v>
      </c>
      <c r="F1193" s="6">
        <v>15.0</v>
      </c>
      <c r="G1193" s="5" t="s">
        <v>15</v>
      </c>
      <c r="H1193" s="7" t="s">
        <v>2007</v>
      </c>
      <c r="I1193" s="5" t="str">
        <f>IFERROR(__xludf.DUMMYFUNCTION("""COMPUTED_VALUE"""),"❌")</f>
        <v>❌</v>
      </c>
      <c r="J1193" s="5"/>
      <c r="K1193" s="5"/>
      <c r="L1193" s="8"/>
    </row>
    <row r="1194" ht="38.25" customHeight="1">
      <c r="A1194" s="3"/>
      <c r="B1194" s="4" t="s">
        <v>653</v>
      </c>
      <c r="C1194" s="4" t="s">
        <v>2005</v>
      </c>
      <c r="D1194" s="5" t="s">
        <v>2008</v>
      </c>
      <c r="E1194" s="6">
        <v>0.0</v>
      </c>
      <c r="F1194" s="6">
        <v>19.0</v>
      </c>
      <c r="G1194" s="5" t="s">
        <v>1962</v>
      </c>
      <c r="H1194" s="7" t="s">
        <v>2007</v>
      </c>
      <c r="I1194" s="5" t="str">
        <f>IFERROR(__xludf.DUMMYFUNCTION("""COMPUTED_VALUE"""),"❌")</f>
        <v>❌</v>
      </c>
      <c r="J1194" s="5"/>
      <c r="K1194" s="5"/>
      <c r="L1194" s="8"/>
    </row>
    <row r="1195" ht="38.25" customHeight="1">
      <c r="A1195" s="3"/>
      <c r="B1195" s="4" t="s">
        <v>158</v>
      </c>
      <c r="C1195" s="4" t="s">
        <v>2009</v>
      </c>
      <c r="D1195" s="5" t="s">
        <v>2010</v>
      </c>
      <c r="E1195" s="6">
        <v>140.0</v>
      </c>
      <c r="F1195" s="6">
        <v>25.0</v>
      </c>
      <c r="G1195" s="5" t="s">
        <v>87</v>
      </c>
      <c r="H1195" s="7" t="s">
        <v>2011</v>
      </c>
      <c r="I1195" s="5" t="str">
        <f>IFERROR(__xludf.DUMMYFUNCTION("""COMPUTED_VALUE"""),"❌")</f>
        <v>❌</v>
      </c>
      <c r="J1195" s="5"/>
      <c r="K1195" s="5"/>
      <c r="L1195" s="8"/>
    </row>
    <row r="1196" ht="38.25" customHeight="1">
      <c r="A1196" s="3"/>
      <c r="B1196" s="4" t="s">
        <v>158</v>
      </c>
      <c r="C1196" s="4" t="s">
        <v>2009</v>
      </c>
      <c r="D1196" s="5" t="s">
        <v>2012</v>
      </c>
      <c r="E1196" s="6">
        <v>20.0</v>
      </c>
      <c r="F1196" s="6">
        <v>11.0</v>
      </c>
      <c r="G1196" s="5" t="s">
        <v>15</v>
      </c>
      <c r="H1196" s="7" t="s">
        <v>2011</v>
      </c>
      <c r="I1196" s="5" t="str">
        <f>IFERROR(__xludf.DUMMYFUNCTION("""COMPUTED_VALUE"""),"❌")</f>
        <v>❌</v>
      </c>
      <c r="J1196" s="5"/>
      <c r="K1196" s="5"/>
      <c r="L1196" s="8"/>
    </row>
    <row r="1197" ht="38.25" customHeight="1">
      <c r="A1197" s="3"/>
      <c r="B1197" s="4" t="s">
        <v>158</v>
      </c>
      <c r="C1197" s="4" t="s">
        <v>2009</v>
      </c>
      <c r="D1197" s="5" t="s">
        <v>2013</v>
      </c>
      <c r="E1197" s="6">
        <v>0.0</v>
      </c>
      <c r="F1197" s="6">
        <v>33.0</v>
      </c>
      <c r="G1197" s="5" t="s">
        <v>15</v>
      </c>
      <c r="H1197" s="7" t="s">
        <v>2011</v>
      </c>
      <c r="I1197" s="5" t="str">
        <f>IFERROR(__xludf.DUMMYFUNCTION("""COMPUTED_VALUE"""),"❌")</f>
        <v>❌</v>
      </c>
      <c r="J1197" s="5"/>
      <c r="K1197" s="5"/>
      <c r="L1197" s="8"/>
    </row>
    <row r="1198" ht="38.25" customHeight="1">
      <c r="A1198" s="3"/>
      <c r="B1198" s="4" t="s">
        <v>158</v>
      </c>
      <c r="C1198" s="4" t="s">
        <v>2014</v>
      </c>
      <c r="D1198" s="5" t="s">
        <v>2015</v>
      </c>
      <c r="E1198" s="6">
        <v>140.0</v>
      </c>
      <c r="F1198" s="6">
        <v>19.0</v>
      </c>
      <c r="G1198" s="5" t="s">
        <v>41</v>
      </c>
      <c r="H1198" s="7" t="s">
        <v>845</v>
      </c>
      <c r="I1198" s="5" t="str">
        <f>IFERROR(__xludf.DUMMYFUNCTION("""COMPUTED_VALUE"""),"✅")</f>
        <v>✅</v>
      </c>
      <c r="J1198" s="5"/>
      <c r="K1198" s="5"/>
      <c r="L1198" s="8"/>
    </row>
    <row r="1199" ht="38.25" customHeight="1">
      <c r="A1199" s="3"/>
      <c r="B1199" s="4" t="s">
        <v>158</v>
      </c>
      <c r="C1199" s="4" t="s">
        <v>2014</v>
      </c>
      <c r="D1199" s="5" t="s">
        <v>2016</v>
      </c>
      <c r="E1199" s="6">
        <v>10.0</v>
      </c>
      <c r="F1199" s="6">
        <v>16.0</v>
      </c>
      <c r="G1199" s="5" t="s">
        <v>15</v>
      </c>
      <c r="H1199" s="7" t="s">
        <v>845</v>
      </c>
      <c r="I1199" s="5" t="str">
        <f>IFERROR(__xludf.DUMMYFUNCTION("""COMPUTED_VALUE"""),"✅")</f>
        <v>✅</v>
      </c>
      <c r="J1199" s="5"/>
      <c r="K1199" s="5"/>
      <c r="L1199" s="8"/>
    </row>
    <row r="1200" ht="38.25" customHeight="1">
      <c r="A1200" s="3"/>
      <c r="B1200" s="4" t="s">
        <v>158</v>
      </c>
      <c r="C1200" s="4" t="s">
        <v>2014</v>
      </c>
      <c r="D1200" s="5" t="s">
        <v>2017</v>
      </c>
      <c r="E1200" s="6">
        <v>0.0</v>
      </c>
      <c r="F1200" s="6">
        <v>28.0</v>
      </c>
      <c r="G1200" s="5" t="s">
        <v>15</v>
      </c>
      <c r="H1200" s="7" t="s">
        <v>845</v>
      </c>
      <c r="I1200" s="5" t="str">
        <f>IFERROR(__xludf.DUMMYFUNCTION("""COMPUTED_VALUE"""),"✅")</f>
        <v>✅</v>
      </c>
      <c r="J1200" s="5"/>
      <c r="K1200" s="5"/>
      <c r="L1200" s="8"/>
    </row>
    <row r="1201" ht="38.25" customHeight="1">
      <c r="A1201" s="3"/>
      <c r="B1201" s="4" t="s">
        <v>158</v>
      </c>
      <c r="C1201" s="4" t="s">
        <v>2014</v>
      </c>
      <c r="D1201" s="5" t="s">
        <v>2018</v>
      </c>
      <c r="E1201" s="6">
        <v>0.0</v>
      </c>
      <c r="F1201" s="6">
        <v>28.0</v>
      </c>
      <c r="G1201" s="5" t="s">
        <v>41</v>
      </c>
      <c r="H1201" s="7" t="s">
        <v>2019</v>
      </c>
      <c r="I1201" s="5" t="str">
        <f>IFERROR(__xludf.DUMMYFUNCTION("""COMPUTED_VALUE"""),"❌")</f>
        <v>❌</v>
      </c>
      <c r="J1201" s="5"/>
      <c r="K1201" s="5"/>
      <c r="L1201" s="8"/>
    </row>
    <row r="1202" ht="38.25" customHeight="1">
      <c r="A1202" s="3"/>
      <c r="B1202" s="4" t="s">
        <v>205</v>
      </c>
      <c r="C1202" s="4" t="s">
        <v>2020</v>
      </c>
      <c r="D1202" s="5" t="s">
        <v>2021</v>
      </c>
      <c r="E1202" s="6">
        <v>140.0</v>
      </c>
      <c r="F1202" s="6">
        <v>16.0</v>
      </c>
      <c r="G1202" s="5" t="s">
        <v>262</v>
      </c>
      <c r="H1202" s="7" t="s">
        <v>2022</v>
      </c>
      <c r="I1202" s="5" t="str">
        <f>IFERROR(__xludf.DUMMYFUNCTION("""COMPUTED_VALUE"""),"❌")</f>
        <v>❌</v>
      </c>
      <c r="J1202" s="5"/>
      <c r="K1202" s="5"/>
      <c r="L1202" s="8"/>
    </row>
    <row r="1203" ht="38.25" customHeight="1">
      <c r="A1203" s="3"/>
      <c r="B1203" s="4" t="s">
        <v>205</v>
      </c>
      <c r="C1203" s="4" t="s">
        <v>2020</v>
      </c>
      <c r="D1203" s="5" t="s">
        <v>2023</v>
      </c>
      <c r="E1203" s="6">
        <v>20.0</v>
      </c>
      <c r="F1203" s="6">
        <v>11.0</v>
      </c>
      <c r="G1203" s="5" t="s">
        <v>15</v>
      </c>
      <c r="H1203" s="7" t="s">
        <v>2022</v>
      </c>
      <c r="I1203" s="5" t="str">
        <f>IFERROR(__xludf.DUMMYFUNCTION("""COMPUTED_VALUE"""),"❌")</f>
        <v>❌</v>
      </c>
      <c r="J1203" s="5"/>
      <c r="K1203" s="5"/>
      <c r="L1203" s="8"/>
    </row>
    <row r="1204" ht="38.25" customHeight="1">
      <c r="A1204" s="3"/>
      <c r="B1204" s="4" t="s">
        <v>205</v>
      </c>
      <c r="C1204" s="4" t="s">
        <v>2020</v>
      </c>
      <c r="D1204" s="5" t="s">
        <v>2024</v>
      </c>
      <c r="E1204" s="6">
        <v>0.0</v>
      </c>
      <c r="F1204" s="6">
        <v>16.0</v>
      </c>
      <c r="G1204" s="5" t="s">
        <v>44</v>
      </c>
      <c r="H1204" s="7" t="s">
        <v>2025</v>
      </c>
      <c r="I1204" s="5" t="str">
        <f>IFERROR(__xludf.DUMMYFUNCTION("""COMPUTED_VALUE"""),"❌")</f>
        <v>❌</v>
      </c>
      <c r="J1204" s="5"/>
      <c r="K1204" s="5"/>
      <c r="L1204" s="8"/>
    </row>
    <row r="1205" ht="38.25" customHeight="1">
      <c r="A1205" s="3"/>
      <c r="B1205" s="4" t="s">
        <v>205</v>
      </c>
      <c r="C1205" s="4" t="s">
        <v>2020</v>
      </c>
      <c r="D1205" s="5" t="s">
        <v>2026</v>
      </c>
      <c r="E1205" s="6">
        <v>0.0</v>
      </c>
      <c r="F1205" s="6">
        <v>25.0</v>
      </c>
      <c r="G1205" s="5" t="s">
        <v>2027</v>
      </c>
      <c r="H1205" s="7" t="s">
        <v>72</v>
      </c>
      <c r="I1205" s="5" t="str">
        <f>IFERROR(__xludf.DUMMYFUNCTION("""COMPUTED_VALUE"""),"❌")</f>
        <v>❌</v>
      </c>
      <c r="J1205" s="5"/>
      <c r="K1205" s="5"/>
      <c r="L1205" s="8"/>
    </row>
    <row r="1206" ht="38.25" customHeight="1">
      <c r="A1206" s="3"/>
      <c r="B1206" s="4" t="s">
        <v>205</v>
      </c>
      <c r="C1206" s="4" t="s">
        <v>2028</v>
      </c>
      <c r="D1206" s="5" t="s">
        <v>2029</v>
      </c>
      <c r="E1206" s="6">
        <v>140.0</v>
      </c>
      <c r="F1206" s="6">
        <v>16.0</v>
      </c>
      <c r="G1206" s="5" t="s">
        <v>28</v>
      </c>
      <c r="H1206" s="7" t="s">
        <v>2030</v>
      </c>
      <c r="I1206" s="5" t="str">
        <f>IFERROR(__xludf.DUMMYFUNCTION("""COMPUTED_VALUE"""),"❌")</f>
        <v>❌</v>
      </c>
      <c r="J1206" s="5"/>
      <c r="K1206" s="5"/>
      <c r="L1206" s="8"/>
    </row>
    <row r="1207" ht="38.25" customHeight="1">
      <c r="A1207" s="3"/>
      <c r="B1207" s="4" t="s">
        <v>205</v>
      </c>
      <c r="C1207" s="4" t="s">
        <v>2028</v>
      </c>
      <c r="D1207" s="5" t="s">
        <v>2031</v>
      </c>
      <c r="E1207" s="6">
        <v>0.0</v>
      </c>
      <c r="F1207" s="6">
        <v>25.0</v>
      </c>
      <c r="G1207" s="5" t="s">
        <v>28</v>
      </c>
      <c r="H1207" s="7" t="s">
        <v>2030</v>
      </c>
      <c r="I1207" s="5" t="str">
        <f>IFERROR(__xludf.DUMMYFUNCTION("""COMPUTED_VALUE"""),"❌")</f>
        <v>❌</v>
      </c>
      <c r="J1207" s="5"/>
      <c r="K1207" s="5"/>
      <c r="L1207" s="8"/>
    </row>
    <row r="1208" ht="38.25" customHeight="1">
      <c r="A1208" s="3"/>
      <c r="B1208" s="4" t="s">
        <v>205</v>
      </c>
      <c r="C1208" s="4" t="s">
        <v>2028</v>
      </c>
      <c r="D1208" s="5" t="s">
        <v>2032</v>
      </c>
      <c r="E1208" s="6">
        <v>0.0</v>
      </c>
      <c r="F1208" s="6">
        <v>22.0</v>
      </c>
      <c r="G1208" s="5" t="s">
        <v>44</v>
      </c>
      <c r="H1208" s="7" t="s">
        <v>2030</v>
      </c>
      <c r="I1208" s="5" t="str">
        <f>IFERROR(__xludf.DUMMYFUNCTION("""COMPUTED_VALUE"""),"❌")</f>
        <v>❌</v>
      </c>
      <c r="J1208" s="5"/>
      <c r="K1208" s="5"/>
      <c r="L1208" s="8"/>
    </row>
    <row r="1209" ht="38.25" customHeight="1">
      <c r="A1209" s="3"/>
      <c r="B1209" s="4" t="s">
        <v>205</v>
      </c>
      <c r="C1209" s="4" t="s">
        <v>2033</v>
      </c>
      <c r="D1209" s="5" t="s">
        <v>2034</v>
      </c>
      <c r="E1209" s="6">
        <v>140.0</v>
      </c>
      <c r="F1209" s="6">
        <v>15.0</v>
      </c>
      <c r="G1209" s="5" t="s">
        <v>122</v>
      </c>
      <c r="H1209" s="7" t="s">
        <v>2035</v>
      </c>
      <c r="I1209" s="5" t="str">
        <f>IFERROR(__xludf.DUMMYFUNCTION("""COMPUTED_VALUE"""),"❌")</f>
        <v>❌</v>
      </c>
      <c r="J1209" s="5"/>
      <c r="K1209" s="5"/>
      <c r="L1209" s="8"/>
    </row>
    <row r="1210" ht="38.25" customHeight="1">
      <c r="A1210" s="3"/>
      <c r="B1210" s="4" t="s">
        <v>205</v>
      </c>
      <c r="C1210" s="4" t="s">
        <v>2033</v>
      </c>
      <c r="D1210" s="5" t="s">
        <v>2036</v>
      </c>
      <c r="E1210" s="6">
        <v>20.0</v>
      </c>
      <c r="F1210" s="6">
        <v>18.0</v>
      </c>
      <c r="G1210" s="5" t="s">
        <v>28</v>
      </c>
      <c r="H1210" s="7" t="s">
        <v>2037</v>
      </c>
      <c r="I1210" s="5" t="str">
        <f>IFERROR(__xludf.DUMMYFUNCTION("""COMPUTED_VALUE"""),"❌")</f>
        <v>❌</v>
      </c>
      <c r="J1210" s="5"/>
      <c r="K1210" s="5"/>
      <c r="L1210" s="8"/>
    </row>
    <row r="1211" ht="38.25" customHeight="1">
      <c r="A1211" s="3"/>
      <c r="B1211" s="4" t="s">
        <v>205</v>
      </c>
      <c r="C1211" s="4" t="s">
        <v>2033</v>
      </c>
      <c r="D1211" s="5" t="s">
        <v>2038</v>
      </c>
      <c r="E1211" s="6">
        <v>10.0</v>
      </c>
      <c r="F1211" s="6">
        <v>22.0</v>
      </c>
      <c r="G1211" s="5" t="s">
        <v>473</v>
      </c>
      <c r="H1211" s="7" t="s">
        <v>2037</v>
      </c>
      <c r="I1211" s="5" t="str">
        <f>IFERROR(__xludf.DUMMYFUNCTION("""COMPUTED_VALUE"""),"❌")</f>
        <v>❌</v>
      </c>
      <c r="J1211" s="5"/>
      <c r="K1211" s="5"/>
      <c r="L1211" s="8"/>
    </row>
    <row r="1212" ht="38.25" customHeight="1">
      <c r="A1212" s="3"/>
      <c r="B1212" s="4" t="s">
        <v>205</v>
      </c>
      <c r="C1212" s="4" t="s">
        <v>2033</v>
      </c>
      <c r="D1212" s="5" t="s">
        <v>2039</v>
      </c>
      <c r="E1212" s="6">
        <v>0.0</v>
      </c>
      <c r="F1212" s="6">
        <v>24.0</v>
      </c>
      <c r="G1212" s="5" t="s">
        <v>15</v>
      </c>
      <c r="H1212" s="7" t="s">
        <v>2035</v>
      </c>
      <c r="I1212" s="5" t="str">
        <f>IFERROR(__xludf.DUMMYFUNCTION("""COMPUTED_VALUE"""),"❌")</f>
        <v>❌</v>
      </c>
      <c r="J1212" s="5"/>
      <c r="K1212" s="5"/>
      <c r="L1212" s="8"/>
    </row>
    <row r="1213" ht="38.25" customHeight="1">
      <c r="A1213" s="3"/>
      <c r="B1213" s="4" t="s">
        <v>9</v>
      </c>
      <c r="C1213" s="4" t="s">
        <v>2040</v>
      </c>
      <c r="D1213" s="5" t="s">
        <v>2041</v>
      </c>
      <c r="E1213" s="6">
        <v>140.0</v>
      </c>
      <c r="F1213" s="6">
        <v>19.0</v>
      </c>
      <c r="G1213" s="5" t="s">
        <v>244</v>
      </c>
      <c r="H1213" s="7" t="s">
        <v>2042</v>
      </c>
      <c r="I1213" s="5" t="str">
        <f>IFERROR(__xludf.DUMMYFUNCTION("""COMPUTED_VALUE"""),"❌")</f>
        <v>❌</v>
      </c>
      <c r="J1213" s="5"/>
      <c r="K1213" s="5"/>
      <c r="L1213" s="8"/>
    </row>
    <row r="1214" ht="38.25" customHeight="1">
      <c r="A1214" s="3"/>
      <c r="B1214" s="4" t="s">
        <v>9</v>
      </c>
      <c r="C1214" s="4" t="s">
        <v>2040</v>
      </c>
      <c r="D1214" s="5" t="s">
        <v>2043</v>
      </c>
      <c r="E1214" s="6">
        <v>20.0</v>
      </c>
      <c r="F1214" s="6">
        <v>15.0</v>
      </c>
      <c r="G1214" s="5" t="s">
        <v>246</v>
      </c>
      <c r="H1214" s="7" t="s">
        <v>18</v>
      </c>
      <c r="I1214" s="5" t="str">
        <f>IFERROR(__xludf.DUMMYFUNCTION("""COMPUTED_VALUE"""),"✅")</f>
        <v>✅</v>
      </c>
      <c r="J1214" s="5"/>
      <c r="K1214" s="5"/>
      <c r="L1214" s="8"/>
    </row>
    <row r="1215" ht="38.25" customHeight="1">
      <c r="A1215" s="3"/>
      <c r="B1215" s="4" t="s">
        <v>9</v>
      </c>
      <c r="C1215" s="4" t="s">
        <v>2040</v>
      </c>
      <c r="D1215" s="5" t="s">
        <v>2044</v>
      </c>
      <c r="E1215" s="6">
        <v>0.0</v>
      </c>
      <c r="F1215" s="6">
        <v>28.0</v>
      </c>
      <c r="G1215" s="5" t="s">
        <v>87</v>
      </c>
      <c r="H1215" s="7" t="s">
        <v>2042</v>
      </c>
      <c r="I1215" s="5" t="str">
        <f>IFERROR(__xludf.DUMMYFUNCTION("""COMPUTED_VALUE"""),"❌")</f>
        <v>❌</v>
      </c>
      <c r="J1215" s="5"/>
      <c r="K1215" s="5"/>
      <c r="L1215" s="8"/>
    </row>
    <row r="1216" ht="38.25" customHeight="1">
      <c r="A1216" s="3"/>
      <c r="B1216" s="4" t="s">
        <v>704</v>
      </c>
      <c r="C1216" s="4" t="s">
        <v>2045</v>
      </c>
      <c r="D1216" s="5" t="s">
        <v>2046</v>
      </c>
      <c r="E1216" s="6">
        <v>140.0</v>
      </c>
      <c r="F1216" s="6">
        <v>23.0</v>
      </c>
      <c r="G1216" s="5" t="s">
        <v>125</v>
      </c>
      <c r="H1216" s="7" t="s">
        <v>2047</v>
      </c>
      <c r="I1216" s="5" t="str">
        <f>IFERROR(__xludf.DUMMYFUNCTION("""COMPUTED_VALUE"""),"✅")</f>
        <v>✅</v>
      </c>
      <c r="J1216" s="5"/>
      <c r="K1216" s="5"/>
      <c r="L1216" s="8"/>
    </row>
    <row r="1217" ht="38.25" customHeight="1">
      <c r="A1217" s="3"/>
      <c r="B1217" s="4" t="s">
        <v>704</v>
      </c>
      <c r="C1217" s="4" t="s">
        <v>2045</v>
      </c>
      <c r="D1217" s="5" t="s">
        <v>2048</v>
      </c>
      <c r="E1217" s="6">
        <v>20.0</v>
      </c>
      <c r="F1217" s="6">
        <v>11.0</v>
      </c>
      <c r="G1217" s="5" t="s">
        <v>246</v>
      </c>
      <c r="H1217" s="7" t="s">
        <v>2047</v>
      </c>
      <c r="I1217" s="5" t="str">
        <f>IFERROR(__xludf.DUMMYFUNCTION("""COMPUTED_VALUE"""),"✅")</f>
        <v>✅</v>
      </c>
      <c r="J1217" s="5"/>
      <c r="K1217" s="5"/>
      <c r="L1217" s="8"/>
    </row>
    <row r="1218" ht="38.25" customHeight="1">
      <c r="A1218" s="3"/>
      <c r="B1218" s="4" t="s">
        <v>704</v>
      </c>
      <c r="C1218" s="4" t="s">
        <v>2045</v>
      </c>
      <c r="D1218" s="5" t="s">
        <v>2049</v>
      </c>
      <c r="E1218" s="6">
        <v>20.0</v>
      </c>
      <c r="F1218" s="6">
        <v>20.0</v>
      </c>
      <c r="G1218" s="5" t="s">
        <v>75</v>
      </c>
      <c r="H1218" s="7" t="s">
        <v>2050</v>
      </c>
      <c r="I1218" s="5" t="str">
        <f>IFERROR(__xludf.DUMMYFUNCTION("""COMPUTED_VALUE"""),"❌")</f>
        <v>❌</v>
      </c>
      <c r="J1218" s="5"/>
      <c r="K1218" s="5"/>
      <c r="L1218" s="8"/>
    </row>
    <row r="1219" ht="38.25" customHeight="1">
      <c r="A1219" s="3"/>
      <c r="B1219" s="4" t="s">
        <v>704</v>
      </c>
      <c r="C1219" s="4" t="s">
        <v>2045</v>
      </c>
      <c r="D1219" s="5" t="s">
        <v>2051</v>
      </c>
      <c r="E1219" s="6">
        <v>20.0</v>
      </c>
      <c r="F1219" s="6">
        <v>20.0</v>
      </c>
      <c r="G1219" s="5" t="s">
        <v>64</v>
      </c>
      <c r="H1219" s="7" t="s">
        <v>2047</v>
      </c>
      <c r="I1219" s="5" t="str">
        <f>IFERROR(__xludf.DUMMYFUNCTION("""COMPUTED_VALUE"""),"✅")</f>
        <v>✅</v>
      </c>
      <c r="J1219" s="5"/>
      <c r="K1219" s="5"/>
      <c r="L1219" s="8"/>
    </row>
    <row r="1220" ht="38.25" customHeight="1">
      <c r="A1220" s="3"/>
      <c r="B1220" s="4" t="s">
        <v>249</v>
      </c>
      <c r="C1220" s="4" t="s">
        <v>2052</v>
      </c>
      <c r="D1220" s="5" t="s">
        <v>2053</v>
      </c>
      <c r="E1220" s="6">
        <v>140.0</v>
      </c>
      <c r="F1220" s="6">
        <v>17.0</v>
      </c>
      <c r="G1220" s="5" t="s">
        <v>101</v>
      </c>
      <c r="H1220" s="7" t="s">
        <v>2054</v>
      </c>
      <c r="I1220" s="5" t="str">
        <f>IFERROR(__xludf.DUMMYFUNCTION("""COMPUTED_VALUE"""),"❌")</f>
        <v>❌</v>
      </c>
      <c r="J1220" s="5"/>
      <c r="K1220" s="5"/>
      <c r="L1220" s="8"/>
    </row>
    <row r="1221" ht="38.25" customHeight="1">
      <c r="A1221" s="3"/>
      <c r="B1221" s="4" t="s">
        <v>249</v>
      </c>
      <c r="C1221" s="4" t="s">
        <v>2052</v>
      </c>
      <c r="D1221" s="5" t="s">
        <v>2055</v>
      </c>
      <c r="E1221" s="6">
        <v>40.0</v>
      </c>
      <c r="F1221" s="6">
        <v>12.0</v>
      </c>
      <c r="G1221" s="5" t="s">
        <v>28</v>
      </c>
      <c r="H1221" s="7" t="s">
        <v>2054</v>
      </c>
      <c r="I1221" s="5" t="str">
        <f>IFERROR(__xludf.DUMMYFUNCTION("""COMPUTED_VALUE"""),"❌")</f>
        <v>❌</v>
      </c>
      <c r="J1221" s="5"/>
      <c r="K1221" s="5"/>
      <c r="L1221" s="8"/>
    </row>
    <row r="1222" ht="38.25" customHeight="1">
      <c r="A1222" s="3"/>
      <c r="B1222" s="4" t="s">
        <v>249</v>
      </c>
      <c r="C1222" s="4" t="s">
        <v>2052</v>
      </c>
      <c r="D1222" s="5" t="s">
        <v>2056</v>
      </c>
      <c r="E1222" s="6">
        <v>30.0</v>
      </c>
      <c r="F1222" s="6">
        <v>18.0</v>
      </c>
      <c r="G1222" s="5" t="s">
        <v>28</v>
      </c>
      <c r="H1222" s="7" t="s">
        <v>2054</v>
      </c>
      <c r="I1222" s="5" t="str">
        <f>IFERROR(__xludf.DUMMYFUNCTION("""COMPUTED_VALUE"""),"❌")</f>
        <v>❌</v>
      </c>
      <c r="J1222" s="5"/>
      <c r="K1222" s="5"/>
      <c r="L1222" s="8"/>
    </row>
    <row r="1223" ht="38.25" customHeight="1">
      <c r="A1223" s="3"/>
      <c r="B1223" s="4" t="s">
        <v>9</v>
      </c>
      <c r="C1223" s="4" t="s">
        <v>2057</v>
      </c>
      <c r="D1223" s="5" t="s">
        <v>2058</v>
      </c>
      <c r="E1223" s="6">
        <v>140.0</v>
      </c>
      <c r="F1223" s="6">
        <v>15.0</v>
      </c>
      <c r="G1223" s="5" t="s">
        <v>15</v>
      </c>
      <c r="H1223" s="7" t="s">
        <v>2059</v>
      </c>
      <c r="I1223" s="5" t="str">
        <f>IFERROR(__xludf.DUMMYFUNCTION("""COMPUTED_VALUE"""),"❌")</f>
        <v>❌</v>
      </c>
      <c r="J1223" s="5"/>
      <c r="K1223" s="5"/>
      <c r="L1223" s="8"/>
    </row>
    <row r="1224" ht="38.25" customHeight="1">
      <c r="A1224" s="3"/>
      <c r="B1224" s="4" t="s">
        <v>9</v>
      </c>
      <c r="C1224" s="4" t="s">
        <v>2057</v>
      </c>
      <c r="D1224" s="5" t="s">
        <v>2060</v>
      </c>
      <c r="E1224" s="6">
        <v>20.0</v>
      </c>
      <c r="F1224" s="6">
        <v>17.0</v>
      </c>
      <c r="G1224" s="5" t="s">
        <v>15</v>
      </c>
      <c r="H1224" s="7" t="s">
        <v>2061</v>
      </c>
      <c r="I1224" s="5" t="str">
        <f>IFERROR(__xludf.DUMMYFUNCTION("""COMPUTED_VALUE"""),"❌")</f>
        <v>❌</v>
      </c>
      <c r="J1224" s="5"/>
      <c r="K1224" s="5"/>
      <c r="L1224" s="8"/>
    </row>
    <row r="1225" ht="38.25" customHeight="1">
      <c r="A1225" s="3"/>
      <c r="B1225" s="4" t="s">
        <v>9</v>
      </c>
      <c r="C1225" s="4" t="s">
        <v>2057</v>
      </c>
      <c r="D1225" s="5" t="s">
        <v>2062</v>
      </c>
      <c r="E1225" s="6">
        <v>20.0</v>
      </c>
      <c r="F1225" s="6">
        <v>12.0</v>
      </c>
      <c r="G1225" s="5" t="s">
        <v>15</v>
      </c>
      <c r="H1225" s="7" t="s">
        <v>2061</v>
      </c>
      <c r="I1225" s="5" t="str">
        <f>IFERROR(__xludf.DUMMYFUNCTION("""COMPUTED_VALUE"""),"❌")</f>
        <v>❌</v>
      </c>
      <c r="J1225" s="5"/>
      <c r="K1225" s="5"/>
      <c r="L1225" s="8"/>
    </row>
    <row r="1226" ht="38.25" customHeight="1">
      <c r="A1226" s="3"/>
      <c r="B1226" s="4" t="s">
        <v>9</v>
      </c>
      <c r="C1226" s="4" t="s">
        <v>2057</v>
      </c>
      <c r="D1226" s="5" t="s">
        <v>2063</v>
      </c>
      <c r="E1226" s="6">
        <v>20.0</v>
      </c>
      <c r="F1226" s="6">
        <v>12.0</v>
      </c>
      <c r="G1226" s="5" t="s">
        <v>28</v>
      </c>
      <c r="H1226" s="7" t="s">
        <v>2061</v>
      </c>
      <c r="I1226" s="5" t="str">
        <f>IFERROR(__xludf.DUMMYFUNCTION("""COMPUTED_VALUE"""),"❌")</f>
        <v>❌</v>
      </c>
      <c r="J1226" s="5"/>
      <c r="K1226" s="5"/>
      <c r="L1226" s="8"/>
    </row>
    <row r="1227" ht="38.25" customHeight="1">
      <c r="A1227" s="3"/>
      <c r="B1227" s="4" t="s">
        <v>77</v>
      </c>
      <c r="C1227" s="4" t="s">
        <v>2064</v>
      </c>
      <c r="D1227" s="5" t="s">
        <v>2065</v>
      </c>
      <c r="E1227" s="6">
        <v>140.0</v>
      </c>
      <c r="F1227" s="6">
        <v>23.0</v>
      </c>
      <c r="G1227" s="5" t="s">
        <v>142</v>
      </c>
      <c r="H1227" s="7" t="s">
        <v>1446</v>
      </c>
      <c r="I1227" s="5" t="str">
        <f>IFERROR(__xludf.DUMMYFUNCTION("""COMPUTED_VALUE"""),"✅")</f>
        <v>✅</v>
      </c>
      <c r="J1227" s="5"/>
      <c r="K1227" s="5"/>
      <c r="L1227" s="8"/>
    </row>
    <row r="1228" ht="38.25" customHeight="1">
      <c r="A1228" s="3"/>
      <c r="B1228" s="4" t="s">
        <v>77</v>
      </c>
      <c r="C1228" s="4" t="s">
        <v>2064</v>
      </c>
      <c r="D1228" s="5" t="s">
        <v>2066</v>
      </c>
      <c r="E1228" s="6">
        <v>20.0</v>
      </c>
      <c r="F1228" s="6">
        <v>15.0</v>
      </c>
      <c r="G1228" s="5" t="s">
        <v>142</v>
      </c>
      <c r="H1228" s="7" t="s">
        <v>1446</v>
      </c>
      <c r="I1228" s="5" t="str">
        <f>IFERROR(__xludf.DUMMYFUNCTION("""COMPUTED_VALUE"""),"✅")</f>
        <v>✅</v>
      </c>
      <c r="J1228" s="5"/>
      <c r="K1228" s="5"/>
      <c r="L1228" s="8"/>
    </row>
    <row r="1229" ht="38.25" customHeight="1">
      <c r="A1229" s="3"/>
      <c r="B1229" s="4" t="s">
        <v>77</v>
      </c>
      <c r="C1229" s="4" t="s">
        <v>2064</v>
      </c>
      <c r="D1229" s="5" t="s">
        <v>2067</v>
      </c>
      <c r="E1229" s="6">
        <v>0.0</v>
      </c>
      <c r="F1229" s="6">
        <v>28.0</v>
      </c>
      <c r="G1229" s="5" t="s">
        <v>41</v>
      </c>
      <c r="H1229" s="7" t="s">
        <v>1446</v>
      </c>
      <c r="I1229" s="5" t="str">
        <f>IFERROR(__xludf.DUMMYFUNCTION("""COMPUTED_VALUE"""),"✅")</f>
        <v>✅</v>
      </c>
      <c r="J1229" s="5"/>
      <c r="K1229" s="5"/>
      <c r="L1229" s="8"/>
    </row>
    <row r="1230" ht="38.25" customHeight="1">
      <c r="A1230" s="3"/>
      <c r="B1230" s="4" t="s">
        <v>77</v>
      </c>
      <c r="C1230" s="4" t="s">
        <v>2064</v>
      </c>
      <c r="D1230" s="5" t="s">
        <v>2068</v>
      </c>
      <c r="E1230" s="6">
        <v>0.0</v>
      </c>
      <c r="F1230" s="6">
        <v>19.0</v>
      </c>
      <c r="G1230" s="5" t="s">
        <v>2069</v>
      </c>
      <c r="H1230" s="10" t="s">
        <v>537</v>
      </c>
      <c r="I1230" s="5" t="str">
        <f>IFERROR(__xludf.DUMMYFUNCTION("""COMPUTED_VALUE"""),"❌")</f>
        <v>❌</v>
      </c>
      <c r="J1230" s="5"/>
      <c r="K1230" s="5"/>
      <c r="L1230" s="8"/>
    </row>
    <row r="1231" ht="38.25" customHeight="1">
      <c r="A1231" s="3"/>
      <c r="B1231" s="4" t="s">
        <v>77</v>
      </c>
      <c r="C1231" s="4" t="s">
        <v>2064</v>
      </c>
      <c r="D1231" s="5" t="s">
        <v>2070</v>
      </c>
      <c r="E1231" s="6">
        <v>0.0</v>
      </c>
      <c r="F1231" s="6">
        <v>25.0</v>
      </c>
      <c r="G1231" s="5" t="s">
        <v>146</v>
      </c>
      <c r="H1231" s="7" t="s">
        <v>2071</v>
      </c>
      <c r="I1231" s="5" t="str">
        <f>IFERROR(__xludf.DUMMYFUNCTION("""COMPUTED_VALUE"""),"❌")</f>
        <v>❌</v>
      </c>
      <c r="J1231" s="5"/>
      <c r="K1231" s="5"/>
      <c r="L1231" s="8"/>
    </row>
    <row r="1232" ht="38.25" customHeight="1">
      <c r="A1232" s="3"/>
      <c r="B1232" s="4" t="s">
        <v>411</v>
      </c>
      <c r="C1232" s="4" t="s">
        <v>2072</v>
      </c>
      <c r="D1232" s="5" t="s">
        <v>2073</v>
      </c>
      <c r="E1232" s="6">
        <v>140.0</v>
      </c>
      <c r="F1232" s="6">
        <v>15.0</v>
      </c>
      <c r="G1232" s="5" t="s">
        <v>28</v>
      </c>
      <c r="H1232" s="7" t="s">
        <v>2074</v>
      </c>
      <c r="I1232" s="5" t="str">
        <f>IFERROR(__xludf.DUMMYFUNCTION("""COMPUTED_VALUE"""),"❌")</f>
        <v>❌</v>
      </c>
      <c r="J1232" s="5"/>
      <c r="K1232" s="5"/>
      <c r="L1232" s="8"/>
    </row>
    <row r="1233" ht="38.25" customHeight="1">
      <c r="A1233" s="3"/>
      <c r="B1233" s="4" t="s">
        <v>411</v>
      </c>
      <c r="C1233" s="4" t="s">
        <v>2072</v>
      </c>
      <c r="D1233" s="5" t="s">
        <v>2075</v>
      </c>
      <c r="E1233" s="6">
        <v>30.0</v>
      </c>
      <c r="F1233" s="6">
        <v>14.0</v>
      </c>
      <c r="G1233" s="5" t="s">
        <v>122</v>
      </c>
      <c r="H1233" s="7" t="s">
        <v>2074</v>
      </c>
      <c r="I1233" s="5" t="str">
        <f>IFERROR(__xludf.DUMMYFUNCTION("""COMPUTED_VALUE"""),"❌")</f>
        <v>❌</v>
      </c>
      <c r="J1233" s="5"/>
      <c r="K1233" s="5"/>
      <c r="L1233" s="8"/>
    </row>
    <row r="1234" ht="38.25" customHeight="1">
      <c r="A1234" s="3"/>
      <c r="B1234" s="4" t="s">
        <v>411</v>
      </c>
      <c r="C1234" s="4" t="s">
        <v>2072</v>
      </c>
      <c r="D1234" s="5" t="s">
        <v>2076</v>
      </c>
      <c r="E1234" s="6">
        <v>0.0</v>
      </c>
      <c r="F1234" s="6">
        <v>29.0</v>
      </c>
      <c r="G1234" s="5" t="s">
        <v>15</v>
      </c>
      <c r="H1234" s="7" t="s">
        <v>2074</v>
      </c>
      <c r="I1234" s="5" t="str">
        <f>IFERROR(__xludf.DUMMYFUNCTION("""COMPUTED_VALUE"""),"❌")</f>
        <v>❌</v>
      </c>
      <c r="J1234" s="5"/>
      <c r="K1234" s="5"/>
      <c r="L1234" s="8"/>
    </row>
    <row r="1235" ht="38.25" customHeight="1">
      <c r="A1235" s="3"/>
      <c r="B1235" s="4" t="s">
        <v>411</v>
      </c>
      <c r="C1235" s="4" t="s">
        <v>2072</v>
      </c>
      <c r="D1235" s="5" t="s">
        <v>2077</v>
      </c>
      <c r="E1235" s="6">
        <v>0.0</v>
      </c>
      <c r="F1235" s="6">
        <v>24.0</v>
      </c>
      <c r="G1235" s="5" t="s">
        <v>28</v>
      </c>
      <c r="H1235" s="7" t="s">
        <v>2074</v>
      </c>
      <c r="I1235" s="5" t="str">
        <f>IFERROR(__xludf.DUMMYFUNCTION("""COMPUTED_VALUE"""),"❌")</f>
        <v>❌</v>
      </c>
      <c r="J1235" s="5"/>
      <c r="K1235" s="5"/>
      <c r="L1235" s="8"/>
    </row>
    <row r="1236" ht="38.25" customHeight="1">
      <c r="A1236" s="3"/>
      <c r="B1236" s="4" t="s">
        <v>411</v>
      </c>
      <c r="C1236" s="4" t="s">
        <v>2072</v>
      </c>
      <c r="D1236" s="5" t="s">
        <v>2078</v>
      </c>
      <c r="E1236" s="6">
        <v>0.0</v>
      </c>
      <c r="F1236" s="6">
        <v>24.0</v>
      </c>
      <c r="G1236" s="5" t="s">
        <v>28</v>
      </c>
      <c r="H1236" s="7" t="s">
        <v>2074</v>
      </c>
      <c r="I1236" s="5" t="str">
        <f>IFERROR(__xludf.DUMMYFUNCTION("""COMPUTED_VALUE"""),"❌")</f>
        <v>❌</v>
      </c>
      <c r="J1236" s="5"/>
      <c r="K1236" s="5"/>
      <c r="L1236" s="8"/>
    </row>
    <row r="1237" ht="38.25" customHeight="1">
      <c r="A1237" s="3"/>
      <c r="B1237" s="4" t="s">
        <v>264</v>
      </c>
      <c r="C1237" s="4" t="s">
        <v>2079</v>
      </c>
      <c r="D1237" s="5" t="s">
        <v>2080</v>
      </c>
      <c r="E1237" s="6">
        <v>140.0</v>
      </c>
      <c r="F1237" s="6">
        <v>19.0</v>
      </c>
      <c r="G1237" s="5" t="s">
        <v>15</v>
      </c>
      <c r="H1237" s="7" t="s">
        <v>2081</v>
      </c>
      <c r="I1237" s="5" t="str">
        <f>IFERROR(__xludf.DUMMYFUNCTION("""COMPUTED_VALUE"""),"❌")</f>
        <v>❌</v>
      </c>
      <c r="J1237" s="5"/>
      <c r="K1237" s="5"/>
      <c r="L1237" s="8"/>
    </row>
    <row r="1238" ht="38.25" customHeight="1">
      <c r="A1238" s="3"/>
      <c r="B1238" s="4" t="s">
        <v>264</v>
      </c>
      <c r="C1238" s="4" t="s">
        <v>2079</v>
      </c>
      <c r="D1238" s="5" t="s">
        <v>2082</v>
      </c>
      <c r="E1238" s="6">
        <v>70.0</v>
      </c>
      <c r="F1238" s="6">
        <v>18.0</v>
      </c>
      <c r="G1238" s="5" t="s">
        <v>15</v>
      </c>
      <c r="H1238" s="7" t="s">
        <v>2081</v>
      </c>
      <c r="I1238" s="5" t="str">
        <f>IFERROR(__xludf.DUMMYFUNCTION("""COMPUTED_VALUE"""),"❌")</f>
        <v>❌</v>
      </c>
      <c r="J1238" s="5"/>
      <c r="K1238" s="5"/>
      <c r="L1238" s="8"/>
    </row>
    <row r="1239" ht="38.25" customHeight="1">
      <c r="A1239" s="3"/>
      <c r="B1239" s="4" t="s">
        <v>264</v>
      </c>
      <c r="C1239" s="4" t="s">
        <v>2079</v>
      </c>
      <c r="D1239" s="5" t="s">
        <v>2083</v>
      </c>
      <c r="E1239" s="6">
        <v>20.0</v>
      </c>
      <c r="F1239" s="6">
        <v>12.0</v>
      </c>
      <c r="G1239" s="5" t="s">
        <v>28</v>
      </c>
      <c r="H1239" s="7" t="s">
        <v>2081</v>
      </c>
      <c r="I1239" s="5" t="str">
        <f>IFERROR(__xludf.DUMMYFUNCTION("""COMPUTED_VALUE"""),"❌")</f>
        <v>❌</v>
      </c>
      <c r="J1239" s="5"/>
      <c r="K1239" s="5"/>
      <c r="L1239" s="8"/>
    </row>
    <row r="1240" ht="38.25" customHeight="1">
      <c r="A1240" s="3"/>
      <c r="B1240" s="4" t="s">
        <v>264</v>
      </c>
      <c r="C1240" s="4" t="s">
        <v>2079</v>
      </c>
      <c r="D1240" s="5" t="s">
        <v>2084</v>
      </c>
      <c r="E1240" s="6">
        <v>20.0</v>
      </c>
      <c r="F1240" s="6">
        <v>14.0</v>
      </c>
      <c r="G1240" s="5" t="s">
        <v>122</v>
      </c>
      <c r="H1240" s="7" t="s">
        <v>2081</v>
      </c>
      <c r="I1240" s="5" t="str">
        <f>IFERROR(__xludf.DUMMYFUNCTION("""COMPUTED_VALUE"""),"❌")</f>
        <v>❌</v>
      </c>
      <c r="J1240" s="5"/>
      <c r="K1240" s="5"/>
      <c r="L1240" s="8"/>
    </row>
    <row r="1241" ht="38.25" customHeight="1">
      <c r="A1241" s="3"/>
      <c r="B1241" s="4" t="s">
        <v>411</v>
      </c>
      <c r="C1241" s="4" t="s">
        <v>2085</v>
      </c>
      <c r="D1241" s="5" t="s">
        <v>2086</v>
      </c>
      <c r="E1241" s="6">
        <v>140.0</v>
      </c>
      <c r="F1241" s="6">
        <v>13.0</v>
      </c>
      <c r="G1241" s="5" t="s">
        <v>15</v>
      </c>
      <c r="H1241" s="7" t="s">
        <v>2087</v>
      </c>
      <c r="I1241" s="5" t="str">
        <f>IFERROR(__xludf.DUMMYFUNCTION("""COMPUTED_VALUE"""),"❌")</f>
        <v>❌</v>
      </c>
      <c r="J1241" s="5"/>
      <c r="K1241" s="5"/>
      <c r="L1241" s="8"/>
    </row>
    <row r="1242" ht="38.25" customHeight="1">
      <c r="A1242" s="3"/>
      <c r="B1242" s="4" t="s">
        <v>411</v>
      </c>
      <c r="C1242" s="4" t="s">
        <v>2085</v>
      </c>
      <c r="D1242" s="5" t="s">
        <v>2088</v>
      </c>
      <c r="E1242" s="6">
        <v>30.0</v>
      </c>
      <c r="F1242" s="6">
        <v>11.0</v>
      </c>
      <c r="G1242" s="5" t="s">
        <v>28</v>
      </c>
      <c r="H1242" s="7" t="s">
        <v>2087</v>
      </c>
      <c r="I1242" s="5" t="str">
        <f>IFERROR(__xludf.DUMMYFUNCTION("""COMPUTED_VALUE"""),"❌")</f>
        <v>❌</v>
      </c>
      <c r="J1242" s="5"/>
      <c r="K1242" s="5"/>
      <c r="L1242" s="8"/>
    </row>
    <row r="1243" ht="38.25" customHeight="1">
      <c r="A1243" s="3"/>
      <c r="B1243" s="4" t="s">
        <v>411</v>
      </c>
      <c r="C1243" s="4" t="s">
        <v>2085</v>
      </c>
      <c r="D1243" s="5" t="s">
        <v>2089</v>
      </c>
      <c r="E1243" s="6">
        <v>0.0</v>
      </c>
      <c r="F1243" s="6">
        <v>24.0</v>
      </c>
      <c r="G1243" s="5" t="s">
        <v>15</v>
      </c>
      <c r="H1243" s="7" t="s">
        <v>2090</v>
      </c>
      <c r="I1243" s="5" t="str">
        <f>IFERROR(__xludf.DUMMYFUNCTION("""COMPUTED_VALUE"""),"❌")</f>
        <v>❌</v>
      </c>
      <c r="J1243" s="5"/>
      <c r="K1243" s="5"/>
      <c r="L1243" s="8"/>
    </row>
    <row r="1244" ht="38.25" customHeight="1">
      <c r="A1244" s="3"/>
      <c r="B1244" s="4" t="s">
        <v>411</v>
      </c>
      <c r="C1244" s="4" t="s">
        <v>2085</v>
      </c>
      <c r="D1244" s="5" t="s">
        <v>2091</v>
      </c>
      <c r="E1244" s="6">
        <v>0.0</v>
      </c>
      <c r="F1244" s="6">
        <v>20.0</v>
      </c>
      <c r="G1244" s="5" t="s">
        <v>15</v>
      </c>
      <c r="H1244" s="7" t="s">
        <v>2092</v>
      </c>
      <c r="I1244" s="5" t="str">
        <f>IFERROR(__xludf.DUMMYFUNCTION("""COMPUTED_VALUE"""),"❌")</f>
        <v>❌</v>
      </c>
      <c r="J1244" s="5"/>
      <c r="K1244" s="5"/>
      <c r="L1244" s="8"/>
    </row>
    <row r="1245" ht="38.25" customHeight="1">
      <c r="A1245" s="3"/>
      <c r="B1245" s="4" t="s">
        <v>411</v>
      </c>
      <c r="C1245" s="4" t="s">
        <v>2085</v>
      </c>
      <c r="D1245" s="5" t="s">
        <v>2093</v>
      </c>
      <c r="E1245" s="6">
        <v>0.0</v>
      </c>
      <c r="F1245" s="6">
        <v>34.0</v>
      </c>
      <c r="G1245" s="5" t="s">
        <v>1962</v>
      </c>
      <c r="H1245" s="7" t="s">
        <v>72</v>
      </c>
      <c r="I1245" s="5" t="str">
        <f>IFERROR(__xludf.DUMMYFUNCTION("""COMPUTED_VALUE"""),"❌")</f>
        <v>❌</v>
      </c>
      <c r="J1245" s="5"/>
      <c r="K1245" s="5"/>
      <c r="L1245" s="8"/>
    </row>
    <row r="1246" ht="38.25" customHeight="1">
      <c r="A1246" s="3"/>
      <c r="B1246" s="4" t="s">
        <v>320</v>
      </c>
      <c r="C1246" s="4" t="s">
        <v>2094</v>
      </c>
      <c r="D1246" s="5" t="s">
        <v>2095</v>
      </c>
      <c r="E1246" s="6">
        <v>140.0</v>
      </c>
      <c r="F1246" s="6">
        <v>17.0</v>
      </c>
      <c r="G1246" s="5" t="s">
        <v>15</v>
      </c>
      <c r="H1246" s="7" t="s">
        <v>589</v>
      </c>
      <c r="I1246" s="5" t="str">
        <f>IFERROR(__xludf.DUMMYFUNCTION("""COMPUTED_VALUE"""),"✅")</f>
        <v>✅</v>
      </c>
      <c r="J1246" s="5"/>
      <c r="K1246" s="5"/>
      <c r="L1246" s="8"/>
    </row>
    <row r="1247" ht="38.25" customHeight="1">
      <c r="A1247" s="3"/>
      <c r="B1247" s="4" t="s">
        <v>320</v>
      </c>
      <c r="C1247" s="4" t="s">
        <v>2094</v>
      </c>
      <c r="D1247" s="5" t="s">
        <v>2096</v>
      </c>
      <c r="E1247" s="6">
        <v>0.0</v>
      </c>
      <c r="F1247" s="6">
        <v>25.0</v>
      </c>
      <c r="G1247" s="5" t="s">
        <v>15</v>
      </c>
      <c r="H1247" s="7" t="s">
        <v>589</v>
      </c>
      <c r="I1247" s="5" t="str">
        <f>IFERROR(__xludf.DUMMYFUNCTION("""COMPUTED_VALUE"""),"✅")</f>
        <v>✅</v>
      </c>
      <c r="J1247" s="5"/>
      <c r="K1247" s="5"/>
      <c r="L1247" s="8"/>
    </row>
    <row r="1248" ht="38.25" customHeight="1">
      <c r="A1248" s="3"/>
      <c r="B1248" s="4" t="s">
        <v>320</v>
      </c>
      <c r="C1248" s="4" t="s">
        <v>2094</v>
      </c>
      <c r="D1248" s="5" t="s">
        <v>2097</v>
      </c>
      <c r="E1248" s="6">
        <v>0.0</v>
      </c>
      <c r="F1248" s="6">
        <v>21.0</v>
      </c>
      <c r="G1248" s="5" t="s">
        <v>41</v>
      </c>
      <c r="H1248" s="7" t="s">
        <v>2098</v>
      </c>
      <c r="I1248" s="5" t="str">
        <f>IFERROR(__xludf.DUMMYFUNCTION("""COMPUTED_VALUE"""),"❌")</f>
        <v>❌</v>
      </c>
      <c r="J1248" s="5"/>
      <c r="K1248" s="5"/>
      <c r="L1248" s="8"/>
    </row>
    <row r="1249" ht="38.25" customHeight="1">
      <c r="A1249" s="3"/>
      <c r="B1249" s="4" t="s">
        <v>249</v>
      </c>
      <c r="C1249" s="4" t="s">
        <v>2099</v>
      </c>
      <c r="D1249" s="5" t="s">
        <v>2100</v>
      </c>
      <c r="E1249" s="6">
        <v>140.0</v>
      </c>
      <c r="F1249" s="6">
        <v>19.0</v>
      </c>
      <c r="G1249" s="5" t="s">
        <v>15</v>
      </c>
      <c r="H1249" s="7" t="s">
        <v>2101</v>
      </c>
      <c r="I1249" s="5" t="str">
        <f>IFERROR(__xludf.DUMMYFUNCTION("""COMPUTED_VALUE"""),"❌")</f>
        <v>❌</v>
      </c>
      <c r="J1249" s="5"/>
      <c r="K1249" s="5"/>
      <c r="L1249" s="8"/>
    </row>
    <row r="1250" ht="38.25" customHeight="1">
      <c r="A1250" s="3"/>
      <c r="B1250" s="4" t="s">
        <v>249</v>
      </c>
      <c r="C1250" s="4" t="s">
        <v>2099</v>
      </c>
      <c r="D1250" s="5" t="s">
        <v>2102</v>
      </c>
      <c r="E1250" s="6">
        <v>30.0</v>
      </c>
      <c r="F1250" s="6">
        <v>9.0</v>
      </c>
      <c r="G1250" s="5" t="s">
        <v>15</v>
      </c>
      <c r="H1250" s="7" t="s">
        <v>2101</v>
      </c>
      <c r="I1250" s="5" t="str">
        <f>IFERROR(__xludf.DUMMYFUNCTION("""COMPUTED_VALUE"""),"❌")</f>
        <v>❌</v>
      </c>
      <c r="J1250" s="5"/>
      <c r="K1250" s="5"/>
      <c r="L1250" s="8"/>
    </row>
    <row r="1251" ht="38.25" customHeight="1">
      <c r="A1251" s="3"/>
      <c r="B1251" s="4" t="s">
        <v>51</v>
      </c>
      <c r="C1251" s="4" t="s">
        <v>2103</v>
      </c>
      <c r="D1251" s="5" t="s">
        <v>2104</v>
      </c>
      <c r="E1251" s="6">
        <v>140.0</v>
      </c>
      <c r="F1251" s="6">
        <v>22.0</v>
      </c>
      <c r="G1251" s="5" t="s">
        <v>64</v>
      </c>
      <c r="H1251" s="7" t="s">
        <v>2105</v>
      </c>
      <c r="I1251" s="5" t="str">
        <f>IFERROR(__xludf.DUMMYFUNCTION("""COMPUTED_VALUE"""),"❌")</f>
        <v>❌</v>
      </c>
      <c r="J1251" s="5"/>
      <c r="K1251" s="5"/>
      <c r="L1251" s="8"/>
    </row>
    <row r="1252" ht="38.25" customHeight="1">
      <c r="A1252" s="3"/>
      <c r="B1252" s="4" t="s">
        <v>51</v>
      </c>
      <c r="C1252" s="4" t="s">
        <v>2103</v>
      </c>
      <c r="D1252" s="5" t="s">
        <v>2106</v>
      </c>
      <c r="E1252" s="6">
        <v>20.0</v>
      </c>
      <c r="F1252" s="6">
        <v>19.0</v>
      </c>
      <c r="G1252" s="5" t="s">
        <v>64</v>
      </c>
      <c r="H1252" s="7" t="s">
        <v>2107</v>
      </c>
      <c r="I1252" s="5" t="str">
        <f>IFERROR(__xludf.DUMMYFUNCTION("""COMPUTED_VALUE"""),"❌")</f>
        <v>❌</v>
      </c>
      <c r="J1252" s="5"/>
      <c r="K1252" s="5"/>
      <c r="L1252" s="8"/>
    </row>
    <row r="1253" ht="38.25" customHeight="1">
      <c r="A1253" s="3"/>
      <c r="B1253" s="4" t="s">
        <v>51</v>
      </c>
      <c r="C1253" s="4" t="s">
        <v>2103</v>
      </c>
      <c r="D1253" s="5" t="s">
        <v>2108</v>
      </c>
      <c r="E1253" s="6">
        <v>0.0</v>
      </c>
      <c r="F1253" s="6">
        <v>24.0</v>
      </c>
      <c r="G1253" s="5" t="s">
        <v>64</v>
      </c>
      <c r="H1253" s="7" t="s">
        <v>2107</v>
      </c>
      <c r="I1253" s="5" t="str">
        <f>IFERROR(__xludf.DUMMYFUNCTION("""COMPUTED_VALUE"""),"❌")</f>
        <v>❌</v>
      </c>
      <c r="J1253" s="5"/>
      <c r="K1253" s="5"/>
      <c r="L1253" s="8"/>
    </row>
    <row r="1254" ht="38.25" customHeight="1">
      <c r="A1254" s="3"/>
      <c r="B1254" s="4" t="s">
        <v>51</v>
      </c>
      <c r="C1254" s="4" t="s">
        <v>2103</v>
      </c>
      <c r="D1254" s="5" t="s">
        <v>2109</v>
      </c>
      <c r="E1254" s="6">
        <v>0.0</v>
      </c>
      <c r="F1254" s="6">
        <v>14.0</v>
      </c>
      <c r="G1254" s="5" t="s">
        <v>64</v>
      </c>
      <c r="H1254" s="7" t="s">
        <v>2110</v>
      </c>
      <c r="I1254" s="5" t="str">
        <f>IFERROR(__xludf.DUMMYFUNCTION("""COMPUTED_VALUE"""),"❌")</f>
        <v>❌</v>
      </c>
      <c r="J1254" s="5"/>
      <c r="K1254" s="5"/>
      <c r="L1254" s="8"/>
    </row>
    <row r="1255" ht="38.25" customHeight="1">
      <c r="A1255" s="3"/>
      <c r="B1255" s="4" t="s">
        <v>51</v>
      </c>
      <c r="C1255" s="4" t="s">
        <v>52</v>
      </c>
      <c r="D1255" s="5" t="s">
        <v>2111</v>
      </c>
      <c r="E1255" s="6">
        <v>140.0</v>
      </c>
      <c r="F1255" s="6">
        <v>16.0</v>
      </c>
      <c r="G1255" s="5" t="s">
        <v>115</v>
      </c>
      <c r="H1255" s="7" t="s">
        <v>55</v>
      </c>
      <c r="I1255" s="5" t="str">
        <f>IFERROR(__xludf.DUMMYFUNCTION("""COMPUTED_VALUE"""),"❌")</f>
        <v>❌</v>
      </c>
      <c r="J1255" s="5"/>
      <c r="K1255" s="5"/>
      <c r="L1255" s="8"/>
    </row>
    <row r="1256" ht="38.25" customHeight="1">
      <c r="A1256" s="3"/>
      <c r="B1256" s="4" t="s">
        <v>158</v>
      </c>
      <c r="C1256" s="4" t="s">
        <v>159</v>
      </c>
      <c r="D1256" s="5" t="s">
        <v>2112</v>
      </c>
      <c r="E1256" s="6">
        <v>140.0</v>
      </c>
      <c r="F1256" s="6">
        <v>14.0</v>
      </c>
      <c r="G1256" s="5" t="s">
        <v>15</v>
      </c>
      <c r="H1256" s="7" t="s">
        <v>196</v>
      </c>
      <c r="I1256" s="5" t="str">
        <f>IFERROR(__xludf.DUMMYFUNCTION("""COMPUTED_VALUE"""),"❌")</f>
        <v>❌</v>
      </c>
      <c r="J1256" s="5"/>
      <c r="K1256" s="5"/>
      <c r="L1256" s="8"/>
    </row>
    <row r="1257" ht="38.25" customHeight="1">
      <c r="A1257" s="3"/>
      <c r="B1257" s="4" t="s">
        <v>288</v>
      </c>
      <c r="C1257" s="4" t="s">
        <v>461</v>
      </c>
      <c r="D1257" s="5" t="s">
        <v>2113</v>
      </c>
      <c r="E1257" s="6">
        <v>140.0</v>
      </c>
      <c r="F1257" s="6">
        <v>17.0</v>
      </c>
      <c r="G1257" s="5" t="s">
        <v>15</v>
      </c>
      <c r="H1257" s="7" t="s">
        <v>471</v>
      </c>
      <c r="I1257" s="5" t="str">
        <f>IFERROR(__xludf.DUMMYFUNCTION("""COMPUTED_VALUE"""),"❌")</f>
        <v>❌</v>
      </c>
      <c r="J1257" s="5"/>
      <c r="K1257" s="5"/>
      <c r="L1257" s="8"/>
    </row>
    <row r="1258" ht="38.25" customHeight="1">
      <c r="A1258" s="3"/>
      <c r="B1258" s="4" t="s">
        <v>288</v>
      </c>
      <c r="C1258" s="4" t="s">
        <v>461</v>
      </c>
      <c r="D1258" s="5" t="s">
        <v>2114</v>
      </c>
      <c r="E1258" s="6">
        <v>10.0</v>
      </c>
      <c r="F1258" s="6">
        <v>15.0</v>
      </c>
      <c r="G1258" s="5" t="s">
        <v>473</v>
      </c>
      <c r="H1258" s="7" t="s">
        <v>2115</v>
      </c>
      <c r="I1258" s="5" t="str">
        <f>IFERROR(__xludf.DUMMYFUNCTION("""COMPUTED_VALUE"""),"❌")</f>
        <v>❌</v>
      </c>
      <c r="J1258" s="5"/>
      <c r="K1258" s="5"/>
      <c r="L1258" s="8"/>
    </row>
    <row r="1259" ht="38.25" customHeight="1">
      <c r="A1259" s="3"/>
      <c r="B1259" s="4" t="s">
        <v>77</v>
      </c>
      <c r="C1259" s="4" t="s">
        <v>2116</v>
      </c>
      <c r="D1259" s="5" t="s">
        <v>2117</v>
      </c>
      <c r="E1259" s="6">
        <v>110.0</v>
      </c>
      <c r="F1259" s="6">
        <v>21.0</v>
      </c>
      <c r="G1259" s="5" t="s">
        <v>15</v>
      </c>
      <c r="H1259" s="7" t="s">
        <v>1910</v>
      </c>
      <c r="I1259" s="5" t="str">
        <f>IFERROR(__xludf.DUMMYFUNCTION("""COMPUTED_VALUE"""),"✅")</f>
        <v>✅</v>
      </c>
      <c r="J1259" s="5"/>
      <c r="K1259" s="5"/>
      <c r="L1259" s="8"/>
    </row>
    <row r="1260" ht="38.25" customHeight="1">
      <c r="A1260" s="3"/>
      <c r="B1260" s="4" t="s">
        <v>77</v>
      </c>
      <c r="C1260" s="4" t="s">
        <v>2116</v>
      </c>
      <c r="D1260" s="5" t="s">
        <v>2118</v>
      </c>
      <c r="E1260" s="6">
        <v>50.0</v>
      </c>
      <c r="F1260" s="6">
        <v>9.0</v>
      </c>
      <c r="G1260" s="5" t="s">
        <v>44</v>
      </c>
      <c r="H1260" s="7" t="s">
        <v>1910</v>
      </c>
      <c r="I1260" s="5" t="str">
        <f>IFERROR(__xludf.DUMMYFUNCTION("""COMPUTED_VALUE"""),"✅")</f>
        <v>✅</v>
      </c>
      <c r="J1260" s="5"/>
      <c r="K1260" s="5"/>
      <c r="L1260" s="8"/>
    </row>
    <row r="1261" ht="38.25" customHeight="1">
      <c r="A1261" s="3"/>
      <c r="B1261" s="4" t="s">
        <v>77</v>
      </c>
      <c r="C1261" s="4" t="s">
        <v>2116</v>
      </c>
      <c r="D1261" s="5" t="s">
        <v>2119</v>
      </c>
      <c r="E1261" s="6">
        <v>20.0</v>
      </c>
      <c r="F1261" s="6">
        <v>13.0</v>
      </c>
      <c r="G1261" s="5" t="s">
        <v>15</v>
      </c>
      <c r="H1261" s="7" t="s">
        <v>1910</v>
      </c>
      <c r="I1261" s="5" t="str">
        <f>IFERROR(__xludf.DUMMYFUNCTION("""COMPUTED_VALUE"""),"✅")</f>
        <v>✅</v>
      </c>
      <c r="J1261" s="5"/>
      <c r="K1261" s="5"/>
      <c r="L1261" s="8"/>
    </row>
    <row r="1262" ht="38.25" customHeight="1">
      <c r="A1262" s="3"/>
      <c r="B1262" s="4" t="s">
        <v>77</v>
      </c>
      <c r="C1262" s="4" t="s">
        <v>2116</v>
      </c>
      <c r="D1262" s="5" t="s">
        <v>2120</v>
      </c>
      <c r="E1262" s="6">
        <v>20.0</v>
      </c>
      <c r="F1262" s="6">
        <v>15.0</v>
      </c>
      <c r="G1262" s="5" t="s">
        <v>125</v>
      </c>
      <c r="H1262" s="7" t="s">
        <v>1910</v>
      </c>
      <c r="I1262" s="5" t="str">
        <f>IFERROR(__xludf.DUMMYFUNCTION("""COMPUTED_VALUE"""),"✅")</f>
        <v>✅</v>
      </c>
      <c r="J1262" s="5"/>
      <c r="K1262" s="5"/>
      <c r="L1262" s="8"/>
    </row>
    <row r="1263" ht="38.25" customHeight="1">
      <c r="A1263" s="3"/>
      <c r="B1263" s="4" t="s">
        <v>77</v>
      </c>
      <c r="C1263" s="4" t="s">
        <v>2116</v>
      </c>
      <c r="D1263" s="5" t="s">
        <v>2121</v>
      </c>
      <c r="E1263" s="6">
        <v>0.0</v>
      </c>
      <c r="F1263" s="6">
        <v>25.0</v>
      </c>
      <c r="G1263" s="5" t="s">
        <v>15</v>
      </c>
      <c r="H1263" s="7" t="s">
        <v>1910</v>
      </c>
      <c r="I1263" s="5" t="str">
        <f>IFERROR(__xludf.DUMMYFUNCTION("""COMPUTED_VALUE"""),"✅")</f>
        <v>✅</v>
      </c>
      <c r="J1263" s="5"/>
      <c r="K1263" s="5"/>
      <c r="L1263" s="8"/>
    </row>
    <row r="1264" ht="38.25" customHeight="1">
      <c r="A1264" s="3"/>
      <c r="B1264" s="4" t="s">
        <v>77</v>
      </c>
      <c r="C1264" s="4" t="s">
        <v>2116</v>
      </c>
      <c r="D1264" s="5" t="s">
        <v>2122</v>
      </c>
      <c r="E1264" s="6">
        <v>0.0</v>
      </c>
      <c r="F1264" s="6">
        <v>28.0</v>
      </c>
      <c r="G1264" s="5" t="s">
        <v>15</v>
      </c>
      <c r="H1264" s="7" t="s">
        <v>1910</v>
      </c>
      <c r="I1264" s="5" t="str">
        <f>IFERROR(__xludf.DUMMYFUNCTION("""COMPUTED_VALUE"""),"✅")</f>
        <v>✅</v>
      </c>
      <c r="J1264" s="5"/>
      <c r="K1264" s="5"/>
      <c r="L1264" s="8"/>
    </row>
    <row r="1265" ht="38.25" customHeight="1">
      <c r="A1265" s="3"/>
      <c r="B1265" s="4" t="s">
        <v>227</v>
      </c>
      <c r="C1265" s="4" t="s">
        <v>2123</v>
      </c>
      <c r="D1265" s="5" t="s">
        <v>2124</v>
      </c>
      <c r="E1265" s="6">
        <v>110.0</v>
      </c>
      <c r="F1265" s="6">
        <v>19.0</v>
      </c>
      <c r="G1265" s="5" t="s">
        <v>28</v>
      </c>
      <c r="H1265" s="7" t="s">
        <v>237</v>
      </c>
      <c r="I1265" s="5" t="str">
        <f>IFERROR(__xludf.DUMMYFUNCTION("""COMPUTED_VALUE"""),"❌")</f>
        <v>❌</v>
      </c>
      <c r="J1265" s="5"/>
      <c r="K1265" s="5"/>
      <c r="L1265" s="8"/>
    </row>
    <row r="1266" ht="38.25" customHeight="1">
      <c r="A1266" s="3"/>
      <c r="B1266" s="4" t="s">
        <v>227</v>
      </c>
      <c r="C1266" s="4" t="s">
        <v>2123</v>
      </c>
      <c r="D1266" s="5" t="s">
        <v>2125</v>
      </c>
      <c r="E1266" s="6">
        <v>30.0</v>
      </c>
      <c r="F1266" s="6">
        <v>16.0</v>
      </c>
      <c r="G1266" s="5" t="s">
        <v>28</v>
      </c>
      <c r="H1266" s="7" t="s">
        <v>237</v>
      </c>
      <c r="I1266" s="5" t="str">
        <f>IFERROR(__xludf.DUMMYFUNCTION("""COMPUTED_VALUE"""),"❌")</f>
        <v>❌</v>
      </c>
      <c r="J1266" s="5"/>
      <c r="K1266" s="5"/>
      <c r="L1266" s="8"/>
    </row>
    <row r="1267" ht="38.25" customHeight="1">
      <c r="A1267" s="3"/>
      <c r="B1267" s="4" t="s">
        <v>227</v>
      </c>
      <c r="C1267" s="4" t="s">
        <v>2123</v>
      </c>
      <c r="D1267" s="5" t="s">
        <v>2126</v>
      </c>
      <c r="E1267" s="6">
        <v>20.0</v>
      </c>
      <c r="F1267" s="6">
        <v>8.0</v>
      </c>
      <c r="G1267" s="5" t="s">
        <v>122</v>
      </c>
      <c r="H1267" s="7" t="s">
        <v>2127</v>
      </c>
      <c r="I1267" s="5" t="str">
        <f>IFERROR(__xludf.DUMMYFUNCTION("""COMPUTED_VALUE"""),"❌")</f>
        <v>❌</v>
      </c>
      <c r="J1267" s="5"/>
      <c r="K1267" s="5"/>
      <c r="L1267" s="8"/>
    </row>
    <row r="1268" ht="38.25" customHeight="1">
      <c r="A1268" s="3"/>
      <c r="B1268" s="4" t="s">
        <v>227</v>
      </c>
      <c r="C1268" s="4" t="s">
        <v>2123</v>
      </c>
      <c r="D1268" s="5" t="s">
        <v>2128</v>
      </c>
      <c r="E1268" s="6">
        <v>0.0</v>
      </c>
      <c r="F1268" s="6">
        <v>28.0</v>
      </c>
      <c r="G1268" s="5" t="s">
        <v>28</v>
      </c>
      <c r="H1268" s="7" t="s">
        <v>2129</v>
      </c>
      <c r="I1268" s="5" t="str">
        <f>IFERROR(__xludf.DUMMYFUNCTION("""COMPUTED_VALUE"""),"❌")</f>
        <v>❌</v>
      </c>
      <c r="J1268" s="5"/>
      <c r="K1268" s="5"/>
      <c r="L1268" s="8"/>
    </row>
    <row r="1269" ht="38.25" customHeight="1">
      <c r="A1269" s="3"/>
      <c r="B1269" s="4" t="s">
        <v>205</v>
      </c>
      <c r="C1269" s="4" t="s">
        <v>2130</v>
      </c>
      <c r="D1269" s="5" t="s">
        <v>2131</v>
      </c>
      <c r="E1269" s="6">
        <v>110.0</v>
      </c>
      <c r="F1269" s="6">
        <v>16.0</v>
      </c>
      <c r="G1269" s="5" t="s">
        <v>41</v>
      </c>
      <c r="H1269" s="7" t="s">
        <v>2132</v>
      </c>
      <c r="I1269" s="5" t="str">
        <f>IFERROR(__xludf.DUMMYFUNCTION("""COMPUTED_VALUE"""),"❌")</f>
        <v>❌</v>
      </c>
      <c r="J1269" s="5"/>
      <c r="K1269" s="5"/>
      <c r="L1269" s="8"/>
    </row>
    <row r="1270" ht="38.25" customHeight="1">
      <c r="A1270" s="3"/>
      <c r="B1270" s="4" t="s">
        <v>205</v>
      </c>
      <c r="C1270" s="4" t="s">
        <v>2130</v>
      </c>
      <c r="D1270" s="5" t="s">
        <v>2133</v>
      </c>
      <c r="E1270" s="6">
        <v>20.0</v>
      </c>
      <c r="F1270" s="6">
        <v>8.0</v>
      </c>
      <c r="G1270" s="5" t="s">
        <v>15</v>
      </c>
      <c r="H1270" s="7" t="s">
        <v>2132</v>
      </c>
      <c r="I1270" s="5" t="str">
        <f>IFERROR(__xludf.DUMMYFUNCTION("""COMPUTED_VALUE"""),"❌")</f>
        <v>❌</v>
      </c>
      <c r="J1270" s="5"/>
      <c r="K1270" s="5"/>
      <c r="L1270" s="8"/>
    </row>
    <row r="1271" ht="38.25" customHeight="1">
      <c r="A1271" s="3"/>
      <c r="B1271" s="4" t="s">
        <v>205</v>
      </c>
      <c r="C1271" s="4" t="s">
        <v>2130</v>
      </c>
      <c r="D1271" s="5" t="s">
        <v>2134</v>
      </c>
      <c r="E1271" s="6">
        <v>10.0</v>
      </c>
      <c r="F1271" s="6">
        <v>12.0</v>
      </c>
      <c r="G1271" s="5" t="s">
        <v>44</v>
      </c>
      <c r="H1271" s="7" t="s">
        <v>2132</v>
      </c>
      <c r="I1271" s="5" t="str">
        <f>IFERROR(__xludf.DUMMYFUNCTION("""COMPUTED_VALUE"""),"❌")</f>
        <v>❌</v>
      </c>
      <c r="J1271" s="5"/>
      <c r="K1271" s="5"/>
      <c r="L1271" s="8"/>
    </row>
    <row r="1272" ht="38.25" customHeight="1">
      <c r="A1272" s="3"/>
      <c r="B1272" s="4" t="s">
        <v>205</v>
      </c>
      <c r="C1272" s="4" t="s">
        <v>2130</v>
      </c>
      <c r="D1272" s="5" t="s">
        <v>2135</v>
      </c>
      <c r="E1272" s="6">
        <v>0.0</v>
      </c>
      <c r="F1272" s="6">
        <v>19.0</v>
      </c>
      <c r="G1272" s="5" t="s">
        <v>2136</v>
      </c>
      <c r="H1272" s="10" t="s">
        <v>48</v>
      </c>
      <c r="I1272" s="5" t="str">
        <f>IFERROR(__xludf.DUMMYFUNCTION("""COMPUTED_VALUE"""),"❌")</f>
        <v>❌</v>
      </c>
      <c r="J1272" s="5"/>
      <c r="K1272" s="5"/>
      <c r="L1272" s="8"/>
    </row>
    <row r="1273" ht="38.25" customHeight="1">
      <c r="A1273" s="3"/>
      <c r="B1273" s="4" t="s">
        <v>205</v>
      </c>
      <c r="C1273" s="4" t="s">
        <v>2137</v>
      </c>
      <c r="D1273" s="5" t="s">
        <v>2138</v>
      </c>
      <c r="E1273" s="6">
        <v>110.0</v>
      </c>
      <c r="F1273" s="6">
        <v>21.0</v>
      </c>
      <c r="G1273" s="5" t="s">
        <v>15</v>
      </c>
      <c r="H1273" s="7" t="s">
        <v>2139</v>
      </c>
      <c r="I1273" s="5" t="str">
        <f>IFERROR(__xludf.DUMMYFUNCTION("""COMPUTED_VALUE"""),"❌")</f>
        <v>❌</v>
      </c>
      <c r="J1273" s="5"/>
      <c r="K1273" s="5"/>
      <c r="L1273" s="8"/>
    </row>
    <row r="1274" ht="38.25" customHeight="1">
      <c r="A1274" s="3"/>
      <c r="B1274" s="4" t="s">
        <v>205</v>
      </c>
      <c r="C1274" s="4" t="s">
        <v>2137</v>
      </c>
      <c r="D1274" s="5" t="s">
        <v>2140</v>
      </c>
      <c r="E1274" s="6">
        <v>0.0</v>
      </c>
      <c r="F1274" s="6">
        <v>35.0</v>
      </c>
      <c r="G1274" s="5" t="s">
        <v>15</v>
      </c>
      <c r="H1274" s="7" t="s">
        <v>2141</v>
      </c>
      <c r="I1274" s="5" t="str">
        <f>IFERROR(__xludf.DUMMYFUNCTION("""COMPUTED_VALUE"""),"❌")</f>
        <v>❌</v>
      </c>
      <c r="J1274" s="5"/>
      <c r="K1274" s="5"/>
      <c r="L1274" s="8"/>
    </row>
    <row r="1275" ht="38.25" customHeight="1">
      <c r="A1275" s="3"/>
      <c r="B1275" s="4" t="s">
        <v>205</v>
      </c>
      <c r="C1275" s="4" t="s">
        <v>2137</v>
      </c>
      <c r="D1275" s="5" t="s">
        <v>2142</v>
      </c>
      <c r="E1275" s="6">
        <v>0.0</v>
      </c>
      <c r="F1275" s="6">
        <v>28.0</v>
      </c>
      <c r="G1275" s="5" t="s">
        <v>15</v>
      </c>
      <c r="H1275" s="7" t="s">
        <v>2139</v>
      </c>
      <c r="I1275" s="5" t="str">
        <f>IFERROR(__xludf.DUMMYFUNCTION("""COMPUTED_VALUE"""),"❌")</f>
        <v>❌</v>
      </c>
      <c r="J1275" s="5"/>
      <c r="K1275" s="5"/>
      <c r="L1275" s="8"/>
    </row>
    <row r="1276" ht="38.25" customHeight="1">
      <c r="A1276" s="3"/>
      <c r="B1276" s="4" t="s">
        <v>320</v>
      </c>
      <c r="C1276" s="4" t="s">
        <v>2143</v>
      </c>
      <c r="D1276" s="5" t="s">
        <v>2144</v>
      </c>
      <c r="E1276" s="6">
        <v>110.0</v>
      </c>
      <c r="F1276" s="6">
        <v>19.0</v>
      </c>
      <c r="G1276" s="5" t="s">
        <v>15</v>
      </c>
      <c r="H1276" s="7" t="s">
        <v>2145</v>
      </c>
      <c r="I1276" s="5" t="str">
        <f>IFERROR(__xludf.DUMMYFUNCTION("""COMPUTED_VALUE"""),"❌")</f>
        <v>❌</v>
      </c>
      <c r="J1276" s="5"/>
      <c r="K1276" s="5"/>
      <c r="L1276" s="8"/>
    </row>
    <row r="1277" ht="38.25" customHeight="1">
      <c r="A1277" s="3"/>
      <c r="B1277" s="4" t="s">
        <v>320</v>
      </c>
      <c r="C1277" s="4" t="s">
        <v>2143</v>
      </c>
      <c r="D1277" s="5" t="s">
        <v>2146</v>
      </c>
      <c r="E1277" s="6">
        <v>0.0</v>
      </c>
      <c r="F1277" s="6">
        <v>21.0</v>
      </c>
      <c r="G1277" s="5" t="s">
        <v>246</v>
      </c>
      <c r="H1277" s="7" t="s">
        <v>62</v>
      </c>
      <c r="I1277" s="5" t="str">
        <f>IFERROR(__xludf.DUMMYFUNCTION("""COMPUTED_VALUE"""),"❌")</f>
        <v>❌</v>
      </c>
      <c r="J1277" s="5"/>
      <c r="K1277" s="5"/>
      <c r="L1277" s="8"/>
    </row>
    <row r="1278" ht="38.25" customHeight="1">
      <c r="A1278" s="3"/>
      <c r="B1278" s="4" t="s">
        <v>320</v>
      </c>
      <c r="C1278" s="4" t="s">
        <v>2143</v>
      </c>
      <c r="D1278" s="5" t="s">
        <v>2147</v>
      </c>
      <c r="E1278" s="6">
        <v>0.0</v>
      </c>
      <c r="F1278" s="6">
        <v>28.0</v>
      </c>
      <c r="G1278" s="5" t="s">
        <v>15</v>
      </c>
      <c r="H1278" s="7" t="s">
        <v>2148</v>
      </c>
      <c r="I1278" s="5" t="str">
        <f>IFERROR(__xludf.DUMMYFUNCTION("""COMPUTED_VALUE"""),"❌")</f>
        <v>❌</v>
      </c>
      <c r="J1278" s="5"/>
      <c r="K1278" s="5"/>
      <c r="L1278" s="8"/>
    </row>
    <row r="1279" ht="38.25" customHeight="1">
      <c r="A1279" s="3"/>
      <c r="B1279" s="4" t="s">
        <v>320</v>
      </c>
      <c r="C1279" s="4" t="s">
        <v>2143</v>
      </c>
      <c r="D1279" s="5" t="s">
        <v>2149</v>
      </c>
      <c r="E1279" s="6">
        <v>0.0</v>
      </c>
      <c r="F1279" s="6">
        <v>21.0</v>
      </c>
      <c r="G1279" s="5" t="s">
        <v>15</v>
      </c>
      <c r="H1279" s="7" t="s">
        <v>2145</v>
      </c>
      <c r="I1279" s="5" t="str">
        <f>IFERROR(__xludf.DUMMYFUNCTION("""COMPUTED_VALUE"""),"❌")</f>
        <v>❌</v>
      </c>
      <c r="J1279" s="5"/>
      <c r="K1279" s="5"/>
      <c r="L1279" s="8"/>
    </row>
    <row r="1280" ht="38.25" customHeight="1">
      <c r="A1280" s="3"/>
      <c r="B1280" s="4" t="s">
        <v>205</v>
      </c>
      <c r="C1280" s="4" t="s">
        <v>2150</v>
      </c>
      <c r="D1280" s="5" t="s">
        <v>2151</v>
      </c>
      <c r="E1280" s="6">
        <v>110.0</v>
      </c>
      <c r="F1280" s="6">
        <v>17.0</v>
      </c>
      <c r="G1280" s="5" t="s">
        <v>28</v>
      </c>
      <c r="H1280" s="7" t="s">
        <v>2152</v>
      </c>
      <c r="I1280" s="5" t="str">
        <f>IFERROR(__xludf.DUMMYFUNCTION("""COMPUTED_VALUE"""),"❌")</f>
        <v>❌</v>
      </c>
      <c r="J1280" s="5"/>
      <c r="K1280" s="5"/>
      <c r="L1280" s="8"/>
    </row>
    <row r="1281" ht="38.25" customHeight="1">
      <c r="A1281" s="3"/>
      <c r="B1281" s="4" t="s">
        <v>205</v>
      </c>
      <c r="C1281" s="4" t="s">
        <v>2150</v>
      </c>
      <c r="D1281" s="5" t="s">
        <v>2153</v>
      </c>
      <c r="E1281" s="6">
        <v>0.0</v>
      </c>
      <c r="F1281" s="6">
        <v>29.0</v>
      </c>
      <c r="G1281" s="5" t="s">
        <v>101</v>
      </c>
      <c r="H1281" s="7" t="s">
        <v>2152</v>
      </c>
      <c r="I1281" s="5" t="str">
        <f>IFERROR(__xludf.DUMMYFUNCTION("""COMPUTED_VALUE"""),"❌")</f>
        <v>❌</v>
      </c>
      <c r="J1281" s="5"/>
      <c r="K1281" s="5"/>
      <c r="L1281" s="8"/>
    </row>
    <row r="1282" ht="38.25" customHeight="1">
      <c r="A1282" s="3"/>
      <c r="B1282" s="4" t="s">
        <v>205</v>
      </c>
      <c r="C1282" s="4" t="s">
        <v>2150</v>
      </c>
      <c r="D1282" s="5" t="s">
        <v>2154</v>
      </c>
      <c r="E1282" s="6">
        <v>0.0</v>
      </c>
      <c r="F1282" s="6">
        <v>24.0</v>
      </c>
      <c r="G1282" s="5" t="s">
        <v>28</v>
      </c>
      <c r="H1282" s="7" t="s">
        <v>2152</v>
      </c>
      <c r="I1282" s="5" t="str">
        <f>IFERROR(__xludf.DUMMYFUNCTION("""COMPUTED_VALUE"""),"❌")</f>
        <v>❌</v>
      </c>
      <c r="J1282" s="5"/>
      <c r="K1282" s="5"/>
      <c r="L1282" s="8"/>
    </row>
    <row r="1283" ht="38.25" customHeight="1">
      <c r="A1283" s="3"/>
      <c r="B1283" s="4" t="s">
        <v>51</v>
      </c>
      <c r="C1283" s="4" t="s">
        <v>2155</v>
      </c>
      <c r="D1283" s="5" t="s">
        <v>2156</v>
      </c>
      <c r="E1283" s="6">
        <v>110.0</v>
      </c>
      <c r="F1283" s="6">
        <v>20.0</v>
      </c>
      <c r="G1283" s="5" t="s">
        <v>15</v>
      </c>
      <c r="H1283" s="7" t="s">
        <v>2157</v>
      </c>
      <c r="I1283" s="5" t="str">
        <f>IFERROR(__xludf.DUMMYFUNCTION("""COMPUTED_VALUE"""),"✅")</f>
        <v>✅</v>
      </c>
      <c r="J1283" s="5"/>
      <c r="K1283" s="5"/>
      <c r="L1283" s="8"/>
    </row>
    <row r="1284" ht="38.25" customHeight="1">
      <c r="A1284" s="3"/>
      <c r="B1284" s="4" t="s">
        <v>51</v>
      </c>
      <c r="C1284" s="4" t="s">
        <v>2155</v>
      </c>
      <c r="D1284" s="5" t="s">
        <v>2158</v>
      </c>
      <c r="E1284" s="6">
        <v>40.0</v>
      </c>
      <c r="F1284" s="6">
        <v>17.0</v>
      </c>
      <c r="G1284" s="5" t="s">
        <v>246</v>
      </c>
      <c r="H1284" s="7" t="s">
        <v>429</v>
      </c>
      <c r="I1284" s="5" t="str">
        <f>IFERROR(__xludf.DUMMYFUNCTION("""COMPUTED_VALUE"""),"✅")</f>
        <v>✅</v>
      </c>
      <c r="J1284" s="5"/>
      <c r="K1284" s="5"/>
      <c r="L1284" s="8"/>
    </row>
    <row r="1285" ht="38.25" customHeight="1">
      <c r="A1285" s="3"/>
      <c r="B1285" s="4" t="s">
        <v>51</v>
      </c>
      <c r="C1285" s="4" t="s">
        <v>2155</v>
      </c>
      <c r="D1285" s="5" t="s">
        <v>2159</v>
      </c>
      <c r="E1285" s="6">
        <v>0.0</v>
      </c>
      <c r="F1285" s="6">
        <v>28.0</v>
      </c>
      <c r="G1285" s="5" t="s">
        <v>15</v>
      </c>
      <c r="H1285" s="7" t="s">
        <v>2157</v>
      </c>
      <c r="I1285" s="5" t="str">
        <f>IFERROR(__xludf.DUMMYFUNCTION("""COMPUTED_VALUE"""),"✅")</f>
        <v>✅</v>
      </c>
      <c r="J1285" s="5"/>
      <c r="K1285" s="5"/>
      <c r="L1285" s="8"/>
    </row>
    <row r="1286" ht="38.25" customHeight="1">
      <c r="A1286" s="3"/>
      <c r="B1286" s="4" t="s">
        <v>51</v>
      </c>
      <c r="C1286" s="4" t="s">
        <v>2155</v>
      </c>
      <c r="D1286" s="5" t="s">
        <v>2160</v>
      </c>
      <c r="E1286" s="6">
        <v>0.0</v>
      </c>
      <c r="F1286" s="6">
        <v>18.0</v>
      </c>
      <c r="G1286" s="5" t="s">
        <v>246</v>
      </c>
      <c r="H1286" s="7" t="s">
        <v>72</v>
      </c>
      <c r="I1286" s="5" t="str">
        <f>IFERROR(__xludf.DUMMYFUNCTION("""COMPUTED_VALUE"""),"❌")</f>
        <v>❌</v>
      </c>
      <c r="J1286" s="5"/>
      <c r="K1286" s="5"/>
      <c r="L1286" s="8"/>
    </row>
    <row r="1287" ht="38.25" customHeight="1">
      <c r="A1287" s="3"/>
      <c r="B1287" s="4" t="s">
        <v>730</v>
      </c>
      <c r="C1287" s="4" t="s">
        <v>2161</v>
      </c>
      <c r="D1287" s="5" t="s">
        <v>2162</v>
      </c>
      <c r="E1287" s="6">
        <v>110.0</v>
      </c>
      <c r="F1287" s="6">
        <v>19.0</v>
      </c>
      <c r="G1287" s="5" t="s">
        <v>15</v>
      </c>
      <c r="H1287" s="7" t="s">
        <v>2163</v>
      </c>
      <c r="I1287" s="5" t="str">
        <f>IFERROR(__xludf.DUMMYFUNCTION("""COMPUTED_VALUE"""),"❌")</f>
        <v>❌</v>
      </c>
      <c r="J1287" s="5"/>
      <c r="K1287" s="5"/>
      <c r="L1287" s="8"/>
    </row>
    <row r="1288" ht="38.25" customHeight="1">
      <c r="A1288" s="3"/>
      <c r="B1288" s="4" t="s">
        <v>730</v>
      </c>
      <c r="C1288" s="4" t="s">
        <v>2161</v>
      </c>
      <c r="D1288" s="5" t="s">
        <v>2164</v>
      </c>
      <c r="E1288" s="6">
        <v>0.0</v>
      </c>
      <c r="F1288" s="6">
        <v>28.0</v>
      </c>
      <c r="G1288" s="5" t="s">
        <v>28</v>
      </c>
      <c r="H1288" s="7" t="s">
        <v>2165</v>
      </c>
      <c r="I1288" s="5" t="str">
        <f>IFERROR(__xludf.DUMMYFUNCTION("""COMPUTED_VALUE"""),"❌")</f>
        <v>❌</v>
      </c>
      <c r="J1288" s="5"/>
      <c r="K1288" s="5"/>
      <c r="L1288" s="8"/>
    </row>
    <row r="1289" ht="38.25" customHeight="1">
      <c r="A1289" s="3"/>
      <c r="B1289" s="4" t="s">
        <v>730</v>
      </c>
      <c r="C1289" s="4" t="s">
        <v>2161</v>
      </c>
      <c r="D1289" s="5" t="s">
        <v>2166</v>
      </c>
      <c r="E1289" s="6">
        <v>0.0</v>
      </c>
      <c r="F1289" s="6">
        <v>28.0</v>
      </c>
      <c r="G1289" s="5" t="s">
        <v>15</v>
      </c>
      <c r="H1289" s="7" t="s">
        <v>2163</v>
      </c>
      <c r="I1289" s="5" t="str">
        <f>IFERROR(__xludf.DUMMYFUNCTION("""COMPUTED_VALUE"""),"❌")</f>
        <v>❌</v>
      </c>
      <c r="J1289" s="5"/>
      <c r="K1289" s="5"/>
      <c r="L1289" s="8"/>
    </row>
    <row r="1290" ht="38.25" customHeight="1">
      <c r="A1290" s="3"/>
      <c r="B1290" s="4" t="s">
        <v>730</v>
      </c>
      <c r="C1290" s="4" t="s">
        <v>2161</v>
      </c>
      <c r="D1290" s="5" t="s">
        <v>2167</v>
      </c>
      <c r="E1290" s="6">
        <v>0.0</v>
      </c>
      <c r="F1290" s="6">
        <v>25.0</v>
      </c>
      <c r="G1290" s="5" t="s">
        <v>15</v>
      </c>
      <c r="H1290" s="7" t="s">
        <v>2163</v>
      </c>
      <c r="I1290" s="5" t="str">
        <f>IFERROR(__xludf.DUMMYFUNCTION("""COMPUTED_VALUE"""),"❌")</f>
        <v>❌</v>
      </c>
      <c r="J1290" s="5"/>
      <c r="K1290" s="5"/>
      <c r="L1290" s="8"/>
    </row>
    <row r="1291" ht="38.25" customHeight="1">
      <c r="A1291" s="3"/>
      <c r="B1291" s="4" t="s">
        <v>51</v>
      </c>
      <c r="C1291" s="4" t="s">
        <v>2168</v>
      </c>
      <c r="D1291" s="5" t="s">
        <v>2169</v>
      </c>
      <c r="E1291" s="6">
        <v>110.0</v>
      </c>
      <c r="F1291" s="6">
        <v>21.0</v>
      </c>
      <c r="G1291" s="5" t="s">
        <v>15</v>
      </c>
      <c r="H1291" s="7" t="s">
        <v>2170</v>
      </c>
      <c r="I1291" s="5" t="str">
        <f>IFERROR(__xludf.DUMMYFUNCTION("""COMPUTED_VALUE"""),"❌")</f>
        <v>❌</v>
      </c>
      <c r="J1291" s="5"/>
      <c r="K1291" s="5"/>
      <c r="L1291" s="8"/>
    </row>
    <row r="1292" ht="38.25" customHeight="1">
      <c r="A1292" s="3"/>
      <c r="B1292" s="4" t="s">
        <v>51</v>
      </c>
      <c r="C1292" s="4" t="s">
        <v>2168</v>
      </c>
      <c r="D1292" s="5" t="s">
        <v>2171</v>
      </c>
      <c r="E1292" s="6">
        <v>20.0</v>
      </c>
      <c r="F1292" s="6">
        <v>16.0</v>
      </c>
      <c r="G1292" s="5" t="s">
        <v>28</v>
      </c>
      <c r="H1292" s="7" t="s">
        <v>2170</v>
      </c>
      <c r="I1292" s="5" t="str">
        <f>IFERROR(__xludf.DUMMYFUNCTION("""COMPUTED_VALUE"""),"❌")</f>
        <v>❌</v>
      </c>
      <c r="J1292" s="5"/>
      <c r="K1292" s="5"/>
      <c r="L1292" s="8"/>
    </row>
    <row r="1293" ht="38.25" customHeight="1">
      <c r="A1293" s="3"/>
      <c r="B1293" s="4" t="s">
        <v>51</v>
      </c>
      <c r="C1293" s="4" t="s">
        <v>2168</v>
      </c>
      <c r="D1293" s="5" t="s">
        <v>2172</v>
      </c>
      <c r="E1293" s="6">
        <v>0.0</v>
      </c>
      <c r="F1293" s="6">
        <v>28.0</v>
      </c>
      <c r="G1293" s="5" t="s">
        <v>28</v>
      </c>
      <c r="H1293" s="7" t="s">
        <v>2170</v>
      </c>
      <c r="I1293" s="5" t="str">
        <f>IFERROR(__xludf.DUMMYFUNCTION("""COMPUTED_VALUE"""),"❌")</f>
        <v>❌</v>
      </c>
      <c r="J1293" s="5"/>
      <c r="K1293" s="5"/>
      <c r="L1293" s="8"/>
    </row>
    <row r="1294" ht="38.25" customHeight="1">
      <c r="A1294" s="3"/>
      <c r="B1294" s="4" t="s">
        <v>249</v>
      </c>
      <c r="C1294" s="4" t="s">
        <v>341</v>
      </c>
      <c r="D1294" s="5" t="s">
        <v>2173</v>
      </c>
      <c r="E1294" s="6">
        <v>110.0</v>
      </c>
      <c r="F1294" s="6">
        <v>17.0</v>
      </c>
      <c r="G1294" s="5" t="s">
        <v>28</v>
      </c>
      <c r="H1294" s="7" t="s">
        <v>2174</v>
      </c>
      <c r="I1294" s="5" t="str">
        <f>IFERROR(__xludf.DUMMYFUNCTION("""COMPUTED_VALUE"""),"❌")</f>
        <v>❌</v>
      </c>
      <c r="J1294" s="5"/>
      <c r="K1294" s="5"/>
      <c r="L1294" s="8"/>
    </row>
    <row r="1295" ht="38.25" customHeight="1">
      <c r="A1295" s="3"/>
      <c r="B1295" s="4" t="s">
        <v>205</v>
      </c>
      <c r="C1295" s="4" t="s">
        <v>2175</v>
      </c>
      <c r="D1295" s="5" t="s">
        <v>2176</v>
      </c>
      <c r="E1295" s="6">
        <v>110.0</v>
      </c>
      <c r="F1295" s="6">
        <v>15.0</v>
      </c>
      <c r="G1295" s="5" t="s">
        <v>15</v>
      </c>
      <c r="H1295" s="7" t="s">
        <v>2177</v>
      </c>
      <c r="I1295" s="5" t="str">
        <f>IFERROR(__xludf.DUMMYFUNCTION("""COMPUTED_VALUE"""),"❌")</f>
        <v>❌</v>
      </c>
      <c r="J1295" s="5"/>
      <c r="K1295" s="5"/>
      <c r="L1295" s="8"/>
    </row>
    <row r="1296" ht="38.25" customHeight="1">
      <c r="A1296" s="3"/>
      <c r="B1296" s="4" t="s">
        <v>249</v>
      </c>
      <c r="C1296" s="4" t="s">
        <v>2178</v>
      </c>
      <c r="D1296" s="5" t="s">
        <v>2179</v>
      </c>
      <c r="E1296" s="6">
        <v>110.0</v>
      </c>
      <c r="F1296" s="6">
        <v>21.0</v>
      </c>
      <c r="G1296" s="5" t="s">
        <v>15</v>
      </c>
      <c r="H1296" s="7" t="s">
        <v>2180</v>
      </c>
      <c r="I1296" s="5" t="str">
        <f>IFERROR(__xludf.DUMMYFUNCTION("""COMPUTED_VALUE"""),"❌")</f>
        <v>❌</v>
      </c>
      <c r="J1296" s="5"/>
      <c r="K1296" s="5"/>
      <c r="L1296" s="8"/>
    </row>
    <row r="1297" ht="38.25" customHeight="1">
      <c r="A1297" s="3"/>
      <c r="B1297" s="4" t="s">
        <v>249</v>
      </c>
      <c r="C1297" s="4" t="s">
        <v>2178</v>
      </c>
      <c r="D1297" s="5" t="s">
        <v>2181</v>
      </c>
      <c r="E1297" s="6">
        <v>20.0</v>
      </c>
      <c r="F1297" s="6">
        <v>18.0</v>
      </c>
      <c r="G1297" s="5" t="s">
        <v>28</v>
      </c>
      <c r="H1297" s="7" t="s">
        <v>2180</v>
      </c>
      <c r="I1297" s="5" t="str">
        <f>IFERROR(__xludf.DUMMYFUNCTION("""COMPUTED_VALUE"""),"❌")</f>
        <v>❌</v>
      </c>
      <c r="J1297" s="5"/>
      <c r="K1297" s="5"/>
      <c r="L1297" s="8"/>
    </row>
    <row r="1298" ht="38.25" customHeight="1">
      <c r="A1298" s="3"/>
      <c r="B1298" s="4" t="s">
        <v>249</v>
      </c>
      <c r="C1298" s="4" t="s">
        <v>2178</v>
      </c>
      <c r="D1298" s="5" t="s">
        <v>2182</v>
      </c>
      <c r="E1298" s="6">
        <v>0.0</v>
      </c>
      <c r="F1298" s="6">
        <v>25.0</v>
      </c>
      <c r="G1298" s="5" t="s">
        <v>15</v>
      </c>
      <c r="H1298" s="7" t="s">
        <v>2180</v>
      </c>
      <c r="I1298" s="5" t="str">
        <f>IFERROR(__xludf.DUMMYFUNCTION("""COMPUTED_VALUE"""),"❌")</f>
        <v>❌</v>
      </c>
      <c r="J1298" s="5"/>
      <c r="K1298" s="5"/>
      <c r="L1298" s="8"/>
    </row>
    <row r="1299" ht="38.25" customHeight="1">
      <c r="A1299" s="3"/>
      <c r="B1299" s="4" t="s">
        <v>320</v>
      </c>
      <c r="C1299" s="4" t="s">
        <v>2183</v>
      </c>
      <c r="D1299" s="5" t="s">
        <v>2184</v>
      </c>
      <c r="E1299" s="6">
        <v>110.0</v>
      </c>
      <c r="F1299" s="6">
        <v>21.0</v>
      </c>
      <c r="G1299" s="5" t="s">
        <v>15</v>
      </c>
      <c r="H1299" s="7" t="s">
        <v>1932</v>
      </c>
      <c r="I1299" s="5" t="str">
        <f>IFERROR(__xludf.DUMMYFUNCTION("""COMPUTED_VALUE"""),"✅")</f>
        <v>✅</v>
      </c>
      <c r="J1299" s="5"/>
      <c r="K1299" s="5"/>
      <c r="L1299" s="8"/>
    </row>
    <row r="1300" ht="38.25" customHeight="1">
      <c r="A1300" s="3"/>
      <c r="B1300" s="4" t="s">
        <v>320</v>
      </c>
      <c r="C1300" s="4" t="s">
        <v>2183</v>
      </c>
      <c r="D1300" s="5" t="s">
        <v>2185</v>
      </c>
      <c r="E1300" s="6">
        <v>20.0</v>
      </c>
      <c r="F1300" s="6">
        <v>12.0</v>
      </c>
      <c r="G1300" s="5" t="s">
        <v>15</v>
      </c>
      <c r="H1300" s="7" t="s">
        <v>1932</v>
      </c>
      <c r="I1300" s="5" t="str">
        <f>IFERROR(__xludf.DUMMYFUNCTION("""COMPUTED_VALUE"""),"✅")</f>
        <v>✅</v>
      </c>
      <c r="J1300" s="5"/>
      <c r="K1300" s="5"/>
      <c r="L1300" s="8"/>
    </row>
    <row r="1301" ht="38.25" customHeight="1">
      <c r="A1301" s="3"/>
      <c r="B1301" s="4" t="s">
        <v>320</v>
      </c>
      <c r="C1301" s="4" t="s">
        <v>2183</v>
      </c>
      <c r="D1301" s="5" t="s">
        <v>2186</v>
      </c>
      <c r="E1301" s="6">
        <v>10.0</v>
      </c>
      <c r="F1301" s="6">
        <v>8.0</v>
      </c>
      <c r="G1301" s="5" t="s">
        <v>15</v>
      </c>
      <c r="H1301" s="7" t="s">
        <v>2187</v>
      </c>
      <c r="I1301" s="5" t="str">
        <f>IFERROR(__xludf.DUMMYFUNCTION("""COMPUTED_VALUE"""),"❌")</f>
        <v>❌</v>
      </c>
      <c r="J1301" s="5"/>
      <c r="K1301" s="5"/>
      <c r="L1301" s="8"/>
    </row>
    <row r="1302" ht="38.25" customHeight="1">
      <c r="A1302" s="3"/>
      <c r="B1302" s="4" t="s">
        <v>320</v>
      </c>
      <c r="C1302" s="4" t="s">
        <v>2183</v>
      </c>
      <c r="D1302" s="5" t="s">
        <v>2188</v>
      </c>
      <c r="E1302" s="6">
        <v>0.0</v>
      </c>
      <c r="F1302" s="6">
        <v>20.0</v>
      </c>
      <c r="G1302" s="5" t="s">
        <v>246</v>
      </c>
      <c r="H1302" s="7" t="s">
        <v>1932</v>
      </c>
      <c r="I1302" s="5" t="str">
        <f>IFERROR(__xludf.DUMMYFUNCTION("""COMPUTED_VALUE"""),"✅")</f>
        <v>✅</v>
      </c>
      <c r="J1302" s="5"/>
      <c r="K1302" s="5"/>
      <c r="L1302" s="8"/>
    </row>
    <row r="1303" ht="38.25" customHeight="1">
      <c r="A1303" s="3"/>
      <c r="B1303" s="4" t="s">
        <v>1643</v>
      </c>
      <c r="C1303" s="4" t="s">
        <v>2189</v>
      </c>
      <c r="D1303" s="5" t="s">
        <v>2190</v>
      </c>
      <c r="E1303" s="6">
        <v>110.0</v>
      </c>
      <c r="F1303" s="6">
        <v>17.0</v>
      </c>
      <c r="G1303" s="5" t="s">
        <v>15</v>
      </c>
      <c r="H1303" s="7" t="s">
        <v>2191</v>
      </c>
      <c r="I1303" s="5" t="str">
        <f>IFERROR(__xludf.DUMMYFUNCTION("""COMPUTED_VALUE"""),"✅")</f>
        <v>✅</v>
      </c>
      <c r="J1303" s="5"/>
      <c r="K1303" s="5"/>
      <c r="L1303" s="8"/>
    </row>
    <row r="1304" ht="38.25" customHeight="1">
      <c r="A1304" s="3"/>
      <c r="B1304" s="4" t="s">
        <v>1643</v>
      </c>
      <c r="C1304" s="4" t="s">
        <v>2189</v>
      </c>
      <c r="D1304" s="5" t="s">
        <v>2192</v>
      </c>
      <c r="E1304" s="6">
        <v>0.0</v>
      </c>
      <c r="F1304" s="6">
        <v>28.0</v>
      </c>
      <c r="G1304" s="5" t="s">
        <v>41</v>
      </c>
      <c r="H1304" s="7" t="s">
        <v>2193</v>
      </c>
      <c r="I1304" s="5" t="str">
        <f>IFERROR(__xludf.DUMMYFUNCTION("""COMPUTED_VALUE"""),"❌")</f>
        <v>❌</v>
      </c>
      <c r="J1304" s="5"/>
      <c r="K1304" s="5"/>
      <c r="L1304" s="8"/>
    </row>
    <row r="1305" ht="38.25" customHeight="1">
      <c r="A1305" s="3"/>
      <c r="B1305" s="4" t="s">
        <v>205</v>
      </c>
      <c r="C1305" s="4" t="s">
        <v>2194</v>
      </c>
      <c r="D1305" s="5" t="s">
        <v>2195</v>
      </c>
      <c r="E1305" s="6">
        <v>110.0</v>
      </c>
      <c r="F1305" s="6">
        <v>21.0</v>
      </c>
      <c r="G1305" s="5" t="s">
        <v>262</v>
      </c>
      <c r="H1305" s="7" t="s">
        <v>2196</v>
      </c>
      <c r="I1305" s="5" t="str">
        <f>IFERROR(__xludf.DUMMYFUNCTION("""COMPUTED_VALUE"""),"❌")</f>
        <v>❌</v>
      </c>
      <c r="J1305" s="5"/>
      <c r="K1305" s="5"/>
      <c r="L1305" s="8"/>
    </row>
    <row r="1306" ht="38.25" customHeight="1">
      <c r="A1306" s="3"/>
      <c r="B1306" s="4" t="s">
        <v>205</v>
      </c>
      <c r="C1306" s="4" t="s">
        <v>2194</v>
      </c>
      <c r="D1306" s="5" t="s">
        <v>2197</v>
      </c>
      <c r="E1306" s="6">
        <v>0.0</v>
      </c>
      <c r="F1306" s="6">
        <v>25.0</v>
      </c>
      <c r="G1306" s="5" t="s">
        <v>262</v>
      </c>
      <c r="H1306" s="7" t="s">
        <v>2196</v>
      </c>
      <c r="I1306" s="5" t="str">
        <f>IFERROR(__xludf.DUMMYFUNCTION("""COMPUTED_VALUE"""),"❌")</f>
        <v>❌</v>
      </c>
      <c r="J1306" s="5"/>
      <c r="K1306" s="5"/>
      <c r="L1306" s="8"/>
    </row>
    <row r="1307" ht="38.25" customHeight="1">
      <c r="A1307" s="3"/>
      <c r="B1307" s="4" t="s">
        <v>205</v>
      </c>
      <c r="C1307" s="4" t="s">
        <v>2194</v>
      </c>
      <c r="D1307" s="5" t="s">
        <v>2198</v>
      </c>
      <c r="E1307" s="6">
        <v>0.0</v>
      </c>
      <c r="F1307" s="6">
        <v>17.0</v>
      </c>
      <c r="G1307" s="5" t="s">
        <v>1205</v>
      </c>
      <c r="H1307" s="7" t="s">
        <v>2196</v>
      </c>
      <c r="I1307" s="5" t="str">
        <f>IFERROR(__xludf.DUMMYFUNCTION("""COMPUTED_VALUE"""),"❌")</f>
        <v>❌</v>
      </c>
      <c r="J1307" s="5"/>
      <c r="K1307" s="5"/>
      <c r="L1307" s="8"/>
    </row>
    <row r="1308" ht="38.25" customHeight="1">
      <c r="A1308" s="3"/>
      <c r="B1308" s="4" t="s">
        <v>205</v>
      </c>
      <c r="C1308" s="4" t="s">
        <v>2194</v>
      </c>
      <c r="D1308" s="5" t="s">
        <v>2199</v>
      </c>
      <c r="E1308" s="6">
        <v>0.0</v>
      </c>
      <c r="F1308" s="6">
        <v>24.0</v>
      </c>
      <c r="G1308" s="5" t="s">
        <v>115</v>
      </c>
      <c r="H1308" s="7" t="s">
        <v>2200</v>
      </c>
      <c r="I1308" s="5" t="str">
        <f>IFERROR(__xludf.DUMMYFUNCTION("""COMPUTED_VALUE"""),"❌")</f>
        <v>❌</v>
      </c>
      <c r="J1308" s="5"/>
      <c r="K1308" s="5"/>
      <c r="L1308" s="8"/>
    </row>
    <row r="1309" ht="38.25" customHeight="1">
      <c r="A1309" s="3"/>
      <c r="B1309" s="4" t="s">
        <v>205</v>
      </c>
      <c r="C1309" s="4" t="s">
        <v>2194</v>
      </c>
      <c r="D1309" s="5" t="s">
        <v>2201</v>
      </c>
      <c r="E1309" s="6">
        <v>0.0</v>
      </c>
      <c r="F1309" s="6">
        <v>24.0</v>
      </c>
      <c r="G1309" s="5" t="s">
        <v>262</v>
      </c>
      <c r="H1309" s="7" t="s">
        <v>2196</v>
      </c>
      <c r="I1309" s="5" t="str">
        <f>IFERROR(__xludf.DUMMYFUNCTION("""COMPUTED_VALUE"""),"❌")</f>
        <v>❌</v>
      </c>
      <c r="J1309" s="5"/>
      <c r="K1309" s="5"/>
      <c r="L1309" s="8"/>
    </row>
    <row r="1310" ht="38.25" customHeight="1">
      <c r="A1310" s="3"/>
      <c r="B1310" s="4" t="s">
        <v>51</v>
      </c>
      <c r="C1310" s="4" t="s">
        <v>2202</v>
      </c>
      <c r="D1310" s="5" t="s">
        <v>2203</v>
      </c>
      <c r="E1310" s="6">
        <v>110.0</v>
      </c>
      <c r="F1310" s="6">
        <v>14.0</v>
      </c>
      <c r="G1310" s="5" t="s">
        <v>262</v>
      </c>
      <c r="H1310" s="7" t="s">
        <v>2204</v>
      </c>
      <c r="I1310" s="5" t="str">
        <f>IFERROR(__xludf.DUMMYFUNCTION("""COMPUTED_VALUE"""),"❌")</f>
        <v>❌</v>
      </c>
      <c r="J1310" s="5"/>
      <c r="K1310" s="5"/>
      <c r="L1310" s="8"/>
    </row>
    <row r="1311" ht="38.25" customHeight="1">
      <c r="A1311" s="3"/>
      <c r="B1311" s="4" t="s">
        <v>51</v>
      </c>
      <c r="C1311" s="4" t="s">
        <v>2202</v>
      </c>
      <c r="D1311" s="5" t="s">
        <v>2205</v>
      </c>
      <c r="E1311" s="6">
        <v>20.0</v>
      </c>
      <c r="F1311" s="6">
        <v>11.0</v>
      </c>
      <c r="G1311" s="5" t="s">
        <v>15</v>
      </c>
      <c r="H1311" s="7" t="s">
        <v>2204</v>
      </c>
      <c r="I1311" s="5" t="str">
        <f>IFERROR(__xludf.DUMMYFUNCTION("""COMPUTED_VALUE"""),"❌")</f>
        <v>❌</v>
      </c>
      <c r="J1311" s="5"/>
      <c r="K1311" s="5"/>
      <c r="L1311" s="8"/>
    </row>
    <row r="1312" ht="38.25" customHeight="1">
      <c r="A1312" s="3"/>
      <c r="B1312" s="4" t="s">
        <v>51</v>
      </c>
      <c r="C1312" s="4" t="s">
        <v>2202</v>
      </c>
      <c r="D1312" s="5" t="s">
        <v>2206</v>
      </c>
      <c r="E1312" s="6">
        <v>10.0</v>
      </c>
      <c r="F1312" s="6">
        <v>11.0</v>
      </c>
      <c r="G1312" s="5" t="s">
        <v>15</v>
      </c>
      <c r="H1312" s="7" t="s">
        <v>2204</v>
      </c>
      <c r="I1312" s="5" t="str">
        <f>IFERROR(__xludf.DUMMYFUNCTION("""COMPUTED_VALUE"""),"❌")</f>
        <v>❌</v>
      </c>
      <c r="J1312" s="5"/>
      <c r="K1312" s="5"/>
      <c r="L1312" s="8"/>
    </row>
    <row r="1313" ht="38.25" customHeight="1">
      <c r="A1313" s="3"/>
      <c r="B1313" s="4" t="s">
        <v>51</v>
      </c>
      <c r="C1313" s="4" t="s">
        <v>2202</v>
      </c>
      <c r="D1313" s="5" t="s">
        <v>2207</v>
      </c>
      <c r="E1313" s="6">
        <v>0.0</v>
      </c>
      <c r="F1313" s="6">
        <v>23.0</v>
      </c>
      <c r="G1313" s="5" t="s">
        <v>15</v>
      </c>
      <c r="H1313" s="7" t="s">
        <v>2204</v>
      </c>
      <c r="I1313" s="5" t="str">
        <f>IFERROR(__xludf.DUMMYFUNCTION("""COMPUTED_VALUE"""),"❌")</f>
        <v>❌</v>
      </c>
      <c r="J1313" s="5"/>
      <c r="K1313" s="5"/>
      <c r="L1313" s="8"/>
    </row>
    <row r="1314" ht="38.25" customHeight="1">
      <c r="A1314" s="3"/>
      <c r="B1314" s="4" t="s">
        <v>51</v>
      </c>
      <c r="C1314" s="4" t="s">
        <v>2202</v>
      </c>
      <c r="D1314" s="5" t="s">
        <v>2208</v>
      </c>
      <c r="E1314" s="6">
        <v>0.0</v>
      </c>
      <c r="F1314" s="6">
        <v>24.0</v>
      </c>
      <c r="G1314" s="5" t="s">
        <v>28</v>
      </c>
      <c r="H1314" s="7" t="s">
        <v>2209</v>
      </c>
      <c r="I1314" s="5" t="str">
        <f>IFERROR(__xludf.DUMMYFUNCTION("""COMPUTED_VALUE"""),"❌")</f>
        <v>❌</v>
      </c>
      <c r="J1314" s="5"/>
      <c r="K1314" s="5"/>
      <c r="L1314" s="8"/>
    </row>
    <row r="1315" ht="38.25" customHeight="1">
      <c r="A1315" s="3"/>
      <c r="B1315" s="4" t="s">
        <v>1756</v>
      </c>
      <c r="C1315" s="4" t="s">
        <v>2210</v>
      </c>
      <c r="D1315" s="5" t="s">
        <v>2211</v>
      </c>
      <c r="E1315" s="6">
        <v>110.0</v>
      </c>
      <c r="F1315" s="6">
        <v>19.0</v>
      </c>
      <c r="G1315" s="5" t="s">
        <v>15</v>
      </c>
      <c r="H1315" s="7" t="s">
        <v>2212</v>
      </c>
      <c r="I1315" s="5" t="str">
        <f>IFERROR(__xludf.DUMMYFUNCTION("""COMPUTED_VALUE"""),"❌")</f>
        <v>❌</v>
      </c>
      <c r="J1315" s="5"/>
      <c r="K1315" s="5"/>
      <c r="L1315" s="8"/>
    </row>
    <row r="1316" ht="38.25" customHeight="1">
      <c r="A1316" s="3"/>
      <c r="B1316" s="4" t="s">
        <v>1756</v>
      </c>
      <c r="C1316" s="4" t="s">
        <v>2210</v>
      </c>
      <c r="D1316" s="5" t="s">
        <v>2213</v>
      </c>
      <c r="E1316" s="6">
        <v>0.0</v>
      </c>
      <c r="F1316" s="6">
        <v>25.0</v>
      </c>
      <c r="G1316" s="5" t="s">
        <v>15</v>
      </c>
      <c r="H1316" s="7" t="s">
        <v>2214</v>
      </c>
      <c r="I1316" s="5" t="str">
        <f>IFERROR(__xludf.DUMMYFUNCTION("""COMPUTED_VALUE"""),"❌")</f>
        <v>❌</v>
      </c>
      <c r="J1316" s="5"/>
      <c r="K1316" s="5"/>
      <c r="L1316" s="8"/>
    </row>
    <row r="1317" ht="38.25" customHeight="1">
      <c r="A1317" s="3"/>
      <c r="B1317" s="4" t="s">
        <v>288</v>
      </c>
      <c r="C1317" s="4" t="s">
        <v>2215</v>
      </c>
      <c r="D1317" s="5" t="s">
        <v>2216</v>
      </c>
      <c r="E1317" s="6">
        <v>110.0</v>
      </c>
      <c r="F1317" s="6">
        <v>17.0</v>
      </c>
      <c r="G1317" s="5" t="s">
        <v>28</v>
      </c>
      <c r="H1317" s="7" t="s">
        <v>486</v>
      </c>
      <c r="I1317" s="5" t="str">
        <f>IFERROR(__xludf.DUMMYFUNCTION("""COMPUTED_VALUE"""),"❌")</f>
        <v>❌</v>
      </c>
      <c r="J1317" s="5"/>
      <c r="K1317" s="5"/>
      <c r="L1317" s="8"/>
    </row>
    <row r="1318" ht="38.25" customHeight="1">
      <c r="A1318" s="3"/>
      <c r="B1318" s="4" t="s">
        <v>288</v>
      </c>
      <c r="C1318" s="4" t="s">
        <v>2215</v>
      </c>
      <c r="D1318" s="5" t="s">
        <v>2217</v>
      </c>
      <c r="E1318" s="6">
        <v>40.0</v>
      </c>
      <c r="F1318" s="6">
        <v>20.0</v>
      </c>
      <c r="G1318" s="5" t="s">
        <v>23</v>
      </c>
      <c r="H1318" s="7" t="s">
        <v>18</v>
      </c>
      <c r="I1318" s="5" t="str">
        <f>IFERROR(__xludf.DUMMYFUNCTION("""COMPUTED_VALUE"""),"✅")</f>
        <v>✅</v>
      </c>
      <c r="J1318" s="5"/>
      <c r="K1318" s="5"/>
      <c r="L1318" s="8"/>
    </row>
    <row r="1319" ht="38.25" customHeight="1">
      <c r="A1319" s="3"/>
      <c r="B1319" s="4" t="s">
        <v>288</v>
      </c>
      <c r="C1319" s="4" t="s">
        <v>2215</v>
      </c>
      <c r="D1319" s="5" t="s">
        <v>2218</v>
      </c>
      <c r="E1319" s="6">
        <v>20.0</v>
      </c>
      <c r="F1319" s="6">
        <v>17.0</v>
      </c>
      <c r="G1319" s="5" t="s">
        <v>122</v>
      </c>
      <c r="H1319" s="7" t="s">
        <v>486</v>
      </c>
      <c r="I1319" s="5" t="str">
        <f>IFERROR(__xludf.DUMMYFUNCTION("""COMPUTED_VALUE"""),"❌")</f>
        <v>❌</v>
      </c>
      <c r="J1319" s="5"/>
      <c r="K1319" s="5"/>
      <c r="L1319" s="8"/>
    </row>
    <row r="1320" ht="38.25" customHeight="1">
      <c r="A1320" s="3"/>
      <c r="B1320" s="4" t="s">
        <v>205</v>
      </c>
      <c r="C1320" s="4" t="s">
        <v>2219</v>
      </c>
      <c r="D1320" s="5" t="s">
        <v>2220</v>
      </c>
      <c r="E1320" s="6">
        <v>110.0</v>
      </c>
      <c r="F1320" s="6">
        <v>19.0</v>
      </c>
      <c r="G1320" s="5" t="s">
        <v>41</v>
      </c>
      <c r="H1320" s="7" t="s">
        <v>743</v>
      </c>
      <c r="I1320" s="5" t="str">
        <f>IFERROR(__xludf.DUMMYFUNCTION("""COMPUTED_VALUE"""),"✅")</f>
        <v>✅</v>
      </c>
      <c r="J1320" s="5"/>
      <c r="K1320" s="5"/>
      <c r="L1320" s="8"/>
    </row>
    <row r="1321" ht="38.25" customHeight="1">
      <c r="A1321" s="3"/>
      <c r="B1321" s="4" t="s">
        <v>205</v>
      </c>
      <c r="C1321" s="4" t="s">
        <v>2219</v>
      </c>
      <c r="D1321" s="5" t="s">
        <v>2221</v>
      </c>
      <c r="E1321" s="6">
        <v>20.0</v>
      </c>
      <c r="F1321" s="6">
        <v>14.0</v>
      </c>
      <c r="G1321" s="5" t="s">
        <v>15</v>
      </c>
      <c r="H1321" s="7" t="s">
        <v>2222</v>
      </c>
      <c r="I1321" s="5" t="str">
        <f>IFERROR(__xludf.DUMMYFUNCTION("""COMPUTED_VALUE"""),"❌")</f>
        <v>❌</v>
      </c>
      <c r="J1321" s="5"/>
      <c r="K1321" s="5"/>
      <c r="L1321" s="8"/>
    </row>
    <row r="1322" ht="38.25" customHeight="1">
      <c r="A1322" s="3"/>
      <c r="B1322" s="4" t="s">
        <v>205</v>
      </c>
      <c r="C1322" s="4" t="s">
        <v>2219</v>
      </c>
      <c r="D1322" s="5" t="s">
        <v>2223</v>
      </c>
      <c r="E1322" s="6">
        <v>0.0</v>
      </c>
      <c r="F1322" s="6">
        <v>24.0</v>
      </c>
      <c r="G1322" s="5" t="s">
        <v>41</v>
      </c>
      <c r="H1322" s="7" t="s">
        <v>2222</v>
      </c>
      <c r="I1322" s="5" t="str">
        <f>IFERROR(__xludf.DUMMYFUNCTION("""COMPUTED_VALUE"""),"❌")</f>
        <v>❌</v>
      </c>
      <c r="J1322" s="5"/>
      <c r="K1322" s="5"/>
      <c r="L1322" s="8"/>
    </row>
    <row r="1323" ht="38.25" customHeight="1">
      <c r="A1323" s="3"/>
      <c r="B1323" s="4" t="s">
        <v>51</v>
      </c>
      <c r="C1323" s="4" t="s">
        <v>2224</v>
      </c>
      <c r="D1323" s="5" t="s">
        <v>2225</v>
      </c>
      <c r="E1323" s="6">
        <v>110.0</v>
      </c>
      <c r="F1323" s="6">
        <v>17.0</v>
      </c>
      <c r="G1323" s="5" t="s">
        <v>122</v>
      </c>
      <c r="H1323" s="7" t="s">
        <v>2226</v>
      </c>
      <c r="I1323" s="5" t="str">
        <f>IFERROR(__xludf.DUMMYFUNCTION("""COMPUTED_VALUE"""),"❌")</f>
        <v>❌</v>
      </c>
      <c r="J1323" s="5"/>
      <c r="K1323" s="5"/>
      <c r="L1323" s="8"/>
    </row>
    <row r="1324" ht="38.25" customHeight="1">
      <c r="A1324" s="3"/>
      <c r="B1324" s="4" t="s">
        <v>51</v>
      </c>
      <c r="C1324" s="4" t="s">
        <v>2224</v>
      </c>
      <c r="D1324" s="5" t="s">
        <v>2227</v>
      </c>
      <c r="E1324" s="6">
        <v>0.0</v>
      </c>
      <c r="F1324" s="6">
        <v>25.0</v>
      </c>
      <c r="G1324" s="5" t="s">
        <v>28</v>
      </c>
      <c r="H1324" s="7" t="s">
        <v>2226</v>
      </c>
      <c r="I1324" s="5" t="str">
        <f>IFERROR(__xludf.DUMMYFUNCTION("""COMPUTED_VALUE"""),"❌")</f>
        <v>❌</v>
      </c>
      <c r="J1324" s="5"/>
      <c r="K1324" s="5"/>
      <c r="L1324" s="8"/>
    </row>
    <row r="1325" ht="38.25" customHeight="1">
      <c r="A1325" s="3"/>
      <c r="B1325" s="4" t="s">
        <v>51</v>
      </c>
      <c r="C1325" s="4" t="s">
        <v>2224</v>
      </c>
      <c r="D1325" s="5" t="s">
        <v>2228</v>
      </c>
      <c r="E1325" s="6">
        <v>0.0</v>
      </c>
      <c r="F1325" s="6">
        <v>20.0</v>
      </c>
      <c r="G1325" s="5" t="s">
        <v>1061</v>
      </c>
      <c r="H1325" s="7" t="s">
        <v>2229</v>
      </c>
      <c r="I1325" s="5" t="str">
        <f>IFERROR(__xludf.DUMMYFUNCTION("""COMPUTED_VALUE"""),"❌")</f>
        <v>❌</v>
      </c>
      <c r="J1325" s="5"/>
      <c r="K1325" s="5"/>
      <c r="L1325" s="8"/>
    </row>
    <row r="1326" ht="38.25" customHeight="1">
      <c r="A1326" s="3"/>
      <c r="B1326" s="4" t="s">
        <v>77</v>
      </c>
      <c r="C1326" s="4" t="s">
        <v>2230</v>
      </c>
      <c r="D1326" s="5" t="s">
        <v>2231</v>
      </c>
      <c r="E1326" s="6">
        <v>110.0</v>
      </c>
      <c r="F1326" s="6">
        <v>19.0</v>
      </c>
      <c r="G1326" s="5" t="s">
        <v>15</v>
      </c>
      <c r="H1326" s="7" t="s">
        <v>877</v>
      </c>
      <c r="I1326" s="5" t="str">
        <f>IFERROR(__xludf.DUMMYFUNCTION("""COMPUTED_VALUE"""),"✅")</f>
        <v>✅</v>
      </c>
      <c r="J1326" s="5"/>
      <c r="K1326" s="5"/>
      <c r="L1326" s="8"/>
    </row>
    <row r="1327" ht="38.25" customHeight="1">
      <c r="A1327" s="3"/>
      <c r="B1327" s="4" t="s">
        <v>77</v>
      </c>
      <c r="C1327" s="4" t="s">
        <v>2230</v>
      </c>
      <c r="D1327" s="5" t="s">
        <v>2232</v>
      </c>
      <c r="E1327" s="6">
        <v>20.0</v>
      </c>
      <c r="F1327" s="6">
        <v>14.0</v>
      </c>
      <c r="G1327" s="5" t="s">
        <v>15</v>
      </c>
      <c r="H1327" s="7" t="s">
        <v>2233</v>
      </c>
      <c r="I1327" s="5" t="str">
        <f>IFERROR(__xludf.DUMMYFUNCTION("""COMPUTED_VALUE"""),"❌")</f>
        <v>❌</v>
      </c>
      <c r="J1327" s="5"/>
      <c r="K1327" s="5"/>
      <c r="L1327" s="8"/>
    </row>
    <row r="1328" ht="38.25" customHeight="1">
      <c r="A1328" s="3"/>
      <c r="B1328" s="4" t="s">
        <v>77</v>
      </c>
      <c r="C1328" s="4" t="s">
        <v>2230</v>
      </c>
      <c r="D1328" s="5" t="s">
        <v>2234</v>
      </c>
      <c r="E1328" s="6">
        <v>0.0</v>
      </c>
      <c r="F1328" s="6">
        <v>28.0</v>
      </c>
      <c r="G1328" s="5" t="s">
        <v>15</v>
      </c>
      <c r="H1328" s="7" t="s">
        <v>877</v>
      </c>
      <c r="I1328" s="5" t="str">
        <f>IFERROR(__xludf.DUMMYFUNCTION("""COMPUTED_VALUE"""),"✅")</f>
        <v>✅</v>
      </c>
      <c r="J1328" s="5"/>
      <c r="K1328" s="5"/>
      <c r="L1328" s="8"/>
    </row>
    <row r="1329" ht="38.25" customHeight="1">
      <c r="A1329" s="3"/>
      <c r="B1329" s="4" t="s">
        <v>1756</v>
      </c>
      <c r="C1329" s="4" t="s">
        <v>2235</v>
      </c>
      <c r="D1329" s="5" t="s">
        <v>2236</v>
      </c>
      <c r="E1329" s="6">
        <v>110.0</v>
      </c>
      <c r="F1329" s="6">
        <v>17.0</v>
      </c>
      <c r="G1329" s="5" t="s">
        <v>15</v>
      </c>
      <c r="H1329" s="7" t="s">
        <v>2237</v>
      </c>
      <c r="I1329" s="5" t="str">
        <f>IFERROR(__xludf.DUMMYFUNCTION("""COMPUTED_VALUE"""),"❌")</f>
        <v>❌</v>
      </c>
      <c r="J1329" s="5"/>
      <c r="K1329" s="5"/>
      <c r="L1329" s="8"/>
    </row>
    <row r="1330" ht="38.25" customHeight="1">
      <c r="A1330" s="3"/>
      <c r="B1330" s="4" t="s">
        <v>1756</v>
      </c>
      <c r="C1330" s="4" t="s">
        <v>2235</v>
      </c>
      <c r="D1330" s="5" t="s">
        <v>2238</v>
      </c>
      <c r="E1330" s="6">
        <v>30.0</v>
      </c>
      <c r="F1330" s="6">
        <v>17.0</v>
      </c>
      <c r="G1330" s="5" t="s">
        <v>246</v>
      </c>
      <c r="H1330" s="7" t="s">
        <v>1759</v>
      </c>
      <c r="I1330" s="5" t="str">
        <f>IFERROR(__xludf.DUMMYFUNCTION("""COMPUTED_VALUE"""),"✅")</f>
        <v>✅</v>
      </c>
      <c r="J1330" s="5"/>
      <c r="K1330" s="5"/>
      <c r="L1330" s="8"/>
    </row>
    <row r="1331" ht="38.25" customHeight="1">
      <c r="A1331" s="3"/>
      <c r="B1331" s="4" t="s">
        <v>1756</v>
      </c>
      <c r="C1331" s="4" t="s">
        <v>2235</v>
      </c>
      <c r="D1331" s="5" t="s">
        <v>2239</v>
      </c>
      <c r="E1331" s="6">
        <v>0.0</v>
      </c>
      <c r="F1331" s="6">
        <v>26.0</v>
      </c>
      <c r="G1331" s="5" t="s">
        <v>15</v>
      </c>
      <c r="H1331" s="7" t="s">
        <v>2240</v>
      </c>
      <c r="I1331" s="5" t="str">
        <f>IFERROR(__xludf.DUMMYFUNCTION("""COMPUTED_VALUE"""),"❌")</f>
        <v>❌</v>
      </c>
      <c r="J1331" s="5"/>
      <c r="K1331" s="5"/>
      <c r="L1331" s="8"/>
    </row>
    <row r="1332" ht="38.25" customHeight="1">
      <c r="A1332" s="3"/>
      <c r="B1332" s="4" t="s">
        <v>288</v>
      </c>
      <c r="C1332" s="4" t="s">
        <v>2241</v>
      </c>
      <c r="D1332" s="5" t="s">
        <v>2242</v>
      </c>
      <c r="E1332" s="6">
        <v>110.0</v>
      </c>
      <c r="F1332" s="6">
        <v>21.0</v>
      </c>
      <c r="G1332" s="5" t="s">
        <v>28</v>
      </c>
      <c r="H1332" s="7" t="s">
        <v>2243</v>
      </c>
      <c r="I1332" s="5" t="str">
        <f>IFERROR(__xludf.DUMMYFUNCTION("""COMPUTED_VALUE"""),"❌")</f>
        <v>❌</v>
      </c>
      <c r="J1332" s="5"/>
      <c r="K1332" s="5"/>
      <c r="L1332" s="8"/>
    </row>
    <row r="1333" ht="38.25" customHeight="1">
      <c r="A1333" s="3"/>
      <c r="B1333" s="4" t="s">
        <v>288</v>
      </c>
      <c r="C1333" s="4" t="s">
        <v>2241</v>
      </c>
      <c r="D1333" s="5" t="s">
        <v>2244</v>
      </c>
      <c r="E1333" s="6">
        <v>20.0</v>
      </c>
      <c r="F1333" s="6">
        <v>8.0</v>
      </c>
      <c r="G1333" s="5" t="s">
        <v>122</v>
      </c>
      <c r="H1333" s="7" t="s">
        <v>2245</v>
      </c>
      <c r="I1333" s="5" t="str">
        <f>IFERROR(__xludf.DUMMYFUNCTION("""COMPUTED_VALUE"""),"❌")</f>
        <v>❌</v>
      </c>
      <c r="J1333" s="5"/>
      <c r="K1333" s="5"/>
      <c r="L1333" s="8"/>
    </row>
    <row r="1334" ht="38.25" customHeight="1">
      <c r="A1334" s="3"/>
      <c r="B1334" s="4" t="s">
        <v>288</v>
      </c>
      <c r="C1334" s="4" t="s">
        <v>2241</v>
      </c>
      <c r="D1334" s="5" t="s">
        <v>2246</v>
      </c>
      <c r="E1334" s="6">
        <v>20.0</v>
      </c>
      <c r="F1334" s="6">
        <v>14.0</v>
      </c>
      <c r="G1334" s="5" t="s">
        <v>246</v>
      </c>
      <c r="H1334" s="7" t="s">
        <v>2243</v>
      </c>
      <c r="I1334" s="5" t="str">
        <f>IFERROR(__xludf.DUMMYFUNCTION("""COMPUTED_VALUE"""),"❌")</f>
        <v>❌</v>
      </c>
      <c r="J1334" s="5"/>
      <c r="K1334" s="5"/>
      <c r="L1334" s="8"/>
    </row>
    <row r="1335" ht="38.25" customHeight="1">
      <c r="A1335" s="3"/>
      <c r="B1335" s="4" t="s">
        <v>288</v>
      </c>
      <c r="C1335" s="4" t="s">
        <v>2241</v>
      </c>
      <c r="D1335" s="5" t="s">
        <v>2247</v>
      </c>
      <c r="E1335" s="6">
        <v>0.0</v>
      </c>
      <c r="F1335" s="6">
        <v>28.0</v>
      </c>
      <c r="G1335" s="5" t="s">
        <v>15</v>
      </c>
      <c r="H1335" s="7" t="s">
        <v>2243</v>
      </c>
      <c r="I1335" s="5" t="str">
        <f>IFERROR(__xludf.DUMMYFUNCTION("""COMPUTED_VALUE"""),"❌")</f>
        <v>❌</v>
      </c>
      <c r="J1335" s="5"/>
      <c r="K1335" s="5"/>
      <c r="L1335" s="8"/>
    </row>
    <row r="1336" ht="38.25" customHeight="1">
      <c r="A1336" s="3"/>
      <c r="B1336" s="4" t="s">
        <v>730</v>
      </c>
      <c r="C1336" s="4" t="s">
        <v>2248</v>
      </c>
      <c r="D1336" s="5" t="s">
        <v>2249</v>
      </c>
      <c r="E1336" s="6">
        <v>110.0</v>
      </c>
      <c r="F1336" s="6">
        <v>13.0</v>
      </c>
      <c r="G1336" s="5" t="s">
        <v>15</v>
      </c>
      <c r="H1336" s="7" t="s">
        <v>2250</v>
      </c>
      <c r="I1336" s="5" t="str">
        <f>IFERROR(__xludf.DUMMYFUNCTION("""COMPUTED_VALUE"""),"❌")</f>
        <v>❌</v>
      </c>
      <c r="J1336" s="5"/>
      <c r="K1336" s="5"/>
      <c r="L1336" s="8"/>
    </row>
    <row r="1337" ht="38.25" customHeight="1">
      <c r="A1337" s="3"/>
      <c r="B1337" s="4" t="s">
        <v>730</v>
      </c>
      <c r="C1337" s="4" t="s">
        <v>2248</v>
      </c>
      <c r="D1337" s="5" t="s">
        <v>2251</v>
      </c>
      <c r="E1337" s="6">
        <v>20.0</v>
      </c>
      <c r="F1337" s="6">
        <v>13.0</v>
      </c>
      <c r="G1337" s="5" t="s">
        <v>15</v>
      </c>
      <c r="H1337" s="7" t="s">
        <v>2252</v>
      </c>
      <c r="I1337" s="5" t="str">
        <f>IFERROR(__xludf.DUMMYFUNCTION("""COMPUTED_VALUE"""),"❌")</f>
        <v>❌</v>
      </c>
      <c r="J1337" s="5"/>
      <c r="K1337" s="5"/>
      <c r="L1337" s="8"/>
    </row>
    <row r="1338" ht="38.25" customHeight="1">
      <c r="A1338" s="3"/>
      <c r="B1338" s="4" t="s">
        <v>730</v>
      </c>
      <c r="C1338" s="4" t="s">
        <v>2248</v>
      </c>
      <c r="D1338" s="5" t="s">
        <v>2253</v>
      </c>
      <c r="E1338" s="6">
        <v>10.0</v>
      </c>
      <c r="F1338" s="6">
        <v>10.0</v>
      </c>
      <c r="G1338" s="5" t="s">
        <v>28</v>
      </c>
      <c r="H1338" s="7" t="s">
        <v>2250</v>
      </c>
      <c r="I1338" s="5" t="str">
        <f>IFERROR(__xludf.DUMMYFUNCTION("""COMPUTED_VALUE"""),"❌")</f>
        <v>❌</v>
      </c>
      <c r="J1338" s="5"/>
      <c r="K1338" s="5"/>
      <c r="L1338" s="8"/>
    </row>
    <row r="1339" ht="38.25" customHeight="1">
      <c r="A1339" s="3"/>
      <c r="B1339" s="4" t="s">
        <v>77</v>
      </c>
      <c r="C1339" s="4" t="s">
        <v>2254</v>
      </c>
      <c r="D1339" s="5" t="s">
        <v>2255</v>
      </c>
      <c r="E1339" s="6">
        <v>110.0</v>
      </c>
      <c r="F1339" s="6">
        <v>23.0</v>
      </c>
      <c r="G1339" s="5" t="s">
        <v>262</v>
      </c>
      <c r="H1339" s="7" t="s">
        <v>2256</v>
      </c>
      <c r="I1339" s="5" t="str">
        <f>IFERROR(__xludf.DUMMYFUNCTION("""COMPUTED_VALUE"""),"❌")</f>
        <v>❌</v>
      </c>
      <c r="J1339" s="5"/>
      <c r="K1339" s="5"/>
      <c r="L1339" s="8"/>
    </row>
    <row r="1340" ht="38.25" customHeight="1">
      <c r="A1340" s="3"/>
      <c r="B1340" s="4" t="s">
        <v>77</v>
      </c>
      <c r="C1340" s="4" t="s">
        <v>2254</v>
      </c>
      <c r="D1340" s="5" t="s">
        <v>2257</v>
      </c>
      <c r="E1340" s="6">
        <v>0.0</v>
      </c>
      <c r="F1340" s="6">
        <v>31.0</v>
      </c>
      <c r="G1340" s="5" t="s">
        <v>15</v>
      </c>
      <c r="H1340" s="7" t="s">
        <v>2256</v>
      </c>
      <c r="I1340" s="5" t="str">
        <f>IFERROR(__xludf.DUMMYFUNCTION("""COMPUTED_VALUE"""),"❌")</f>
        <v>❌</v>
      </c>
      <c r="J1340" s="5"/>
      <c r="K1340" s="5"/>
      <c r="L1340" s="8"/>
    </row>
    <row r="1341" ht="38.25" customHeight="1">
      <c r="A1341" s="3"/>
      <c r="B1341" s="4" t="s">
        <v>77</v>
      </c>
      <c r="C1341" s="4" t="s">
        <v>2254</v>
      </c>
      <c r="D1341" s="5" t="s">
        <v>2258</v>
      </c>
      <c r="E1341" s="6">
        <v>0.0</v>
      </c>
      <c r="F1341" s="6">
        <v>21.0</v>
      </c>
      <c r="G1341" s="5" t="s">
        <v>122</v>
      </c>
      <c r="H1341" s="7" t="s">
        <v>2256</v>
      </c>
      <c r="I1341" s="5" t="str">
        <f>IFERROR(__xludf.DUMMYFUNCTION("""COMPUTED_VALUE"""),"❌")</f>
        <v>❌</v>
      </c>
      <c r="J1341" s="5"/>
      <c r="K1341" s="5"/>
      <c r="L1341" s="8"/>
    </row>
    <row r="1342" ht="38.25" customHeight="1">
      <c r="A1342" s="3"/>
      <c r="B1342" s="4" t="s">
        <v>77</v>
      </c>
      <c r="C1342" s="4" t="s">
        <v>2254</v>
      </c>
      <c r="D1342" s="5" t="s">
        <v>2259</v>
      </c>
      <c r="E1342" s="6">
        <v>0.0</v>
      </c>
      <c r="F1342" s="6">
        <v>31.0</v>
      </c>
      <c r="G1342" s="5" t="s">
        <v>15</v>
      </c>
      <c r="H1342" s="7" t="s">
        <v>2256</v>
      </c>
      <c r="I1342" s="5" t="str">
        <f>IFERROR(__xludf.DUMMYFUNCTION("""COMPUTED_VALUE"""),"❌")</f>
        <v>❌</v>
      </c>
      <c r="J1342" s="5"/>
      <c r="K1342" s="5"/>
      <c r="L1342" s="8"/>
    </row>
    <row r="1343" ht="38.25" customHeight="1">
      <c r="A1343" s="3"/>
      <c r="B1343" s="4" t="s">
        <v>77</v>
      </c>
      <c r="C1343" s="4" t="s">
        <v>2254</v>
      </c>
      <c r="D1343" s="5" t="s">
        <v>2260</v>
      </c>
      <c r="E1343" s="6">
        <v>0.0</v>
      </c>
      <c r="F1343" s="6">
        <v>28.0</v>
      </c>
      <c r="G1343" s="5" t="s">
        <v>122</v>
      </c>
      <c r="H1343" s="7" t="s">
        <v>2256</v>
      </c>
      <c r="I1343" s="5" t="str">
        <f>IFERROR(__xludf.DUMMYFUNCTION("""COMPUTED_VALUE"""),"❌")</f>
        <v>❌</v>
      </c>
      <c r="J1343" s="5"/>
      <c r="K1343" s="5"/>
      <c r="L1343" s="8"/>
    </row>
    <row r="1344" ht="38.25" customHeight="1">
      <c r="A1344" s="3"/>
      <c r="B1344" s="4" t="s">
        <v>51</v>
      </c>
      <c r="C1344" s="4" t="s">
        <v>2261</v>
      </c>
      <c r="D1344" s="5" t="s">
        <v>2262</v>
      </c>
      <c r="E1344" s="6">
        <v>110.0</v>
      </c>
      <c r="F1344" s="6">
        <v>19.0</v>
      </c>
      <c r="G1344" s="5" t="s">
        <v>15</v>
      </c>
      <c r="H1344" s="7" t="s">
        <v>2263</v>
      </c>
      <c r="I1344" s="5" t="str">
        <f>IFERROR(__xludf.DUMMYFUNCTION("""COMPUTED_VALUE"""),"❌")</f>
        <v>❌</v>
      </c>
      <c r="J1344" s="5"/>
      <c r="K1344" s="5"/>
      <c r="L1344" s="8"/>
    </row>
    <row r="1345" ht="38.25" customHeight="1">
      <c r="A1345" s="3"/>
      <c r="B1345" s="4" t="s">
        <v>51</v>
      </c>
      <c r="C1345" s="4" t="s">
        <v>2261</v>
      </c>
      <c r="D1345" s="5" t="s">
        <v>2264</v>
      </c>
      <c r="E1345" s="6">
        <v>0.0</v>
      </c>
      <c r="F1345" s="6">
        <v>25.0</v>
      </c>
      <c r="G1345" s="5" t="s">
        <v>15</v>
      </c>
      <c r="H1345" s="7" t="s">
        <v>2265</v>
      </c>
      <c r="I1345" s="5" t="str">
        <f>IFERROR(__xludf.DUMMYFUNCTION("""COMPUTED_VALUE"""),"❌")</f>
        <v>❌</v>
      </c>
      <c r="J1345" s="5"/>
      <c r="K1345" s="5"/>
      <c r="L1345" s="8"/>
    </row>
    <row r="1346" ht="38.25" customHeight="1">
      <c r="A1346" s="3"/>
      <c r="B1346" s="4" t="s">
        <v>51</v>
      </c>
      <c r="C1346" s="4" t="s">
        <v>2261</v>
      </c>
      <c r="D1346" s="5" t="s">
        <v>2266</v>
      </c>
      <c r="E1346" s="6">
        <v>0.0</v>
      </c>
      <c r="F1346" s="6">
        <v>25.0</v>
      </c>
      <c r="G1346" s="5" t="s">
        <v>262</v>
      </c>
      <c r="H1346" s="7" t="s">
        <v>2263</v>
      </c>
      <c r="I1346" s="5" t="str">
        <f>IFERROR(__xludf.DUMMYFUNCTION("""COMPUTED_VALUE"""),"❌")</f>
        <v>❌</v>
      </c>
      <c r="J1346" s="5"/>
      <c r="K1346" s="5"/>
      <c r="L1346" s="8"/>
    </row>
    <row r="1347" ht="38.25" customHeight="1">
      <c r="A1347" s="3"/>
      <c r="B1347" s="4" t="s">
        <v>51</v>
      </c>
      <c r="C1347" s="4" t="s">
        <v>2261</v>
      </c>
      <c r="D1347" s="5" t="s">
        <v>2267</v>
      </c>
      <c r="E1347" s="6">
        <v>0.0</v>
      </c>
      <c r="F1347" s="6">
        <v>22.0</v>
      </c>
      <c r="G1347" s="5" t="s">
        <v>122</v>
      </c>
      <c r="H1347" s="7" t="s">
        <v>2268</v>
      </c>
      <c r="I1347" s="5" t="str">
        <f>IFERROR(__xludf.DUMMYFUNCTION("""COMPUTED_VALUE"""),"❌")</f>
        <v>❌</v>
      </c>
      <c r="J1347" s="5"/>
      <c r="K1347" s="5"/>
      <c r="L1347" s="8"/>
    </row>
    <row r="1348" ht="38.25" customHeight="1">
      <c r="A1348" s="3"/>
      <c r="B1348" s="4" t="s">
        <v>77</v>
      </c>
      <c r="C1348" s="4" t="s">
        <v>2269</v>
      </c>
      <c r="D1348" s="5" t="s">
        <v>2270</v>
      </c>
      <c r="E1348" s="6">
        <v>110.0</v>
      </c>
      <c r="F1348" s="6">
        <v>17.0</v>
      </c>
      <c r="G1348" s="5" t="s">
        <v>15</v>
      </c>
      <c r="H1348" s="7" t="s">
        <v>2271</v>
      </c>
      <c r="I1348" s="5" t="str">
        <f>IFERROR(__xludf.DUMMYFUNCTION("""COMPUTED_VALUE"""),"❌")</f>
        <v>❌</v>
      </c>
      <c r="J1348" s="5"/>
      <c r="K1348" s="5"/>
      <c r="L1348" s="8"/>
    </row>
    <row r="1349" ht="38.25" customHeight="1">
      <c r="A1349" s="3"/>
      <c r="B1349" s="4" t="s">
        <v>518</v>
      </c>
      <c r="C1349" s="4" t="s">
        <v>2272</v>
      </c>
      <c r="D1349" s="5" t="s">
        <v>2273</v>
      </c>
      <c r="E1349" s="6">
        <v>110.0</v>
      </c>
      <c r="F1349" s="6">
        <v>21.0</v>
      </c>
      <c r="G1349" s="5" t="s">
        <v>15</v>
      </c>
      <c r="H1349" s="7" t="s">
        <v>2274</v>
      </c>
      <c r="I1349" s="5" t="str">
        <f>IFERROR(__xludf.DUMMYFUNCTION("""COMPUTED_VALUE"""),"❌")</f>
        <v>❌</v>
      </c>
      <c r="J1349" s="5"/>
      <c r="K1349" s="5"/>
      <c r="L1349" s="8"/>
    </row>
    <row r="1350" ht="38.25" customHeight="1">
      <c r="A1350" s="3"/>
      <c r="B1350" s="4" t="s">
        <v>518</v>
      </c>
      <c r="C1350" s="4" t="s">
        <v>2272</v>
      </c>
      <c r="D1350" s="5" t="s">
        <v>2275</v>
      </c>
      <c r="E1350" s="6">
        <v>20.0</v>
      </c>
      <c r="F1350" s="6">
        <v>17.0</v>
      </c>
      <c r="G1350" s="5" t="s">
        <v>15</v>
      </c>
      <c r="H1350" s="7" t="s">
        <v>2274</v>
      </c>
      <c r="I1350" s="5" t="str">
        <f>IFERROR(__xludf.DUMMYFUNCTION("""COMPUTED_VALUE"""),"❌")</f>
        <v>❌</v>
      </c>
      <c r="J1350" s="5"/>
      <c r="K1350" s="5"/>
      <c r="L1350" s="8"/>
    </row>
    <row r="1351" ht="38.25" customHeight="1">
      <c r="A1351" s="3"/>
      <c r="B1351" s="4" t="s">
        <v>518</v>
      </c>
      <c r="C1351" s="4" t="s">
        <v>2272</v>
      </c>
      <c r="D1351" s="5" t="s">
        <v>2276</v>
      </c>
      <c r="E1351" s="6">
        <v>0.0</v>
      </c>
      <c r="F1351" s="6">
        <v>28.0</v>
      </c>
      <c r="G1351" s="5" t="s">
        <v>15</v>
      </c>
      <c r="H1351" s="7" t="s">
        <v>2274</v>
      </c>
      <c r="I1351" s="5" t="str">
        <f>IFERROR(__xludf.DUMMYFUNCTION("""COMPUTED_VALUE"""),"❌")</f>
        <v>❌</v>
      </c>
      <c r="J1351" s="5"/>
      <c r="K1351" s="5"/>
      <c r="L1351" s="8"/>
    </row>
    <row r="1352" ht="38.25" customHeight="1">
      <c r="A1352" s="3"/>
      <c r="B1352" s="4" t="s">
        <v>518</v>
      </c>
      <c r="C1352" s="4" t="s">
        <v>2272</v>
      </c>
      <c r="D1352" s="5" t="s">
        <v>2277</v>
      </c>
      <c r="E1352" s="6">
        <v>0.0</v>
      </c>
      <c r="F1352" s="6">
        <v>25.0</v>
      </c>
      <c r="G1352" s="5" t="s">
        <v>15</v>
      </c>
      <c r="H1352" s="7" t="s">
        <v>2278</v>
      </c>
      <c r="I1352" s="5" t="str">
        <f>IFERROR(__xludf.DUMMYFUNCTION("""COMPUTED_VALUE"""),"❌")</f>
        <v>❌</v>
      </c>
      <c r="J1352" s="5"/>
      <c r="K1352" s="5"/>
      <c r="L1352" s="8"/>
    </row>
    <row r="1353" ht="38.25" customHeight="1">
      <c r="A1353" s="3"/>
      <c r="B1353" s="4" t="s">
        <v>288</v>
      </c>
      <c r="C1353" s="4" t="s">
        <v>461</v>
      </c>
      <c r="D1353" s="5" t="s">
        <v>2279</v>
      </c>
      <c r="E1353" s="6">
        <v>110.0</v>
      </c>
      <c r="F1353" s="6">
        <v>11.0</v>
      </c>
      <c r="G1353" s="5" t="s">
        <v>115</v>
      </c>
      <c r="H1353" s="7" t="s">
        <v>2280</v>
      </c>
      <c r="I1353" s="5" t="str">
        <f>IFERROR(__xludf.DUMMYFUNCTION("""COMPUTED_VALUE"""),"❌")</f>
        <v>❌</v>
      </c>
      <c r="J1353" s="5"/>
      <c r="K1353" s="5"/>
      <c r="L1353" s="8"/>
    </row>
    <row r="1354" ht="38.25" customHeight="1">
      <c r="A1354" s="3"/>
      <c r="B1354" s="4" t="s">
        <v>9</v>
      </c>
      <c r="C1354" s="4" t="s">
        <v>10</v>
      </c>
      <c r="D1354" s="5" t="s">
        <v>2281</v>
      </c>
      <c r="E1354" s="6">
        <v>110.0</v>
      </c>
      <c r="F1354" s="6">
        <v>13.0</v>
      </c>
      <c r="G1354" s="5" t="s">
        <v>28</v>
      </c>
      <c r="H1354" s="7" t="s">
        <v>31</v>
      </c>
      <c r="I1354" s="5" t="str">
        <f>IFERROR(__xludf.DUMMYFUNCTION("""COMPUTED_VALUE"""),"❌")</f>
        <v>❌</v>
      </c>
      <c r="J1354" s="5"/>
      <c r="K1354" s="5"/>
      <c r="L1354" s="8"/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1"/>
    <hyperlink r:id="rId28" ref="H32"/>
    <hyperlink r:id="rId29" ref="H33"/>
    <hyperlink r:id="rId30" ref="H34"/>
    <hyperlink r:id="rId31" ref="H36"/>
    <hyperlink r:id="rId32" ref="H37"/>
    <hyperlink r:id="rId33" ref="H38"/>
    <hyperlink r:id="rId34" ref="H39"/>
    <hyperlink r:id="rId35" ref="H40"/>
    <hyperlink r:id="rId36" ref="H41"/>
    <hyperlink r:id="rId37" ref="H44"/>
    <hyperlink r:id="rId38" ref="H45"/>
    <hyperlink r:id="rId39" ref="H46"/>
    <hyperlink r:id="rId40" ref="H48"/>
    <hyperlink r:id="rId41" ref="H49"/>
    <hyperlink r:id="rId42" ref="H50"/>
    <hyperlink r:id="rId43" ref="H51"/>
    <hyperlink r:id="rId44" ref="H52"/>
    <hyperlink r:id="rId45" ref="H53"/>
    <hyperlink r:id="rId46" ref="H54"/>
    <hyperlink r:id="rId47" ref="H55"/>
    <hyperlink r:id="rId48" ref="H56"/>
    <hyperlink r:id="rId49" ref="H57"/>
    <hyperlink r:id="rId50" ref="H58"/>
    <hyperlink r:id="rId51" ref="H59"/>
    <hyperlink r:id="rId52" ref="H60"/>
    <hyperlink r:id="rId53" ref="H61"/>
    <hyperlink r:id="rId54" ref="H62"/>
    <hyperlink r:id="rId55" ref="H63"/>
    <hyperlink r:id="rId56" ref="H64"/>
    <hyperlink r:id="rId57" ref="H65"/>
    <hyperlink r:id="rId58" ref="H66"/>
    <hyperlink r:id="rId59" ref="H67"/>
    <hyperlink r:id="rId60" ref="H68"/>
    <hyperlink r:id="rId61" ref="H69"/>
    <hyperlink r:id="rId62" ref="H70"/>
    <hyperlink r:id="rId63" ref="H71"/>
    <hyperlink r:id="rId64" ref="H72"/>
    <hyperlink r:id="rId65" ref="H74"/>
    <hyperlink r:id="rId66" ref="H75"/>
    <hyperlink r:id="rId67" ref="H76"/>
    <hyperlink r:id="rId68" ref="H77"/>
    <hyperlink r:id="rId69" ref="H78"/>
    <hyperlink r:id="rId70" ref="H79"/>
    <hyperlink r:id="rId71" ref="H80"/>
    <hyperlink r:id="rId72" ref="H81"/>
    <hyperlink r:id="rId73" ref="H82"/>
    <hyperlink r:id="rId74" ref="H83"/>
    <hyperlink r:id="rId75" ref="H84"/>
    <hyperlink r:id="rId76" ref="H85"/>
    <hyperlink r:id="rId77" ref="H86"/>
    <hyperlink r:id="rId78" ref="H87"/>
    <hyperlink r:id="rId79" ref="H88"/>
    <hyperlink r:id="rId80" ref="H89"/>
    <hyperlink r:id="rId81" ref="H90"/>
    <hyperlink r:id="rId82" ref="H91"/>
    <hyperlink r:id="rId83" ref="H92"/>
    <hyperlink r:id="rId84" ref="H94"/>
    <hyperlink r:id="rId85" ref="H95"/>
    <hyperlink r:id="rId86" ref="H96"/>
    <hyperlink r:id="rId87" ref="H97"/>
    <hyperlink r:id="rId88" ref="H98"/>
    <hyperlink r:id="rId89" ref="H99"/>
    <hyperlink r:id="rId90" ref="H100"/>
    <hyperlink r:id="rId91" ref="H101"/>
    <hyperlink r:id="rId92" ref="H103"/>
    <hyperlink r:id="rId93" ref="H104"/>
    <hyperlink r:id="rId94" ref="H105"/>
    <hyperlink r:id="rId95" ref="H106"/>
    <hyperlink r:id="rId96" ref="H107"/>
    <hyperlink r:id="rId97" ref="H108"/>
    <hyperlink r:id="rId98" ref="H109"/>
    <hyperlink r:id="rId99" ref="H110"/>
    <hyperlink r:id="rId100" ref="H111"/>
    <hyperlink r:id="rId101" ref="H112"/>
    <hyperlink r:id="rId102" ref="H113"/>
    <hyperlink r:id="rId103" ref="H114"/>
    <hyperlink r:id="rId104" ref="H115"/>
    <hyperlink r:id="rId105" ref="H116"/>
    <hyperlink r:id="rId106" ref="H117"/>
    <hyperlink r:id="rId107" ref="H118"/>
    <hyperlink r:id="rId108" ref="H119"/>
    <hyperlink r:id="rId109" ref="H120"/>
    <hyperlink r:id="rId110" ref="H121"/>
    <hyperlink r:id="rId111" ref="H122"/>
    <hyperlink r:id="rId112" ref="H123"/>
    <hyperlink r:id="rId113" ref="H124"/>
    <hyperlink r:id="rId114" ref="H125"/>
    <hyperlink r:id="rId115" ref="H126"/>
    <hyperlink r:id="rId116" ref="H127"/>
    <hyperlink r:id="rId117" ref="H128"/>
    <hyperlink r:id="rId118" ref="H129"/>
    <hyperlink r:id="rId119" ref="H130"/>
    <hyperlink r:id="rId120" ref="H131"/>
    <hyperlink r:id="rId121" ref="H132"/>
    <hyperlink r:id="rId122" ref="H133"/>
    <hyperlink r:id="rId123" ref="H134"/>
    <hyperlink r:id="rId124" ref="H135"/>
    <hyperlink r:id="rId125" ref="H136"/>
    <hyperlink r:id="rId126" ref="H137"/>
    <hyperlink r:id="rId127" ref="H138"/>
    <hyperlink r:id="rId128" ref="H139"/>
    <hyperlink r:id="rId129" ref="H140"/>
    <hyperlink r:id="rId130" ref="H141"/>
    <hyperlink r:id="rId131" ref="H142"/>
    <hyperlink r:id="rId132" ref="H143"/>
    <hyperlink r:id="rId133" ref="H144"/>
    <hyperlink r:id="rId134" ref="H145"/>
    <hyperlink r:id="rId135" ref="H146"/>
    <hyperlink r:id="rId136" ref="H147"/>
    <hyperlink r:id="rId137" ref="H148"/>
    <hyperlink r:id="rId138" ref="H149"/>
    <hyperlink r:id="rId139" ref="H150"/>
    <hyperlink r:id="rId140" ref="H151"/>
    <hyperlink r:id="rId141" ref="H152"/>
    <hyperlink r:id="rId142" ref="H153"/>
    <hyperlink r:id="rId143" ref="H154"/>
    <hyperlink r:id="rId144" ref="H155"/>
    <hyperlink r:id="rId145" ref="H156"/>
    <hyperlink r:id="rId146" ref="H157"/>
    <hyperlink r:id="rId147" ref="H158"/>
    <hyperlink r:id="rId148" ref="H159"/>
    <hyperlink r:id="rId149" ref="H160"/>
    <hyperlink r:id="rId150" ref="H161"/>
    <hyperlink r:id="rId151" ref="H162"/>
    <hyperlink r:id="rId152" ref="H163"/>
    <hyperlink r:id="rId153" ref="H164"/>
    <hyperlink r:id="rId154" ref="H165"/>
    <hyperlink r:id="rId155" ref="H166"/>
    <hyperlink r:id="rId156" ref="H167"/>
    <hyperlink r:id="rId157" ref="H168"/>
    <hyperlink r:id="rId158" ref="H169"/>
    <hyperlink r:id="rId159" ref="H170"/>
    <hyperlink r:id="rId160" ref="H171"/>
    <hyperlink r:id="rId161" ref="H172"/>
    <hyperlink r:id="rId162" ref="H173"/>
    <hyperlink r:id="rId163" ref="H174"/>
    <hyperlink r:id="rId164" ref="H175"/>
    <hyperlink r:id="rId165" ref="H176"/>
    <hyperlink r:id="rId166" ref="H177"/>
    <hyperlink r:id="rId167" ref="H178"/>
    <hyperlink r:id="rId168" ref="H179"/>
    <hyperlink r:id="rId169" ref="H180"/>
    <hyperlink r:id="rId170" ref="H181"/>
    <hyperlink r:id="rId171" ref="H182"/>
    <hyperlink r:id="rId172" ref="H183"/>
    <hyperlink r:id="rId173" ref="H184"/>
    <hyperlink r:id="rId174" ref="H185"/>
    <hyperlink r:id="rId175" ref="H186"/>
    <hyperlink r:id="rId176" ref="H187"/>
    <hyperlink r:id="rId177" ref="H188"/>
    <hyperlink r:id="rId178" ref="H189"/>
    <hyperlink r:id="rId179" ref="H190"/>
    <hyperlink r:id="rId180" ref="H191"/>
    <hyperlink r:id="rId181" ref="H192"/>
    <hyperlink r:id="rId182" ref="H193"/>
    <hyperlink r:id="rId183" ref="H194"/>
    <hyperlink r:id="rId184" ref="H195"/>
    <hyperlink r:id="rId185" ref="H196"/>
    <hyperlink r:id="rId186" ref="H197"/>
    <hyperlink r:id="rId187" ref="H198"/>
    <hyperlink r:id="rId188" ref="H199"/>
    <hyperlink r:id="rId189" ref="H200"/>
    <hyperlink r:id="rId190" ref="H201"/>
    <hyperlink r:id="rId191" ref="H202"/>
    <hyperlink r:id="rId192" ref="H203"/>
    <hyperlink r:id="rId193" ref="H204"/>
    <hyperlink r:id="rId194" ref="H205"/>
    <hyperlink r:id="rId195" ref="H206"/>
    <hyperlink r:id="rId196" ref="H208"/>
    <hyperlink r:id="rId197" ref="H209"/>
    <hyperlink r:id="rId198" ref="H210"/>
    <hyperlink r:id="rId199" ref="H212"/>
    <hyperlink r:id="rId200" ref="H213"/>
    <hyperlink r:id="rId201" ref="H214"/>
    <hyperlink r:id="rId202" ref="H215"/>
    <hyperlink r:id="rId203" ref="H216"/>
    <hyperlink r:id="rId204" ref="H217"/>
    <hyperlink r:id="rId205" ref="H218"/>
    <hyperlink r:id="rId206" ref="H219"/>
    <hyperlink r:id="rId207" ref="H220"/>
    <hyperlink r:id="rId208" ref="H221"/>
    <hyperlink r:id="rId209" ref="H222"/>
    <hyperlink r:id="rId210" ref="H223"/>
    <hyperlink r:id="rId211" ref="H224"/>
    <hyperlink r:id="rId212" ref="H225"/>
    <hyperlink r:id="rId213" ref="H226"/>
    <hyperlink r:id="rId214" ref="H227"/>
    <hyperlink r:id="rId215" ref="H228"/>
    <hyperlink r:id="rId216" ref="H229"/>
    <hyperlink r:id="rId217" ref="H230"/>
    <hyperlink r:id="rId218" ref="H231"/>
    <hyperlink r:id="rId219" ref="H232"/>
    <hyperlink r:id="rId220" ref="H233"/>
    <hyperlink r:id="rId221" ref="H234"/>
    <hyperlink r:id="rId222" ref="H235"/>
    <hyperlink r:id="rId223" ref="H236"/>
    <hyperlink r:id="rId224" ref="H237"/>
    <hyperlink r:id="rId225" ref="H238"/>
    <hyperlink r:id="rId226" ref="H239"/>
    <hyperlink r:id="rId227" ref="H240"/>
    <hyperlink r:id="rId228" ref="H241"/>
    <hyperlink r:id="rId229" ref="H242"/>
    <hyperlink r:id="rId230" ref="H243"/>
    <hyperlink r:id="rId231" ref="H244"/>
    <hyperlink r:id="rId232" ref="H245"/>
    <hyperlink r:id="rId233" ref="H246"/>
    <hyperlink r:id="rId234" ref="H247"/>
    <hyperlink r:id="rId235" ref="H248"/>
    <hyperlink r:id="rId236" ref="H249"/>
    <hyperlink r:id="rId237" ref="H250"/>
    <hyperlink r:id="rId238" ref="H251"/>
    <hyperlink r:id="rId239" ref="H252"/>
    <hyperlink r:id="rId240" ref="H253"/>
    <hyperlink r:id="rId241" ref="H254"/>
    <hyperlink r:id="rId242" ref="H255"/>
    <hyperlink r:id="rId243" ref="H256"/>
    <hyperlink r:id="rId244" ref="H257"/>
    <hyperlink r:id="rId245" ref="H258"/>
    <hyperlink r:id="rId246" ref="H259"/>
    <hyperlink r:id="rId247" ref="H260"/>
    <hyperlink r:id="rId248" ref="H261"/>
    <hyperlink r:id="rId249" ref="H262"/>
    <hyperlink r:id="rId250" ref="H263"/>
    <hyperlink r:id="rId251" ref="H264"/>
    <hyperlink r:id="rId252" ref="H265"/>
    <hyperlink r:id="rId253" ref="H266"/>
    <hyperlink r:id="rId254" ref="H267"/>
    <hyperlink r:id="rId255" ref="H268"/>
    <hyperlink r:id="rId256" ref="H269"/>
    <hyperlink r:id="rId257" ref="H270"/>
    <hyperlink r:id="rId258" ref="H271"/>
    <hyperlink r:id="rId259" ref="H272"/>
    <hyperlink r:id="rId260" ref="H273"/>
    <hyperlink r:id="rId261" ref="H274"/>
    <hyperlink r:id="rId262" ref="H275"/>
    <hyperlink r:id="rId263" ref="H276"/>
    <hyperlink r:id="rId264" ref="H277"/>
    <hyperlink r:id="rId265" ref="H278"/>
    <hyperlink r:id="rId266" ref="H279"/>
    <hyperlink r:id="rId267" ref="H280"/>
    <hyperlink r:id="rId268" ref="H282"/>
    <hyperlink r:id="rId269" ref="H283"/>
    <hyperlink r:id="rId270" ref="H284"/>
    <hyperlink r:id="rId271" ref="H285"/>
    <hyperlink r:id="rId272" ref="H286"/>
    <hyperlink r:id="rId273" ref="H287"/>
    <hyperlink r:id="rId274" ref="H288"/>
    <hyperlink r:id="rId275" ref="H289"/>
    <hyperlink r:id="rId276" ref="H290"/>
    <hyperlink r:id="rId277" ref="H291"/>
    <hyperlink r:id="rId278" ref="H292"/>
    <hyperlink r:id="rId279" ref="H293"/>
    <hyperlink r:id="rId280" ref="H294"/>
    <hyperlink r:id="rId281" ref="H295"/>
    <hyperlink r:id="rId282" ref="H296"/>
    <hyperlink r:id="rId283" ref="H297"/>
    <hyperlink r:id="rId284" ref="H298"/>
    <hyperlink r:id="rId285" ref="H299"/>
    <hyperlink r:id="rId286" ref="H300"/>
    <hyperlink r:id="rId287" ref="H301"/>
    <hyperlink r:id="rId288" ref="H302"/>
    <hyperlink r:id="rId289" ref="H303"/>
    <hyperlink r:id="rId290" ref="H304"/>
    <hyperlink r:id="rId291" ref="H305"/>
    <hyperlink r:id="rId292" ref="H306"/>
    <hyperlink r:id="rId293" ref="H307"/>
    <hyperlink r:id="rId294" ref="H308"/>
    <hyperlink r:id="rId295" ref="H311"/>
    <hyperlink r:id="rId296" ref="H312"/>
    <hyperlink r:id="rId297" ref="H313"/>
    <hyperlink r:id="rId298" ref="H314"/>
    <hyperlink r:id="rId299" ref="H315"/>
    <hyperlink r:id="rId300" ref="H316"/>
    <hyperlink r:id="rId301" ref="H317"/>
    <hyperlink r:id="rId302" ref="H318"/>
    <hyperlink r:id="rId303" ref="H319"/>
    <hyperlink r:id="rId304" ref="H320"/>
    <hyperlink r:id="rId305" ref="H321"/>
    <hyperlink r:id="rId306" ref="H322"/>
    <hyperlink r:id="rId307" ref="H323"/>
    <hyperlink r:id="rId308" ref="H324"/>
    <hyperlink r:id="rId309" ref="H326"/>
    <hyperlink r:id="rId310" ref="H327"/>
    <hyperlink r:id="rId311" ref="H328"/>
    <hyperlink r:id="rId312" ref="H329"/>
    <hyperlink r:id="rId313" ref="H330"/>
    <hyperlink r:id="rId314" ref="H331"/>
    <hyperlink r:id="rId315" ref="H332"/>
    <hyperlink r:id="rId316" ref="H334"/>
    <hyperlink r:id="rId317" ref="H335"/>
    <hyperlink r:id="rId318" ref="H336"/>
    <hyperlink r:id="rId319" ref="H337"/>
    <hyperlink r:id="rId320" ref="H338"/>
    <hyperlink r:id="rId321" ref="H339"/>
    <hyperlink r:id="rId322" ref="H340"/>
    <hyperlink r:id="rId323" ref="H341"/>
    <hyperlink r:id="rId324" ref="H342"/>
    <hyperlink r:id="rId325" ref="H343"/>
    <hyperlink r:id="rId326" ref="H344"/>
    <hyperlink r:id="rId327" ref="H345"/>
    <hyperlink r:id="rId328" ref="H346"/>
    <hyperlink r:id="rId329" ref="H347"/>
    <hyperlink r:id="rId330" ref="H348"/>
    <hyperlink r:id="rId331" ref="H349"/>
    <hyperlink r:id="rId332" ref="H350"/>
    <hyperlink r:id="rId333" ref="H351"/>
    <hyperlink r:id="rId334" ref="H352"/>
    <hyperlink r:id="rId335" ref="H353"/>
    <hyperlink r:id="rId336" ref="H354"/>
    <hyperlink r:id="rId337" ref="H355"/>
    <hyperlink r:id="rId338" ref="H356"/>
    <hyperlink r:id="rId339" ref="H357"/>
    <hyperlink r:id="rId340" ref="H358"/>
    <hyperlink r:id="rId341" ref="H359"/>
    <hyperlink r:id="rId342" ref="H360"/>
    <hyperlink r:id="rId343" ref="H361"/>
    <hyperlink r:id="rId344" ref="H362"/>
    <hyperlink r:id="rId345" ref="H363"/>
    <hyperlink r:id="rId346" ref="H364"/>
    <hyperlink r:id="rId347" ref="H365"/>
    <hyperlink r:id="rId348" ref="H366"/>
    <hyperlink r:id="rId349" ref="H367"/>
    <hyperlink r:id="rId350" ref="H368"/>
    <hyperlink r:id="rId351" ref="H369"/>
    <hyperlink r:id="rId352" ref="H370"/>
    <hyperlink r:id="rId353" ref="H371"/>
    <hyperlink r:id="rId354" ref="H372"/>
    <hyperlink r:id="rId355" ref="H373"/>
    <hyperlink r:id="rId356" ref="H374"/>
    <hyperlink r:id="rId357" ref="H375"/>
    <hyperlink r:id="rId358" ref="H376"/>
    <hyperlink r:id="rId359" ref="H377"/>
    <hyperlink r:id="rId360" ref="H378"/>
    <hyperlink r:id="rId361" ref="H379"/>
    <hyperlink r:id="rId362" ref="H380"/>
    <hyperlink r:id="rId363" ref="H381"/>
    <hyperlink r:id="rId364" ref="H382"/>
    <hyperlink r:id="rId365" ref="H383"/>
    <hyperlink r:id="rId366" ref="H384"/>
    <hyperlink r:id="rId367" ref="H385"/>
    <hyperlink r:id="rId368" ref="H386"/>
    <hyperlink r:id="rId369" ref="H387"/>
    <hyperlink r:id="rId370" ref="H388"/>
    <hyperlink r:id="rId371" ref="H389"/>
    <hyperlink r:id="rId372" ref="H390"/>
    <hyperlink r:id="rId373" ref="H391"/>
    <hyperlink r:id="rId374" ref="H392"/>
    <hyperlink r:id="rId375" ref="H393"/>
    <hyperlink r:id="rId376" ref="H394"/>
    <hyperlink r:id="rId377" ref="H395"/>
    <hyperlink r:id="rId378" ref="H396"/>
    <hyperlink r:id="rId379" ref="H397"/>
    <hyperlink r:id="rId380" ref="H398"/>
    <hyperlink r:id="rId381" ref="H399"/>
    <hyperlink r:id="rId382" ref="H400"/>
    <hyperlink r:id="rId383" ref="H401"/>
    <hyperlink r:id="rId384" ref="H402"/>
    <hyperlink r:id="rId385" ref="H403"/>
    <hyperlink r:id="rId386" ref="H404"/>
    <hyperlink r:id="rId387" ref="H405"/>
    <hyperlink r:id="rId388" ref="H406"/>
    <hyperlink r:id="rId389" ref="H407"/>
    <hyperlink r:id="rId390" ref="H408"/>
    <hyperlink r:id="rId391" ref="H409"/>
    <hyperlink r:id="rId392" ref="H411"/>
    <hyperlink r:id="rId393" ref="H412"/>
    <hyperlink r:id="rId394" ref="H413"/>
    <hyperlink r:id="rId395" ref="H414"/>
    <hyperlink r:id="rId396" ref="H415"/>
    <hyperlink r:id="rId397" ref="H416"/>
    <hyperlink r:id="rId398" ref="H417"/>
    <hyperlink r:id="rId399" ref="H418"/>
    <hyperlink r:id="rId400" ref="H419"/>
    <hyperlink r:id="rId401" ref="H420"/>
    <hyperlink r:id="rId402" ref="H421"/>
    <hyperlink r:id="rId403" ref="H422"/>
    <hyperlink r:id="rId404" ref="H423"/>
    <hyperlink r:id="rId405" ref="H424"/>
    <hyperlink r:id="rId406" ref="H425"/>
    <hyperlink r:id="rId407" ref="H426"/>
    <hyperlink r:id="rId408" ref="H427"/>
    <hyperlink r:id="rId409" ref="H428"/>
    <hyperlink r:id="rId410" ref="H429"/>
    <hyperlink r:id="rId411" ref="H430"/>
    <hyperlink r:id="rId412" ref="H431"/>
    <hyperlink r:id="rId413" ref="H432"/>
    <hyperlink r:id="rId414" ref="H433"/>
    <hyperlink r:id="rId415" ref="H434"/>
    <hyperlink r:id="rId416" ref="H435"/>
    <hyperlink r:id="rId417" ref="H436"/>
    <hyperlink r:id="rId418" ref="H437"/>
    <hyperlink r:id="rId419" ref="H438"/>
    <hyperlink r:id="rId420" ref="H439"/>
    <hyperlink r:id="rId421" ref="H440"/>
    <hyperlink r:id="rId422" ref="H441"/>
    <hyperlink r:id="rId423" ref="H442"/>
    <hyperlink r:id="rId424" ref="H443"/>
    <hyperlink r:id="rId425" ref="H444"/>
    <hyperlink r:id="rId426" ref="H445"/>
    <hyperlink r:id="rId427" ref="H446"/>
    <hyperlink r:id="rId428" ref="H447"/>
    <hyperlink r:id="rId429" ref="H448"/>
    <hyperlink r:id="rId430" ref="H449"/>
    <hyperlink r:id="rId431" ref="H450"/>
    <hyperlink r:id="rId432" ref="H451"/>
    <hyperlink r:id="rId433" ref="H452"/>
    <hyperlink r:id="rId434" ref="H453"/>
    <hyperlink r:id="rId435" ref="H454"/>
    <hyperlink r:id="rId436" ref="H455"/>
    <hyperlink r:id="rId437" ref="H456"/>
    <hyperlink r:id="rId438" ref="H457"/>
    <hyperlink r:id="rId439" ref="H458"/>
    <hyperlink r:id="rId440" ref="H459"/>
    <hyperlink r:id="rId441" ref="H460"/>
    <hyperlink r:id="rId442" ref="H461"/>
    <hyperlink r:id="rId443" ref="H462"/>
    <hyperlink r:id="rId444" ref="H463"/>
    <hyperlink r:id="rId445" ref="H464"/>
    <hyperlink r:id="rId446" ref="H465"/>
    <hyperlink r:id="rId447" ref="H466"/>
    <hyperlink r:id="rId448" ref="H467"/>
    <hyperlink r:id="rId449" ref="H468"/>
    <hyperlink r:id="rId450" ref="H469"/>
    <hyperlink r:id="rId451" ref="H470"/>
    <hyperlink r:id="rId452" ref="H471"/>
    <hyperlink r:id="rId453" ref="H472"/>
    <hyperlink r:id="rId454" ref="H473"/>
    <hyperlink r:id="rId455" ref="H474"/>
    <hyperlink r:id="rId456" ref="H475"/>
    <hyperlink r:id="rId457" ref="H476"/>
    <hyperlink r:id="rId458" ref="H477"/>
    <hyperlink r:id="rId459" ref="H478"/>
    <hyperlink r:id="rId460" ref="H479"/>
    <hyperlink r:id="rId461" ref="H480"/>
    <hyperlink r:id="rId462" ref="H482"/>
    <hyperlink r:id="rId463" ref="H483"/>
    <hyperlink r:id="rId464" ref="H484"/>
    <hyperlink r:id="rId465" ref="H485"/>
    <hyperlink r:id="rId466" ref="H486"/>
    <hyperlink r:id="rId467" ref="H487"/>
    <hyperlink r:id="rId468" ref="H488"/>
    <hyperlink r:id="rId469" ref="H489"/>
    <hyperlink r:id="rId470" ref="H490"/>
    <hyperlink r:id="rId471" ref="H491"/>
    <hyperlink r:id="rId472" ref="H492"/>
    <hyperlink r:id="rId473" ref="H493"/>
    <hyperlink r:id="rId474" ref="H494"/>
    <hyperlink r:id="rId475" ref="H495"/>
    <hyperlink r:id="rId476" ref="H496"/>
    <hyperlink r:id="rId477" ref="H497"/>
    <hyperlink r:id="rId478" ref="H498"/>
    <hyperlink r:id="rId479" ref="H499"/>
    <hyperlink r:id="rId480" ref="H500"/>
    <hyperlink r:id="rId481" ref="H501"/>
    <hyperlink r:id="rId482" ref="H502"/>
    <hyperlink r:id="rId483" ref="H503"/>
    <hyperlink r:id="rId484" ref="H504"/>
    <hyperlink r:id="rId485" ref="H505"/>
    <hyperlink r:id="rId486" ref="H506"/>
    <hyperlink r:id="rId487" ref="H507"/>
    <hyperlink r:id="rId488" ref="H508"/>
    <hyperlink r:id="rId489" ref="H509"/>
    <hyperlink r:id="rId490" ref="H510"/>
    <hyperlink r:id="rId491" ref="H511"/>
    <hyperlink r:id="rId492" ref="H512"/>
    <hyperlink r:id="rId493" ref="H513"/>
    <hyperlink r:id="rId494" ref="H514"/>
    <hyperlink r:id="rId495" ref="H515"/>
    <hyperlink r:id="rId496" ref="H516"/>
    <hyperlink r:id="rId497" ref="H517"/>
    <hyperlink r:id="rId498" ref="H518"/>
    <hyperlink r:id="rId499" ref="H519"/>
    <hyperlink r:id="rId500" ref="H520"/>
    <hyperlink r:id="rId501" ref="H521"/>
    <hyperlink r:id="rId502" ref="H522"/>
    <hyperlink r:id="rId503" ref="H523"/>
    <hyperlink r:id="rId504" ref="H524"/>
    <hyperlink r:id="rId505" ref="H525"/>
    <hyperlink r:id="rId506" ref="H526"/>
    <hyperlink r:id="rId507" ref="H527"/>
    <hyperlink r:id="rId508" ref="H528"/>
    <hyperlink r:id="rId509" ref="H529"/>
    <hyperlink r:id="rId510" ref="H530"/>
    <hyperlink r:id="rId511" ref="H531"/>
    <hyperlink r:id="rId512" ref="H532"/>
    <hyperlink r:id="rId513" ref="H533"/>
    <hyperlink r:id="rId514" ref="H534"/>
    <hyperlink r:id="rId515" ref="H535"/>
    <hyperlink r:id="rId516" ref="H536"/>
    <hyperlink r:id="rId517" ref="H537"/>
    <hyperlink r:id="rId518" ref="H538"/>
    <hyperlink r:id="rId519" ref="H539"/>
    <hyperlink r:id="rId520" ref="H540"/>
    <hyperlink r:id="rId521" ref="H541"/>
    <hyperlink r:id="rId522" ref="H542"/>
    <hyperlink r:id="rId523" ref="H543"/>
    <hyperlink r:id="rId524" ref="H544"/>
    <hyperlink r:id="rId525" ref="H545"/>
    <hyperlink r:id="rId526" ref="H546"/>
    <hyperlink r:id="rId527" ref="H547"/>
    <hyperlink r:id="rId528" ref="H548"/>
    <hyperlink r:id="rId529" ref="H549"/>
    <hyperlink r:id="rId530" ref="H550"/>
    <hyperlink r:id="rId531" ref="H551"/>
    <hyperlink r:id="rId532" ref="H552"/>
    <hyperlink r:id="rId533" ref="H553"/>
    <hyperlink r:id="rId534" ref="H554"/>
    <hyperlink r:id="rId535" ref="H555"/>
    <hyperlink r:id="rId536" ref="H556"/>
    <hyperlink r:id="rId537" ref="H557"/>
    <hyperlink r:id="rId538" ref="H558"/>
    <hyperlink r:id="rId539" ref="H559"/>
    <hyperlink r:id="rId540" ref="H560"/>
    <hyperlink r:id="rId541" ref="H561"/>
    <hyperlink r:id="rId542" ref="H562"/>
    <hyperlink r:id="rId543" ref="H563"/>
    <hyperlink r:id="rId544" ref="H564"/>
    <hyperlink r:id="rId545" ref="H565"/>
    <hyperlink r:id="rId546" ref="H566"/>
    <hyperlink r:id="rId547" ref="H567"/>
    <hyperlink r:id="rId548" ref="H568"/>
    <hyperlink r:id="rId549" ref="H569"/>
    <hyperlink r:id="rId550" ref="H570"/>
    <hyperlink r:id="rId551" ref="H571"/>
    <hyperlink r:id="rId552" ref="H572"/>
    <hyperlink r:id="rId553" ref="H573"/>
    <hyperlink r:id="rId554" ref="H574"/>
    <hyperlink r:id="rId555" ref="H575"/>
    <hyperlink r:id="rId556" ref="H576"/>
    <hyperlink r:id="rId557" ref="H577"/>
    <hyperlink r:id="rId558" ref="H578"/>
    <hyperlink r:id="rId559" ref="H579"/>
    <hyperlink r:id="rId560" ref="H580"/>
    <hyperlink r:id="rId561" ref="H581"/>
    <hyperlink r:id="rId562" ref="H582"/>
    <hyperlink r:id="rId563" ref="H583"/>
    <hyperlink r:id="rId564" ref="H584"/>
    <hyperlink r:id="rId565" ref="H585"/>
    <hyperlink r:id="rId566" ref="H586"/>
    <hyperlink r:id="rId567" ref="H587"/>
    <hyperlink r:id="rId568" ref="H588"/>
    <hyperlink r:id="rId569" ref="H589"/>
    <hyperlink r:id="rId570" ref="H590"/>
    <hyperlink r:id="rId571" ref="H591"/>
    <hyperlink r:id="rId572" ref="H592"/>
    <hyperlink r:id="rId573" ref="H593"/>
    <hyperlink r:id="rId574" ref="H594"/>
    <hyperlink r:id="rId575" ref="H595"/>
    <hyperlink r:id="rId576" ref="H596"/>
    <hyperlink r:id="rId577" ref="H597"/>
    <hyperlink r:id="rId578" ref="H598"/>
    <hyperlink r:id="rId579" ref="H599"/>
    <hyperlink r:id="rId580" ref="H600"/>
    <hyperlink r:id="rId581" ref="H601"/>
    <hyperlink r:id="rId582" ref="H602"/>
    <hyperlink r:id="rId583" ref="H603"/>
    <hyperlink r:id="rId584" ref="H604"/>
    <hyperlink r:id="rId585" ref="H605"/>
    <hyperlink r:id="rId586" ref="H606"/>
    <hyperlink r:id="rId587" ref="H607"/>
    <hyperlink r:id="rId588" ref="H608"/>
    <hyperlink r:id="rId589" ref="H609"/>
    <hyperlink r:id="rId590" ref="H610"/>
    <hyperlink r:id="rId591" ref="H611"/>
    <hyperlink r:id="rId592" ref="H612"/>
    <hyperlink r:id="rId593" ref="H613"/>
    <hyperlink r:id="rId594" ref="H614"/>
    <hyperlink r:id="rId595" ref="H615"/>
    <hyperlink r:id="rId596" ref="H616"/>
    <hyperlink r:id="rId597" ref="H617"/>
    <hyperlink r:id="rId598" ref="H618"/>
    <hyperlink r:id="rId599" ref="H619"/>
    <hyperlink r:id="rId600" ref="H620"/>
    <hyperlink r:id="rId601" ref="H621"/>
    <hyperlink r:id="rId602" ref="H622"/>
    <hyperlink r:id="rId603" ref="H623"/>
    <hyperlink r:id="rId604" ref="H624"/>
    <hyperlink r:id="rId605" ref="H625"/>
    <hyperlink r:id="rId606" ref="H626"/>
    <hyperlink r:id="rId607" ref="H627"/>
    <hyperlink r:id="rId608" ref="H628"/>
    <hyperlink r:id="rId609" ref="H629"/>
    <hyperlink r:id="rId610" ref="H630"/>
    <hyperlink r:id="rId611" ref="H631"/>
    <hyperlink r:id="rId612" ref="H632"/>
    <hyperlink r:id="rId613" ref="H633"/>
    <hyperlink r:id="rId614" ref="H634"/>
    <hyperlink r:id="rId615" ref="H635"/>
    <hyperlink r:id="rId616" ref="H636"/>
    <hyperlink r:id="rId617" ref="H637"/>
    <hyperlink r:id="rId618" ref="H638"/>
    <hyperlink r:id="rId619" ref="H639"/>
    <hyperlink r:id="rId620" ref="H640"/>
    <hyperlink r:id="rId621" ref="H641"/>
    <hyperlink r:id="rId622" ref="H642"/>
    <hyperlink r:id="rId623" ref="H643"/>
    <hyperlink r:id="rId624" ref="H644"/>
    <hyperlink r:id="rId625" ref="H645"/>
    <hyperlink r:id="rId626" ref="H646"/>
    <hyperlink r:id="rId627" ref="H647"/>
    <hyperlink r:id="rId628" ref="H648"/>
    <hyperlink r:id="rId629" ref="H649"/>
    <hyperlink r:id="rId630" ref="H650"/>
    <hyperlink r:id="rId631" ref="H651"/>
    <hyperlink r:id="rId632" ref="H652"/>
    <hyperlink r:id="rId633" ref="H653"/>
    <hyperlink r:id="rId634" ref="H654"/>
    <hyperlink r:id="rId635" ref="H655"/>
    <hyperlink r:id="rId636" ref="H656"/>
    <hyperlink r:id="rId637" ref="H657"/>
    <hyperlink r:id="rId638" ref="H658"/>
    <hyperlink r:id="rId639" ref="H659"/>
    <hyperlink r:id="rId640" ref="H660"/>
    <hyperlink r:id="rId641" ref="H661"/>
    <hyperlink r:id="rId642" ref="H662"/>
    <hyperlink r:id="rId643" ref="H663"/>
    <hyperlink r:id="rId644" ref="H664"/>
    <hyperlink r:id="rId645" ref="H665"/>
    <hyperlink r:id="rId646" ref="H666"/>
    <hyperlink r:id="rId647" ref="H667"/>
    <hyperlink r:id="rId648" ref="H668"/>
    <hyperlink r:id="rId649" ref="H669"/>
    <hyperlink r:id="rId650" ref="H670"/>
    <hyperlink r:id="rId651" ref="H671"/>
    <hyperlink r:id="rId652" ref="H672"/>
    <hyperlink r:id="rId653" ref="H673"/>
    <hyperlink r:id="rId654" ref="H674"/>
    <hyperlink r:id="rId655" ref="H675"/>
    <hyperlink r:id="rId656" ref="H676"/>
    <hyperlink r:id="rId657" ref="H677"/>
    <hyperlink r:id="rId658" ref="H678"/>
    <hyperlink r:id="rId659" ref="H679"/>
    <hyperlink r:id="rId660" ref="H680"/>
    <hyperlink r:id="rId661" ref="H681"/>
    <hyperlink r:id="rId662" ref="H682"/>
    <hyperlink r:id="rId663" ref="H683"/>
    <hyperlink r:id="rId664" ref="H684"/>
    <hyperlink r:id="rId665" ref="H685"/>
    <hyperlink r:id="rId666" ref="H686"/>
    <hyperlink r:id="rId667" ref="H687"/>
    <hyperlink r:id="rId668" ref="H688"/>
    <hyperlink r:id="rId669" ref="H689"/>
    <hyperlink r:id="rId670" ref="H690"/>
    <hyperlink r:id="rId671" ref="H691"/>
    <hyperlink r:id="rId672" ref="H692"/>
    <hyperlink r:id="rId673" ref="H693"/>
    <hyperlink r:id="rId674" ref="H694"/>
    <hyperlink r:id="rId675" ref="H695"/>
    <hyperlink r:id="rId676" ref="H696"/>
    <hyperlink r:id="rId677" ref="H697"/>
    <hyperlink r:id="rId678" ref="H698"/>
    <hyperlink r:id="rId679" ref="H699"/>
    <hyperlink r:id="rId680" ref="H700"/>
    <hyperlink r:id="rId681" ref="H701"/>
    <hyperlink r:id="rId682" ref="H702"/>
    <hyperlink r:id="rId683" ref="H703"/>
    <hyperlink r:id="rId684" ref="H704"/>
    <hyperlink r:id="rId685" ref="H705"/>
    <hyperlink r:id="rId686" ref="H706"/>
    <hyperlink r:id="rId687" ref="H707"/>
    <hyperlink r:id="rId688" ref="H708"/>
    <hyperlink r:id="rId689" ref="H709"/>
    <hyperlink r:id="rId690" ref="H710"/>
    <hyperlink r:id="rId691" ref="H711"/>
    <hyperlink r:id="rId692" ref="H712"/>
    <hyperlink r:id="rId693" ref="H713"/>
    <hyperlink r:id="rId694" ref="H714"/>
    <hyperlink r:id="rId695" ref="H715"/>
    <hyperlink r:id="rId696" ref="H716"/>
    <hyperlink r:id="rId697" ref="H717"/>
    <hyperlink r:id="rId698" ref="H718"/>
    <hyperlink r:id="rId699" ref="H719"/>
    <hyperlink r:id="rId700" ref="H720"/>
    <hyperlink r:id="rId701" ref="H721"/>
    <hyperlink r:id="rId702" ref="H722"/>
    <hyperlink r:id="rId703" ref="H723"/>
    <hyperlink r:id="rId704" ref="H724"/>
    <hyperlink r:id="rId705" ref="H725"/>
    <hyperlink r:id="rId706" ref="H726"/>
    <hyperlink r:id="rId707" ref="H727"/>
    <hyperlink r:id="rId708" ref="H728"/>
    <hyperlink r:id="rId709" ref="H729"/>
    <hyperlink r:id="rId710" ref="H730"/>
    <hyperlink r:id="rId711" ref="H731"/>
    <hyperlink r:id="rId712" ref="H732"/>
    <hyperlink r:id="rId713" ref="H733"/>
    <hyperlink r:id="rId714" ref="H734"/>
    <hyperlink r:id="rId715" ref="H735"/>
    <hyperlink r:id="rId716" ref="H736"/>
    <hyperlink r:id="rId717" ref="H737"/>
    <hyperlink r:id="rId718" ref="H738"/>
    <hyperlink r:id="rId719" ref="H739"/>
    <hyperlink r:id="rId720" ref="H740"/>
    <hyperlink r:id="rId721" ref="H741"/>
    <hyperlink r:id="rId722" ref="H742"/>
    <hyperlink r:id="rId723" ref="H743"/>
    <hyperlink r:id="rId724" ref="H744"/>
    <hyperlink r:id="rId725" ref="H745"/>
    <hyperlink r:id="rId726" ref="H746"/>
    <hyperlink r:id="rId727" ref="H747"/>
    <hyperlink r:id="rId728" ref="H748"/>
    <hyperlink r:id="rId729" ref="H749"/>
    <hyperlink r:id="rId730" ref="H750"/>
    <hyperlink r:id="rId731" ref="H751"/>
    <hyperlink r:id="rId732" ref="H752"/>
    <hyperlink r:id="rId733" ref="H753"/>
    <hyperlink r:id="rId734" ref="H754"/>
    <hyperlink r:id="rId735" ref="H755"/>
    <hyperlink r:id="rId736" ref="H756"/>
    <hyperlink r:id="rId737" ref="H757"/>
    <hyperlink r:id="rId738" ref="H758"/>
    <hyperlink r:id="rId739" ref="H759"/>
    <hyperlink r:id="rId740" ref="H760"/>
    <hyperlink r:id="rId741" ref="H761"/>
    <hyperlink r:id="rId742" ref="H762"/>
    <hyperlink r:id="rId743" ref="H763"/>
    <hyperlink r:id="rId744" ref="H764"/>
    <hyperlink r:id="rId745" ref="H765"/>
    <hyperlink r:id="rId746" ref="H766"/>
    <hyperlink r:id="rId747" ref="H767"/>
    <hyperlink r:id="rId748" ref="H768"/>
    <hyperlink r:id="rId749" ref="H769"/>
    <hyperlink r:id="rId750" ref="H770"/>
    <hyperlink r:id="rId751" ref="H771"/>
    <hyperlink r:id="rId752" ref="H772"/>
    <hyperlink r:id="rId753" ref="H773"/>
    <hyperlink r:id="rId754" ref="H774"/>
    <hyperlink r:id="rId755" ref="H775"/>
    <hyperlink r:id="rId756" ref="H776"/>
    <hyperlink r:id="rId757" ref="H777"/>
    <hyperlink r:id="rId758" ref="H778"/>
    <hyperlink r:id="rId759" ref="H779"/>
    <hyperlink r:id="rId760" ref="H780"/>
    <hyperlink r:id="rId761" ref="H781"/>
    <hyperlink r:id="rId762" ref="H782"/>
    <hyperlink r:id="rId763" ref="H783"/>
    <hyperlink r:id="rId764" ref="H784"/>
    <hyperlink r:id="rId765" ref="H785"/>
    <hyperlink r:id="rId766" ref="H786"/>
    <hyperlink r:id="rId767" ref="H787"/>
    <hyperlink r:id="rId768" ref="H788"/>
    <hyperlink r:id="rId769" ref="H789"/>
    <hyperlink r:id="rId770" ref="H790"/>
    <hyperlink r:id="rId771" ref="H791"/>
    <hyperlink r:id="rId772" ref="H792"/>
    <hyperlink r:id="rId773" ref="H793"/>
    <hyperlink r:id="rId774" ref="H794"/>
    <hyperlink r:id="rId775" ref="H795"/>
    <hyperlink r:id="rId776" ref="H796"/>
    <hyperlink r:id="rId777" ref="H797"/>
    <hyperlink r:id="rId778" ref="H798"/>
    <hyperlink r:id="rId779" ref="H799"/>
    <hyperlink r:id="rId780" ref="H800"/>
    <hyperlink r:id="rId781" ref="H801"/>
    <hyperlink r:id="rId782" ref="H802"/>
    <hyperlink r:id="rId783" ref="H803"/>
    <hyperlink r:id="rId784" ref="H804"/>
    <hyperlink r:id="rId785" ref="H805"/>
    <hyperlink r:id="rId786" ref="H806"/>
    <hyperlink r:id="rId787" ref="H807"/>
    <hyperlink r:id="rId788" ref="H808"/>
    <hyperlink r:id="rId789" ref="H809"/>
    <hyperlink r:id="rId790" ref="H810"/>
    <hyperlink r:id="rId791" ref="H811"/>
    <hyperlink r:id="rId792" ref="H812"/>
    <hyperlink r:id="rId793" ref="H813"/>
    <hyperlink r:id="rId794" ref="H814"/>
    <hyperlink r:id="rId795" ref="H815"/>
    <hyperlink r:id="rId796" ref="H816"/>
    <hyperlink r:id="rId797" ref="H817"/>
    <hyperlink r:id="rId798" ref="H818"/>
    <hyperlink r:id="rId799" ref="H819"/>
    <hyperlink r:id="rId800" ref="H820"/>
    <hyperlink r:id="rId801" ref="H821"/>
    <hyperlink r:id="rId802" ref="H822"/>
    <hyperlink r:id="rId803" ref="H823"/>
    <hyperlink r:id="rId804" ref="H824"/>
    <hyperlink r:id="rId805" ref="H825"/>
    <hyperlink r:id="rId806" ref="H826"/>
    <hyperlink r:id="rId807" ref="H827"/>
    <hyperlink r:id="rId808" ref="H828"/>
    <hyperlink r:id="rId809" ref="H829"/>
    <hyperlink r:id="rId810" ref="H830"/>
    <hyperlink r:id="rId811" ref="H831"/>
    <hyperlink r:id="rId812" ref="H832"/>
    <hyperlink r:id="rId813" ref="H833"/>
    <hyperlink r:id="rId814" ref="H834"/>
    <hyperlink r:id="rId815" ref="H835"/>
    <hyperlink r:id="rId816" ref="H836"/>
    <hyperlink r:id="rId817" ref="H837"/>
    <hyperlink r:id="rId818" ref="H838"/>
    <hyperlink r:id="rId819" ref="H839"/>
    <hyperlink r:id="rId820" ref="H840"/>
    <hyperlink r:id="rId821" ref="H841"/>
    <hyperlink r:id="rId822" ref="H842"/>
    <hyperlink r:id="rId823" ref="H843"/>
    <hyperlink r:id="rId824" ref="H844"/>
    <hyperlink r:id="rId825" ref="H845"/>
    <hyperlink r:id="rId826" ref="H846"/>
    <hyperlink r:id="rId827" ref="H847"/>
    <hyperlink r:id="rId828" ref="H848"/>
    <hyperlink r:id="rId829" ref="H849"/>
    <hyperlink r:id="rId830" ref="H850"/>
    <hyperlink r:id="rId831" ref="H851"/>
    <hyperlink r:id="rId832" ref="H852"/>
    <hyperlink r:id="rId833" ref="H853"/>
    <hyperlink r:id="rId834" ref="H854"/>
    <hyperlink r:id="rId835" ref="H855"/>
    <hyperlink r:id="rId836" ref="H856"/>
    <hyperlink r:id="rId837" ref="H857"/>
    <hyperlink r:id="rId838" ref="H858"/>
    <hyperlink r:id="rId839" ref="H859"/>
    <hyperlink r:id="rId840" ref="H860"/>
    <hyperlink r:id="rId841" ref="H861"/>
    <hyperlink r:id="rId842" ref="H862"/>
    <hyperlink r:id="rId843" ref="H863"/>
    <hyperlink r:id="rId844" ref="H864"/>
    <hyperlink r:id="rId845" ref="H865"/>
    <hyperlink r:id="rId846" ref="H866"/>
    <hyperlink r:id="rId847" ref="H867"/>
    <hyperlink r:id="rId848" ref="H868"/>
    <hyperlink r:id="rId849" ref="H869"/>
    <hyperlink r:id="rId850" ref="H870"/>
    <hyperlink r:id="rId851" ref="H871"/>
    <hyperlink r:id="rId852" ref="H872"/>
    <hyperlink r:id="rId853" ref="H873"/>
    <hyperlink r:id="rId854" ref="H874"/>
    <hyperlink r:id="rId855" ref="H875"/>
    <hyperlink r:id="rId856" ref="H876"/>
    <hyperlink r:id="rId857" ref="H877"/>
    <hyperlink r:id="rId858" ref="H878"/>
    <hyperlink r:id="rId859" ref="H879"/>
    <hyperlink r:id="rId860" ref="H880"/>
    <hyperlink r:id="rId861" ref="H881"/>
    <hyperlink r:id="rId862" ref="H882"/>
    <hyperlink r:id="rId863" ref="H883"/>
    <hyperlink r:id="rId864" ref="H884"/>
    <hyperlink r:id="rId865" ref="H885"/>
    <hyperlink r:id="rId866" ref="H886"/>
    <hyperlink r:id="rId867" ref="H887"/>
    <hyperlink r:id="rId868" ref="H888"/>
    <hyperlink r:id="rId869" ref="H889"/>
    <hyperlink r:id="rId870" ref="H890"/>
    <hyperlink r:id="rId871" ref="H891"/>
    <hyperlink r:id="rId872" ref="H892"/>
    <hyperlink r:id="rId873" ref="H893"/>
    <hyperlink r:id="rId874" ref="H894"/>
    <hyperlink r:id="rId875" ref="H895"/>
    <hyperlink r:id="rId876" ref="H896"/>
    <hyperlink r:id="rId877" ref="H897"/>
    <hyperlink r:id="rId878" ref="H898"/>
    <hyperlink r:id="rId879" ref="H899"/>
    <hyperlink r:id="rId880" ref="H900"/>
    <hyperlink r:id="rId881" ref="H901"/>
    <hyperlink r:id="rId882" ref="H902"/>
    <hyperlink r:id="rId883" ref="H903"/>
    <hyperlink r:id="rId884" ref="H904"/>
    <hyperlink r:id="rId885" ref="H905"/>
    <hyperlink r:id="rId886" ref="H906"/>
    <hyperlink r:id="rId887" ref="H907"/>
    <hyperlink r:id="rId888" ref="H908"/>
    <hyperlink r:id="rId889" ref="H909"/>
    <hyperlink r:id="rId890" ref="H910"/>
    <hyperlink r:id="rId891" ref="H911"/>
    <hyperlink r:id="rId892" ref="H912"/>
    <hyperlink r:id="rId893" ref="H913"/>
    <hyperlink r:id="rId894" ref="H914"/>
    <hyperlink r:id="rId895" ref="H915"/>
    <hyperlink r:id="rId896" ref="H916"/>
    <hyperlink r:id="rId897" ref="H917"/>
    <hyperlink r:id="rId898" ref="H918"/>
    <hyperlink r:id="rId899" ref="H919"/>
    <hyperlink r:id="rId900" ref="H920"/>
    <hyperlink r:id="rId901" ref="H921"/>
    <hyperlink r:id="rId902" ref="H922"/>
    <hyperlink r:id="rId903" ref="H923"/>
    <hyperlink r:id="rId904" ref="H924"/>
    <hyperlink r:id="rId905" ref="H925"/>
    <hyperlink r:id="rId906" ref="H926"/>
    <hyperlink r:id="rId907" ref="H927"/>
    <hyperlink r:id="rId908" ref="H928"/>
    <hyperlink r:id="rId909" ref="H929"/>
    <hyperlink r:id="rId910" ref="H930"/>
    <hyperlink r:id="rId911" ref="H931"/>
    <hyperlink r:id="rId912" ref="H932"/>
    <hyperlink r:id="rId913" ref="H933"/>
    <hyperlink r:id="rId914" ref="H934"/>
    <hyperlink r:id="rId915" ref="H935"/>
    <hyperlink r:id="rId916" ref="H936"/>
    <hyperlink r:id="rId917" ref="H937"/>
    <hyperlink r:id="rId918" ref="H938"/>
    <hyperlink r:id="rId919" ref="H939"/>
    <hyperlink r:id="rId920" ref="H940"/>
    <hyperlink r:id="rId921" ref="H941"/>
    <hyperlink r:id="rId922" ref="H942"/>
    <hyperlink r:id="rId923" ref="H943"/>
    <hyperlink r:id="rId924" ref="H944"/>
    <hyperlink r:id="rId925" ref="H945"/>
    <hyperlink r:id="rId926" ref="H946"/>
    <hyperlink r:id="rId927" ref="H947"/>
    <hyperlink r:id="rId928" ref="H948"/>
    <hyperlink r:id="rId929" ref="H949"/>
    <hyperlink r:id="rId930" ref="H950"/>
    <hyperlink r:id="rId931" ref="H951"/>
    <hyperlink r:id="rId932" ref="H952"/>
    <hyperlink r:id="rId933" ref="H953"/>
    <hyperlink r:id="rId934" ref="H954"/>
    <hyperlink r:id="rId935" ref="H955"/>
    <hyperlink r:id="rId936" ref="H956"/>
    <hyperlink r:id="rId937" ref="H957"/>
    <hyperlink r:id="rId938" ref="H958"/>
    <hyperlink r:id="rId939" ref="H959"/>
    <hyperlink r:id="rId940" ref="H960"/>
    <hyperlink r:id="rId941" ref="H961"/>
    <hyperlink r:id="rId942" ref="H962"/>
    <hyperlink r:id="rId943" ref="H963"/>
    <hyperlink r:id="rId944" ref="H964"/>
    <hyperlink r:id="rId945" ref="H965"/>
    <hyperlink r:id="rId946" ref="H966"/>
    <hyperlink r:id="rId947" ref="H967"/>
    <hyperlink r:id="rId948" ref="H968"/>
    <hyperlink r:id="rId949" ref="H969"/>
    <hyperlink r:id="rId950" ref="H970"/>
    <hyperlink r:id="rId951" ref="H971"/>
    <hyperlink r:id="rId952" ref="H972"/>
    <hyperlink r:id="rId953" ref="H973"/>
    <hyperlink r:id="rId954" ref="H974"/>
    <hyperlink r:id="rId955" ref="H975"/>
    <hyperlink r:id="rId956" ref="H976"/>
    <hyperlink r:id="rId957" ref="H977"/>
    <hyperlink r:id="rId958" ref="H978"/>
    <hyperlink r:id="rId959" ref="H979"/>
    <hyperlink r:id="rId960" ref="H980"/>
    <hyperlink r:id="rId961" ref="H981"/>
    <hyperlink r:id="rId962" ref="H982"/>
    <hyperlink r:id="rId963" ref="H983"/>
    <hyperlink r:id="rId964" ref="H984"/>
    <hyperlink r:id="rId965" ref="H985"/>
    <hyperlink r:id="rId966" ref="H986"/>
    <hyperlink r:id="rId967" ref="H987"/>
    <hyperlink r:id="rId968" ref="H988"/>
    <hyperlink r:id="rId969" ref="H989"/>
    <hyperlink r:id="rId970" ref="H990"/>
    <hyperlink r:id="rId971" ref="H991"/>
    <hyperlink r:id="rId972" ref="H992"/>
    <hyperlink r:id="rId973" ref="H993"/>
    <hyperlink r:id="rId974" ref="H994"/>
    <hyperlink r:id="rId975" ref="H995"/>
    <hyperlink r:id="rId976" ref="H996"/>
    <hyperlink r:id="rId977" ref="H997"/>
    <hyperlink r:id="rId978" ref="H998"/>
    <hyperlink r:id="rId979" ref="H999"/>
    <hyperlink r:id="rId980" ref="H1000"/>
    <hyperlink r:id="rId981" ref="H1001"/>
    <hyperlink r:id="rId982" ref="H1002"/>
    <hyperlink r:id="rId983" ref="H1003"/>
    <hyperlink r:id="rId984" ref="H1004"/>
    <hyperlink r:id="rId985" ref="H1005"/>
    <hyperlink r:id="rId986" ref="H1006"/>
    <hyperlink r:id="rId987" ref="H1007"/>
    <hyperlink r:id="rId988" ref="H1008"/>
    <hyperlink r:id="rId989" ref="H1009"/>
    <hyperlink r:id="rId990" ref="H1010"/>
    <hyperlink r:id="rId991" ref="H1011"/>
    <hyperlink r:id="rId992" ref="H1012"/>
    <hyperlink r:id="rId993" ref="H1013"/>
    <hyperlink r:id="rId994" ref="H1014"/>
    <hyperlink r:id="rId995" ref="H1015"/>
    <hyperlink r:id="rId996" ref="H1016"/>
    <hyperlink r:id="rId997" ref="H1017"/>
    <hyperlink r:id="rId998" ref="H1018"/>
    <hyperlink r:id="rId999" ref="H1019"/>
    <hyperlink r:id="rId1000" ref="H1020"/>
    <hyperlink r:id="rId1001" ref="H1021"/>
    <hyperlink r:id="rId1002" ref="H1022"/>
    <hyperlink r:id="rId1003" ref="H1023"/>
    <hyperlink r:id="rId1004" ref="H1024"/>
    <hyperlink r:id="rId1005" ref="H1025"/>
    <hyperlink r:id="rId1006" ref="H1026"/>
    <hyperlink r:id="rId1007" ref="H1027"/>
    <hyperlink r:id="rId1008" ref="H1028"/>
    <hyperlink r:id="rId1009" ref="H1029"/>
    <hyperlink r:id="rId1010" ref="H1030"/>
    <hyperlink r:id="rId1011" ref="H1031"/>
    <hyperlink r:id="rId1012" ref="H1032"/>
    <hyperlink r:id="rId1013" ref="H1033"/>
    <hyperlink r:id="rId1014" ref="H1034"/>
    <hyperlink r:id="rId1015" ref="H1035"/>
    <hyperlink r:id="rId1016" ref="H1036"/>
    <hyperlink r:id="rId1017" ref="H1037"/>
    <hyperlink r:id="rId1018" ref="H1038"/>
    <hyperlink r:id="rId1019" ref="H1039"/>
    <hyperlink r:id="rId1020" ref="H1040"/>
    <hyperlink r:id="rId1021" ref="H1041"/>
    <hyperlink r:id="rId1022" ref="H1042"/>
    <hyperlink r:id="rId1023" ref="H1043"/>
    <hyperlink r:id="rId1024" ref="H1044"/>
    <hyperlink r:id="rId1025" ref="H1045"/>
    <hyperlink r:id="rId1026" ref="H1046"/>
    <hyperlink r:id="rId1027" ref="H1047"/>
    <hyperlink r:id="rId1028" ref="H1048"/>
    <hyperlink r:id="rId1029" ref="H1049"/>
    <hyperlink r:id="rId1030" ref="H1050"/>
    <hyperlink r:id="rId1031" ref="H1051"/>
    <hyperlink r:id="rId1032" ref="H1052"/>
    <hyperlink r:id="rId1033" ref="H1053"/>
    <hyperlink r:id="rId1034" ref="H1054"/>
    <hyperlink r:id="rId1035" ref="H1055"/>
    <hyperlink r:id="rId1036" ref="H1056"/>
    <hyperlink r:id="rId1037" ref="H1057"/>
    <hyperlink r:id="rId1038" ref="H1058"/>
    <hyperlink r:id="rId1039" ref="H1059"/>
    <hyperlink r:id="rId1040" ref="H1060"/>
    <hyperlink r:id="rId1041" ref="H1061"/>
    <hyperlink r:id="rId1042" ref="H1062"/>
    <hyperlink r:id="rId1043" ref="H1063"/>
    <hyperlink r:id="rId1044" ref="H1064"/>
    <hyperlink r:id="rId1045" ref="H1065"/>
    <hyperlink r:id="rId1046" ref="H1066"/>
    <hyperlink r:id="rId1047" ref="H1067"/>
    <hyperlink r:id="rId1048" ref="H1068"/>
    <hyperlink r:id="rId1049" ref="H1069"/>
    <hyperlink r:id="rId1050" ref="H1070"/>
    <hyperlink r:id="rId1051" ref="H1071"/>
    <hyperlink r:id="rId1052" ref="H1072"/>
    <hyperlink r:id="rId1053" ref="H1073"/>
    <hyperlink r:id="rId1054" ref="H1074"/>
    <hyperlink r:id="rId1055" ref="H1075"/>
    <hyperlink r:id="rId1056" ref="H1076"/>
    <hyperlink r:id="rId1057" ref="H1077"/>
    <hyperlink r:id="rId1058" ref="H1078"/>
    <hyperlink r:id="rId1059" ref="H1079"/>
    <hyperlink r:id="rId1060" ref="H1080"/>
    <hyperlink r:id="rId1061" ref="H1081"/>
    <hyperlink r:id="rId1062" ref="H1082"/>
    <hyperlink r:id="rId1063" ref="H1083"/>
    <hyperlink r:id="rId1064" ref="H1084"/>
    <hyperlink r:id="rId1065" ref="H1085"/>
    <hyperlink r:id="rId1066" ref="H1086"/>
    <hyperlink r:id="rId1067" ref="H1087"/>
    <hyperlink r:id="rId1068" ref="H1088"/>
    <hyperlink r:id="rId1069" ref="H1089"/>
    <hyperlink r:id="rId1070" ref="H1090"/>
    <hyperlink r:id="rId1071" ref="H1091"/>
    <hyperlink r:id="rId1072" ref="H1092"/>
    <hyperlink r:id="rId1073" ref="H1093"/>
    <hyperlink r:id="rId1074" ref="H1094"/>
    <hyperlink r:id="rId1075" ref="H1095"/>
    <hyperlink r:id="rId1076" ref="H1096"/>
    <hyperlink r:id="rId1077" ref="H1097"/>
    <hyperlink r:id="rId1078" ref="H1098"/>
    <hyperlink r:id="rId1079" ref="H1099"/>
    <hyperlink r:id="rId1080" ref="H1100"/>
    <hyperlink r:id="rId1081" ref="H1101"/>
    <hyperlink r:id="rId1082" ref="H1102"/>
    <hyperlink r:id="rId1083" ref="H1103"/>
    <hyperlink r:id="rId1084" ref="H1104"/>
    <hyperlink r:id="rId1085" ref="H1105"/>
    <hyperlink r:id="rId1086" ref="H1106"/>
    <hyperlink r:id="rId1087" ref="H1107"/>
    <hyperlink r:id="rId1088" ref="H1108"/>
    <hyperlink r:id="rId1089" ref="H1109"/>
    <hyperlink r:id="rId1090" ref="H1110"/>
    <hyperlink r:id="rId1091" ref="H1111"/>
    <hyperlink r:id="rId1092" ref="H1112"/>
    <hyperlink r:id="rId1093" ref="H1113"/>
    <hyperlink r:id="rId1094" ref="H1114"/>
    <hyperlink r:id="rId1095" ref="H1115"/>
    <hyperlink r:id="rId1096" ref="H1116"/>
    <hyperlink r:id="rId1097" ref="H1117"/>
    <hyperlink r:id="rId1098" ref="H1118"/>
    <hyperlink r:id="rId1099" ref="H1119"/>
    <hyperlink r:id="rId1100" ref="H1120"/>
    <hyperlink r:id="rId1101" ref="H1121"/>
    <hyperlink r:id="rId1102" ref="H1122"/>
    <hyperlink r:id="rId1103" ref="H1123"/>
    <hyperlink r:id="rId1104" ref="H1124"/>
    <hyperlink r:id="rId1105" ref="H1125"/>
    <hyperlink r:id="rId1106" ref="H1126"/>
    <hyperlink r:id="rId1107" ref="H1127"/>
    <hyperlink r:id="rId1108" ref="H1128"/>
    <hyperlink r:id="rId1109" ref="H1129"/>
    <hyperlink r:id="rId1110" ref="H1130"/>
    <hyperlink r:id="rId1111" ref="H1131"/>
    <hyperlink r:id="rId1112" ref="H1132"/>
    <hyperlink r:id="rId1113" ref="H1133"/>
    <hyperlink r:id="rId1114" ref="H1134"/>
    <hyperlink r:id="rId1115" ref="H1135"/>
    <hyperlink r:id="rId1116" ref="H1136"/>
    <hyperlink r:id="rId1117" ref="H1137"/>
    <hyperlink r:id="rId1118" ref="H1138"/>
    <hyperlink r:id="rId1119" ref="H1139"/>
    <hyperlink r:id="rId1120" ref="H1140"/>
    <hyperlink r:id="rId1121" ref="H1141"/>
    <hyperlink r:id="rId1122" ref="H1142"/>
    <hyperlink r:id="rId1123" ref="H1143"/>
    <hyperlink r:id="rId1124" ref="H1144"/>
    <hyperlink r:id="rId1125" ref="H1145"/>
    <hyperlink r:id="rId1126" ref="H1146"/>
    <hyperlink r:id="rId1127" ref="H1147"/>
    <hyperlink r:id="rId1128" ref="H1148"/>
    <hyperlink r:id="rId1129" ref="H1149"/>
    <hyperlink r:id="rId1130" ref="H1150"/>
    <hyperlink r:id="rId1131" ref="H1151"/>
    <hyperlink r:id="rId1132" ref="H1152"/>
    <hyperlink r:id="rId1133" ref="H1153"/>
    <hyperlink r:id="rId1134" ref="H1154"/>
    <hyperlink r:id="rId1135" ref="H1155"/>
    <hyperlink r:id="rId1136" ref="H1156"/>
    <hyperlink r:id="rId1137" ref="H1157"/>
    <hyperlink r:id="rId1138" ref="H1158"/>
    <hyperlink r:id="rId1139" ref="H1159"/>
    <hyperlink r:id="rId1140" ref="H1160"/>
    <hyperlink r:id="rId1141" ref="H1161"/>
    <hyperlink r:id="rId1142" ref="H1162"/>
    <hyperlink r:id="rId1143" ref="H1163"/>
    <hyperlink r:id="rId1144" ref="H1164"/>
    <hyperlink r:id="rId1145" ref="H1165"/>
    <hyperlink r:id="rId1146" ref="H1166"/>
    <hyperlink r:id="rId1147" ref="H1167"/>
    <hyperlink r:id="rId1148" ref="H1168"/>
    <hyperlink r:id="rId1149" ref="H1169"/>
    <hyperlink r:id="rId1150" ref="H1170"/>
    <hyperlink r:id="rId1151" ref="H1171"/>
    <hyperlink r:id="rId1152" ref="H1172"/>
    <hyperlink r:id="rId1153" ref="H1173"/>
    <hyperlink r:id="rId1154" ref="H1174"/>
    <hyperlink r:id="rId1155" ref="H1175"/>
    <hyperlink r:id="rId1156" ref="H1176"/>
    <hyperlink r:id="rId1157" ref="H1177"/>
    <hyperlink r:id="rId1158" ref="H1178"/>
    <hyperlink r:id="rId1159" ref="H1179"/>
    <hyperlink r:id="rId1160" ref="H1180"/>
    <hyperlink r:id="rId1161" ref="H1181"/>
    <hyperlink r:id="rId1162" ref="H1182"/>
    <hyperlink r:id="rId1163" ref="H1183"/>
    <hyperlink r:id="rId1164" ref="H1184"/>
    <hyperlink r:id="rId1165" ref="H1185"/>
    <hyperlink r:id="rId1166" ref="H1186"/>
    <hyperlink r:id="rId1167" ref="H1187"/>
    <hyperlink r:id="rId1168" ref="H1188"/>
    <hyperlink r:id="rId1169" ref="H1189"/>
    <hyperlink r:id="rId1170" ref="H1190"/>
    <hyperlink r:id="rId1171" ref="H1191"/>
    <hyperlink r:id="rId1172" ref="H1192"/>
    <hyperlink r:id="rId1173" ref="H1193"/>
    <hyperlink r:id="rId1174" ref="H1194"/>
    <hyperlink r:id="rId1175" ref="H1195"/>
    <hyperlink r:id="rId1176" ref="H1196"/>
    <hyperlink r:id="rId1177" ref="H1197"/>
    <hyperlink r:id="rId1178" ref="H1198"/>
    <hyperlink r:id="rId1179" ref="H1199"/>
    <hyperlink r:id="rId1180" ref="H1200"/>
    <hyperlink r:id="rId1181" ref="H1201"/>
    <hyperlink r:id="rId1182" ref="H1202"/>
    <hyperlink r:id="rId1183" ref="H1203"/>
    <hyperlink r:id="rId1184" ref="H1204"/>
    <hyperlink r:id="rId1185" ref="H1205"/>
    <hyperlink r:id="rId1186" ref="H1206"/>
    <hyperlink r:id="rId1187" ref="H1207"/>
    <hyperlink r:id="rId1188" ref="H1208"/>
    <hyperlink r:id="rId1189" ref="H1209"/>
    <hyperlink r:id="rId1190" ref="H1210"/>
    <hyperlink r:id="rId1191" ref="H1211"/>
    <hyperlink r:id="rId1192" ref="H1212"/>
    <hyperlink r:id="rId1193" ref="H1213"/>
    <hyperlink r:id="rId1194" ref="H1214"/>
    <hyperlink r:id="rId1195" ref="H1215"/>
    <hyperlink r:id="rId1196" ref="H1216"/>
    <hyperlink r:id="rId1197" ref="H1217"/>
    <hyperlink r:id="rId1198" ref="H1218"/>
    <hyperlink r:id="rId1199" ref="H1219"/>
    <hyperlink r:id="rId1200" ref="H1220"/>
    <hyperlink r:id="rId1201" ref="H1221"/>
    <hyperlink r:id="rId1202" ref="H1222"/>
    <hyperlink r:id="rId1203" ref="H1223"/>
    <hyperlink r:id="rId1204" ref="H1224"/>
    <hyperlink r:id="rId1205" ref="H1225"/>
    <hyperlink r:id="rId1206" ref="H1226"/>
    <hyperlink r:id="rId1207" ref="H1227"/>
    <hyperlink r:id="rId1208" ref="H1228"/>
    <hyperlink r:id="rId1209" ref="H1229"/>
    <hyperlink r:id="rId1210" ref="H1231"/>
    <hyperlink r:id="rId1211" ref="H1232"/>
    <hyperlink r:id="rId1212" ref="H1233"/>
    <hyperlink r:id="rId1213" ref="H1234"/>
    <hyperlink r:id="rId1214" ref="H1235"/>
    <hyperlink r:id="rId1215" ref="H1236"/>
    <hyperlink r:id="rId1216" ref="H1237"/>
    <hyperlink r:id="rId1217" ref="H1238"/>
    <hyperlink r:id="rId1218" ref="H1239"/>
    <hyperlink r:id="rId1219" ref="H1240"/>
    <hyperlink r:id="rId1220" ref="H1241"/>
    <hyperlink r:id="rId1221" ref="H1242"/>
    <hyperlink r:id="rId1222" ref="H1243"/>
    <hyperlink r:id="rId1223" ref="H1244"/>
    <hyperlink r:id="rId1224" ref="H1245"/>
    <hyperlink r:id="rId1225" ref="H1246"/>
    <hyperlink r:id="rId1226" ref="H1247"/>
    <hyperlink r:id="rId1227" ref="H1248"/>
    <hyperlink r:id="rId1228" ref="H1249"/>
    <hyperlink r:id="rId1229" ref="H1250"/>
    <hyperlink r:id="rId1230" ref="H1251"/>
    <hyperlink r:id="rId1231" ref="H1252"/>
    <hyperlink r:id="rId1232" ref="H1253"/>
    <hyperlink r:id="rId1233" ref="H1254"/>
    <hyperlink r:id="rId1234" ref="H1255"/>
    <hyperlink r:id="rId1235" ref="H1256"/>
    <hyperlink r:id="rId1236" ref="H1257"/>
    <hyperlink r:id="rId1237" ref="H1258"/>
    <hyperlink r:id="rId1238" ref="H1259"/>
    <hyperlink r:id="rId1239" ref="H1260"/>
    <hyperlink r:id="rId1240" ref="H1261"/>
    <hyperlink r:id="rId1241" ref="H1262"/>
    <hyperlink r:id="rId1242" ref="H1263"/>
    <hyperlink r:id="rId1243" ref="H1264"/>
    <hyperlink r:id="rId1244" ref="H1265"/>
    <hyperlink r:id="rId1245" ref="H1266"/>
    <hyperlink r:id="rId1246" ref="H1267"/>
    <hyperlink r:id="rId1247" ref="H1268"/>
    <hyperlink r:id="rId1248" ref="H1269"/>
    <hyperlink r:id="rId1249" ref="H1270"/>
    <hyperlink r:id="rId1250" ref="H1271"/>
    <hyperlink r:id="rId1251" ref="H1273"/>
    <hyperlink r:id="rId1252" ref="H1274"/>
    <hyperlink r:id="rId1253" ref="H1275"/>
    <hyperlink r:id="rId1254" ref="H1276"/>
    <hyperlink r:id="rId1255" ref="H1277"/>
    <hyperlink r:id="rId1256" ref="H1278"/>
    <hyperlink r:id="rId1257" ref="H1279"/>
    <hyperlink r:id="rId1258" ref="H1280"/>
    <hyperlink r:id="rId1259" ref="H1281"/>
    <hyperlink r:id="rId1260" ref="H1282"/>
    <hyperlink r:id="rId1261" ref="H1283"/>
    <hyperlink r:id="rId1262" ref="H1284"/>
    <hyperlink r:id="rId1263" ref="H1285"/>
    <hyperlink r:id="rId1264" ref="H1286"/>
    <hyperlink r:id="rId1265" ref="H1287"/>
    <hyperlink r:id="rId1266" ref="H1288"/>
    <hyperlink r:id="rId1267" ref="H1289"/>
    <hyperlink r:id="rId1268" ref="H1290"/>
    <hyperlink r:id="rId1269" ref="H1291"/>
    <hyperlink r:id="rId1270" ref="H1292"/>
    <hyperlink r:id="rId1271" ref="H1293"/>
    <hyperlink r:id="rId1272" ref="H1294"/>
    <hyperlink r:id="rId1273" ref="H1295"/>
    <hyperlink r:id="rId1274" ref="H1296"/>
    <hyperlink r:id="rId1275" ref="H1297"/>
    <hyperlink r:id="rId1276" ref="H1298"/>
    <hyperlink r:id="rId1277" ref="H1299"/>
    <hyperlink r:id="rId1278" ref="H1300"/>
    <hyperlink r:id="rId1279" ref="H1301"/>
    <hyperlink r:id="rId1280" ref="H1302"/>
    <hyperlink r:id="rId1281" ref="H1303"/>
    <hyperlink r:id="rId1282" ref="H1304"/>
    <hyperlink r:id="rId1283" ref="H1305"/>
    <hyperlink r:id="rId1284" ref="H1306"/>
    <hyperlink r:id="rId1285" ref="H1307"/>
    <hyperlink r:id="rId1286" ref="H1308"/>
    <hyperlink r:id="rId1287" ref="H1309"/>
    <hyperlink r:id="rId1288" ref="H1310"/>
    <hyperlink r:id="rId1289" ref="H1311"/>
    <hyperlink r:id="rId1290" ref="H1312"/>
    <hyperlink r:id="rId1291" ref="H1313"/>
    <hyperlink r:id="rId1292" ref="H1314"/>
    <hyperlink r:id="rId1293" ref="H1315"/>
    <hyperlink r:id="rId1294" ref="H1316"/>
    <hyperlink r:id="rId1295" ref="H1317"/>
    <hyperlink r:id="rId1296" ref="H1318"/>
    <hyperlink r:id="rId1297" ref="H1319"/>
    <hyperlink r:id="rId1298" ref="H1320"/>
    <hyperlink r:id="rId1299" ref="H1321"/>
    <hyperlink r:id="rId1300" ref="H1322"/>
    <hyperlink r:id="rId1301" ref="H1323"/>
    <hyperlink r:id="rId1302" ref="H1324"/>
    <hyperlink r:id="rId1303" ref="H1325"/>
    <hyperlink r:id="rId1304" ref="H1326"/>
    <hyperlink r:id="rId1305" ref="H1327"/>
    <hyperlink r:id="rId1306" ref="H1328"/>
    <hyperlink r:id="rId1307" ref="H1329"/>
    <hyperlink r:id="rId1308" ref="H1330"/>
    <hyperlink r:id="rId1309" ref="H1331"/>
    <hyperlink r:id="rId1310" ref="H1332"/>
    <hyperlink r:id="rId1311" ref="H1333"/>
    <hyperlink r:id="rId1312" ref="H1334"/>
    <hyperlink r:id="rId1313" ref="H1335"/>
    <hyperlink r:id="rId1314" ref="H1336"/>
    <hyperlink r:id="rId1315" ref="H1337"/>
    <hyperlink r:id="rId1316" ref="H1338"/>
    <hyperlink r:id="rId1317" ref="H1339"/>
    <hyperlink r:id="rId1318" ref="H1340"/>
    <hyperlink r:id="rId1319" ref="H1341"/>
    <hyperlink r:id="rId1320" ref="H1342"/>
    <hyperlink r:id="rId1321" ref="H1343"/>
    <hyperlink r:id="rId1322" ref="H1344"/>
    <hyperlink r:id="rId1323" ref="H1345"/>
    <hyperlink r:id="rId1324" ref="H1346"/>
    <hyperlink r:id="rId1325" ref="H1347"/>
    <hyperlink r:id="rId1326" ref="H1348"/>
    <hyperlink r:id="rId1327" ref="H1349"/>
    <hyperlink r:id="rId1328" ref="H1350"/>
    <hyperlink r:id="rId1329" ref="H1351"/>
    <hyperlink r:id="rId1330" ref="H1352"/>
    <hyperlink r:id="rId1331" ref="H1353"/>
    <hyperlink r:id="rId1332" ref="H1354"/>
  </hyperlinks>
  <drawing r:id="rId1333"/>
  <tableParts count="1">
    <tablePart r:id="rId13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22.33"/>
    <col customWidth="1" min="3" max="3" width="27.89"/>
    <col customWidth="1" min="4" max="4" width="16.78"/>
  </cols>
  <sheetData>
    <row r="1" ht="36.0" customHeight="1"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>
      <c r="D1603" s="14"/>
      <c r="E1603" s="14"/>
    </row>
    <row r="1604">
      <c r="D1604" s="14"/>
      <c r="E1604" s="14"/>
    </row>
    <row r="1605">
      <c r="D1605" s="14"/>
      <c r="E1605" s="14"/>
    </row>
    <row r="1606">
      <c r="D1606" s="14"/>
      <c r="E1606" s="14"/>
    </row>
    <row r="1607">
      <c r="D1607" s="14"/>
      <c r="E1607" s="14"/>
    </row>
    <row r="1608">
      <c r="D1608" s="14"/>
      <c r="E1608" s="14"/>
    </row>
    <row r="1609">
      <c r="D1609" s="14"/>
      <c r="E1609" s="14"/>
    </row>
    <row r="1610">
      <c r="D1610" s="14"/>
      <c r="E1610" s="14"/>
    </row>
    <row r="1611">
      <c r="D1611" s="14"/>
      <c r="E1611" s="14"/>
    </row>
    <row r="1612">
      <c r="D1612" s="14"/>
      <c r="E1612" s="14"/>
    </row>
    <row r="1613">
      <c r="D1613" s="14"/>
      <c r="E1613" s="14"/>
    </row>
    <row r="1614">
      <c r="D1614" s="14"/>
      <c r="E1614" s="14"/>
    </row>
    <row r="1615">
      <c r="D1615" s="14"/>
      <c r="E1615" s="14"/>
    </row>
    <row r="1616">
      <c r="D1616" s="14"/>
      <c r="E1616" s="14"/>
    </row>
    <row r="1617">
      <c r="D1617" s="14"/>
      <c r="E1617" s="14"/>
    </row>
    <row r="1618">
      <c r="D1618" s="14"/>
      <c r="E1618" s="14"/>
    </row>
    <row r="1619">
      <c r="D1619" s="14"/>
      <c r="E1619" s="14"/>
    </row>
    <row r="1620">
      <c r="D1620" s="14"/>
      <c r="E1620" s="14"/>
    </row>
    <row r="1621">
      <c r="D1621" s="14"/>
      <c r="E1621" s="14"/>
    </row>
    <row r="1622">
      <c r="D1622" s="14"/>
      <c r="E1622" s="14"/>
    </row>
    <row r="1623">
      <c r="D1623" s="14"/>
      <c r="E1623" s="14"/>
    </row>
    <row r="1624">
      <c r="D1624" s="14"/>
      <c r="E1624" s="14"/>
    </row>
    <row r="1625">
      <c r="D1625" s="14"/>
      <c r="E1625" s="14"/>
    </row>
    <row r="1626">
      <c r="D1626" s="14"/>
      <c r="E1626" s="14"/>
    </row>
    <row r="1627">
      <c r="D1627" s="14"/>
      <c r="E1627" s="14"/>
    </row>
    <row r="1628">
      <c r="D1628" s="14"/>
      <c r="E1628" s="14"/>
    </row>
    <row r="1629">
      <c r="D1629" s="14"/>
      <c r="E1629" s="14"/>
    </row>
    <row r="1630">
      <c r="D1630" s="14"/>
      <c r="E1630" s="14"/>
    </row>
    <row r="1631">
      <c r="D1631" s="14"/>
      <c r="E1631" s="14"/>
    </row>
    <row r="1632">
      <c r="D1632" s="14"/>
      <c r="E1632" s="14"/>
    </row>
    <row r="1633">
      <c r="D1633" s="14"/>
      <c r="E1633" s="14"/>
    </row>
    <row r="1634">
      <c r="D1634" s="14"/>
      <c r="E1634" s="14"/>
    </row>
    <row r="1635">
      <c r="D1635" s="14"/>
      <c r="E1635" s="14"/>
    </row>
    <row r="1636">
      <c r="D1636" s="14"/>
      <c r="E1636" s="14"/>
    </row>
    <row r="1637">
      <c r="D1637" s="14"/>
      <c r="E1637" s="14"/>
    </row>
    <row r="1638">
      <c r="D1638" s="14"/>
      <c r="E1638" s="14"/>
    </row>
    <row r="1639">
      <c r="D1639" s="14"/>
      <c r="E1639" s="14"/>
    </row>
    <row r="1640">
      <c r="D1640" s="14"/>
      <c r="E1640" s="14"/>
    </row>
    <row r="1641">
      <c r="D1641" s="14"/>
      <c r="E1641" s="14"/>
    </row>
    <row r="1642">
      <c r="D1642" s="14"/>
      <c r="E1642" s="14"/>
    </row>
    <row r="1643">
      <c r="D1643" s="14"/>
      <c r="E1643" s="14"/>
    </row>
    <row r="1644">
      <c r="D1644" s="14"/>
      <c r="E1644" s="14"/>
    </row>
    <row r="1645">
      <c r="D1645" s="14"/>
      <c r="E1645" s="14"/>
    </row>
    <row r="1646">
      <c r="D1646" s="14"/>
      <c r="E1646" s="14"/>
    </row>
    <row r="1647">
      <c r="D1647" s="14"/>
      <c r="E1647" s="14"/>
    </row>
    <row r="1648">
      <c r="D1648" s="14"/>
      <c r="E1648" s="14"/>
    </row>
    <row r="1649">
      <c r="D1649" s="14"/>
      <c r="E1649" s="14"/>
    </row>
    <row r="1650">
      <c r="D1650" s="14"/>
      <c r="E1650" s="14"/>
    </row>
    <row r="1651">
      <c r="D1651" s="14"/>
      <c r="E1651" s="14"/>
    </row>
    <row r="1652">
      <c r="D1652" s="14"/>
      <c r="E1652" s="14"/>
    </row>
    <row r="1653">
      <c r="D1653" s="14"/>
      <c r="E1653" s="14"/>
    </row>
    <row r="1654">
      <c r="D1654" s="14"/>
      <c r="E1654" s="14"/>
    </row>
    <row r="1655">
      <c r="D1655" s="14"/>
      <c r="E1655" s="14"/>
    </row>
    <row r="1656">
      <c r="D1656" s="14"/>
      <c r="E1656" s="14"/>
    </row>
    <row r="1657">
      <c r="D1657" s="14"/>
      <c r="E1657" s="14"/>
    </row>
    <row r="1658">
      <c r="D1658" s="14"/>
      <c r="E1658" s="14"/>
    </row>
    <row r="1659">
      <c r="D1659" s="14"/>
      <c r="E1659" s="14"/>
    </row>
    <row r="1660">
      <c r="D1660" s="14"/>
      <c r="E1660" s="14"/>
    </row>
    <row r="1661">
      <c r="D1661" s="14"/>
      <c r="E1661" s="14"/>
    </row>
    <row r="1662">
      <c r="D1662" s="14"/>
      <c r="E1662" s="14"/>
    </row>
    <row r="1663">
      <c r="D1663" s="14"/>
      <c r="E1663" s="14"/>
    </row>
    <row r="1664">
      <c r="D1664" s="14"/>
      <c r="E1664" s="14"/>
    </row>
    <row r="1665">
      <c r="D1665" s="14"/>
      <c r="E1665" s="14"/>
    </row>
    <row r="1666">
      <c r="D1666" s="14"/>
      <c r="E1666" s="14"/>
    </row>
    <row r="1667">
      <c r="D1667" s="14"/>
      <c r="E1667" s="14"/>
    </row>
    <row r="1668">
      <c r="D1668" s="14"/>
      <c r="E1668" s="14"/>
    </row>
    <row r="1669">
      <c r="D1669" s="14"/>
      <c r="E1669" s="14"/>
    </row>
    <row r="1670">
      <c r="D1670" s="14"/>
      <c r="E1670" s="14"/>
    </row>
    <row r="1671">
      <c r="D1671" s="14"/>
      <c r="E1671" s="14"/>
    </row>
    <row r="1672">
      <c r="D1672" s="14"/>
      <c r="E1672" s="14"/>
    </row>
    <row r="1673">
      <c r="D1673" s="14"/>
      <c r="E1673" s="14"/>
    </row>
    <row r="1674">
      <c r="D1674" s="14"/>
      <c r="E1674" s="14"/>
    </row>
    <row r="1675">
      <c r="D1675" s="14"/>
      <c r="E1675" s="14"/>
    </row>
    <row r="1676">
      <c r="D1676" s="14"/>
      <c r="E1676" s="14"/>
    </row>
    <row r="1677">
      <c r="D1677" s="14"/>
      <c r="E1677" s="14"/>
    </row>
    <row r="1678">
      <c r="D1678" s="14"/>
      <c r="E1678" s="14"/>
    </row>
    <row r="1679">
      <c r="D1679" s="14"/>
      <c r="E1679" s="14"/>
    </row>
    <row r="1680">
      <c r="D1680" s="14"/>
      <c r="E1680" s="14"/>
    </row>
    <row r="1681">
      <c r="D1681" s="14"/>
      <c r="E1681" s="14"/>
    </row>
    <row r="1682">
      <c r="D1682" s="14"/>
      <c r="E1682" s="14"/>
    </row>
    <row r="1683">
      <c r="D1683" s="14"/>
      <c r="E1683" s="14"/>
    </row>
    <row r="1684">
      <c r="D1684" s="14"/>
      <c r="E1684" s="14"/>
    </row>
    <row r="1685">
      <c r="D1685" s="14"/>
      <c r="E1685" s="14"/>
    </row>
    <row r="1686">
      <c r="D1686" s="14"/>
      <c r="E1686" s="14"/>
    </row>
    <row r="1687">
      <c r="D1687" s="14"/>
      <c r="E1687" s="14"/>
    </row>
    <row r="1688">
      <c r="D1688" s="14"/>
      <c r="E1688" s="14"/>
    </row>
    <row r="1689">
      <c r="D1689" s="14"/>
      <c r="E1689" s="14"/>
    </row>
    <row r="1690">
      <c r="D1690" s="14"/>
      <c r="E1690" s="14"/>
    </row>
    <row r="1691">
      <c r="D1691" s="14"/>
      <c r="E1691" s="14"/>
    </row>
    <row r="1692">
      <c r="D1692" s="14"/>
      <c r="E1692" s="14"/>
    </row>
    <row r="1693">
      <c r="D1693" s="14"/>
      <c r="E1693" s="14"/>
    </row>
    <row r="1694">
      <c r="D1694" s="14"/>
      <c r="E1694" s="14"/>
    </row>
    <row r="1695">
      <c r="D1695" s="14"/>
      <c r="E1695" s="14"/>
    </row>
    <row r="1696">
      <c r="D1696" s="14"/>
      <c r="E1696" s="14"/>
    </row>
    <row r="1697">
      <c r="D1697" s="14"/>
      <c r="E1697" s="14"/>
    </row>
    <row r="1698">
      <c r="D1698" s="14"/>
      <c r="E1698" s="14"/>
    </row>
    <row r="1699">
      <c r="D1699" s="14"/>
      <c r="E1699" s="14"/>
    </row>
    <row r="1700">
      <c r="D1700" s="14"/>
      <c r="E1700" s="14"/>
    </row>
    <row r="1701">
      <c r="D1701" s="14"/>
      <c r="E1701" s="14"/>
    </row>
    <row r="1702">
      <c r="D1702" s="14"/>
      <c r="E1702" s="14"/>
    </row>
    <row r="1703">
      <c r="D1703" s="14"/>
      <c r="E1703" s="14"/>
    </row>
    <row r="1704">
      <c r="D1704" s="14"/>
      <c r="E1704" s="14"/>
    </row>
    <row r="1705">
      <c r="D1705" s="14"/>
      <c r="E1705" s="14"/>
    </row>
    <row r="1706">
      <c r="D1706" s="14"/>
      <c r="E1706" s="14"/>
    </row>
    <row r="1707">
      <c r="D1707" s="14"/>
      <c r="E1707" s="14"/>
    </row>
    <row r="1708">
      <c r="D1708" s="14"/>
      <c r="E1708" s="14"/>
    </row>
    <row r="1709">
      <c r="D1709" s="14"/>
      <c r="E1709" s="14"/>
    </row>
    <row r="1710">
      <c r="D1710" s="14"/>
      <c r="E1710" s="14"/>
    </row>
    <row r="1711">
      <c r="D1711" s="14"/>
      <c r="E1711" s="14"/>
    </row>
    <row r="1712">
      <c r="D1712" s="14"/>
      <c r="E1712" s="14"/>
    </row>
    <row r="1713">
      <c r="D1713" s="14"/>
      <c r="E1713" s="14"/>
    </row>
    <row r="1714">
      <c r="D1714" s="14"/>
      <c r="E1714" s="14"/>
    </row>
    <row r="1715">
      <c r="D1715" s="14"/>
      <c r="E1715" s="14"/>
    </row>
    <row r="1716">
      <c r="D1716" s="14"/>
      <c r="E1716" s="14"/>
    </row>
    <row r="1717">
      <c r="D1717" s="14"/>
      <c r="E1717" s="14"/>
    </row>
    <row r="1718">
      <c r="D1718" s="14"/>
      <c r="E1718" s="14"/>
    </row>
    <row r="1719">
      <c r="D1719" s="14"/>
      <c r="E1719" s="14"/>
    </row>
    <row r="1720">
      <c r="D1720" s="14"/>
      <c r="E1720" s="14"/>
    </row>
    <row r="1721">
      <c r="D1721" s="14"/>
      <c r="E1721" s="14"/>
    </row>
    <row r="1722">
      <c r="D1722" s="14"/>
      <c r="E1722" s="14"/>
    </row>
    <row r="1723">
      <c r="D1723" s="14"/>
      <c r="E1723" s="14"/>
    </row>
    <row r="1724">
      <c r="D1724" s="14"/>
      <c r="E1724" s="14"/>
    </row>
    <row r="1725">
      <c r="D1725" s="14"/>
      <c r="E1725" s="14"/>
    </row>
    <row r="1726">
      <c r="D1726" s="14"/>
      <c r="E1726" s="14"/>
    </row>
    <row r="1727">
      <c r="D1727" s="14"/>
      <c r="E1727" s="14"/>
    </row>
    <row r="1728">
      <c r="D1728" s="14"/>
      <c r="E1728" s="14"/>
    </row>
    <row r="1729">
      <c r="D1729" s="14"/>
      <c r="E1729" s="14"/>
    </row>
    <row r="1730">
      <c r="D1730" s="14"/>
      <c r="E1730" s="14"/>
    </row>
    <row r="1731">
      <c r="D1731" s="14"/>
      <c r="E1731" s="14"/>
    </row>
    <row r="1732">
      <c r="D1732" s="14"/>
      <c r="E1732" s="14"/>
    </row>
    <row r="1733">
      <c r="D1733" s="14"/>
      <c r="E1733" s="14"/>
    </row>
    <row r="1734">
      <c r="D1734" s="14"/>
      <c r="E1734" s="14"/>
    </row>
    <row r="1735">
      <c r="D1735" s="14"/>
      <c r="E1735" s="14"/>
    </row>
    <row r="1736">
      <c r="D1736" s="14"/>
      <c r="E1736" s="14"/>
    </row>
    <row r="1737">
      <c r="D1737" s="14"/>
      <c r="E1737" s="14"/>
    </row>
    <row r="1738">
      <c r="D1738" s="14"/>
      <c r="E1738" s="14"/>
    </row>
    <row r="1739">
      <c r="D1739" s="14"/>
      <c r="E1739" s="14"/>
    </row>
    <row r="1740">
      <c r="D1740" s="14"/>
      <c r="E1740" s="14"/>
    </row>
    <row r="1741">
      <c r="D1741" s="14"/>
      <c r="E1741" s="14"/>
    </row>
    <row r="1742">
      <c r="D1742" s="14"/>
      <c r="E1742" s="14"/>
    </row>
    <row r="1743">
      <c r="D1743" s="14"/>
      <c r="E1743" s="14"/>
    </row>
    <row r="1744">
      <c r="D1744" s="14"/>
      <c r="E1744" s="14"/>
    </row>
    <row r="1745">
      <c r="D1745" s="14"/>
      <c r="E1745" s="14"/>
    </row>
    <row r="1746">
      <c r="D1746" s="14"/>
      <c r="E1746" s="14"/>
    </row>
    <row r="1747">
      <c r="D1747" s="14"/>
      <c r="E1747" s="14"/>
    </row>
    <row r="1748">
      <c r="D1748" s="14"/>
      <c r="E1748" s="14"/>
    </row>
    <row r="1749">
      <c r="D1749" s="14"/>
      <c r="E1749" s="14"/>
    </row>
    <row r="1750">
      <c r="D1750" s="14"/>
      <c r="E1750" s="14"/>
    </row>
    <row r="1751">
      <c r="D1751" s="14"/>
      <c r="E1751" s="14"/>
    </row>
    <row r="1752">
      <c r="D1752" s="14"/>
      <c r="E1752" s="14"/>
    </row>
    <row r="1753">
      <c r="D1753" s="14"/>
      <c r="E1753" s="14"/>
    </row>
    <row r="1754">
      <c r="D1754" s="14"/>
      <c r="E1754" s="14"/>
    </row>
    <row r="1755">
      <c r="D1755" s="14"/>
      <c r="E1755" s="14"/>
    </row>
    <row r="1756">
      <c r="D1756" s="14"/>
      <c r="E1756" s="14"/>
    </row>
    <row r="1757">
      <c r="D1757" s="14"/>
      <c r="E1757" s="14"/>
    </row>
    <row r="1758">
      <c r="D1758" s="14"/>
      <c r="E1758" s="14"/>
    </row>
    <row r="1759">
      <c r="D1759" s="14"/>
      <c r="E1759" s="14"/>
    </row>
    <row r="1760">
      <c r="D1760" s="14"/>
      <c r="E1760" s="14"/>
    </row>
    <row r="1761">
      <c r="D1761" s="14"/>
      <c r="E1761" s="14"/>
    </row>
    <row r="1762">
      <c r="D1762" s="14"/>
      <c r="E1762" s="14"/>
    </row>
    <row r="1763">
      <c r="D1763" s="14"/>
      <c r="E1763" s="14"/>
    </row>
    <row r="1764">
      <c r="D1764" s="14"/>
      <c r="E1764" s="14"/>
    </row>
    <row r="1765">
      <c r="D1765" s="14"/>
      <c r="E1765" s="14"/>
    </row>
    <row r="1766">
      <c r="D1766" s="14"/>
      <c r="E1766" s="14"/>
    </row>
    <row r="1767">
      <c r="D1767" s="14"/>
      <c r="E1767" s="14"/>
    </row>
    <row r="1768">
      <c r="D1768" s="14"/>
      <c r="E1768" s="14"/>
    </row>
    <row r="1769">
      <c r="D1769" s="14"/>
      <c r="E1769" s="14"/>
    </row>
    <row r="1770">
      <c r="D1770" s="14"/>
      <c r="E1770" s="14"/>
    </row>
    <row r="1771">
      <c r="D1771" s="14"/>
      <c r="E1771" s="14"/>
    </row>
    <row r="1772">
      <c r="D1772" s="14"/>
      <c r="E1772" s="14"/>
    </row>
    <row r="1773">
      <c r="D1773" s="14"/>
      <c r="E1773" s="14"/>
    </row>
    <row r="1774">
      <c r="D1774" s="14"/>
      <c r="E1774" s="14"/>
    </row>
    <row r="1775">
      <c r="D1775" s="14"/>
      <c r="E1775" s="14"/>
    </row>
    <row r="1776">
      <c r="D1776" s="14"/>
      <c r="E1776" s="14"/>
    </row>
    <row r="1777">
      <c r="D1777" s="14"/>
      <c r="E1777" s="14"/>
    </row>
    <row r="1778">
      <c r="D1778" s="14"/>
      <c r="E1778" s="14"/>
    </row>
    <row r="1779">
      <c r="D1779" s="14"/>
      <c r="E1779" s="14"/>
    </row>
    <row r="1780">
      <c r="D1780" s="14"/>
      <c r="E1780" s="14"/>
    </row>
    <row r="1781">
      <c r="D1781" s="14"/>
      <c r="E1781" s="14"/>
    </row>
    <row r="1782">
      <c r="D1782" s="14"/>
      <c r="E1782" s="14"/>
    </row>
    <row r="1783">
      <c r="D1783" s="14"/>
      <c r="E1783" s="14"/>
    </row>
    <row r="1784">
      <c r="D1784" s="14"/>
      <c r="E1784" s="14"/>
    </row>
    <row r="1785">
      <c r="D1785" s="14"/>
      <c r="E1785" s="14"/>
    </row>
    <row r="1786">
      <c r="D1786" s="14"/>
      <c r="E1786" s="14"/>
    </row>
    <row r="1787">
      <c r="D1787" s="14"/>
      <c r="E1787" s="14"/>
    </row>
    <row r="1788">
      <c r="D1788" s="14"/>
      <c r="E1788" s="14"/>
    </row>
    <row r="1789">
      <c r="D1789" s="14"/>
      <c r="E1789" s="14"/>
    </row>
    <row r="1790">
      <c r="D1790" s="14"/>
      <c r="E1790" s="14"/>
    </row>
    <row r="1791">
      <c r="D1791" s="14"/>
      <c r="E1791" s="14"/>
    </row>
    <row r="1792">
      <c r="D1792" s="14"/>
      <c r="E1792" s="14"/>
    </row>
    <row r="1793">
      <c r="D1793" s="14"/>
      <c r="E1793" s="14"/>
    </row>
    <row r="1794">
      <c r="D1794" s="14"/>
      <c r="E1794" s="14"/>
    </row>
    <row r="1795">
      <c r="D1795" s="14"/>
      <c r="E1795" s="14"/>
    </row>
    <row r="1796">
      <c r="D1796" s="14"/>
      <c r="E1796" s="14"/>
    </row>
    <row r="1797">
      <c r="D1797" s="14"/>
      <c r="E1797" s="14"/>
    </row>
    <row r="1798">
      <c r="D1798" s="14"/>
      <c r="E1798" s="14"/>
    </row>
    <row r="1799">
      <c r="D1799" s="14"/>
      <c r="E1799" s="14"/>
    </row>
    <row r="1800">
      <c r="D1800" s="14"/>
      <c r="E1800" s="14"/>
    </row>
    <row r="1801">
      <c r="D1801" s="14"/>
      <c r="E1801" s="14"/>
    </row>
    <row r="1802">
      <c r="D1802" s="14"/>
      <c r="E1802" s="14"/>
    </row>
    <row r="1803">
      <c r="D1803" s="14"/>
      <c r="E1803" s="14"/>
    </row>
    <row r="1804">
      <c r="D1804" s="14"/>
      <c r="E1804" s="14"/>
    </row>
    <row r="1805">
      <c r="D1805" s="14"/>
      <c r="E1805" s="14"/>
    </row>
    <row r="1806">
      <c r="D1806" s="14"/>
      <c r="E1806" s="14"/>
    </row>
    <row r="1807">
      <c r="D1807" s="14"/>
      <c r="E1807" s="14"/>
    </row>
    <row r="1808">
      <c r="D1808" s="14"/>
      <c r="E1808" s="14"/>
    </row>
    <row r="1809">
      <c r="D1809" s="14"/>
      <c r="E1809" s="14"/>
    </row>
    <row r="1810">
      <c r="D1810" s="14"/>
      <c r="E1810" s="14"/>
    </row>
    <row r="1811">
      <c r="D1811" s="14"/>
      <c r="E1811" s="14"/>
    </row>
    <row r="1812">
      <c r="D1812" s="14"/>
      <c r="E1812" s="14"/>
    </row>
    <row r="1813">
      <c r="D1813" s="14"/>
      <c r="E1813" s="14"/>
    </row>
    <row r="1814">
      <c r="D1814" s="14"/>
      <c r="E1814" s="14"/>
    </row>
    <row r="1815">
      <c r="D1815" s="14"/>
      <c r="E1815" s="14"/>
    </row>
    <row r="1816">
      <c r="D1816" s="14"/>
      <c r="E1816" s="14"/>
    </row>
    <row r="1817">
      <c r="D1817" s="14"/>
      <c r="E1817" s="14"/>
    </row>
    <row r="1818">
      <c r="D1818" s="14"/>
      <c r="E1818" s="14"/>
    </row>
    <row r="1819">
      <c r="D1819" s="14"/>
      <c r="E1819" s="14"/>
    </row>
    <row r="1820">
      <c r="D1820" s="14"/>
      <c r="E1820" s="14"/>
    </row>
    <row r="1821">
      <c r="D1821" s="14"/>
      <c r="E1821" s="14"/>
    </row>
    <row r="1822">
      <c r="D1822" s="14"/>
      <c r="E1822" s="14"/>
    </row>
    <row r="1823">
      <c r="D1823" s="14"/>
      <c r="E1823" s="14"/>
    </row>
    <row r="1824">
      <c r="D1824" s="14"/>
      <c r="E1824" s="14"/>
    </row>
    <row r="1825">
      <c r="D1825" s="14"/>
      <c r="E1825" s="14"/>
    </row>
    <row r="1826">
      <c r="D1826" s="14"/>
      <c r="E1826" s="14"/>
    </row>
    <row r="1827">
      <c r="D1827" s="14"/>
      <c r="E1827" s="14"/>
    </row>
    <row r="1828">
      <c r="D1828" s="14"/>
      <c r="E1828" s="14"/>
    </row>
    <row r="1829">
      <c r="D1829" s="14"/>
      <c r="E1829" s="14"/>
    </row>
    <row r="1830">
      <c r="D1830" s="14"/>
      <c r="E1830" s="14"/>
    </row>
    <row r="1831">
      <c r="D1831" s="14"/>
      <c r="E1831" s="14"/>
    </row>
    <row r="1832">
      <c r="D1832" s="14"/>
      <c r="E1832" s="14"/>
    </row>
    <row r="1833">
      <c r="D1833" s="14"/>
      <c r="E1833" s="14"/>
    </row>
    <row r="1834">
      <c r="D1834" s="14"/>
      <c r="E1834" s="14"/>
    </row>
    <row r="1835">
      <c r="D1835" s="14"/>
      <c r="E1835" s="14"/>
    </row>
    <row r="1836">
      <c r="D1836" s="14"/>
      <c r="E1836" s="14"/>
    </row>
    <row r="1837">
      <c r="D1837" s="14"/>
      <c r="E1837" s="14"/>
    </row>
    <row r="1838">
      <c r="D1838" s="14"/>
      <c r="E1838" s="14"/>
    </row>
    <row r="1839">
      <c r="D1839" s="14"/>
      <c r="E1839" s="14"/>
    </row>
    <row r="1840">
      <c r="D1840" s="14"/>
      <c r="E1840" s="14"/>
    </row>
    <row r="1841">
      <c r="D1841" s="14"/>
      <c r="E1841" s="14"/>
    </row>
    <row r="1842">
      <c r="D1842" s="14"/>
      <c r="E1842" s="14"/>
    </row>
    <row r="1843">
      <c r="D1843" s="14"/>
      <c r="E1843" s="14"/>
    </row>
    <row r="1844">
      <c r="D1844" s="14"/>
      <c r="E1844" s="14"/>
    </row>
    <row r="1845">
      <c r="D1845" s="14"/>
      <c r="E1845" s="14"/>
    </row>
    <row r="1846">
      <c r="D1846" s="14"/>
      <c r="E1846" s="14"/>
    </row>
    <row r="1847">
      <c r="D1847" s="14"/>
      <c r="E1847" s="14"/>
    </row>
    <row r="1848">
      <c r="D1848" s="14"/>
      <c r="E1848" s="14"/>
    </row>
    <row r="1849">
      <c r="D1849" s="14"/>
      <c r="E1849" s="14"/>
    </row>
    <row r="1850">
      <c r="D1850" s="14"/>
      <c r="E1850" s="14"/>
    </row>
    <row r="1851">
      <c r="D1851" s="14"/>
      <c r="E1851" s="14"/>
    </row>
    <row r="1852">
      <c r="D1852" s="14"/>
      <c r="E1852" s="14"/>
    </row>
    <row r="1853">
      <c r="D1853" s="14"/>
      <c r="E1853" s="14"/>
    </row>
    <row r="1854">
      <c r="D1854" s="14"/>
      <c r="E1854" s="14"/>
    </row>
    <row r="1855">
      <c r="D1855" s="14"/>
      <c r="E1855" s="14"/>
    </row>
    <row r="1856">
      <c r="D1856" s="14"/>
      <c r="E1856" s="14"/>
    </row>
    <row r="1857">
      <c r="D1857" s="14"/>
      <c r="E1857" s="14"/>
    </row>
    <row r="1858">
      <c r="D1858" s="14"/>
      <c r="E1858" s="14"/>
    </row>
    <row r="1859">
      <c r="D1859" s="14"/>
      <c r="E1859" s="14"/>
    </row>
    <row r="1860">
      <c r="D1860" s="14"/>
      <c r="E1860" s="14"/>
    </row>
    <row r="1861">
      <c r="D1861" s="14"/>
      <c r="E1861" s="14"/>
    </row>
    <row r="1862">
      <c r="D1862" s="14"/>
      <c r="E1862" s="14"/>
    </row>
    <row r="1863">
      <c r="D1863" s="14"/>
      <c r="E1863" s="14"/>
    </row>
    <row r="1864">
      <c r="D1864" s="14"/>
      <c r="E1864" s="14"/>
    </row>
    <row r="1865">
      <c r="D1865" s="14"/>
      <c r="E1865" s="14"/>
    </row>
    <row r="1866">
      <c r="D1866" s="14"/>
      <c r="E1866" s="14"/>
    </row>
    <row r="1867">
      <c r="D1867" s="14"/>
      <c r="E1867" s="14"/>
    </row>
    <row r="1868">
      <c r="D1868" s="14"/>
      <c r="E1868" s="14"/>
    </row>
    <row r="1869">
      <c r="D1869" s="14"/>
      <c r="E1869" s="14"/>
    </row>
    <row r="1870">
      <c r="D1870" s="14"/>
      <c r="E1870" s="14"/>
    </row>
    <row r="1871">
      <c r="D1871" s="14"/>
      <c r="E1871" s="14"/>
    </row>
    <row r="1872">
      <c r="D1872" s="14"/>
      <c r="E1872" s="14"/>
    </row>
    <row r="1873">
      <c r="D1873" s="14"/>
      <c r="E1873" s="14"/>
    </row>
    <row r="1874">
      <c r="D1874" s="14"/>
      <c r="E1874" s="14"/>
    </row>
    <row r="1875">
      <c r="D1875" s="14"/>
      <c r="E1875" s="14"/>
    </row>
    <row r="1876">
      <c r="D1876" s="14"/>
      <c r="E1876" s="14"/>
    </row>
    <row r="1877">
      <c r="D1877" s="14"/>
      <c r="E1877" s="14"/>
    </row>
    <row r="1878">
      <c r="D1878" s="14"/>
      <c r="E1878" s="14"/>
    </row>
    <row r="1879">
      <c r="D1879" s="14"/>
      <c r="E1879" s="14"/>
    </row>
    <row r="1880">
      <c r="D1880" s="14"/>
      <c r="E1880" s="14"/>
    </row>
    <row r="1881">
      <c r="D1881" s="14"/>
      <c r="E1881" s="14"/>
    </row>
    <row r="1882">
      <c r="D1882" s="14"/>
      <c r="E1882" s="14"/>
    </row>
    <row r="1883">
      <c r="D1883" s="14"/>
      <c r="E1883" s="14"/>
    </row>
    <row r="1884">
      <c r="D1884" s="14"/>
      <c r="E1884" s="14"/>
    </row>
    <row r="1885">
      <c r="D1885" s="14"/>
      <c r="E1885" s="14"/>
    </row>
    <row r="1886">
      <c r="D1886" s="14"/>
      <c r="E1886" s="14"/>
    </row>
    <row r="1887">
      <c r="D1887" s="14"/>
      <c r="E1887" s="14"/>
    </row>
    <row r="1888">
      <c r="D1888" s="14"/>
      <c r="E1888" s="14"/>
    </row>
    <row r="1889">
      <c r="D1889" s="14"/>
      <c r="E1889" s="14"/>
    </row>
    <row r="1890">
      <c r="D1890" s="14"/>
      <c r="E1890" s="14"/>
    </row>
    <row r="1891">
      <c r="D1891" s="14"/>
      <c r="E1891" s="14"/>
    </row>
    <row r="1892">
      <c r="D1892" s="14"/>
      <c r="E1892" s="14"/>
    </row>
    <row r="1893">
      <c r="D1893" s="14"/>
      <c r="E1893" s="14"/>
    </row>
    <row r="1894">
      <c r="D1894" s="14"/>
      <c r="E1894" s="14"/>
    </row>
    <row r="1895">
      <c r="D1895" s="14"/>
      <c r="E1895" s="14"/>
    </row>
    <row r="1896">
      <c r="D1896" s="14"/>
      <c r="E1896" s="14"/>
    </row>
    <row r="1897">
      <c r="D1897" s="14"/>
      <c r="E1897" s="14"/>
    </row>
    <row r="1898">
      <c r="D1898" s="14"/>
      <c r="E1898" s="14"/>
    </row>
    <row r="1899">
      <c r="D1899" s="14"/>
      <c r="E1899" s="14"/>
    </row>
    <row r="1900">
      <c r="D1900" s="14"/>
      <c r="E1900" s="14"/>
    </row>
    <row r="1901">
      <c r="D1901" s="14"/>
      <c r="E1901" s="14"/>
    </row>
    <row r="1902">
      <c r="D1902" s="14"/>
      <c r="E1902" s="14"/>
    </row>
    <row r="1903">
      <c r="D1903" s="14"/>
      <c r="E1903" s="14"/>
    </row>
    <row r="1904">
      <c r="D1904" s="14"/>
      <c r="E1904" s="14"/>
    </row>
    <row r="1905">
      <c r="D1905" s="14"/>
      <c r="E1905" s="14"/>
    </row>
    <row r="1906">
      <c r="D1906" s="14"/>
      <c r="E1906" s="14"/>
    </row>
    <row r="1907">
      <c r="D1907" s="14"/>
      <c r="E1907" s="14"/>
    </row>
    <row r="1908">
      <c r="D1908" s="14"/>
      <c r="E1908" s="14"/>
    </row>
    <row r="1909">
      <c r="D1909" s="14"/>
      <c r="E1909" s="14"/>
    </row>
    <row r="1910">
      <c r="D1910" s="14"/>
      <c r="E1910" s="14"/>
    </row>
    <row r="1911">
      <c r="D1911" s="14"/>
      <c r="E1911" s="14"/>
    </row>
    <row r="1912">
      <c r="D1912" s="14"/>
      <c r="E1912" s="14"/>
    </row>
    <row r="1913">
      <c r="D1913" s="14"/>
      <c r="E1913" s="14"/>
    </row>
    <row r="1914">
      <c r="D1914" s="14"/>
      <c r="E1914" s="14"/>
    </row>
    <row r="1915">
      <c r="D1915" s="14"/>
      <c r="E1915" s="14"/>
    </row>
    <row r="1916">
      <c r="D1916" s="14"/>
      <c r="E1916" s="14"/>
    </row>
    <row r="1917">
      <c r="D1917" s="14"/>
      <c r="E1917" s="14"/>
    </row>
    <row r="1918">
      <c r="D1918" s="14"/>
      <c r="E1918" s="14"/>
    </row>
    <row r="1919">
      <c r="D1919" s="14"/>
      <c r="E1919" s="14"/>
    </row>
    <row r="1920">
      <c r="D1920" s="14"/>
      <c r="E1920" s="14"/>
    </row>
    <row r="1921">
      <c r="D1921" s="14"/>
      <c r="E1921" s="14"/>
    </row>
    <row r="1922">
      <c r="D1922" s="14"/>
      <c r="E1922" s="14"/>
    </row>
    <row r="1923">
      <c r="D1923" s="14"/>
      <c r="E1923" s="14"/>
    </row>
    <row r="1924">
      <c r="D1924" s="14"/>
      <c r="E1924" s="14"/>
    </row>
    <row r="1925">
      <c r="D1925" s="14"/>
      <c r="E1925" s="14"/>
    </row>
    <row r="1926">
      <c r="D1926" s="14"/>
      <c r="E1926" s="14"/>
    </row>
    <row r="1927">
      <c r="D1927" s="14"/>
      <c r="E1927" s="14"/>
    </row>
    <row r="1928">
      <c r="D1928" s="14"/>
      <c r="E1928" s="14"/>
    </row>
    <row r="1929">
      <c r="D1929" s="14"/>
      <c r="E1929" s="14"/>
    </row>
    <row r="1930">
      <c r="D1930" s="14"/>
      <c r="E1930" s="14"/>
    </row>
    <row r="1931">
      <c r="D1931" s="14"/>
      <c r="E1931" s="14"/>
    </row>
    <row r="1932">
      <c r="D1932" s="14"/>
      <c r="E1932" s="14"/>
    </row>
    <row r="1933">
      <c r="D1933" s="14"/>
      <c r="E1933" s="14"/>
    </row>
    <row r="1934">
      <c r="D1934" s="14"/>
      <c r="E1934" s="14"/>
    </row>
    <row r="1935">
      <c r="D1935" s="14"/>
      <c r="E1935" s="14"/>
    </row>
    <row r="1936">
      <c r="D1936" s="14"/>
      <c r="E1936" s="14"/>
    </row>
    <row r="1937">
      <c r="D1937" s="14"/>
      <c r="E1937" s="14"/>
    </row>
    <row r="1938">
      <c r="D1938" s="14"/>
      <c r="E1938" s="14"/>
    </row>
    <row r="1939">
      <c r="D1939" s="14"/>
      <c r="E1939" s="14"/>
    </row>
    <row r="1940">
      <c r="D1940" s="14"/>
      <c r="E1940" s="14"/>
    </row>
    <row r="1941">
      <c r="D1941" s="14"/>
      <c r="E1941" s="14"/>
    </row>
    <row r="1942">
      <c r="D1942" s="14"/>
      <c r="E1942" s="14"/>
    </row>
    <row r="1943">
      <c r="D1943" s="14"/>
      <c r="E1943" s="14"/>
    </row>
    <row r="1944">
      <c r="D1944" s="14"/>
      <c r="E1944" s="14"/>
    </row>
    <row r="1945">
      <c r="D1945" s="14"/>
      <c r="E1945" s="14"/>
    </row>
    <row r="1946">
      <c r="D1946" s="14"/>
      <c r="E1946" s="14"/>
    </row>
    <row r="1947">
      <c r="D1947" s="14"/>
      <c r="E1947" s="14"/>
    </row>
    <row r="1948">
      <c r="D1948" s="14"/>
      <c r="E1948" s="14"/>
    </row>
    <row r="1949">
      <c r="D1949" s="14"/>
      <c r="E1949" s="14"/>
    </row>
    <row r="1950">
      <c r="D1950" s="14"/>
      <c r="E1950" s="14"/>
    </row>
    <row r="1951">
      <c r="D1951" s="14"/>
      <c r="E1951" s="14"/>
    </row>
    <row r="1952">
      <c r="D1952" s="14"/>
      <c r="E1952" s="14"/>
    </row>
    <row r="1953">
      <c r="D1953" s="14"/>
      <c r="E1953" s="14"/>
    </row>
    <row r="1954">
      <c r="D1954" s="14"/>
      <c r="E1954" s="14"/>
    </row>
    <row r="1955">
      <c r="D1955" s="14"/>
      <c r="E1955" s="14"/>
    </row>
    <row r="1956">
      <c r="D1956" s="14"/>
      <c r="E1956" s="14"/>
    </row>
    <row r="1957">
      <c r="D1957" s="14"/>
      <c r="E1957" s="14"/>
    </row>
    <row r="1958">
      <c r="D1958" s="14"/>
      <c r="E1958" s="14"/>
    </row>
    <row r="1959">
      <c r="D1959" s="14"/>
      <c r="E1959" s="14"/>
    </row>
    <row r="1960">
      <c r="D1960" s="14"/>
      <c r="E1960" s="14"/>
    </row>
    <row r="1961">
      <c r="D1961" s="14"/>
      <c r="E1961" s="14"/>
    </row>
    <row r="1962">
      <c r="D1962" s="14"/>
      <c r="E1962" s="14"/>
    </row>
    <row r="1963">
      <c r="D1963" s="14"/>
      <c r="E1963" s="14"/>
    </row>
    <row r="1964">
      <c r="D1964" s="14"/>
      <c r="E1964" s="14"/>
    </row>
    <row r="1965">
      <c r="D1965" s="14"/>
      <c r="E1965" s="14"/>
    </row>
    <row r="1966">
      <c r="D1966" s="14"/>
      <c r="E1966" s="14"/>
    </row>
    <row r="1967">
      <c r="D1967" s="14"/>
      <c r="E1967" s="14"/>
    </row>
    <row r="1968">
      <c r="D1968" s="14"/>
      <c r="E1968" s="14"/>
    </row>
    <row r="1969">
      <c r="D1969" s="14"/>
      <c r="E1969" s="14"/>
    </row>
    <row r="1970">
      <c r="D1970" s="14"/>
      <c r="E1970" s="14"/>
    </row>
    <row r="1971">
      <c r="D1971" s="14"/>
      <c r="E1971" s="14"/>
    </row>
    <row r="1972">
      <c r="D1972" s="14"/>
      <c r="E1972" s="14"/>
    </row>
    <row r="1973">
      <c r="D1973" s="14"/>
      <c r="E1973" s="14"/>
    </row>
    <row r="1974">
      <c r="D1974" s="14"/>
      <c r="E1974" s="14"/>
    </row>
    <row r="1975">
      <c r="D1975" s="14"/>
      <c r="E1975" s="14"/>
    </row>
    <row r="1976">
      <c r="D1976" s="14"/>
      <c r="E1976" s="14"/>
    </row>
    <row r="1977">
      <c r="D1977" s="14"/>
      <c r="E1977" s="14"/>
    </row>
    <row r="1978">
      <c r="D1978" s="14"/>
      <c r="E1978" s="14"/>
    </row>
    <row r="1979">
      <c r="D1979" s="14"/>
      <c r="E1979" s="14"/>
    </row>
    <row r="1980">
      <c r="D1980" s="14"/>
      <c r="E1980" s="14"/>
    </row>
    <row r="1981">
      <c r="D1981" s="14"/>
      <c r="E1981" s="14"/>
    </row>
    <row r="1982">
      <c r="D1982" s="14"/>
      <c r="E1982" s="14"/>
    </row>
    <row r="1983">
      <c r="D1983" s="14"/>
      <c r="E1983" s="14"/>
    </row>
    <row r="1984">
      <c r="D1984" s="14"/>
      <c r="E1984" s="14"/>
    </row>
    <row r="1985">
      <c r="D1985" s="14"/>
      <c r="E1985" s="14"/>
    </row>
    <row r="1986">
      <c r="D1986" s="14"/>
      <c r="E1986" s="14"/>
    </row>
    <row r="1987">
      <c r="D1987" s="14"/>
      <c r="E1987" s="14"/>
    </row>
    <row r="1988">
      <c r="D1988" s="14"/>
      <c r="E1988" s="14"/>
    </row>
    <row r="1989">
      <c r="D1989" s="14"/>
      <c r="E1989" s="14"/>
    </row>
    <row r="1990">
      <c r="D1990" s="14"/>
      <c r="E1990" s="14"/>
    </row>
    <row r="1991">
      <c r="D1991" s="14"/>
      <c r="E1991" s="14"/>
    </row>
    <row r="1992">
      <c r="D1992" s="14"/>
      <c r="E1992" s="14"/>
    </row>
    <row r="1993">
      <c r="D1993" s="14"/>
      <c r="E1993" s="14"/>
    </row>
    <row r="1994">
      <c r="D1994" s="14"/>
      <c r="E1994" s="14"/>
    </row>
    <row r="1995">
      <c r="D1995" s="14"/>
      <c r="E1995" s="14"/>
    </row>
    <row r="1996">
      <c r="D1996" s="14"/>
      <c r="E1996" s="14"/>
    </row>
    <row r="1997">
      <c r="D1997" s="14"/>
      <c r="E1997" s="14"/>
    </row>
    <row r="1998">
      <c r="D1998" s="14"/>
      <c r="E1998" s="14"/>
    </row>
    <row r="1999">
      <c r="D1999" s="14"/>
      <c r="E1999" s="14"/>
    </row>
    <row r="2000">
      <c r="D2000" s="14"/>
      <c r="E2000" s="14"/>
    </row>
    <row r="2001">
      <c r="D2001" s="14"/>
      <c r="E2001" s="14"/>
    </row>
    <row r="2002">
      <c r="D2002" s="14"/>
      <c r="E2002" s="14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44"/>
    <col customWidth="1" min="2" max="2" width="22.33"/>
    <col customWidth="1" min="3" max="3" width="11.22"/>
    <col customWidth="1" min="4" max="5" width="14.0"/>
    <col customWidth="1" min="6" max="7" width="22.33"/>
    <col customWidth="1" min="8" max="8" width="3.44"/>
  </cols>
  <sheetData>
    <row r="1" ht="36.0" customHeight="1">
      <c r="A1" s="15"/>
      <c r="B1" s="2" t="s">
        <v>2530</v>
      </c>
      <c r="C1" s="2" t="s">
        <v>2531</v>
      </c>
      <c r="D1" s="16" t="s">
        <v>2532</v>
      </c>
      <c r="E1" s="16" t="s">
        <v>2533</v>
      </c>
      <c r="F1" s="16" t="s">
        <v>7</v>
      </c>
      <c r="G1" s="16" t="s">
        <v>8</v>
      </c>
      <c r="H1" s="1"/>
    </row>
    <row r="2" ht="30.0" customHeight="1">
      <c r="A2" s="3"/>
      <c r="B2" s="4" t="s">
        <v>518</v>
      </c>
      <c r="C2" s="9">
        <f t="array" ref="C2:C25">IF(ISBLANK(B2:B25),"",COUNTIF('Analisi Città'!B:B,B2:B25))</f>
        <v>9</v>
      </c>
      <c r="D2" s="5">
        <f t="array" ref="D2:D25">IF(ISBLANK(B2:B25),"",COUNTIF('Keyword Research'!B:B,B2:B25))</f>
        <v>47</v>
      </c>
      <c r="E2" s="5">
        <f t="array" ref="E2:E25">IF(ISBLANK(B2:B25),"",SUMIF('Keyword Research'!B2:B25,B2:B25,'Keyword Research'!E2:E25))</f>
        <v>3650</v>
      </c>
      <c r="F2" s="5"/>
      <c r="G2" s="5"/>
      <c r="H2" s="8"/>
    </row>
    <row r="3" ht="30.0" customHeight="1">
      <c r="A3" s="17"/>
      <c r="B3" s="4" t="s">
        <v>1756</v>
      </c>
      <c r="C3" s="18">
        <v>4.0</v>
      </c>
      <c r="D3" s="5">
        <v>16.0</v>
      </c>
      <c r="E3" s="5">
        <v>830.0</v>
      </c>
      <c r="F3" s="5"/>
      <c r="G3" s="5"/>
      <c r="H3" s="8"/>
    </row>
    <row r="4" ht="30.0" customHeight="1">
      <c r="A4" s="17"/>
      <c r="B4" s="4" t="s">
        <v>667</v>
      </c>
      <c r="C4" s="18">
        <v>7.0</v>
      </c>
      <c r="D4" s="5">
        <v>39.0</v>
      </c>
      <c r="E4" s="5">
        <v>4150.0</v>
      </c>
      <c r="F4" s="5"/>
      <c r="G4" s="5"/>
      <c r="H4" s="8"/>
    </row>
    <row r="5" ht="30.0" customHeight="1">
      <c r="A5" s="3"/>
      <c r="B5" s="4" t="s">
        <v>288</v>
      </c>
      <c r="C5" s="9">
        <v>17.0</v>
      </c>
      <c r="D5" s="5">
        <v>145.0</v>
      </c>
      <c r="E5" s="5">
        <v>12790.0</v>
      </c>
      <c r="F5" s="5"/>
      <c r="G5" s="5"/>
      <c r="H5" s="8"/>
    </row>
    <row r="6" ht="30.0" customHeight="1">
      <c r="A6" s="17"/>
      <c r="B6" s="4" t="s">
        <v>227</v>
      </c>
      <c r="C6" s="18">
        <v>13.0</v>
      </c>
      <c r="D6" s="5">
        <v>81.0</v>
      </c>
      <c r="E6" s="5">
        <v>8920.0</v>
      </c>
      <c r="F6" s="5"/>
      <c r="G6" s="5"/>
      <c r="H6" s="8"/>
    </row>
    <row r="7" ht="30.0" customHeight="1">
      <c r="A7" s="17"/>
      <c r="B7" s="4" t="s">
        <v>704</v>
      </c>
      <c r="C7" s="18">
        <v>4.0</v>
      </c>
      <c r="D7" s="5">
        <v>25.0</v>
      </c>
      <c r="E7" s="5">
        <v>2400.0</v>
      </c>
      <c r="F7" s="5"/>
      <c r="G7" s="5"/>
      <c r="H7" s="8"/>
    </row>
    <row r="8" ht="30.0" customHeight="1">
      <c r="A8" s="3"/>
      <c r="B8" s="4" t="s">
        <v>158</v>
      </c>
      <c r="C8" s="9">
        <v>17.0</v>
      </c>
      <c r="D8" s="5">
        <v>119.0</v>
      </c>
      <c r="E8" s="5">
        <v>9810.0</v>
      </c>
      <c r="F8" s="5"/>
      <c r="G8" s="5"/>
      <c r="H8" s="8"/>
    </row>
    <row r="9" ht="30.0" customHeight="1">
      <c r="A9" s="3"/>
      <c r="B9" s="4" t="s">
        <v>320</v>
      </c>
      <c r="C9" s="9">
        <v>6.0</v>
      </c>
      <c r="D9" s="5">
        <v>33.0</v>
      </c>
      <c r="E9" s="5">
        <v>3040.0</v>
      </c>
      <c r="F9" s="5"/>
      <c r="G9" s="5"/>
      <c r="H9" s="8"/>
    </row>
    <row r="10" ht="30.0" customHeight="1">
      <c r="A10" s="3"/>
      <c r="B10" s="4" t="s">
        <v>249</v>
      </c>
      <c r="C10" s="9">
        <v>31.0</v>
      </c>
      <c r="D10" s="5">
        <v>202.0</v>
      </c>
      <c r="E10" s="5">
        <v>18000.0</v>
      </c>
      <c r="F10" s="5"/>
      <c r="G10" s="5"/>
      <c r="H10" s="8"/>
    </row>
    <row r="11" ht="30.0" customHeight="1">
      <c r="A11" s="3"/>
      <c r="B11" s="4" t="s">
        <v>730</v>
      </c>
      <c r="C11" s="9">
        <v>7.0</v>
      </c>
      <c r="D11" s="5">
        <v>31.0</v>
      </c>
      <c r="E11" s="5">
        <v>2370.0</v>
      </c>
      <c r="F11" s="5"/>
      <c r="G11" s="5"/>
      <c r="H11" s="8"/>
    </row>
    <row r="12" ht="30.0" customHeight="1">
      <c r="A12" s="3"/>
      <c r="B12" s="4" t="s">
        <v>1643</v>
      </c>
      <c r="C12" s="9">
        <v>3.0</v>
      </c>
      <c r="D12" s="5">
        <v>10.0</v>
      </c>
      <c r="E12" s="5">
        <v>580.0</v>
      </c>
      <c r="F12" s="5"/>
      <c r="G12" s="5"/>
      <c r="H12" s="8"/>
    </row>
    <row r="13" ht="30.0" customHeight="1">
      <c r="A13" s="3"/>
      <c r="B13" s="4" t="s">
        <v>9</v>
      </c>
      <c r="C13" s="9">
        <v>12.0</v>
      </c>
      <c r="D13" s="5">
        <v>64.0</v>
      </c>
      <c r="E13" s="5">
        <v>7340.0</v>
      </c>
      <c r="F13" s="5"/>
      <c r="G13" s="5"/>
      <c r="H13" s="8"/>
    </row>
    <row r="14" ht="30.0" customHeight="1">
      <c r="A14" s="3"/>
      <c r="B14" s="4" t="s">
        <v>205</v>
      </c>
      <c r="C14" s="9">
        <v>25.0</v>
      </c>
      <c r="D14" s="5">
        <v>114.0</v>
      </c>
      <c r="E14" s="5">
        <v>9350.0</v>
      </c>
      <c r="F14" s="5"/>
      <c r="G14" s="5"/>
      <c r="H14" s="8"/>
    </row>
    <row r="15" ht="30.0" customHeight="1">
      <c r="A15" s="3"/>
      <c r="B15" s="4" t="s">
        <v>264</v>
      </c>
      <c r="C15" s="9">
        <v>7.0</v>
      </c>
      <c r="D15" s="5">
        <v>47.0</v>
      </c>
      <c r="E15" s="5">
        <v>4210.0</v>
      </c>
      <c r="F15" s="5"/>
      <c r="G15" s="5"/>
      <c r="H15" s="8"/>
    </row>
    <row r="16" ht="30.0" customHeight="1">
      <c r="A16" s="3"/>
      <c r="B16" s="4" t="s">
        <v>51</v>
      </c>
      <c r="C16" s="9">
        <v>20.0</v>
      </c>
      <c r="D16" s="5">
        <v>128.0</v>
      </c>
      <c r="E16" s="5">
        <v>12570.0</v>
      </c>
      <c r="F16" s="5"/>
      <c r="G16" s="5"/>
      <c r="H16" s="8"/>
    </row>
    <row r="17" ht="30.0" customHeight="1">
      <c r="A17" s="3"/>
      <c r="B17" s="4" t="s">
        <v>77</v>
      </c>
      <c r="C17" s="9">
        <v>21.0</v>
      </c>
      <c r="D17" s="5">
        <v>124.0</v>
      </c>
      <c r="E17" s="5">
        <v>10600.0</v>
      </c>
      <c r="F17" s="5"/>
      <c r="G17" s="5"/>
      <c r="H17" s="8"/>
    </row>
    <row r="18" ht="30.0" customHeight="1">
      <c r="A18" s="3"/>
      <c r="B18" s="4" t="s">
        <v>960</v>
      </c>
      <c r="C18" s="9">
        <v>3.0</v>
      </c>
      <c r="D18" s="5">
        <v>16.0</v>
      </c>
      <c r="E18" s="5">
        <v>1440.0</v>
      </c>
      <c r="F18" s="5"/>
      <c r="G18" s="5"/>
      <c r="H18" s="8"/>
    </row>
    <row r="19" ht="30.0" customHeight="1">
      <c r="A19" s="3"/>
      <c r="B19" s="4" t="s">
        <v>653</v>
      </c>
      <c r="C19" s="9">
        <v>4.0</v>
      </c>
      <c r="D19" s="5">
        <v>19.0</v>
      </c>
      <c r="E19" s="5">
        <v>1960.0</v>
      </c>
      <c r="F19" s="5"/>
      <c r="G19" s="5"/>
      <c r="H19" s="8"/>
    </row>
    <row r="20" ht="30.0" customHeight="1">
      <c r="A20" s="3"/>
      <c r="B20" s="4" t="s">
        <v>1837</v>
      </c>
      <c r="C20" s="9">
        <v>1.0</v>
      </c>
      <c r="D20" s="5">
        <v>4.0</v>
      </c>
      <c r="E20" s="5">
        <v>210.0</v>
      </c>
      <c r="F20" s="5"/>
      <c r="G20" s="5"/>
      <c r="H20" s="8"/>
    </row>
    <row r="21" ht="30.0" customHeight="1">
      <c r="A21" s="3"/>
      <c r="B21" s="4" t="s">
        <v>411</v>
      </c>
      <c r="C21" s="9">
        <v>14.0</v>
      </c>
      <c r="D21" s="5">
        <v>85.0</v>
      </c>
      <c r="E21" s="5">
        <v>8250.0</v>
      </c>
      <c r="F21" s="5"/>
      <c r="G21" s="5"/>
      <c r="H21" s="8"/>
    </row>
    <row r="22" ht="30.0" customHeight="1">
      <c r="A22" s="3"/>
      <c r="B22" s="4"/>
      <c r="C22" s="9" t="s">
        <v>2534</v>
      </c>
      <c r="D22" s="5" t="s">
        <v>2534</v>
      </c>
      <c r="E22" s="5" t="s">
        <v>2534</v>
      </c>
      <c r="F22" s="5"/>
      <c r="G22" s="5"/>
      <c r="H22" s="8"/>
    </row>
    <row r="23" ht="30.0" customHeight="1">
      <c r="A23" s="3"/>
      <c r="B23" s="4"/>
      <c r="C23" s="9" t="s">
        <v>2534</v>
      </c>
      <c r="D23" s="5" t="s">
        <v>2534</v>
      </c>
      <c r="E23" s="5" t="s">
        <v>2534</v>
      </c>
      <c r="F23" s="5"/>
      <c r="G23" s="5"/>
      <c r="H23" s="8"/>
    </row>
    <row r="24" ht="30.0" customHeight="1">
      <c r="A24" s="3"/>
      <c r="B24" s="4"/>
      <c r="C24" s="9" t="s">
        <v>2534</v>
      </c>
      <c r="D24" s="5" t="s">
        <v>2534</v>
      </c>
      <c r="E24" s="5" t="s">
        <v>2534</v>
      </c>
      <c r="F24" s="5"/>
      <c r="G24" s="5"/>
      <c r="H24" s="8"/>
    </row>
    <row r="25" ht="30.0" customHeight="1">
      <c r="A25" s="3"/>
      <c r="B25" s="4"/>
      <c r="C25" s="9" t="s">
        <v>2534</v>
      </c>
      <c r="D25" s="5" t="s">
        <v>2534</v>
      </c>
      <c r="E25" s="5" t="s">
        <v>2534</v>
      </c>
      <c r="F25" s="5"/>
      <c r="G25" s="5"/>
      <c r="H25" s="8"/>
    </row>
  </sheetData>
  <conditionalFormatting sqref="E1:E25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44"/>
    <col customWidth="1" min="2" max="3" width="22.33"/>
    <col customWidth="1" min="4" max="5" width="14.0"/>
    <col customWidth="1" min="6" max="7" width="22.33"/>
    <col customWidth="1" min="8" max="8" width="3.44"/>
  </cols>
  <sheetData>
    <row r="1" ht="36.0" customHeight="1">
      <c r="A1" s="15"/>
      <c r="B1" s="2" t="s">
        <v>2530</v>
      </c>
      <c r="C1" s="2" t="str">
        <f>IFERROR(__xludf.DUMMYFUNCTION("{""Città"";UNIQUE('Keyword Research'!C2:C230)}
"),"Città")</f>
        <v>Città</v>
      </c>
      <c r="D1" s="16" t="str">
        <f t="array" ref="D1:D230">{"Numero di Keyword";IF(C2:C230 = "", "",COUNTIF('Keyword Research'!C2:C230,C2:C230))}
</f>
        <v>Numero di Keyword</v>
      </c>
      <c r="E1" s="16" t="s">
        <v>2533</v>
      </c>
      <c r="F1" s="16" t="s">
        <v>7</v>
      </c>
      <c r="G1" s="16" t="s">
        <v>8</v>
      </c>
      <c r="H1" s="1"/>
    </row>
    <row r="2" ht="30.0" customHeight="1">
      <c r="A2" s="3"/>
      <c r="B2" s="9" t="str">
        <f t="array" ref="B2">XLOOKUP(C2,'Keyword Research'!C:C,'Keyword Research'!B:B)</f>
        <v>Piemonte</v>
      </c>
      <c r="C2" s="4" t="str">
        <f>IFERROR(__xludf.DUMMYFUNCTION("""COMPUTED_VALUE"""),"Torino")</f>
        <v>Torino</v>
      </c>
      <c r="D2" s="5">
        <v>19.0</v>
      </c>
      <c r="E2" s="5">
        <f t="array" ref="E2:E230">IF(ISBLANK(C2:C230),"",SUMIF('Keyword Research'!C2:C230,C2:C230,'Keyword Research'!E2:E230))</f>
        <v>3260</v>
      </c>
      <c r="F2" s="5"/>
      <c r="G2" s="5"/>
      <c r="H2" s="8"/>
    </row>
    <row r="3" ht="30.0" customHeight="1">
      <c r="A3" s="17"/>
      <c r="B3" s="9" t="str">
        <f t="array" ref="B3">XLOOKUP(C3,'Keyword Research'!C:C,'Keyword Research'!B:B)</f>
        <v>Sicilia</v>
      </c>
      <c r="C3" s="19" t="str">
        <f>IFERROR(__xludf.DUMMYFUNCTION("""COMPUTED_VALUE"""),"Catania")</f>
        <v>Catania</v>
      </c>
      <c r="D3" s="5">
        <v>13.0</v>
      </c>
      <c r="E3" s="5">
        <v>2580.0</v>
      </c>
      <c r="F3" s="5"/>
      <c r="G3" s="5"/>
      <c r="H3" s="8"/>
    </row>
    <row r="4" ht="30.0" customHeight="1">
      <c r="A4" s="17"/>
      <c r="B4" s="9" t="str">
        <f t="array" ref="B4">XLOOKUP(C4,'Keyword Research'!C:C,'Keyword Research'!B:B)</f>
        <v>Toscana</v>
      </c>
      <c r="C4" s="19" t="str">
        <f>IFERROR(__xludf.DUMMYFUNCTION("""COMPUTED_VALUE"""),"Firenze")</f>
        <v>Firenze</v>
      </c>
      <c r="D4" s="5">
        <v>26.0</v>
      </c>
      <c r="E4" s="5">
        <v>3150.0</v>
      </c>
      <c r="F4" s="5"/>
      <c r="G4" s="5"/>
      <c r="H4" s="8"/>
    </row>
    <row r="5" ht="30.0" customHeight="1">
      <c r="A5" s="3"/>
      <c r="B5" s="9" t="str">
        <f t="array" ref="B5">XLOOKUP(C5,'Keyword Research'!C:C,'Keyword Research'!B:B)</f>
        <v>Sicilia</v>
      </c>
      <c r="C5" s="4" t="str">
        <f>IFERROR(__xludf.DUMMYFUNCTION("""COMPUTED_VALUE"""),"Palermo")</f>
        <v>Palermo</v>
      </c>
      <c r="D5" s="5">
        <v>18.0</v>
      </c>
      <c r="E5" s="5">
        <v>2770.0</v>
      </c>
      <c r="F5" s="5"/>
      <c r="G5" s="5"/>
      <c r="H5" s="8"/>
    </row>
    <row r="6" ht="30.0" customHeight="1">
      <c r="A6" s="17"/>
      <c r="B6" s="9" t="str">
        <f t="array" ref="B6">XLOOKUP(C6,'Keyword Research'!C:C,'Keyword Research'!B:B)</f>
        <v>Lazio</v>
      </c>
      <c r="C6" s="19" t="str">
        <f>IFERROR(__xludf.DUMMYFUNCTION("""COMPUTED_VALUE"""),"Roma")</f>
        <v>Roma</v>
      </c>
      <c r="D6" s="5">
        <v>34.0</v>
      </c>
      <c r="E6" s="5">
        <v>3610.0</v>
      </c>
      <c r="F6" s="5"/>
      <c r="G6" s="5"/>
      <c r="H6" s="8"/>
    </row>
    <row r="7" ht="30.0" customHeight="1">
      <c r="A7" s="17"/>
      <c r="B7" s="9" t="str">
        <f t="array" ref="B7">XLOOKUP(C7,'Keyword Research'!C:C,'Keyword Research'!B:B)</f>
        <v>Puglia</v>
      </c>
      <c r="C7" s="19" t="str">
        <f>IFERROR(__xludf.DUMMYFUNCTION("""COMPUTED_VALUE"""),"Bari")</f>
        <v>Bari</v>
      </c>
      <c r="D7" s="5">
        <v>14.0</v>
      </c>
      <c r="E7" s="5">
        <v>1790.0</v>
      </c>
      <c r="F7" s="5"/>
      <c r="G7" s="5"/>
      <c r="H7" s="8"/>
    </row>
    <row r="8" ht="30.0" customHeight="1">
      <c r="A8" s="3"/>
      <c r="B8" s="9" t="str">
        <f t="array" ref="B8">XLOOKUP(C8,'Keyword Research'!C:C,'Keyword Research'!B:B)</f>
        <v>Emilia Romagna</v>
      </c>
      <c r="C8" s="4" t="str">
        <f>IFERROR(__xludf.DUMMYFUNCTION("""COMPUTED_VALUE"""),"Bologna")</f>
        <v>Bologna</v>
      </c>
      <c r="D8" s="5">
        <v>12.0</v>
      </c>
      <c r="E8" s="5">
        <v>1570.0</v>
      </c>
      <c r="F8" s="5"/>
      <c r="G8" s="5"/>
      <c r="H8" s="8"/>
    </row>
    <row r="9" ht="30.0" customHeight="1">
      <c r="A9" s="3"/>
      <c r="B9" s="9" t="str">
        <f t="array" ref="B9">XLOOKUP(C9,'Keyword Research'!C:C,'Keyword Research'!B:B)</f>
        <v>Lombardia</v>
      </c>
      <c r="C9" s="4" t="str">
        <f>IFERROR(__xludf.DUMMYFUNCTION("""COMPUTED_VALUE"""),"Brescia")</f>
        <v>Brescia</v>
      </c>
      <c r="D9" s="5">
        <v>9.0</v>
      </c>
      <c r="E9" s="5">
        <v>1490.0</v>
      </c>
      <c r="F9" s="5"/>
      <c r="G9" s="5"/>
      <c r="H9" s="8"/>
    </row>
    <row r="10" ht="30.0" customHeight="1">
      <c r="A10" s="3"/>
      <c r="B10" s="9" t="str">
        <f t="array" ref="B10">XLOOKUP(C10,'Keyword Research'!C:C,'Keyword Research'!B:B)</f>
        <v>Sardegna</v>
      </c>
      <c r="C10" s="4" t="str">
        <f>IFERROR(__xludf.DUMMYFUNCTION("""COMPUTED_VALUE"""),"Cagliari")</f>
        <v>Cagliari</v>
      </c>
      <c r="D10" s="5">
        <v>13.0</v>
      </c>
      <c r="E10" s="5">
        <v>1650.0</v>
      </c>
      <c r="F10" s="5"/>
      <c r="G10" s="5"/>
      <c r="H10" s="8"/>
    </row>
    <row r="11" ht="30.0" customHeight="1">
      <c r="A11" s="3"/>
      <c r="B11" s="9" t="str">
        <f t="array" ref="B11">XLOOKUP(C11,'Keyword Research'!C:C,'Keyword Research'!B:B)</f>
        <v>Campania</v>
      </c>
      <c r="C11" s="4" t="str">
        <f>IFERROR(__xludf.DUMMYFUNCTION("""COMPUTED_VALUE"""),"Caserta")</f>
        <v>Caserta</v>
      </c>
      <c r="D11" s="5">
        <v>10.0</v>
      </c>
      <c r="E11" s="5">
        <v>1490.0</v>
      </c>
      <c r="F11" s="5"/>
      <c r="G11" s="5"/>
      <c r="H11" s="8"/>
    </row>
    <row r="12" ht="30.0" customHeight="1">
      <c r="A12" s="3"/>
      <c r="B12" s="9" t="str">
        <f t="array" ref="B12">XLOOKUP(C12,'Keyword Research'!C:C,'Keyword Research'!B:B)</f>
        <v>Campania</v>
      </c>
      <c r="C12" s="4" t="str">
        <f>IFERROR(__xludf.DUMMYFUNCTION("""COMPUTED_VALUE"""),"Casoria")</f>
        <v>Casoria</v>
      </c>
      <c r="D12" s="5">
        <v>12.0</v>
      </c>
      <c r="E12" s="5">
        <v>1670.0</v>
      </c>
      <c r="F12" s="5"/>
      <c r="G12" s="5"/>
      <c r="H12" s="8"/>
    </row>
    <row r="13" ht="30.0" customHeight="1">
      <c r="A13" s="3"/>
      <c r="B13" s="9" t="str">
        <f t="array" ref="B13">XLOOKUP(C13,'Keyword Research'!C:C,'Keyword Research'!B:B)</f>
        <v>Liguria</v>
      </c>
      <c r="C13" s="4" t="str">
        <f>IFERROR(__xludf.DUMMYFUNCTION("""COMPUTED_VALUE"""),"Genova")</f>
        <v>Genova</v>
      </c>
      <c r="D13" s="5">
        <v>13.0</v>
      </c>
      <c r="E13" s="5">
        <v>1690.0</v>
      </c>
      <c r="F13" s="5"/>
      <c r="G13" s="5"/>
      <c r="H13" s="8"/>
    </row>
    <row r="14" ht="30.0" customHeight="1">
      <c r="A14" s="3"/>
      <c r="B14" s="9" t="str">
        <f t="array" ref="B14">XLOOKUP(C14,'Keyword Research'!C:C,'Keyword Research'!B:B)</f>
        <v>Lombardia</v>
      </c>
      <c r="C14" s="4" t="str">
        <f>IFERROR(__xludf.DUMMYFUNCTION("""COMPUTED_VALUE"""),"Milano")</f>
        <v>Milano</v>
      </c>
      <c r="D14" s="5">
        <v>38.0</v>
      </c>
      <c r="E14" s="5">
        <v>2550.0</v>
      </c>
      <c r="F14" s="5"/>
      <c r="G14" s="5"/>
      <c r="H14" s="8"/>
    </row>
    <row r="15" ht="30.0" customHeight="1">
      <c r="A15" s="3"/>
      <c r="B15" s="9" t="str">
        <f t="array" ref="B15">XLOOKUP(C15,'Keyword Research'!C:C,'Keyword Research'!B:B)</f>
        <v>Emilia Romagna</v>
      </c>
      <c r="C15" s="4" t="str">
        <f>IFERROR(__xludf.DUMMYFUNCTION("""COMPUTED_VALUE"""),"Modena")</f>
        <v>Modena</v>
      </c>
      <c r="D15" s="5">
        <v>10.0</v>
      </c>
      <c r="E15" s="5">
        <v>1510.0</v>
      </c>
      <c r="F15" s="5"/>
      <c r="G15" s="5"/>
      <c r="H15" s="8"/>
    </row>
    <row r="16" ht="30.0" customHeight="1">
      <c r="A16" s="3"/>
      <c r="B16" s="9" t="str">
        <f t="array" ref="B16">XLOOKUP(C16,'Keyword Research'!C:C,'Keyword Research'!B:B)</f>
        <v>Veneto</v>
      </c>
      <c r="C16" s="4" t="str">
        <f>IFERROR(__xludf.DUMMYFUNCTION("""COMPUTED_VALUE"""),"Padova")</f>
        <v>Padova</v>
      </c>
      <c r="D16" s="5">
        <v>11.0</v>
      </c>
      <c r="E16" s="5">
        <v>1530.0</v>
      </c>
      <c r="F16" s="5"/>
      <c r="G16" s="5"/>
      <c r="H16" s="8"/>
    </row>
    <row r="17" ht="30.0" customHeight="1">
      <c r="A17" s="3"/>
      <c r="B17" s="9" t="str">
        <f t="array" ref="B17">XLOOKUP(C17,'Keyword Research'!C:C,'Keyword Research'!B:B)</f>
        <v>Lombardia</v>
      </c>
      <c r="C17" s="4" t="str">
        <f>IFERROR(__xludf.DUMMYFUNCTION("""COMPUTED_VALUE"""),"Bergamo")</f>
        <v>Bergamo</v>
      </c>
      <c r="D17" s="5">
        <v>10.0</v>
      </c>
      <c r="E17" s="5">
        <v>1210.0</v>
      </c>
      <c r="F17" s="5"/>
      <c r="G17" s="5"/>
      <c r="H17" s="8"/>
    </row>
    <row r="18" ht="30.0" customHeight="1">
      <c r="A18" s="3"/>
      <c r="B18" s="9" t="str">
        <f t="array" ref="B18">XLOOKUP(C18,'Keyword Research'!C:C,'Keyword Research'!B:B)</f>
        <v>Puglia</v>
      </c>
      <c r="C18" s="4" t="str">
        <f>IFERROR(__xludf.DUMMYFUNCTION("""COMPUTED_VALUE"""),"Lecce")</f>
        <v>Lecce</v>
      </c>
      <c r="D18" s="5">
        <v>9.0</v>
      </c>
      <c r="E18" s="5">
        <v>1230.0</v>
      </c>
      <c r="F18" s="5"/>
      <c r="G18" s="5"/>
      <c r="H18" s="8"/>
    </row>
    <row r="19" ht="30.0" customHeight="1">
      <c r="A19" s="3"/>
      <c r="B19" s="9" t="str">
        <f t="array" ref="B19">XLOOKUP(C19,'Keyword Research'!C:C,'Keyword Research'!B:B)</f>
        <v>Campania</v>
      </c>
      <c r="C19" s="4" t="str">
        <f>IFERROR(__xludf.DUMMYFUNCTION("""COMPUTED_VALUE"""),"Napoli")</f>
        <v>Napoli</v>
      </c>
      <c r="D19" s="5">
        <v>30.0</v>
      </c>
      <c r="E19" s="5">
        <v>1970.0</v>
      </c>
      <c r="F19" s="5"/>
      <c r="G19" s="5"/>
      <c r="H19" s="8"/>
    </row>
    <row r="20" ht="30.0" customHeight="1">
      <c r="A20" s="3"/>
      <c r="B20" s="9" t="str">
        <f t="array" ref="B20">XLOOKUP(C20,'Keyword Research'!C:C,'Keyword Research'!B:B)</f>
        <v>Emilia Romagna</v>
      </c>
      <c r="C20" s="4" t="str">
        <f>IFERROR(__xludf.DUMMYFUNCTION("""COMPUTED_VALUE"""),"Parma")</f>
        <v>Parma</v>
      </c>
      <c r="D20" s="5">
        <v>10.0</v>
      </c>
      <c r="E20" s="5">
        <v>1130.0</v>
      </c>
      <c r="F20" s="5"/>
      <c r="G20" s="5"/>
      <c r="H20" s="8"/>
    </row>
    <row r="21" ht="30.0" customHeight="1">
      <c r="A21" s="3"/>
      <c r="B21" s="9" t="str">
        <f t="array" ref="B21">XLOOKUP(C21,'Keyword Research'!C:C,'Keyword Research'!B:B)</f>
        <v>Abruzzo</v>
      </c>
      <c r="C21" s="4" t="str">
        <f>IFERROR(__xludf.DUMMYFUNCTION("""COMPUTED_VALUE"""),"Pescara")</f>
        <v>Pescara</v>
      </c>
      <c r="D21" s="5">
        <v>14.0</v>
      </c>
      <c r="E21" s="5">
        <v>1270.0</v>
      </c>
      <c r="F21" s="5"/>
      <c r="G21" s="5"/>
      <c r="H21" s="8"/>
    </row>
    <row r="22" ht="30.0" customHeight="1">
      <c r="A22" s="3"/>
      <c r="B22" s="9" t="str">
        <f t="array" ref="B22">XLOOKUP(C22,'Keyword Research'!C:C,'Keyword Research'!B:B)</f>
        <v>Campania</v>
      </c>
      <c r="C22" s="4" t="str">
        <f>IFERROR(__xludf.DUMMYFUNCTION("""COMPUTED_VALUE"""),"Salerno")</f>
        <v>Salerno</v>
      </c>
      <c r="D22" s="5">
        <v>13.0</v>
      </c>
      <c r="E22" s="5">
        <v>1320.0</v>
      </c>
      <c r="F22" s="5"/>
      <c r="G22" s="5"/>
      <c r="H22" s="8"/>
    </row>
    <row r="23" ht="30.0" customHeight="1">
      <c r="A23" s="3"/>
      <c r="B23" s="9" t="str">
        <f t="array" ref="B23">XLOOKUP(C23,'Keyword Research'!C:C,'Keyword Research'!B:B)</f>
        <v>Sicilia</v>
      </c>
      <c r="C23" s="4" t="str">
        <f>IFERROR(__xludf.DUMMYFUNCTION("""COMPUTED_VALUE"""),"Siracusa")</f>
        <v>Siracusa</v>
      </c>
      <c r="D23" s="5">
        <v>9.0</v>
      </c>
      <c r="E23" s="5">
        <v>1210.0</v>
      </c>
      <c r="F23" s="5"/>
      <c r="G23" s="5"/>
      <c r="H23" s="8"/>
    </row>
    <row r="24" ht="30.0" customHeight="1">
      <c r="A24" s="3"/>
      <c r="B24" s="9" t="str">
        <f t="array" ref="B24">XLOOKUP(C24,'Keyword Research'!C:C,'Keyword Research'!B:B)</f>
        <v>Lombardia</v>
      </c>
      <c r="C24" s="4" t="str">
        <f>IFERROR(__xludf.DUMMYFUNCTION("""COMPUTED_VALUE"""),"Varese")</f>
        <v>Varese</v>
      </c>
      <c r="D24" s="5">
        <v>10.0</v>
      </c>
      <c r="E24" s="5">
        <v>1220.0</v>
      </c>
      <c r="F24" s="5"/>
      <c r="G24" s="5"/>
      <c r="H24" s="8"/>
    </row>
    <row r="25" ht="30.0" customHeight="1">
      <c r="A25" s="3"/>
      <c r="B25" s="9" t="str">
        <f t="array" ref="B25">XLOOKUP(C25,'Keyword Research'!C:C,'Keyword Research'!B:B)</f>
        <v>Veneto</v>
      </c>
      <c r="C25" s="4" t="str">
        <f>IFERROR(__xludf.DUMMYFUNCTION("""COMPUTED_VALUE"""),"Verona")</f>
        <v>Verona</v>
      </c>
      <c r="D25" s="5">
        <v>10.0</v>
      </c>
      <c r="E25" s="5">
        <v>1300.0</v>
      </c>
      <c r="F25" s="5"/>
      <c r="G25" s="5"/>
      <c r="H25" s="8"/>
    </row>
    <row r="26" ht="30.0" customHeight="1">
      <c r="A26" s="3"/>
      <c r="B26" s="9" t="str">
        <f t="array" ref="B26">XLOOKUP(C26,'Keyword Research'!C:C,'Keyword Research'!B:B)</f>
        <v>Piemonte</v>
      </c>
      <c r="C26" s="4" t="str">
        <f>IFERROR(__xludf.DUMMYFUNCTION("""COMPUTED_VALUE"""),"Alessandria")</f>
        <v>Alessandria</v>
      </c>
      <c r="D26" s="5">
        <v>6.0</v>
      </c>
      <c r="E26" s="5">
        <v>980.0</v>
      </c>
      <c r="F26" s="5"/>
      <c r="G26" s="5"/>
      <c r="H26" s="8"/>
    </row>
    <row r="27" ht="30.0" customHeight="1">
      <c r="A27" s="3"/>
      <c r="B27" s="9" t="str">
        <f t="array" ref="B27">XLOOKUP(C27,'Keyword Research'!C:C,'Keyword Research'!B:B)</f>
        <v>Sicilia</v>
      </c>
      <c r="C27" s="4" t="str">
        <f>IFERROR(__xludf.DUMMYFUNCTION("""COMPUTED_VALUE"""),"Messina")</f>
        <v>Messina</v>
      </c>
      <c r="D27" s="5">
        <v>10.0</v>
      </c>
      <c r="E27" s="5">
        <v>1090.0</v>
      </c>
      <c r="F27" s="5"/>
      <c r="G27" s="5"/>
      <c r="H27" s="8"/>
    </row>
    <row r="28" ht="30.0" customHeight="1">
      <c r="A28" s="3"/>
      <c r="B28" s="9" t="str">
        <f t="array" ref="B28">XLOOKUP(C28,'Keyword Research'!C:C,'Keyword Research'!B:B)</f>
        <v>Veneto</v>
      </c>
      <c r="C28" s="4" t="str">
        <f>IFERROR(__xludf.DUMMYFUNCTION("""COMPUTED_VALUE"""),"Mestre")</f>
        <v>Mestre</v>
      </c>
      <c r="D28" s="5">
        <v>10.0</v>
      </c>
      <c r="E28" s="5">
        <v>1110.0</v>
      </c>
      <c r="F28" s="5"/>
      <c r="G28" s="5"/>
      <c r="H28" s="8"/>
    </row>
    <row r="29" ht="30.0" customHeight="1">
      <c r="A29" s="3"/>
      <c r="B29" s="9" t="str">
        <f t="array" ref="B29">XLOOKUP(C29,'Keyword Research'!C:C,'Keyword Research'!B:B)</f>
        <v>Umbria</v>
      </c>
      <c r="C29" s="4" t="str">
        <f>IFERROR(__xludf.DUMMYFUNCTION("""COMPUTED_VALUE"""),"Perugia")</f>
        <v>Perugia</v>
      </c>
      <c r="D29" s="5">
        <v>8.0</v>
      </c>
      <c r="E29" s="5">
        <v>1030.0</v>
      </c>
      <c r="F29" s="5"/>
      <c r="G29" s="5"/>
      <c r="H29" s="8"/>
    </row>
    <row r="30" ht="30.0" customHeight="1">
      <c r="A30" s="3"/>
      <c r="B30" s="9" t="str">
        <f t="array" ref="B30">XLOOKUP(C30,'Keyword Research'!C:C,'Keyword Research'!B:B)</f>
        <v>Calabria</v>
      </c>
      <c r="C30" s="4" t="str">
        <f>IFERROR(__xludf.DUMMYFUNCTION("""COMPUTED_VALUE"""),"Reggio Calabria")</f>
        <v>Reggio Calabria</v>
      </c>
      <c r="D30" s="5">
        <v>5.0</v>
      </c>
      <c r="E30" s="5">
        <v>990.0</v>
      </c>
      <c r="F30" s="5"/>
      <c r="G30" s="5"/>
      <c r="H30" s="8"/>
    </row>
    <row r="31" ht="30.0" customHeight="1">
      <c r="A31" s="3"/>
      <c r="B31" s="9" t="str">
        <f t="array" ref="B31">XLOOKUP(C31,'Keyword Research'!C:C,'Keyword Research'!B:B)</f>
        <v>Sardegna</v>
      </c>
      <c r="C31" s="4" t="str">
        <f>IFERROR(__xludf.DUMMYFUNCTION("""COMPUTED_VALUE"""),"Sassari")</f>
        <v>Sassari</v>
      </c>
      <c r="D31" s="5">
        <v>9.0</v>
      </c>
      <c r="E31" s="5">
        <v>1100.0</v>
      </c>
      <c r="F31" s="5"/>
      <c r="G31" s="5"/>
      <c r="H31" s="8"/>
    </row>
    <row r="32" ht="30.0" customHeight="1">
      <c r="A32" s="3"/>
      <c r="B32" s="9" t="str">
        <f t="array" ref="B32">XLOOKUP(C32,'Keyword Research'!C:C,'Keyword Research'!B:B)</f>
        <v>Puglia</v>
      </c>
      <c r="C32" s="4" t="str">
        <f>IFERROR(__xludf.DUMMYFUNCTION("""COMPUTED_VALUE"""),"Taranto")</f>
        <v>Taranto</v>
      </c>
      <c r="D32" s="5">
        <v>9.0</v>
      </c>
      <c r="E32" s="5">
        <v>1030.0</v>
      </c>
      <c r="F32" s="5"/>
      <c r="G32" s="5"/>
      <c r="H32" s="8"/>
    </row>
    <row r="33" ht="30.0" customHeight="1">
      <c r="A33" s="3"/>
      <c r="B33" s="9" t="str">
        <f t="array" ref="B33">XLOOKUP(C33,'Keyword Research'!C:C,'Keyword Research'!B:B)</f>
        <v>Friuli Venezia Giulia</v>
      </c>
      <c r="C33" s="4" t="str">
        <f>IFERROR(__xludf.DUMMYFUNCTION("""COMPUTED_VALUE"""),"Udine")</f>
        <v>Udine</v>
      </c>
      <c r="D33" s="5">
        <v>10.0</v>
      </c>
      <c r="E33" s="5">
        <v>1080.0</v>
      </c>
      <c r="F33" s="5"/>
      <c r="G33" s="5"/>
      <c r="H33" s="8"/>
    </row>
    <row r="34" ht="30.0" customHeight="1">
      <c r="A34" s="3"/>
      <c r="B34" s="9" t="str">
        <f t="array" ref="B34">XLOOKUP(C34,'Keyword Research'!C:C,'Keyword Research'!B:B)</f>
        <v>Veneto</v>
      </c>
      <c r="C34" s="4" t="str">
        <f>IFERROR(__xludf.DUMMYFUNCTION("""COMPUTED_VALUE"""),"Vicenza")</f>
        <v>Vicenza</v>
      </c>
      <c r="D34" s="5">
        <v>9.0</v>
      </c>
      <c r="E34" s="5">
        <v>1060.0</v>
      </c>
      <c r="F34" s="5"/>
      <c r="G34" s="5"/>
      <c r="H34" s="8"/>
    </row>
    <row r="35" ht="30.0" customHeight="1">
      <c r="A35" s="3"/>
      <c r="B35" s="9" t="str">
        <f t="array" ref="B35">XLOOKUP(C35,'Keyword Research'!C:C,'Keyword Research'!B:B)</f>
        <v>Marche</v>
      </c>
      <c r="C35" s="4" t="str">
        <f>IFERROR(__xludf.DUMMYFUNCTION("""COMPUTED_VALUE"""),"Ancona")</f>
        <v>Ancona</v>
      </c>
      <c r="D35" s="5">
        <v>7.0</v>
      </c>
      <c r="E35" s="5">
        <v>860.0</v>
      </c>
      <c r="F35" s="5"/>
      <c r="G35" s="5"/>
      <c r="H35" s="8"/>
    </row>
    <row r="36" ht="30.0" customHeight="1">
      <c r="A36" s="3"/>
      <c r="B36" s="9" t="str">
        <f t="array" ref="B36">XLOOKUP(C36,'Keyword Research'!C:C,'Keyword Research'!B:B)</f>
        <v>Puglia</v>
      </c>
      <c r="C36" s="4" t="str">
        <f>IFERROR(__xludf.DUMMYFUNCTION("""COMPUTED_VALUE"""),"Brindisi")</f>
        <v>Brindisi</v>
      </c>
      <c r="D36" s="5">
        <v>5.0</v>
      </c>
      <c r="E36" s="5">
        <v>770.0</v>
      </c>
      <c r="F36" s="5"/>
      <c r="G36" s="5"/>
      <c r="H36" s="8"/>
    </row>
    <row r="37" ht="30.0" customHeight="1">
      <c r="A37" s="3"/>
      <c r="B37" s="9" t="str">
        <f t="array" ref="B37">XLOOKUP(C37,'Keyword Research'!C:C,'Keyword Research'!B:B)</f>
        <v>Calabria</v>
      </c>
      <c r="C37" s="4" t="str">
        <f>IFERROR(__xludf.DUMMYFUNCTION("""COMPUTED_VALUE"""),"Catanzaro")</f>
        <v>Catanzaro</v>
      </c>
      <c r="D37" s="5">
        <v>5.0</v>
      </c>
      <c r="E37" s="5">
        <v>820.0</v>
      </c>
      <c r="F37" s="5"/>
      <c r="G37" s="5"/>
      <c r="H37" s="8"/>
    </row>
    <row r="38" ht="30.0" customHeight="1">
      <c r="A38" s="3"/>
      <c r="B38" s="9" t="str">
        <f t="array" ref="B38">XLOOKUP(C38,'Keyword Research'!C:C,'Keyword Research'!B:B)</f>
        <v>Lombardia</v>
      </c>
      <c r="C38" s="4" t="str">
        <f>IFERROR(__xludf.DUMMYFUNCTION("""COMPUTED_VALUE"""),"Como")</f>
        <v>Como</v>
      </c>
      <c r="D38" s="5">
        <v>8.0</v>
      </c>
      <c r="E38" s="5">
        <v>860.0</v>
      </c>
      <c r="F38" s="5"/>
      <c r="G38" s="5"/>
      <c r="H38" s="8"/>
    </row>
    <row r="39" ht="30.0" customHeight="1">
      <c r="A39" s="3"/>
      <c r="B39" s="9" t="str">
        <f t="array" ref="B39">XLOOKUP(C39,'Keyword Research'!C:C,'Keyword Research'!B:B)</f>
        <v>Puglia</v>
      </c>
      <c r="C39" s="4" t="str">
        <f>IFERROR(__xludf.DUMMYFUNCTION("""COMPUTED_VALUE"""),"Foggia")</f>
        <v>Foggia</v>
      </c>
      <c r="D39" s="5">
        <v>9.0</v>
      </c>
      <c r="E39" s="5">
        <v>910.0</v>
      </c>
      <c r="F39" s="5"/>
      <c r="G39" s="5"/>
      <c r="H39" s="8"/>
    </row>
    <row r="40" ht="30.0" customHeight="1">
      <c r="A40" s="3"/>
      <c r="B40" s="9" t="str">
        <f t="array" ref="B40">XLOOKUP(C40,'Keyword Research'!C:C,'Keyword Research'!B:B)</f>
        <v>Lazio</v>
      </c>
      <c r="C40" s="4" t="str">
        <f>IFERROR(__xludf.DUMMYFUNCTION("""COMPUTED_VALUE"""),"Frosinone")</f>
        <v>Frosinone</v>
      </c>
      <c r="D40" s="5">
        <v>8.0</v>
      </c>
      <c r="E40" s="5">
        <v>860.0</v>
      </c>
      <c r="F40" s="5"/>
      <c r="G40" s="5"/>
      <c r="H40" s="8"/>
    </row>
    <row r="41" ht="30.0" customHeight="1">
      <c r="A41" s="3"/>
      <c r="B41" s="9" t="str">
        <f t="array" ref="B41">XLOOKUP(C41,'Keyword Research'!C:C,'Keyword Research'!B:B)</f>
        <v>Piemonte</v>
      </c>
      <c r="C41" s="4" t="str">
        <f>IFERROR(__xludf.DUMMYFUNCTION("""COMPUTED_VALUE"""),"Novara")</f>
        <v>Novara</v>
      </c>
      <c r="D41" s="5">
        <v>5.0</v>
      </c>
      <c r="E41" s="5">
        <v>800.0</v>
      </c>
      <c r="F41" s="5"/>
      <c r="G41" s="5"/>
      <c r="H41" s="8"/>
    </row>
    <row r="42" ht="30.0" customHeight="1">
      <c r="A42" s="3"/>
      <c r="B42" s="9" t="str">
        <f t="array" ref="B42">XLOOKUP(C42,'Keyword Research'!C:C,'Keyword Research'!B:B)</f>
        <v>Lazio</v>
      </c>
      <c r="C42" s="4" t="str">
        <f>IFERROR(__xludf.DUMMYFUNCTION("""COMPUTED_VALUE"""),"Ostia")</f>
        <v>Ostia</v>
      </c>
      <c r="D42" s="5">
        <v>9.0</v>
      </c>
      <c r="E42" s="5">
        <v>880.0</v>
      </c>
      <c r="F42" s="5"/>
      <c r="G42" s="5"/>
      <c r="H42" s="8"/>
    </row>
    <row r="43" ht="30.0" customHeight="1">
      <c r="A43" s="3"/>
      <c r="B43" s="9" t="str">
        <f t="array" ref="B43">XLOOKUP(C43,'Keyword Research'!C:C,'Keyword Research'!B:B)</f>
        <v>Veneto</v>
      </c>
      <c r="C43" s="4" t="str">
        <f>IFERROR(__xludf.DUMMYFUNCTION("""COMPUTED_VALUE"""),"Treviso")</f>
        <v>Treviso</v>
      </c>
      <c r="D43" s="5">
        <v>6.0</v>
      </c>
      <c r="E43" s="5">
        <v>810.0</v>
      </c>
      <c r="F43" s="5"/>
      <c r="G43" s="5"/>
      <c r="H43" s="8"/>
    </row>
    <row r="44" ht="30.0" customHeight="1">
      <c r="A44" s="3"/>
      <c r="B44" s="9" t="str">
        <f t="array" ref="B44">XLOOKUP(C44,'Keyword Research'!C:C,'Keyword Research'!B:B)</f>
        <v>Sicilia</v>
      </c>
      <c r="C44" s="4" t="str">
        <f>IFERROR(__xludf.DUMMYFUNCTION("""COMPUTED_VALUE"""),"Agrigente")</f>
        <v>Agrigente</v>
      </c>
      <c r="D44" s="5">
        <v>8.0</v>
      </c>
      <c r="E44" s="5">
        <v>730.0</v>
      </c>
      <c r="F44" s="5"/>
      <c r="G44" s="5"/>
      <c r="H44" s="8"/>
    </row>
    <row r="45" ht="30.0" customHeight="1">
      <c r="A45" s="3"/>
      <c r="B45" s="9" t="str">
        <f t="array" ref="B45">XLOOKUP(C45,'Keyword Research'!C:C,'Keyword Research'!B:B)</f>
        <v>Lazio</v>
      </c>
      <c r="C45" s="4" t="str">
        <f>IFERROR(__xludf.DUMMYFUNCTION("""COMPUTED_VALUE"""),"Aprilia")</f>
        <v>Aprilia</v>
      </c>
      <c r="D45" s="5">
        <v>6.0</v>
      </c>
      <c r="E45" s="5">
        <v>700.0</v>
      </c>
      <c r="F45" s="5"/>
      <c r="G45" s="5"/>
      <c r="H45" s="8"/>
    </row>
    <row r="46" ht="30.0" customHeight="1">
      <c r="A46" s="3"/>
      <c r="B46" s="9" t="str">
        <f t="array" ref="B46">XLOOKUP(C46,'Keyword Research'!C:C,'Keyword Research'!B:B)</f>
        <v>Campania</v>
      </c>
      <c r="C46" s="4" t="str">
        <f>IFERROR(__xludf.DUMMYFUNCTION("""COMPUTED_VALUE"""),"Aversa")</f>
        <v>Aversa</v>
      </c>
      <c r="D46" s="5">
        <v>9.0</v>
      </c>
      <c r="E46" s="5">
        <v>830.0</v>
      </c>
      <c r="F46" s="5"/>
      <c r="G46" s="5"/>
      <c r="H46" s="8"/>
    </row>
    <row r="47" ht="30.0" customHeight="1">
      <c r="A47" s="3"/>
      <c r="B47" s="9" t="str">
        <f t="array" ref="B47">XLOOKUP(C47,'Keyword Research'!C:C,'Keyword Research'!B:B)</f>
        <v>Lombardia</v>
      </c>
      <c r="C47" s="4" t="str">
        <f>IFERROR(__xludf.DUMMYFUNCTION("""COMPUTED_VALUE"""),"Cremona")</f>
        <v>Cremona</v>
      </c>
      <c r="D47" s="5">
        <v>6.0</v>
      </c>
      <c r="E47" s="5">
        <v>690.0</v>
      </c>
      <c r="F47" s="5"/>
      <c r="G47" s="5"/>
      <c r="H47" s="8"/>
    </row>
    <row r="48" ht="30.0" customHeight="1">
      <c r="A48" s="3"/>
      <c r="B48" s="9" t="str">
        <f t="array" ref="B48">XLOOKUP(C48,'Keyword Research'!C:C,'Keyword Research'!B:B)</f>
        <v>Toscana</v>
      </c>
      <c r="C48" s="4" t="str">
        <f>IFERROR(__xludf.DUMMYFUNCTION("""COMPUTED_VALUE"""),"Livorno")</f>
        <v>Livorno</v>
      </c>
      <c r="D48" s="5">
        <v>6.0</v>
      </c>
      <c r="E48" s="5">
        <v>710.0</v>
      </c>
      <c r="F48" s="5"/>
      <c r="G48" s="5"/>
      <c r="H48" s="8"/>
    </row>
    <row r="49" ht="30.0" customHeight="1">
      <c r="A49" s="3"/>
      <c r="B49" s="9" t="str">
        <f t="array" ref="B49">XLOOKUP(C49,'Keyword Research'!C:C,'Keyword Research'!B:B)</f>
        <v>Lombardia</v>
      </c>
      <c r="C49" s="4" t="str">
        <f>IFERROR(__xludf.DUMMYFUNCTION("""COMPUTED_VALUE"""),"Mantova")</f>
        <v>Mantova</v>
      </c>
      <c r="D49" s="5">
        <v>7.0</v>
      </c>
      <c r="E49" s="5">
        <v>770.0</v>
      </c>
      <c r="F49" s="5"/>
      <c r="G49" s="5"/>
      <c r="H49" s="8"/>
    </row>
    <row r="50" ht="30.0" customHeight="1">
      <c r="A50" s="3"/>
      <c r="B50" s="9" t="str">
        <f t="array" ref="B50">XLOOKUP(C50,'Keyword Research'!C:C,'Keyword Research'!B:B)</f>
        <v>Lombardia</v>
      </c>
      <c r="C50" s="4" t="str">
        <f>IFERROR(__xludf.DUMMYFUNCTION("""COMPUTED_VALUE"""),"Monza")</f>
        <v>Monza</v>
      </c>
      <c r="D50" s="5">
        <v>7.0</v>
      </c>
      <c r="E50" s="5">
        <v>730.0</v>
      </c>
      <c r="F50" s="5"/>
      <c r="G50" s="5"/>
      <c r="H50" s="8"/>
    </row>
    <row r="51" ht="30.0" customHeight="1">
      <c r="A51" s="3"/>
      <c r="B51" s="9" t="str">
        <f t="array" ref="B51">XLOOKUP(C51,'Keyword Research'!C:C,'Keyword Research'!B:B)</f>
        <v>Campania</v>
      </c>
      <c r="C51" s="4" t="str">
        <f>IFERROR(__xludf.DUMMYFUNCTION("""COMPUTED_VALUE"""),"Nola")</f>
        <v>Nola</v>
      </c>
      <c r="D51" s="5">
        <v>8.0</v>
      </c>
      <c r="E51" s="5">
        <v>740.0</v>
      </c>
      <c r="F51" s="5"/>
      <c r="G51" s="5"/>
      <c r="H51" s="8"/>
    </row>
    <row r="52" ht="30.0" customHeight="1">
      <c r="A52" s="3"/>
      <c r="B52" s="9" t="str">
        <f t="array" ref="B52">XLOOKUP(C52,'Keyword Research'!C:C,'Keyword Research'!B:B)</f>
        <v>Toscana</v>
      </c>
      <c r="C52" s="4" t="str">
        <f>IFERROR(__xludf.DUMMYFUNCTION("""COMPUTED_VALUE"""),"Pisa")</f>
        <v>Pisa</v>
      </c>
      <c r="D52" s="5">
        <v>8.0</v>
      </c>
      <c r="E52" s="5">
        <v>720.0</v>
      </c>
      <c r="F52" s="5"/>
      <c r="G52" s="5"/>
      <c r="H52" s="8"/>
    </row>
    <row r="53" ht="30.0" customHeight="1">
      <c r="A53" s="3"/>
      <c r="B53" s="9" t="str">
        <f t="array" ref="B53">XLOOKUP(C53,'Keyword Research'!C:C,'Keyword Research'!B:B)</f>
        <v>Toscana</v>
      </c>
      <c r="C53" s="4" t="str">
        <f>IFERROR(__xludf.DUMMYFUNCTION("""COMPUTED_VALUE"""),"Prato")</f>
        <v>Prato</v>
      </c>
      <c r="D53" s="5">
        <v>5.0</v>
      </c>
      <c r="E53" s="5">
        <v>750.0</v>
      </c>
      <c r="F53" s="5"/>
      <c r="G53" s="5"/>
      <c r="H53" s="8"/>
    </row>
    <row r="54" ht="30.0" customHeight="1">
      <c r="A54" s="3"/>
      <c r="B54" s="9" t="str">
        <f t="array" ref="B54">XLOOKUP(C54,'Keyword Research'!C:C,'Keyword Research'!B:B)</f>
        <v>Sicilia</v>
      </c>
      <c r="C54" s="4" t="str">
        <f>IFERROR(__xludf.DUMMYFUNCTION("""COMPUTED_VALUE"""),"Ragusa")</f>
        <v>Ragusa</v>
      </c>
      <c r="D54" s="5">
        <v>7.0</v>
      </c>
      <c r="E54" s="5">
        <v>720.0</v>
      </c>
      <c r="F54" s="5"/>
      <c r="G54" s="5"/>
      <c r="H54" s="8"/>
    </row>
    <row r="55" ht="30.0" customHeight="1">
      <c r="A55" s="3"/>
      <c r="B55" s="9" t="str">
        <f t="array" ref="B55">XLOOKUP(C55,'Keyword Research'!C:C,'Keyword Research'!B:B)</f>
        <v>Emilia Romagna</v>
      </c>
      <c r="C55" s="4" t="str">
        <f>IFERROR(__xludf.DUMMYFUNCTION("""COMPUTED_VALUE"""),"Reggio emilia")</f>
        <v>Reggio emilia</v>
      </c>
      <c r="D55" s="5">
        <v>5.0</v>
      </c>
      <c r="E55" s="5">
        <v>690.0</v>
      </c>
      <c r="F55" s="5"/>
      <c r="G55" s="5"/>
      <c r="H55" s="8"/>
    </row>
    <row r="56" ht="30.0" customHeight="1">
      <c r="A56" s="3"/>
      <c r="B56" s="9" t="str">
        <f t="array" ref="B56">XLOOKUP(C56,'Keyword Research'!C:C,'Keyword Research'!B:B)</f>
        <v>Trentino Alto Adige</v>
      </c>
      <c r="C56" s="4" t="str">
        <f>IFERROR(__xludf.DUMMYFUNCTION("""COMPUTED_VALUE"""),"Bolzano")</f>
        <v>Bolzano</v>
      </c>
      <c r="D56" s="5">
        <v>6.0</v>
      </c>
      <c r="E56" s="5">
        <v>590.0</v>
      </c>
      <c r="F56" s="5"/>
      <c r="G56" s="5"/>
      <c r="H56" s="8"/>
    </row>
    <row r="57" ht="30.0" customHeight="1">
      <c r="A57" s="3"/>
      <c r="B57" s="9" t="str">
        <f t="array" ref="B57">XLOOKUP(C57,'Keyword Research'!C:C,'Keyword Research'!B:B)</f>
        <v>Calabria</v>
      </c>
      <c r="C57" s="4" t="str">
        <f>IFERROR(__xludf.DUMMYFUNCTION("""COMPUTED_VALUE"""),"Cosenza")</f>
        <v>Cosenza</v>
      </c>
      <c r="D57" s="5">
        <v>7.0</v>
      </c>
      <c r="E57" s="5">
        <v>630.0</v>
      </c>
      <c r="F57" s="5"/>
      <c r="G57" s="5"/>
      <c r="H57" s="8"/>
    </row>
    <row r="58" ht="30.0" customHeight="1">
      <c r="A58" s="3"/>
      <c r="B58" s="9" t="str">
        <f t="array" ref="B58">XLOOKUP(C58,'Keyword Research'!C:C,'Keyword Research'!B:B)</f>
        <v>Emilia Romagna</v>
      </c>
      <c r="C58" s="4" t="str">
        <f>IFERROR(__xludf.DUMMYFUNCTION("""COMPUTED_VALUE"""),"Ferrara")</f>
        <v>Ferrara</v>
      </c>
      <c r="D58" s="5">
        <v>7.0</v>
      </c>
      <c r="E58" s="5">
        <v>590.0</v>
      </c>
      <c r="F58" s="5"/>
      <c r="G58" s="5"/>
      <c r="H58" s="8"/>
    </row>
    <row r="59" ht="30.0" customHeight="1">
      <c r="A59" s="3"/>
      <c r="B59" s="9" t="str">
        <f t="array" ref="B59">XLOOKUP(C59,'Keyword Research'!C:C,'Keyword Research'!B:B)</f>
        <v>Emilia Romagna</v>
      </c>
      <c r="C59" s="4" t="str">
        <f>IFERROR(__xludf.DUMMYFUNCTION("""COMPUTED_VALUE"""),"Forli")</f>
        <v>Forli</v>
      </c>
      <c r="D59" s="5">
        <v>5.0</v>
      </c>
      <c r="E59" s="5">
        <v>550.0</v>
      </c>
      <c r="F59" s="5"/>
      <c r="G59" s="5"/>
      <c r="H59" s="8"/>
    </row>
    <row r="60" ht="30.0" customHeight="1">
      <c r="A60" s="3"/>
      <c r="B60" s="9" t="str">
        <f t="array" ref="B60">XLOOKUP(C60,'Keyword Research'!C:C,'Keyword Research'!B:B)</f>
        <v>Lombardia</v>
      </c>
      <c r="C60" s="4" t="str">
        <f>IFERROR(__xludf.DUMMYFUNCTION("""COMPUTED_VALUE"""),"Gallarate")</f>
        <v>Gallarate</v>
      </c>
      <c r="D60" s="5">
        <v>7.0</v>
      </c>
      <c r="E60" s="5">
        <v>580.0</v>
      </c>
      <c r="F60" s="5"/>
      <c r="G60" s="5"/>
      <c r="H60" s="8"/>
    </row>
    <row r="61" ht="30.0" customHeight="1">
      <c r="A61" s="3"/>
      <c r="B61" s="9" t="str">
        <f t="array" ref="B61">XLOOKUP(C61,'Keyword Research'!C:C,'Keyword Research'!B:B)</f>
        <v>Campania</v>
      </c>
      <c r="C61" s="4" t="str">
        <f>IFERROR(__xludf.DUMMYFUNCTION("""COMPUTED_VALUE"""),"Gugliano")</f>
        <v>Gugliano</v>
      </c>
      <c r="D61" s="5">
        <v>7.0</v>
      </c>
      <c r="E61" s="5">
        <v>670.0</v>
      </c>
      <c r="F61" s="5"/>
      <c r="G61" s="5"/>
      <c r="H61" s="8"/>
    </row>
    <row r="62" ht="30.0" customHeight="1">
      <c r="A62" s="3"/>
      <c r="B62" s="9" t="str">
        <f t="array" ref="B62">XLOOKUP(C62,'Keyword Research'!C:C,'Keyword Research'!B:B)</f>
        <v>Lombardia</v>
      </c>
      <c r="C62" s="4" t="str">
        <f>IFERROR(__xludf.DUMMYFUNCTION("""COMPUTED_VALUE"""),"Lecco")</f>
        <v>Lecco</v>
      </c>
      <c r="D62" s="5">
        <v>8.0</v>
      </c>
      <c r="E62" s="5">
        <v>600.0</v>
      </c>
      <c r="F62" s="5"/>
      <c r="G62" s="5"/>
      <c r="H62" s="8"/>
    </row>
    <row r="63" ht="30.0" customHeight="1">
      <c r="A63" s="3"/>
      <c r="B63" s="9" t="str">
        <f t="array" ref="B63">XLOOKUP(C63,'Keyword Research'!C:C,'Keyword Research'!B:B)</f>
        <v>Lombardia</v>
      </c>
      <c r="C63" s="4" t="str">
        <f>IFERROR(__xludf.DUMMYFUNCTION("""COMPUTED_VALUE"""),"Pavia")</f>
        <v>Pavia</v>
      </c>
      <c r="D63" s="5">
        <v>8.0</v>
      </c>
      <c r="E63" s="5">
        <v>650.0</v>
      </c>
      <c r="F63" s="5"/>
      <c r="G63" s="5"/>
      <c r="H63" s="8"/>
    </row>
    <row r="64" ht="30.0" customHeight="1">
      <c r="A64" s="3"/>
      <c r="B64" s="9" t="str">
        <f t="array" ref="B64">XLOOKUP(C64,'Keyword Research'!C:C,'Keyword Research'!B:B)</f>
        <v>Emilia Romagna</v>
      </c>
      <c r="C64" s="4" t="str">
        <f>IFERROR(__xludf.DUMMYFUNCTION("""COMPUTED_VALUE"""),"Piacenza")</f>
        <v>Piacenza</v>
      </c>
      <c r="D64" s="5">
        <v>7.0</v>
      </c>
      <c r="E64" s="5">
        <v>600.0</v>
      </c>
      <c r="F64" s="5"/>
      <c r="G64" s="5"/>
      <c r="H64" s="8"/>
    </row>
    <row r="65" ht="30.0" customHeight="1">
      <c r="A65" s="3"/>
      <c r="B65" s="9" t="str">
        <f t="array" ref="B65">XLOOKUP(C65,'Keyword Research'!C:C,'Keyword Research'!B:B)</f>
        <v>Toscana</v>
      </c>
      <c r="C65" s="4" t="str">
        <f>IFERROR(__xludf.DUMMYFUNCTION("""COMPUTED_VALUE"""),"Pistoia")</f>
        <v>Pistoia</v>
      </c>
      <c r="D65" s="5">
        <v>5.0</v>
      </c>
      <c r="E65" s="5">
        <v>570.0</v>
      </c>
      <c r="F65" s="5"/>
      <c r="G65" s="5"/>
      <c r="H65" s="8"/>
    </row>
    <row r="66" ht="30.0" customHeight="1">
      <c r="A66" s="3"/>
      <c r="B66" s="9" t="str">
        <f t="array" ref="B66">XLOOKUP(C66,'Keyword Research'!C:C,'Keyword Research'!B:B)</f>
        <v>Toscana</v>
      </c>
      <c r="C66" s="4" t="str">
        <f>IFERROR(__xludf.DUMMYFUNCTION("""COMPUTED_VALUE"""),"Pontedera")</f>
        <v>Pontedera</v>
      </c>
      <c r="D66" s="5">
        <v>5.0</v>
      </c>
      <c r="E66" s="5">
        <v>530.0</v>
      </c>
      <c r="F66" s="5"/>
      <c r="G66" s="5"/>
      <c r="H66" s="8"/>
    </row>
    <row r="67" ht="30.0" customHeight="1">
      <c r="A67" s="3"/>
      <c r="B67" s="9" t="str">
        <f t="array" ref="B67">XLOOKUP(C67,'Keyword Research'!C:C,'Keyword Research'!B:B)</f>
        <v>Friuli Venezia Giulia</v>
      </c>
      <c r="C67" s="4" t="str">
        <f>IFERROR(__xludf.DUMMYFUNCTION("""COMPUTED_VALUE"""),"Pordenone")</f>
        <v>Pordenone</v>
      </c>
      <c r="D67" s="5">
        <v>4.0</v>
      </c>
      <c r="E67" s="5">
        <v>540.0</v>
      </c>
      <c r="F67" s="5"/>
      <c r="G67" s="5"/>
      <c r="H67" s="8"/>
    </row>
    <row r="68" ht="30.0" customHeight="1">
      <c r="A68" s="3"/>
      <c r="B68" s="9" t="str">
        <f t="array" ref="B68">XLOOKUP(C68,'Keyword Research'!C:C,'Keyword Research'!B:B)</f>
        <v>Campania</v>
      </c>
      <c r="C68" s="4" t="str">
        <f>IFERROR(__xludf.DUMMYFUNCTION("""COMPUTED_VALUE"""),"Portici")</f>
        <v>Portici</v>
      </c>
      <c r="D68" s="5">
        <v>8.0</v>
      </c>
      <c r="E68" s="5">
        <v>600.0</v>
      </c>
      <c r="F68" s="5"/>
      <c r="G68" s="5"/>
      <c r="H68" s="8"/>
    </row>
    <row r="69" ht="30.0" customHeight="1">
      <c r="A69" s="3"/>
      <c r="B69" s="9" t="str">
        <f t="array" ref="B69">XLOOKUP(C69,'Keyword Research'!C:C,'Keyword Research'!B:B)</f>
        <v>Emilia Romagna</v>
      </c>
      <c r="C69" s="4" t="str">
        <f>IFERROR(__xludf.DUMMYFUNCTION("""COMPUTED_VALUE"""),"Ravenna")</f>
        <v>Ravenna</v>
      </c>
      <c r="D69" s="5">
        <v>5.0</v>
      </c>
      <c r="E69" s="5">
        <v>580.0</v>
      </c>
      <c r="F69" s="5"/>
      <c r="G69" s="5"/>
      <c r="H69" s="8"/>
    </row>
    <row r="70" ht="30.0" customHeight="1">
      <c r="A70" s="3"/>
      <c r="B70" s="9" t="str">
        <f t="array" ref="B70">XLOOKUP(C70,'Keyword Research'!C:C,'Keyword Research'!B:B)</f>
        <v>Emilia Romagna</v>
      </c>
      <c r="C70" s="4" t="str">
        <f>IFERROR(__xludf.DUMMYFUNCTION("""COMPUTED_VALUE"""),"Rimini")</f>
        <v>Rimini</v>
      </c>
      <c r="D70" s="5">
        <v>5.0</v>
      </c>
      <c r="E70" s="5">
        <v>560.0</v>
      </c>
      <c r="F70" s="5"/>
      <c r="G70" s="5"/>
      <c r="H70" s="8"/>
    </row>
    <row r="71" ht="30.0" customHeight="1">
      <c r="A71" s="3"/>
      <c r="B71" s="9" t="str">
        <f t="array" ref="B71">XLOOKUP(C71,'Keyword Research'!C:C,'Keyword Research'!B:B)</f>
        <v>Trentino Alto Adige</v>
      </c>
      <c r="C71" s="4" t="str">
        <f>IFERROR(__xludf.DUMMYFUNCTION("""COMPUTED_VALUE"""),"Trento")</f>
        <v>Trento</v>
      </c>
      <c r="D71" s="5">
        <v>6.0</v>
      </c>
      <c r="E71" s="5">
        <v>640.0</v>
      </c>
      <c r="F71" s="5"/>
      <c r="G71" s="5"/>
      <c r="H71" s="8"/>
    </row>
    <row r="72" ht="30.0" customHeight="1">
      <c r="A72" s="3"/>
      <c r="B72" s="9" t="str">
        <f t="array" ref="B72">XLOOKUP(C72,'Keyword Research'!C:C,'Keyword Research'!B:B)</f>
        <v>Friuli Venezia Giulia</v>
      </c>
      <c r="C72" s="4" t="str">
        <f>IFERROR(__xludf.DUMMYFUNCTION("""COMPUTED_VALUE"""),"Trieste")</f>
        <v>Trieste</v>
      </c>
      <c r="D72" s="5">
        <v>7.0</v>
      </c>
      <c r="E72" s="5">
        <v>580.0</v>
      </c>
      <c r="F72" s="5"/>
      <c r="G72" s="5"/>
      <c r="H72" s="8"/>
    </row>
    <row r="73" ht="30.0" customHeight="1">
      <c r="A73" s="3"/>
      <c r="B73" s="9" t="str">
        <f t="array" ref="B73">XLOOKUP(C73,'Keyword Research'!C:C,'Keyword Research'!B:B)</f>
        <v>Campania</v>
      </c>
      <c r="C73" s="4" t="str">
        <f>IFERROR(__xludf.DUMMYFUNCTION("""COMPUTED_VALUE"""),"Avellino")</f>
        <v>Avellino</v>
      </c>
      <c r="D73" s="5">
        <v>7.0</v>
      </c>
      <c r="E73" s="5">
        <v>520.0</v>
      </c>
      <c r="F73" s="5"/>
      <c r="G73" s="5"/>
      <c r="H73" s="8"/>
    </row>
    <row r="74" ht="30.0" customHeight="1">
      <c r="A74" s="3"/>
      <c r="B74" s="9" t="str">
        <f t="array" ref="B74">XLOOKUP(C74,'Keyword Research'!C:C,'Keyword Research'!B:B)</f>
        <v>Sicilia</v>
      </c>
      <c r="C74" s="4" t="str">
        <f>IFERROR(__xludf.DUMMYFUNCTION("""COMPUTED_VALUE"""),"Bagheria")</f>
        <v>Bagheria</v>
      </c>
      <c r="D74" s="5">
        <v>6.0</v>
      </c>
      <c r="E74" s="5">
        <v>510.0</v>
      </c>
      <c r="F74" s="5"/>
      <c r="G74" s="5"/>
      <c r="H74" s="8"/>
    </row>
    <row r="75" ht="30.0" customHeight="1">
      <c r="A75" s="3"/>
      <c r="B75" s="9" t="str">
        <f t="array" ref="B75">XLOOKUP(C75,'Keyword Research'!C:C,'Keyword Research'!B:B)</f>
        <v>Campania</v>
      </c>
      <c r="C75" s="4" t="str">
        <f>IFERROR(__xludf.DUMMYFUNCTION("""COMPUTED_VALUE"""),"Benevento")</f>
        <v>Benevento</v>
      </c>
      <c r="D75" s="5">
        <v>5.0</v>
      </c>
      <c r="E75" s="5">
        <v>470.0</v>
      </c>
      <c r="F75" s="5"/>
      <c r="G75" s="5"/>
      <c r="H75" s="8"/>
    </row>
    <row r="76" ht="30.0" customHeight="1">
      <c r="A76" s="3"/>
      <c r="B76" s="9" t="str">
        <f t="array" ref="B76">XLOOKUP(C76,'Keyword Research'!C:C,'Keyword Research'!B:B)</f>
        <v>Piemonte</v>
      </c>
      <c r="C76" s="4" t="str">
        <f>IFERROR(__xludf.DUMMYFUNCTION("""COMPUTED_VALUE"""),"Biella")</f>
        <v>Biella</v>
      </c>
      <c r="D76" s="5">
        <v>3.0</v>
      </c>
      <c r="E76" s="5">
        <v>440.0</v>
      </c>
      <c r="F76" s="5"/>
      <c r="G76" s="5"/>
      <c r="H76" s="8"/>
    </row>
    <row r="77" ht="30.0" customHeight="1">
      <c r="A77" s="3"/>
      <c r="B77" s="9" t="str">
        <f t="array" ref="B77">XLOOKUP(C77,'Keyword Research'!C:C,'Keyword Research'!B:B)</f>
        <v>Lombardia</v>
      </c>
      <c r="C77" s="4" t="str">
        <f>IFERROR(__xludf.DUMMYFUNCTION("""COMPUTED_VALUE"""),"Chiari")</f>
        <v>Chiari</v>
      </c>
      <c r="D77" s="5">
        <v>4.0</v>
      </c>
      <c r="E77" s="5">
        <v>500.0</v>
      </c>
      <c r="F77" s="5"/>
      <c r="G77" s="5"/>
      <c r="H77" s="8"/>
    </row>
    <row r="78" ht="30.0" customHeight="1">
      <c r="A78" s="3"/>
      <c r="B78" s="9" t="str">
        <f t="array" ref="B78">XLOOKUP(C78,'Keyword Research'!C:C,'Keyword Research'!B:B)</f>
        <v>Lombardia</v>
      </c>
      <c r="C78" s="4" t="str">
        <f>IFERROR(__xludf.DUMMYFUNCTION("""COMPUTED_VALUE"""),"Crema")</f>
        <v>Crema</v>
      </c>
      <c r="D78" s="5">
        <v>4.0</v>
      </c>
      <c r="E78" s="5">
        <v>450.0</v>
      </c>
      <c r="F78" s="5"/>
      <c r="G78" s="5"/>
      <c r="H78" s="8"/>
    </row>
    <row r="79" ht="30.0" customHeight="1">
      <c r="A79" s="3"/>
      <c r="B79" s="9" t="str">
        <f t="array" ref="B79">XLOOKUP(C79,'Keyword Research'!C:C,'Keyword Research'!B:B)</f>
        <v>Calabria</v>
      </c>
      <c r="C79" s="4" t="str">
        <f>IFERROR(__xludf.DUMMYFUNCTION("""COMPUTED_VALUE"""),"Crotone")</f>
        <v>Crotone</v>
      </c>
      <c r="D79" s="5">
        <v>7.0</v>
      </c>
      <c r="E79" s="5">
        <v>570.0</v>
      </c>
      <c r="F79" s="5"/>
      <c r="G79" s="5"/>
      <c r="H79" s="8"/>
    </row>
    <row r="80" ht="30.0" customHeight="1">
      <c r="A80" s="3"/>
      <c r="B80" s="9" t="str">
        <f t="array" ref="B80">XLOOKUP(C80,'Keyword Research'!C:C,'Keyword Research'!B:B)</f>
        <v>Lombardia</v>
      </c>
      <c r="C80" s="4" t="str">
        <f>IFERROR(__xludf.DUMMYFUNCTION("""COMPUTED_VALUE"""),"Desenzano")</f>
        <v>Desenzano</v>
      </c>
      <c r="D80" s="5">
        <v>6.0</v>
      </c>
      <c r="E80" s="5">
        <v>490.0</v>
      </c>
      <c r="F80" s="5"/>
      <c r="G80" s="5"/>
      <c r="H80" s="8"/>
    </row>
    <row r="81" ht="30.0" customHeight="1">
      <c r="A81" s="3"/>
      <c r="B81" s="9" t="str">
        <f t="array" ref="B81">XLOOKUP(C81,'Keyword Research'!C:C,'Keyword Research'!B:B)</f>
        <v>Liguria</v>
      </c>
      <c r="C81" s="4" t="str">
        <f>IFERROR(__xludf.DUMMYFUNCTION("""COMPUTED_VALUE"""),"La spezia")</f>
        <v>La spezia</v>
      </c>
      <c r="D81" s="5">
        <v>5.0</v>
      </c>
      <c r="E81" s="5">
        <v>490.0</v>
      </c>
      <c r="F81" s="5"/>
      <c r="G81" s="5"/>
      <c r="H81" s="8"/>
    </row>
    <row r="82" ht="30.0" customHeight="1">
      <c r="A82" s="3"/>
      <c r="B82" s="9" t="str">
        <f t="array" ref="B82">XLOOKUP(C82,'Keyword Research'!C:C,'Keyword Research'!B:B)</f>
        <v>Lombardia</v>
      </c>
      <c r="C82" s="4" t="str">
        <f>IFERROR(__xludf.DUMMYFUNCTION("""COMPUTED_VALUE"""),"Lodi")</f>
        <v>Lodi</v>
      </c>
      <c r="D82" s="5">
        <v>5.0</v>
      </c>
      <c r="E82" s="5">
        <v>460.0</v>
      </c>
      <c r="F82" s="5"/>
      <c r="G82" s="5"/>
      <c r="H82" s="8"/>
    </row>
    <row r="83" ht="30.0" customHeight="1">
      <c r="A83" s="3"/>
      <c r="B83" s="9" t="str">
        <f t="array" ref="B83">XLOOKUP(C83,'Keyword Research'!C:C,'Keyword Research'!B:B)</f>
        <v>Toscana</v>
      </c>
      <c r="C83" s="4" t="str">
        <f>IFERROR(__xludf.DUMMYFUNCTION("""COMPUTED_VALUE"""),"Lucca")</f>
        <v>Lucca</v>
      </c>
      <c r="D83" s="5">
        <v>8.0</v>
      </c>
      <c r="E83" s="5">
        <v>540.0</v>
      </c>
      <c r="F83" s="5"/>
      <c r="G83" s="5"/>
      <c r="H83" s="8"/>
    </row>
    <row r="84" ht="30.0" customHeight="1">
      <c r="A84" s="3"/>
      <c r="B84" s="9" t="str">
        <f t="array" ref="B84">XLOOKUP(C84,'Keyword Research'!C:C,'Keyword Research'!B:B)</f>
        <v>Marche</v>
      </c>
      <c r="C84" s="4" t="str">
        <f>IFERROR(__xludf.DUMMYFUNCTION("""COMPUTED_VALUE"""),"Pesaro")</f>
        <v>Pesaro</v>
      </c>
      <c r="D84" s="5">
        <v>4.0</v>
      </c>
      <c r="E84" s="5">
        <v>440.0</v>
      </c>
      <c r="F84" s="5"/>
      <c r="G84" s="5"/>
      <c r="H84" s="8"/>
    </row>
    <row r="85" ht="30.0" customHeight="1">
      <c r="A85" s="3"/>
      <c r="B85" s="9" t="str">
        <f t="array" ref="B85">XLOOKUP(C85,'Keyword Research'!C:C,'Keyword Research'!B:B)</f>
        <v>Campania</v>
      </c>
      <c r="C85" s="4" t="str">
        <f>IFERROR(__xludf.DUMMYFUNCTION("""COMPUTED_VALUE"""),"Pozzuoli")</f>
        <v>Pozzuoli</v>
      </c>
      <c r="D85" s="5">
        <v>6.0</v>
      </c>
      <c r="E85" s="5">
        <v>490.0</v>
      </c>
      <c r="F85" s="5"/>
      <c r="G85" s="5"/>
      <c r="H85" s="8"/>
    </row>
    <row r="86" ht="30.0" customHeight="1">
      <c r="A86" s="3"/>
      <c r="B86" s="9" t="str">
        <f t="array" ref="B86">XLOOKUP(C86,'Keyword Research'!C:C,'Keyword Research'!B:B)</f>
        <v>Umbria</v>
      </c>
      <c r="C86" s="4" t="str">
        <f>IFERROR(__xludf.DUMMYFUNCTION("""COMPUTED_VALUE"""),"Terni")</f>
        <v>Terni</v>
      </c>
      <c r="D86" s="5">
        <v>6.0</v>
      </c>
      <c r="E86" s="5">
        <v>490.0</v>
      </c>
      <c r="F86" s="5"/>
      <c r="G86" s="5"/>
      <c r="H86" s="8"/>
    </row>
    <row r="87" ht="30.0" customHeight="1">
      <c r="A87" s="3"/>
      <c r="B87" s="9" t="str">
        <f t="array" ref="B87">XLOOKUP(C87,'Keyword Research'!C:C,'Keyword Research'!B:B)</f>
        <v>Sicilia</v>
      </c>
      <c r="C87" s="4" t="str">
        <f>IFERROR(__xludf.DUMMYFUNCTION("""COMPUTED_VALUE"""),"Trapani")</f>
        <v>Trapani</v>
      </c>
      <c r="D87" s="5">
        <v>5.0</v>
      </c>
      <c r="E87" s="5">
        <v>450.0</v>
      </c>
      <c r="F87" s="5"/>
      <c r="G87" s="5"/>
      <c r="H87" s="8"/>
    </row>
    <row r="88" ht="30.0" customHeight="1">
      <c r="A88" s="3"/>
      <c r="B88" s="9" t="str">
        <f t="array" ref="B88">XLOOKUP(C88,'Keyword Research'!C:C,'Keyword Research'!B:B)</f>
        <v>Lombardia</v>
      </c>
      <c r="C88" s="4" t="str">
        <f>IFERROR(__xludf.DUMMYFUNCTION("""COMPUTED_VALUE"""),"Treviglio")</f>
        <v>Treviglio</v>
      </c>
      <c r="D88" s="5">
        <v>4.0</v>
      </c>
      <c r="E88" s="5">
        <v>480.0</v>
      </c>
      <c r="F88" s="5"/>
      <c r="G88" s="5"/>
      <c r="H88" s="8"/>
    </row>
    <row r="89" ht="30.0" customHeight="1">
      <c r="A89" s="3"/>
      <c r="B89" s="9" t="str">
        <f t="array" ref="B89">XLOOKUP(C89,'Keyword Research'!C:C,'Keyword Research'!B:B)</f>
        <v>Toscana</v>
      </c>
      <c r="C89" s="4" t="str">
        <f>IFERROR(__xludf.DUMMYFUNCTION("""COMPUTED_VALUE"""),"Arezzo")</f>
        <v>Arezzo</v>
      </c>
      <c r="D89" s="5">
        <v>7.0</v>
      </c>
      <c r="E89" s="5">
        <v>430.0</v>
      </c>
      <c r="F89" s="5"/>
      <c r="G89" s="5"/>
      <c r="H89" s="8"/>
    </row>
    <row r="90" ht="30.0" customHeight="1">
      <c r="A90" s="3"/>
      <c r="B90" s="9" t="str">
        <f t="array" ref="B90">XLOOKUP(C90,'Keyword Research'!C:C,'Keyword Research'!B:B)</f>
        <v>Abruzzo</v>
      </c>
      <c r="C90" s="4" t="str">
        <f>IFERROR(__xludf.DUMMYFUNCTION("""COMPUTED_VALUE"""),"Avezzano")</f>
        <v>Avezzano</v>
      </c>
      <c r="D90" s="5">
        <v>5.0</v>
      </c>
      <c r="E90" s="5">
        <v>390.0</v>
      </c>
      <c r="F90" s="5"/>
      <c r="G90" s="5"/>
      <c r="H90" s="8"/>
    </row>
    <row r="91" ht="30.0" customHeight="1">
      <c r="A91" s="3"/>
      <c r="B91" s="9" t="str">
        <f t="array" ref="B91">XLOOKUP(C91,'Keyword Research'!C:C,'Keyword Research'!B:B)</f>
        <v>Campania</v>
      </c>
      <c r="C91" s="4" t="str">
        <f>IFERROR(__xludf.DUMMYFUNCTION("""COMPUTED_VALUE"""),"Battipaglia")</f>
        <v>Battipaglia</v>
      </c>
      <c r="D91" s="5">
        <v>6.0</v>
      </c>
      <c r="E91" s="5">
        <v>410.0</v>
      </c>
      <c r="F91" s="5"/>
      <c r="G91" s="5"/>
      <c r="H91" s="8"/>
    </row>
    <row r="92" ht="30.0" customHeight="1">
      <c r="A92" s="3"/>
      <c r="B92" s="9" t="str">
        <f t="array" ref="B92">XLOOKUP(C92,'Keyword Research'!C:C,'Keyword Research'!B:B)</f>
        <v>Emilia Romagna</v>
      </c>
      <c r="C92" s="4" t="str">
        <f>IFERROR(__xludf.DUMMYFUNCTION("""COMPUTED_VALUE"""),"Carpi")</f>
        <v>Carpi</v>
      </c>
      <c r="D92" s="5">
        <v>4.0</v>
      </c>
      <c r="E92" s="5">
        <v>380.0</v>
      </c>
      <c r="F92" s="5"/>
      <c r="G92" s="5"/>
      <c r="H92" s="8"/>
    </row>
    <row r="93" ht="30.0" customHeight="1">
      <c r="A93" s="3"/>
      <c r="B93" s="9" t="str">
        <f t="array" ref="B93">XLOOKUP(C93,'Keyword Research'!C:C,'Keyword Research'!B:B)</f>
        <v>Veneto</v>
      </c>
      <c r="C93" s="4" t="str">
        <f>IFERROR(__xludf.DUMMYFUNCTION("""COMPUTED_VALUE"""),"Conegliano")</f>
        <v>Conegliano</v>
      </c>
      <c r="D93" s="5">
        <v>4.0</v>
      </c>
      <c r="E93" s="5">
        <v>370.0</v>
      </c>
      <c r="F93" s="5"/>
      <c r="G93" s="5"/>
      <c r="H93" s="8"/>
    </row>
    <row r="94" ht="30.0" customHeight="1">
      <c r="A94" s="3"/>
      <c r="B94" s="9" t="str">
        <f t="array" ref="B94">XLOOKUP(C94,'Keyword Research'!C:C,'Keyword Research'!B:B)</f>
        <v>Lombardia</v>
      </c>
      <c r="C94" s="4" t="str">
        <f>IFERROR(__xludf.DUMMYFUNCTION("""COMPUTED_VALUE"""),"Corsico")</f>
        <v>Corsico</v>
      </c>
      <c r="D94" s="5">
        <v>6.0</v>
      </c>
      <c r="E94" s="5">
        <v>390.0</v>
      </c>
      <c r="F94" s="5"/>
      <c r="G94" s="5"/>
      <c r="H94" s="8"/>
    </row>
    <row r="95" ht="30.0" customHeight="1">
      <c r="A95" s="3"/>
      <c r="B95" s="9" t="str">
        <f t="array" ref="B95">XLOOKUP(C95,'Keyword Research'!C:C,'Keyword Research'!B:B)</f>
        <v>Piemonte</v>
      </c>
      <c r="C95" s="4" t="str">
        <f>IFERROR(__xludf.DUMMYFUNCTION("""COMPUTED_VALUE"""),"Cuneo")</f>
        <v>Cuneo</v>
      </c>
      <c r="D95" s="5">
        <v>5.0</v>
      </c>
      <c r="E95" s="5">
        <v>400.0</v>
      </c>
      <c r="F95" s="5"/>
      <c r="G95" s="5"/>
      <c r="H95" s="8"/>
    </row>
    <row r="96" ht="30.0" customHeight="1">
      <c r="A96" s="3"/>
      <c r="B96" s="9" t="str">
        <f t="array" ref="B96">XLOOKUP(C96,'Keyword Research'!C:C,'Keyword Research'!B:B)</f>
        <v>Toscana</v>
      </c>
      <c r="C96" s="4" t="str">
        <f>IFERROR(__xludf.DUMMYFUNCTION("""COMPUTED_VALUE"""),"Empoli")</f>
        <v>Empoli</v>
      </c>
      <c r="D96" s="5">
        <v>4.0</v>
      </c>
      <c r="E96" s="5">
        <v>380.0</v>
      </c>
      <c r="F96" s="5"/>
      <c r="G96" s="5"/>
      <c r="H96" s="8"/>
    </row>
    <row r="97" ht="30.0" customHeight="1">
      <c r="A97" s="3"/>
      <c r="B97" s="9" t="str">
        <f t="array" ref="B97">XLOOKUP(C97,'Keyword Research'!C:C,'Keyword Research'!B:B)</f>
        <v>Abruzzo</v>
      </c>
      <c r="C97" s="4" t="str">
        <f>IFERROR(__xludf.DUMMYFUNCTION("""COMPUTED_VALUE"""),"Giulianova")</f>
        <v>Giulianova</v>
      </c>
      <c r="D97" s="5">
        <v>3.0</v>
      </c>
      <c r="E97" s="5">
        <v>360.0</v>
      </c>
      <c r="F97" s="5"/>
      <c r="G97" s="5"/>
      <c r="H97" s="8"/>
    </row>
    <row r="98" ht="30.0" customHeight="1">
      <c r="A98" s="3"/>
      <c r="B98" s="9" t="str">
        <f t="array" ref="B98">XLOOKUP(C98,'Keyword Research'!C:C,'Keyword Research'!B:B)</f>
        <v>Toscana</v>
      </c>
      <c r="C98" s="4" t="str">
        <f>IFERROR(__xludf.DUMMYFUNCTION("""COMPUTED_VALUE"""),"Grosseto")</f>
        <v>Grosseto</v>
      </c>
      <c r="D98" s="5">
        <v>4.0</v>
      </c>
      <c r="E98" s="5">
        <v>380.0</v>
      </c>
      <c r="F98" s="5"/>
      <c r="G98" s="5"/>
      <c r="H98" s="8"/>
    </row>
    <row r="99" ht="30.0" customHeight="1">
      <c r="A99" s="3"/>
      <c r="B99" s="9" t="str">
        <f t="array" ref="B99">XLOOKUP(C99,'Keyword Research'!C:C,'Keyword Research'!B:B)</f>
        <v>Emilia Romagna</v>
      </c>
      <c r="C99" s="4" t="str">
        <f>IFERROR(__xludf.DUMMYFUNCTION("""COMPUTED_VALUE"""),"Imola")</f>
        <v>Imola</v>
      </c>
      <c r="D99" s="5">
        <v>4.0</v>
      </c>
      <c r="E99" s="5">
        <v>390.0</v>
      </c>
      <c r="F99" s="5"/>
      <c r="G99" s="5"/>
      <c r="H99" s="8"/>
    </row>
    <row r="100" ht="30.0" customHeight="1">
      <c r="A100" s="3"/>
      <c r="B100" s="9" t="str">
        <f t="array" ref="B100">XLOOKUP(C100,'Keyword Research'!C:C,'Keyword Research'!B:B)</f>
        <v>Abruzzo</v>
      </c>
      <c r="C100" s="4" t="str">
        <f>IFERROR(__xludf.DUMMYFUNCTION("""COMPUTED_VALUE"""),"Lanciano")</f>
        <v>Lanciano</v>
      </c>
      <c r="D100" s="5">
        <v>4.0</v>
      </c>
      <c r="E100" s="5">
        <v>380.0</v>
      </c>
      <c r="F100" s="5"/>
      <c r="G100" s="5"/>
      <c r="H100" s="8"/>
    </row>
    <row r="101" ht="30.0" customHeight="1">
      <c r="A101" s="3"/>
      <c r="B101" s="9" t="str">
        <f t="array" ref="B101">XLOOKUP(C101,'Keyword Research'!C:C,'Keyword Research'!B:B)</f>
        <v>Lombardia</v>
      </c>
      <c r="C101" s="4" t="str">
        <f>IFERROR(__xludf.DUMMYFUNCTION("""COMPUTED_VALUE"""),"Legnano")</f>
        <v>Legnano</v>
      </c>
      <c r="D101" s="5">
        <v>5.0</v>
      </c>
      <c r="E101" s="5">
        <v>390.0</v>
      </c>
      <c r="F101" s="5"/>
      <c r="G101" s="5"/>
      <c r="H101" s="8"/>
    </row>
    <row r="102" ht="30.0" customHeight="1">
      <c r="A102" s="3"/>
      <c r="B102" s="9" t="str">
        <f t="array" ref="B102">XLOOKUP(C102,'Keyword Research'!C:C,'Keyword Research'!B:B)</f>
        <v>Sicilia</v>
      </c>
      <c r="C102" s="4" t="str">
        <f>IFERROR(__xludf.DUMMYFUNCTION("""COMPUTED_VALUE"""),"Milazzo")</f>
        <v>Milazzo</v>
      </c>
      <c r="D102" s="5">
        <v>7.0</v>
      </c>
      <c r="E102" s="5">
        <v>410.0</v>
      </c>
      <c r="F102" s="5"/>
      <c r="G102" s="5"/>
      <c r="H102" s="8"/>
    </row>
    <row r="103" ht="30.0" customHeight="1">
      <c r="A103" s="3"/>
      <c r="B103" s="9" t="str">
        <f t="array" ref="B103">XLOOKUP(C103,'Keyword Research'!C:C,'Keyword Research'!B:B)</f>
        <v>Lombardia</v>
      </c>
      <c r="C103" s="4" t="str">
        <f>IFERROR(__xludf.DUMMYFUNCTION("""COMPUTED_VALUE"""),"Rho")</f>
        <v>Rho</v>
      </c>
      <c r="D103" s="5">
        <v>5.0</v>
      </c>
      <c r="E103" s="5">
        <v>450.0</v>
      </c>
      <c r="F103" s="5"/>
      <c r="G103" s="5"/>
      <c r="H103" s="8"/>
    </row>
    <row r="104" ht="30.0" customHeight="1">
      <c r="A104" s="3"/>
      <c r="B104" s="9" t="str">
        <f t="array" ref="B104">XLOOKUP(C104,'Keyword Research'!C:C,'Keyword Research'!B:B)</f>
        <v>Veneto</v>
      </c>
      <c r="C104" s="4" t="str">
        <f>IFERROR(__xludf.DUMMYFUNCTION("""COMPUTED_VALUE"""),"Rovigo")</f>
        <v>Rovigo</v>
      </c>
      <c r="D104" s="5">
        <v>5.0</v>
      </c>
      <c r="E104" s="5">
        <v>410.0</v>
      </c>
      <c r="F104" s="5"/>
      <c r="G104" s="5"/>
      <c r="H104" s="8"/>
    </row>
    <row r="105" ht="30.0" customHeight="1">
      <c r="A105" s="3"/>
      <c r="B105" s="9" t="str">
        <f t="array" ref="B105">XLOOKUP(C105,'Keyword Research'!C:C,'Keyword Research'!B:B)</f>
        <v>Lombardia</v>
      </c>
      <c r="C105" s="4" t="str">
        <f>IFERROR(__xludf.DUMMYFUNCTION("""COMPUTED_VALUE"""),"Saronno")</f>
        <v>Saronno</v>
      </c>
      <c r="D105" s="5">
        <v>5.0</v>
      </c>
      <c r="E105" s="5">
        <v>390.0</v>
      </c>
      <c r="F105" s="5"/>
      <c r="G105" s="5"/>
      <c r="H105" s="8"/>
    </row>
    <row r="106" ht="30.0" customHeight="1">
      <c r="A106" s="3"/>
      <c r="B106" s="9" t="str">
        <f t="array" ref="B106">XLOOKUP(C106,'Keyword Research'!C:C,'Keyword Research'!B:B)</f>
        <v>Liguria</v>
      </c>
      <c r="C106" s="4" t="str">
        <f>IFERROR(__xludf.DUMMYFUNCTION("""COMPUTED_VALUE"""),"Savona")</f>
        <v>Savona</v>
      </c>
      <c r="D106" s="5">
        <v>4.0</v>
      </c>
      <c r="E106" s="5">
        <v>470.0</v>
      </c>
      <c r="F106" s="5"/>
      <c r="G106" s="5"/>
      <c r="H106" s="8"/>
    </row>
    <row r="107" ht="30.0" customHeight="1">
      <c r="A107" s="3"/>
      <c r="B107" s="9" t="str">
        <f t="array" ref="B107">XLOOKUP(C107,'Keyword Research'!C:C,'Keyword Research'!B:B)</f>
        <v>Campania</v>
      </c>
      <c r="C107" s="4" t="str">
        <f>IFERROR(__xludf.DUMMYFUNCTION("""COMPUTED_VALUE"""),"Scafati")</f>
        <v>Scafati</v>
      </c>
      <c r="D107" s="5">
        <v>5.0</v>
      </c>
      <c r="E107" s="5">
        <v>390.0</v>
      </c>
      <c r="F107" s="5"/>
      <c r="G107" s="5"/>
      <c r="H107" s="8"/>
    </row>
    <row r="108" ht="30.0" customHeight="1">
      <c r="A108" s="3"/>
      <c r="B108" s="9" t="str">
        <f t="array" ref="B108">XLOOKUP(C108,'Keyword Research'!C:C,'Keyword Research'!B:B)</f>
        <v>Calabria</v>
      </c>
      <c r="C108" s="4" t="str">
        <f>IFERROR(__xludf.DUMMYFUNCTION("""COMPUTED_VALUE"""),"Siderno")</f>
        <v>Siderno</v>
      </c>
      <c r="D108" s="5">
        <v>5.0</v>
      </c>
      <c r="E108" s="5">
        <v>380.0</v>
      </c>
      <c r="F108" s="5"/>
      <c r="G108" s="5"/>
      <c r="H108" s="8"/>
    </row>
    <row r="109" ht="30.0" customHeight="1">
      <c r="A109" s="3"/>
      <c r="B109" s="9" t="str">
        <f t="array" ref="B109">XLOOKUP(C109,'Keyword Research'!C:C,'Keyword Research'!B:B)</f>
        <v>Toscana</v>
      </c>
      <c r="C109" s="4" t="str">
        <f>IFERROR(__xludf.DUMMYFUNCTION("""COMPUTED_VALUE"""),"Siena")</f>
        <v>Siena</v>
      </c>
      <c r="D109" s="5">
        <v>6.0</v>
      </c>
      <c r="E109" s="5">
        <v>420.0</v>
      </c>
      <c r="F109" s="5"/>
      <c r="G109" s="5"/>
      <c r="H109" s="8"/>
    </row>
    <row r="110" ht="30.0" customHeight="1">
      <c r="A110" s="3"/>
      <c r="B110" s="9" t="str">
        <f t="array" ref="B110">XLOOKUP(C110,'Keyword Research'!C:C,'Keyword Research'!B:B)</f>
        <v>Toscana</v>
      </c>
      <c r="C110" s="4" t="str">
        <f>IFERROR(__xludf.DUMMYFUNCTION("""COMPUTED_VALUE"""),"Viareggio")</f>
        <v>Viareggio</v>
      </c>
      <c r="D110" s="5">
        <v>4.0</v>
      </c>
      <c r="E110" s="5">
        <v>380.0</v>
      </c>
      <c r="F110" s="5"/>
      <c r="G110" s="5"/>
      <c r="H110" s="8"/>
    </row>
    <row r="111" ht="30.0" customHeight="1">
      <c r="A111" s="3"/>
      <c r="B111" s="9" t="str">
        <f t="array" ref="B111">XLOOKUP(C111,'Keyword Research'!C:C,'Keyword Research'!B:B)</f>
        <v>Calabria</v>
      </c>
      <c r="C111" s="4" t="str">
        <f>IFERROR(__xludf.DUMMYFUNCTION("""COMPUTED_VALUE"""),"Vibo Valentia")</f>
        <v>Vibo Valentia</v>
      </c>
      <c r="D111" s="5">
        <v>5.0</v>
      </c>
      <c r="E111" s="5">
        <v>410.0</v>
      </c>
      <c r="F111" s="5"/>
      <c r="G111" s="5"/>
      <c r="H111" s="8"/>
    </row>
    <row r="112" ht="30.0" customHeight="1">
      <c r="A112" s="3"/>
      <c r="B112" s="9" t="str">
        <f t="array" ref="B112">XLOOKUP(C112,'Keyword Research'!C:C,'Keyword Research'!B:B)</f>
        <v>Lazio</v>
      </c>
      <c r="C112" s="4" t="str">
        <f>IFERROR(__xludf.DUMMYFUNCTION("""COMPUTED_VALUE"""),"Viterbo")</f>
        <v>Viterbo</v>
      </c>
      <c r="D112" s="5">
        <v>6.0</v>
      </c>
      <c r="E112" s="5">
        <v>460.0</v>
      </c>
      <c r="F112" s="5"/>
      <c r="G112" s="5"/>
      <c r="H112" s="8"/>
    </row>
    <row r="113" ht="30.0" customHeight="1">
      <c r="A113" s="3"/>
      <c r="B113" s="9" t="str">
        <f t="array" ref="B113">XLOOKUP(C113,'Keyword Research'!C:C,'Keyword Research'!B:B)</f>
        <v>Sicilia</v>
      </c>
      <c r="C113" s="4" t="str">
        <f>IFERROR(__xludf.DUMMYFUNCTION("""COMPUTED_VALUE"""),"Arcireale")</f>
        <v>Arcireale</v>
      </c>
      <c r="D113" s="5">
        <v>5.0</v>
      </c>
      <c r="E113" s="5">
        <v>330.0</v>
      </c>
      <c r="F113" s="5"/>
      <c r="G113" s="5"/>
      <c r="H113" s="8"/>
    </row>
    <row r="114" ht="30.0" customHeight="1">
      <c r="A114" s="3"/>
      <c r="B114" s="9" t="str">
        <f t="array" ref="B114">XLOOKUP(C114,'Keyword Research'!C:C,'Keyword Research'!B:B)</f>
        <v>Marche</v>
      </c>
      <c r="C114" s="4" t="str">
        <f>IFERROR(__xludf.DUMMYFUNCTION("""COMPUTED_VALUE"""),"Ascoli Piceno")</f>
        <v>Ascoli Piceno</v>
      </c>
      <c r="D114" s="5">
        <v>4.0</v>
      </c>
      <c r="E114" s="5">
        <v>320.0</v>
      </c>
      <c r="F114" s="5"/>
      <c r="G114" s="5"/>
      <c r="H114" s="8"/>
    </row>
    <row r="115" ht="30.0" customHeight="1">
      <c r="A115" s="3"/>
      <c r="B115" s="9" t="str">
        <f t="array" ref="B115">XLOOKUP(C115,'Keyword Research'!C:C,'Keyword Research'!B:B)</f>
        <v>Campania</v>
      </c>
      <c r="C115" s="4" t="str">
        <f>IFERROR(__xludf.DUMMYFUNCTION("""COMPUTED_VALUE"""),"Castellammare di Stabia")</f>
        <v>Castellammare di Stabia</v>
      </c>
      <c r="D115" s="5">
        <v>6.0</v>
      </c>
      <c r="E115" s="5">
        <v>600.0</v>
      </c>
      <c r="F115" s="5"/>
      <c r="G115" s="5"/>
      <c r="H115" s="8"/>
    </row>
    <row r="116" ht="30.0" customHeight="1">
      <c r="A116" s="3"/>
      <c r="B116" s="9" t="str">
        <f t="array" ref="B116">XLOOKUP(C116,'Keyword Research'!C:C,'Keyword Research'!B:B)</f>
        <v>Umbria</v>
      </c>
      <c r="C116" s="4" t="str">
        <f>IFERROR(__xludf.DUMMYFUNCTION("""COMPUTED_VALUE"""),"Foligno")</f>
        <v>Foligno</v>
      </c>
      <c r="D116" s="5">
        <v>3.0</v>
      </c>
      <c r="E116" s="5">
        <v>300.0</v>
      </c>
      <c r="F116" s="5"/>
      <c r="G116" s="5"/>
      <c r="H116" s="8"/>
    </row>
    <row r="117" ht="30.0" customHeight="1">
      <c r="A117" s="3"/>
      <c r="B117" s="9" t="str">
        <f t="array" ref="B117">XLOOKUP(C117,'Keyword Research'!C:C,'Keyword Research'!B:B)</f>
        <v>Calabria</v>
      </c>
      <c r="C117" s="4" t="str">
        <f>IFERROR(__xludf.DUMMYFUNCTION("""COMPUTED_VALUE"""),"Lamezia Terme")</f>
        <v>Lamezia Terme</v>
      </c>
      <c r="D117" s="5">
        <v>5.0</v>
      </c>
      <c r="E117" s="5">
        <v>350.0</v>
      </c>
      <c r="F117" s="5"/>
      <c r="G117" s="5"/>
      <c r="H117" s="8"/>
    </row>
    <row r="118" ht="30.0" customHeight="1">
      <c r="A118" s="3"/>
      <c r="B118" s="9" t="str">
        <f t="array" ref="B118">XLOOKUP(C118,'Keyword Research'!C:C,'Keyword Research'!B:B)</f>
        <v>Lazio</v>
      </c>
      <c r="C118" s="4" t="str">
        <f>IFERROR(__xludf.DUMMYFUNCTION("""COMPUTED_VALUE"""),"Latina")</f>
        <v>Latina</v>
      </c>
      <c r="D118" s="5">
        <v>10.0</v>
      </c>
      <c r="E118" s="5">
        <v>640.0</v>
      </c>
      <c r="F118" s="5"/>
      <c r="G118" s="5"/>
      <c r="H118" s="8"/>
    </row>
    <row r="119" ht="30.0" customHeight="1">
      <c r="A119" s="3"/>
      <c r="B119" s="9" t="str">
        <f t="array" ref="B119">XLOOKUP(C119,'Keyword Research'!C:C,'Keyword Research'!B:B)</f>
        <v>Lombardia</v>
      </c>
      <c r="C119" s="4" t="str">
        <f>IFERROR(__xludf.DUMMYFUNCTION("""COMPUTED_VALUE"""),"Magenta")</f>
        <v>Magenta</v>
      </c>
      <c r="D119" s="5">
        <v>4.0</v>
      </c>
      <c r="E119" s="5">
        <v>310.0</v>
      </c>
      <c r="F119" s="5"/>
      <c r="G119" s="5"/>
      <c r="H119" s="8"/>
    </row>
    <row r="120" ht="30.0" customHeight="1">
      <c r="A120" s="3"/>
      <c r="B120" s="9" t="str">
        <f t="array" ref="B120">XLOOKUP(C120,'Keyword Research'!C:C,'Keyword Research'!B:B)</f>
        <v>Puglia</v>
      </c>
      <c r="C120" s="4" t="str">
        <f>IFERROR(__xludf.DUMMYFUNCTION("""COMPUTED_VALUE"""),"Maglie")</f>
        <v>Maglie</v>
      </c>
      <c r="D120" s="5">
        <v>3.0</v>
      </c>
      <c r="E120" s="5">
        <v>300.0</v>
      </c>
      <c r="F120" s="5"/>
      <c r="G120" s="5"/>
      <c r="H120" s="8"/>
    </row>
    <row r="121" ht="30.0" customHeight="1">
      <c r="A121" s="3"/>
      <c r="B121" s="9" t="str">
        <f t="array" ref="B121">XLOOKUP(C121,'Keyword Research'!C:C,'Keyword Research'!B:B)</f>
        <v>Lazio</v>
      </c>
      <c r="C121" s="4" t="str">
        <f>IFERROR(__xludf.DUMMYFUNCTION("""COMPUTED_VALUE"""),"Monterotondo")</f>
        <v>Monterotondo</v>
      </c>
      <c r="D121" s="5">
        <v>3.0</v>
      </c>
      <c r="E121" s="5">
        <v>320.0</v>
      </c>
      <c r="F121" s="5"/>
      <c r="G121" s="5"/>
      <c r="H121" s="8"/>
    </row>
    <row r="122" ht="30.0" customHeight="1">
      <c r="A122" s="3"/>
      <c r="B122" s="9" t="str">
        <f t="array" ref="B122">XLOOKUP(C122,'Keyword Research'!C:C,'Keyword Research'!B:B)</f>
        <v>Sardegna</v>
      </c>
      <c r="C122" s="4" t="str">
        <f>IFERROR(__xludf.DUMMYFUNCTION("""COMPUTED_VALUE"""),"Olbia")</f>
        <v>Olbia</v>
      </c>
      <c r="D122" s="5">
        <v>7.0</v>
      </c>
      <c r="E122" s="5">
        <v>370.0</v>
      </c>
      <c r="F122" s="5"/>
      <c r="G122" s="5"/>
      <c r="H122" s="8"/>
    </row>
    <row r="123" ht="30.0" customHeight="1">
      <c r="A123" s="3"/>
      <c r="B123" s="9" t="str">
        <f t="array" ref="B123">XLOOKUP(C123,'Keyword Research'!C:C,'Keyword Research'!B:B)</f>
        <v>Sardegna</v>
      </c>
      <c r="C123" s="4" t="str">
        <f>IFERROR(__xludf.DUMMYFUNCTION("""COMPUTED_VALUE"""),"Oristano")</f>
        <v>Oristano</v>
      </c>
      <c r="D123" s="5">
        <v>4.0</v>
      </c>
      <c r="E123" s="5">
        <v>350.0</v>
      </c>
      <c r="F123" s="5"/>
      <c r="G123" s="5"/>
      <c r="H123" s="8"/>
    </row>
    <row r="124" ht="30.0" customHeight="1">
      <c r="A124" s="3"/>
      <c r="B124" s="9" t="str">
        <f t="array" ref="B124">XLOOKUP(C124,'Keyword Research'!C:C,'Keyword Research'!B:B)</f>
        <v>Sicilia</v>
      </c>
      <c r="C124" s="4" t="str">
        <f>IFERROR(__xludf.DUMMYFUNCTION("""COMPUTED_VALUE"""),"Paternò")</f>
        <v>Paternò</v>
      </c>
      <c r="D124" s="5">
        <v>4.0</v>
      </c>
      <c r="E124" s="5">
        <v>310.0</v>
      </c>
      <c r="F124" s="5"/>
      <c r="G124" s="5"/>
      <c r="H124" s="8"/>
    </row>
    <row r="125" ht="30.0" customHeight="1">
      <c r="A125" s="3"/>
      <c r="B125" s="9" t="str">
        <f t="array" ref="B125">XLOOKUP(C125,'Keyword Research'!C:C,'Keyword Research'!B:B)</f>
        <v>Lazio</v>
      </c>
      <c r="C125" s="4" t="str">
        <f>IFERROR(__xludf.DUMMYFUNCTION("""COMPUTED_VALUE"""),"Rieti")</f>
        <v>Rieti</v>
      </c>
      <c r="D125" s="5">
        <v>4.0</v>
      </c>
      <c r="E125" s="5">
        <v>370.0</v>
      </c>
      <c r="F125" s="5"/>
      <c r="G125" s="5"/>
      <c r="H125" s="8"/>
    </row>
    <row r="126" ht="30.0" customHeight="1">
      <c r="A126" s="3"/>
      <c r="B126" s="9" t="str">
        <f t="array" ref="B126">XLOOKUP(C126,'Keyword Research'!C:C,'Keyword Research'!B:B)</f>
        <v>Abruzzo</v>
      </c>
      <c r="C126" s="4" t="str">
        <f>IFERROR(__xludf.DUMMYFUNCTION("""COMPUTED_VALUE"""),"Teramo")</f>
        <v>Teramo</v>
      </c>
      <c r="D126" s="5">
        <v>4.0</v>
      </c>
      <c r="E126" s="5">
        <v>320.0</v>
      </c>
      <c r="F126" s="5"/>
      <c r="G126" s="5"/>
      <c r="H126" s="8"/>
    </row>
    <row r="127" ht="30.0" customHeight="1">
      <c r="A127" s="3"/>
      <c r="B127" s="9" t="str">
        <f t="array" ref="B127">XLOOKUP(C127,'Keyword Research'!C:C,'Keyword Research'!B:B)</f>
        <v>Piemonte</v>
      </c>
      <c r="C127" s="4" t="str">
        <f>IFERROR(__xludf.DUMMYFUNCTION("""COMPUTED_VALUE"""),"Vercelli")</f>
        <v>Vercelli</v>
      </c>
      <c r="D127" s="5">
        <v>5.0</v>
      </c>
      <c r="E127" s="5">
        <v>330.0</v>
      </c>
      <c r="F127" s="5"/>
      <c r="G127" s="5"/>
      <c r="H127" s="8"/>
    </row>
    <row r="128" ht="30.0" customHeight="1">
      <c r="A128" s="3"/>
      <c r="B128" s="9" t="str">
        <f t="array" ref="B128">XLOOKUP(C128,'Keyword Research'!C:C,'Keyword Research'!B:B)</f>
        <v>Lombardia</v>
      </c>
      <c r="C128" s="4" t="str">
        <f>IFERROR(__xludf.DUMMYFUNCTION("""COMPUTED_VALUE"""),"Vigevano")</f>
        <v>Vigevano</v>
      </c>
      <c r="D128" s="5">
        <v>6.0</v>
      </c>
      <c r="E128" s="5">
        <v>390.0</v>
      </c>
      <c r="F128" s="5"/>
      <c r="G128" s="5"/>
      <c r="H128" s="8"/>
    </row>
    <row r="129" ht="30.0" customHeight="1">
      <c r="A129" s="3"/>
      <c r="B129" s="9" t="str">
        <f t="array" ref="B129">XLOOKUP(C129,'Keyword Research'!C:C,'Keyword Research'!B:B)</f>
        <v>Puglia</v>
      </c>
      <c r="C129" s="4" t="str">
        <f>IFERROR(__xludf.DUMMYFUNCTION("""COMPUTED_VALUE"""),"Barletta")</f>
        <v>Barletta</v>
      </c>
      <c r="D129" s="5">
        <v>5.0</v>
      </c>
      <c r="E129" s="5">
        <v>300.0</v>
      </c>
      <c r="F129" s="5"/>
      <c r="G129" s="5"/>
      <c r="H129" s="8"/>
    </row>
    <row r="130" ht="30.0" customHeight="1">
      <c r="A130" s="3"/>
      <c r="B130" s="9" t="str">
        <f t="array" ref="B130">XLOOKUP(C130,'Keyword Research'!C:C,'Keyword Research'!B:B)</f>
        <v>Piemonte</v>
      </c>
      <c r="C130" s="4" t="str">
        <f>IFERROR(__xludf.DUMMYFUNCTION("""COMPUTED_VALUE"""),"Bra")</f>
        <v>Bra</v>
      </c>
      <c r="D130" s="5">
        <v>3.0</v>
      </c>
      <c r="E130" s="5">
        <v>250.0</v>
      </c>
      <c r="F130" s="5"/>
      <c r="G130" s="5"/>
      <c r="H130" s="8"/>
    </row>
    <row r="131" ht="30.0" customHeight="1">
      <c r="A131" s="3"/>
      <c r="B131" s="9" t="str">
        <f t="array" ref="B131">XLOOKUP(C131,'Keyword Research'!C:C,'Keyword Research'!B:B)</f>
        <v>Lombardia</v>
      </c>
      <c r="C131" s="4" t="str">
        <f>IFERROR(__xludf.DUMMYFUNCTION("""COMPUTED_VALUE"""),"Busto Arsizio")</f>
        <v>Busto Arsizio</v>
      </c>
      <c r="D131" s="5">
        <v>4.0</v>
      </c>
      <c r="E131" s="5">
        <v>230.0</v>
      </c>
      <c r="F131" s="5"/>
      <c r="G131" s="5"/>
      <c r="H131" s="8"/>
    </row>
    <row r="132" ht="30.0" customHeight="1">
      <c r="A132" s="3"/>
      <c r="B132" s="9" t="str">
        <f t="array" ref="B132">XLOOKUP(C132,'Keyword Research'!C:C,'Keyword Research'!B:B)</f>
        <v>Sicilia</v>
      </c>
      <c r="C132" s="4" t="str">
        <f>IFERROR(__xludf.DUMMYFUNCTION("""COMPUTED_VALUE"""),"Caltanissetta")</f>
        <v>Caltanissetta</v>
      </c>
      <c r="D132" s="5">
        <v>5.0</v>
      </c>
      <c r="E132" s="5">
        <v>270.0</v>
      </c>
      <c r="F132" s="5"/>
      <c r="G132" s="5"/>
      <c r="H132" s="8"/>
    </row>
    <row r="133" ht="30.0" customHeight="1">
      <c r="A133" s="3"/>
      <c r="B133" s="9" t="str">
        <f t="array" ref="B133">XLOOKUP(C133,'Keyword Research'!C:C,'Keyword Research'!B:B)</f>
        <v>Molise</v>
      </c>
      <c r="C133" s="4" t="str">
        <f>IFERROR(__xludf.DUMMYFUNCTION("""COMPUTED_VALUE"""),"Campobasso")</f>
        <v>Campobasso</v>
      </c>
      <c r="D133" s="5">
        <v>4.0</v>
      </c>
      <c r="E133" s="5">
        <v>230.0</v>
      </c>
      <c r="F133" s="5"/>
      <c r="G133" s="5"/>
      <c r="H133" s="8"/>
    </row>
    <row r="134" ht="30.0" customHeight="1">
      <c r="A134" s="3"/>
      <c r="B134" s="9" t="str">
        <f t="array" ref="B134">XLOOKUP(C134,'Keyword Research'!C:C,'Keyword Research'!B:B)</f>
        <v>Puglia</v>
      </c>
      <c r="C134" s="4" t="str">
        <f>IFERROR(__xludf.DUMMYFUNCTION("""COMPUTED_VALUE"""),"Casarano")</f>
        <v>Casarano</v>
      </c>
      <c r="D134" s="5">
        <v>4.0</v>
      </c>
      <c r="E134" s="5">
        <v>280.0</v>
      </c>
      <c r="F134" s="5"/>
      <c r="G134" s="5"/>
      <c r="H134" s="8"/>
    </row>
    <row r="135" ht="30.0" customHeight="1">
      <c r="A135" s="3"/>
      <c r="B135" s="9" t="str">
        <f t="array" ref="B135">XLOOKUP(C135,'Keyword Research'!C:C,'Keyword Research'!B:B)</f>
        <v>Lazio</v>
      </c>
      <c r="C135" s="4" t="str">
        <f>IFERROR(__xludf.DUMMYFUNCTION("""COMPUTED_VALUE"""),"Cassino")</f>
        <v>Cassino</v>
      </c>
      <c r="D135" s="5">
        <v>4.0</v>
      </c>
      <c r="E135" s="5">
        <v>270.0</v>
      </c>
      <c r="F135" s="5"/>
      <c r="G135" s="5"/>
      <c r="H135" s="8"/>
    </row>
    <row r="136" ht="30.0" customHeight="1">
      <c r="A136" s="3"/>
      <c r="B136" s="9" t="str">
        <f t="array" ref="B136">XLOOKUP(C136,'Keyword Research'!C:C,'Keyword Research'!B:B)</f>
        <v>Veneto</v>
      </c>
      <c r="C136" s="4" t="str">
        <f>IFERROR(__xludf.DUMMYFUNCTION("""COMPUTED_VALUE"""),"Castelfranco Veneto")</f>
        <v>Castelfranco Veneto</v>
      </c>
      <c r="D136" s="5">
        <v>4.0</v>
      </c>
      <c r="E136" s="5">
        <v>300.0</v>
      </c>
      <c r="F136" s="5"/>
      <c r="G136" s="5"/>
      <c r="H136" s="8"/>
    </row>
    <row r="137" ht="30.0" customHeight="1">
      <c r="A137" s="3"/>
      <c r="B137" s="9" t="str">
        <f t="array" ref="B137">XLOOKUP(C137,'Keyword Research'!C:C,'Keyword Research'!B:B)</f>
        <v>Lombardia</v>
      </c>
      <c r="C137" s="4" t="str">
        <f>IFERROR(__xludf.DUMMYFUNCTION("""COMPUTED_VALUE"""),"Cesano Maderno")</f>
        <v>Cesano Maderno</v>
      </c>
      <c r="D137" s="5">
        <v>3.0</v>
      </c>
      <c r="E137" s="5">
        <v>250.0</v>
      </c>
      <c r="F137" s="5"/>
      <c r="G137" s="5"/>
      <c r="H137" s="8"/>
    </row>
    <row r="138" ht="30.0" customHeight="1">
      <c r="A138" s="3"/>
      <c r="B138" s="9" t="str">
        <f t="array" ref="B138">XLOOKUP(C138,'Keyword Research'!C:C,'Keyword Research'!B:B)</f>
        <v>Emilia Romagna</v>
      </c>
      <c r="C138" s="4" t="str">
        <f>IFERROR(__xludf.DUMMYFUNCTION("""COMPUTED_VALUE"""),"Cesena")</f>
        <v>Cesena</v>
      </c>
      <c r="D138" s="5">
        <v>3.0</v>
      </c>
      <c r="E138" s="5">
        <v>210.0</v>
      </c>
      <c r="F138" s="5"/>
      <c r="G138" s="5"/>
      <c r="H138" s="8"/>
    </row>
    <row r="139" ht="30.0" customHeight="1">
      <c r="A139" s="3"/>
      <c r="B139" s="9" t="str">
        <f t="array" ref="B139">XLOOKUP(C139,'Keyword Research'!C:C,'Keyword Research'!B:B)</f>
        <v>Abruzzo</v>
      </c>
      <c r="C139" s="4" t="str">
        <f>IFERROR(__xludf.DUMMYFUNCTION("""COMPUTED_VALUE"""),"Chieti")</f>
        <v>Chieti</v>
      </c>
      <c r="D139" s="5">
        <v>5.0</v>
      </c>
      <c r="E139" s="5">
        <v>330.0</v>
      </c>
      <c r="F139" s="5"/>
      <c r="G139" s="5"/>
      <c r="H139" s="8"/>
    </row>
    <row r="140" ht="30.0" customHeight="1">
      <c r="A140" s="3"/>
      <c r="B140" s="9" t="str">
        <f t="array" ref="B140">XLOOKUP(C140,'Keyword Research'!C:C,'Keyword Research'!B:B)</f>
        <v>Lazio</v>
      </c>
      <c r="C140" s="4" t="str">
        <f>IFERROR(__xludf.DUMMYFUNCTION("""COMPUTED_VALUE"""),"Civitavecchia")</f>
        <v>Civitavecchia</v>
      </c>
      <c r="D140" s="5">
        <v>4.0</v>
      </c>
      <c r="E140" s="5">
        <v>260.0</v>
      </c>
      <c r="F140" s="5"/>
      <c r="G140" s="5"/>
      <c r="H140" s="8"/>
    </row>
    <row r="141" ht="30.0" customHeight="1">
      <c r="A141" s="3"/>
      <c r="B141" s="9" t="str">
        <f t="array" ref="B141">XLOOKUP(C141,'Keyword Research'!C:C,'Keyword Research'!B:B)</f>
        <v>Lombardia</v>
      </c>
      <c r="C141" s="4" t="str">
        <f>IFERROR(__xludf.DUMMYFUNCTION("""COMPUTED_VALUE"""),"Darfo")</f>
        <v>Darfo</v>
      </c>
      <c r="D141" s="5">
        <v>5.0</v>
      </c>
      <c r="E141" s="5">
        <v>310.0</v>
      </c>
      <c r="F141" s="5"/>
      <c r="G141" s="5"/>
      <c r="H141" s="8"/>
    </row>
    <row r="142" ht="30.0" customHeight="1">
      <c r="A142" s="3"/>
      <c r="B142" s="9" t="str">
        <f t="array" ref="B142">XLOOKUP(C142,'Keyword Research'!C:C,'Keyword Research'!B:B)</f>
        <v>Marche</v>
      </c>
      <c r="C142" s="4" t="str">
        <f>IFERROR(__xludf.DUMMYFUNCTION("""COMPUTED_VALUE"""),"Fano")</f>
        <v>Fano</v>
      </c>
      <c r="D142" s="5">
        <v>5.0</v>
      </c>
      <c r="E142" s="5">
        <v>240.0</v>
      </c>
      <c r="F142" s="5"/>
      <c r="G142" s="5"/>
      <c r="H142" s="8"/>
    </row>
    <row r="143" ht="30.0" customHeight="1">
      <c r="A143" s="3"/>
      <c r="B143" s="9" t="str">
        <f t="array" ref="B143">XLOOKUP(C143,'Keyword Research'!C:C,'Keyword Research'!B:B)</f>
        <v>Campania</v>
      </c>
      <c r="C143" s="4" t="str">
        <f>IFERROR(__xludf.DUMMYFUNCTION("""COMPUTED_VALUE"""),"Fuorigrotta")</f>
        <v>Fuorigrotta</v>
      </c>
      <c r="D143" s="5">
        <v>6.0</v>
      </c>
      <c r="E143" s="5">
        <v>300.0</v>
      </c>
      <c r="F143" s="5"/>
      <c r="G143" s="5"/>
      <c r="H143" s="8"/>
    </row>
    <row r="144" ht="30.0" customHeight="1">
      <c r="A144" s="3"/>
      <c r="B144" s="9" t="str">
        <f t="array" ref="B144">XLOOKUP(C144,'Keyword Research'!C:C,'Keyword Research'!B:B)</f>
        <v>Lazio</v>
      </c>
      <c r="C144" s="4" t="str">
        <f>IFERROR(__xludf.DUMMYFUNCTION("""COMPUTED_VALUE"""),"Guidonia")</f>
        <v>Guidonia</v>
      </c>
      <c r="D144" s="5">
        <v>8.0</v>
      </c>
      <c r="E144" s="5">
        <v>320.0</v>
      </c>
      <c r="F144" s="5"/>
      <c r="G144" s="5"/>
      <c r="H144" s="8"/>
    </row>
    <row r="145" ht="30.0" customHeight="1">
      <c r="A145" s="3"/>
      <c r="B145" s="9" t="str">
        <f t="array" ref="B145">XLOOKUP(C145,'Keyword Research'!C:C,'Keyword Research'!B:B)</f>
        <v>Abruzzo</v>
      </c>
      <c r="C145" s="4" t="str">
        <f>IFERROR(__xludf.DUMMYFUNCTION("""COMPUTED_VALUE"""),"Aquila")</f>
        <v>Aquila</v>
      </c>
      <c r="D145" s="5">
        <v>5.0</v>
      </c>
      <c r="E145" s="5">
        <v>240.0</v>
      </c>
      <c r="F145" s="5"/>
      <c r="G145" s="5"/>
      <c r="H145" s="8"/>
    </row>
    <row r="146" ht="30.0" customHeight="1">
      <c r="A146" s="3"/>
      <c r="B146" s="9" t="str">
        <f t="array" ref="B146">XLOOKUP(C146,'Keyword Research'!C:C,'Keyword Research'!B:B)</f>
        <v>Veneto</v>
      </c>
      <c r="C146" s="4" t="str">
        <f>IFERROR(__xludf.DUMMYFUNCTION("""COMPUTED_VALUE"""),"Legnago")</f>
        <v>Legnago</v>
      </c>
      <c r="D146" s="5">
        <v>4.0</v>
      </c>
      <c r="E146" s="5">
        <v>310.0</v>
      </c>
      <c r="F146" s="5"/>
      <c r="G146" s="5"/>
      <c r="H146" s="8"/>
    </row>
    <row r="147" ht="30.0" customHeight="1">
      <c r="A147" s="3"/>
      <c r="B147" s="9" t="str">
        <f t="array" ref="B147">XLOOKUP(C147,'Keyword Research'!C:C,'Keyword Research'!B:B)</f>
        <v>Marche</v>
      </c>
      <c r="C147" s="4" t="str">
        <f>IFERROR(__xludf.DUMMYFUNCTION("""COMPUTED_VALUE"""),"Macerata")</f>
        <v>Macerata</v>
      </c>
      <c r="D147" s="5">
        <v>4.0</v>
      </c>
      <c r="E147" s="5">
        <v>260.0</v>
      </c>
      <c r="F147" s="5"/>
      <c r="G147" s="5"/>
      <c r="H147" s="8"/>
    </row>
    <row r="148" ht="30.0" customHeight="1">
      <c r="A148" s="3"/>
      <c r="B148" s="9" t="str">
        <f t="array" ref="B148">XLOOKUP(C148,'Keyword Research'!C:C,'Keyword Research'!B:B)</f>
        <v>Basilicata</v>
      </c>
      <c r="C148" s="4" t="str">
        <f>IFERROR(__xludf.DUMMYFUNCTION("""COMPUTED_VALUE"""),"Matera")</f>
        <v>Matera</v>
      </c>
      <c r="D148" s="5">
        <v>4.0</v>
      </c>
      <c r="E148" s="5">
        <v>260.0</v>
      </c>
      <c r="F148" s="5"/>
      <c r="G148" s="5"/>
      <c r="H148" s="8"/>
    </row>
    <row r="149" ht="30.0" customHeight="1">
      <c r="A149" s="3"/>
      <c r="B149" s="9" t="str">
        <f t="array" ref="B149">XLOOKUP(C149,'Keyword Research'!C:C,'Keyword Research'!B:B)</f>
        <v>Puglia</v>
      </c>
      <c r="C149" s="4" t="str">
        <f>IFERROR(__xludf.DUMMYFUNCTION("""COMPUTED_VALUE"""),"Molfetta")</f>
        <v>Molfetta</v>
      </c>
      <c r="D149" s="5">
        <v>4.0</v>
      </c>
      <c r="E149" s="5">
        <v>240.0</v>
      </c>
      <c r="F149" s="5"/>
      <c r="G149" s="5"/>
      <c r="H149" s="8"/>
    </row>
    <row r="150" ht="30.0" customHeight="1">
      <c r="A150" s="3"/>
      <c r="B150" s="9" t="str">
        <f t="array" ref="B150">XLOOKUP(C150,'Keyword Research'!C:C,'Keyword Research'!B:B)</f>
        <v>Toscana</v>
      </c>
      <c r="C150" s="4" t="str">
        <f>IFERROR(__xludf.DUMMYFUNCTION("""COMPUTED_VALUE"""),"Montecatini")</f>
        <v>Montecatini</v>
      </c>
      <c r="D150" s="5">
        <v>4.0</v>
      </c>
      <c r="E150" s="5">
        <v>260.0</v>
      </c>
      <c r="F150" s="5"/>
      <c r="G150" s="5"/>
      <c r="H150" s="8"/>
    </row>
    <row r="151" ht="30.0" customHeight="1">
      <c r="A151" s="3"/>
      <c r="B151" s="9" t="str">
        <f t="array" ref="B151">XLOOKUP(C151,'Keyword Research'!C:C,'Keyword Research'!B:B)</f>
        <v>Toscana</v>
      </c>
      <c r="C151" s="4" t="str">
        <f>IFERROR(__xludf.DUMMYFUNCTION("""COMPUTED_VALUE"""),"Montevarchi")</f>
        <v>Montevarchi</v>
      </c>
      <c r="D151" s="5">
        <v>4.0</v>
      </c>
      <c r="E151" s="5">
        <v>250.0</v>
      </c>
      <c r="F151" s="5"/>
      <c r="G151" s="5"/>
      <c r="H151" s="8"/>
    </row>
    <row r="152" ht="30.0" customHeight="1">
      <c r="A152" s="3"/>
      <c r="B152" s="9" t="str">
        <f t="array" ref="B152">XLOOKUP(C152,'Keyword Research'!C:C,'Keyword Research'!B:B)</f>
        <v>Sardegna</v>
      </c>
      <c r="C152" s="4" t="str">
        <f>IFERROR(__xludf.DUMMYFUNCTION("""COMPUTED_VALUE"""),"Nuoro")</f>
        <v>Nuoro</v>
      </c>
      <c r="D152" s="5">
        <v>5.0</v>
      </c>
      <c r="E152" s="5">
        <v>280.0</v>
      </c>
      <c r="F152" s="5"/>
      <c r="G152" s="5"/>
      <c r="H152" s="8"/>
    </row>
    <row r="153" ht="30.0" customHeight="1">
      <c r="A153" s="3"/>
      <c r="B153" s="9" t="str">
        <f t="array" ref="B153">XLOOKUP(C153,'Keyword Research'!C:C,'Keyword Research'!B:B)</f>
        <v>Basilicata</v>
      </c>
      <c r="C153" s="4" t="str">
        <f>IFERROR(__xludf.DUMMYFUNCTION("""COMPUTED_VALUE"""),"Potenza")</f>
        <v>Potenza</v>
      </c>
      <c r="D153" s="5">
        <v>7.0</v>
      </c>
      <c r="E153" s="5">
        <v>320.0</v>
      </c>
      <c r="F153" s="5"/>
      <c r="G153" s="5"/>
      <c r="H153" s="8"/>
    </row>
    <row r="154" ht="30.0" customHeight="1">
      <c r="A154" s="3"/>
      <c r="B154" s="9" t="str">
        <f t="array" ref="B154">XLOOKUP(C154,'Keyword Research'!C:C,'Keyword Research'!B:B)</f>
        <v>Veneto</v>
      </c>
      <c r="C154" s="4" t="str">
        <f>IFERROR(__xludf.DUMMYFUNCTION("""COMPUTED_VALUE"""),"Schio")</f>
        <v>Schio</v>
      </c>
      <c r="D154" s="5">
        <v>3.0</v>
      </c>
      <c r="E154" s="5">
        <v>250.0</v>
      </c>
      <c r="F154" s="5"/>
      <c r="G154" s="5"/>
      <c r="H154" s="8"/>
    </row>
    <row r="155" ht="30.0" customHeight="1">
      <c r="A155" s="3"/>
      <c r="B155" s="9" t="str">
        <f t="array" ref="B155">XLOOKUP(C155,'Keyword Research'!C:C,'Keyword Research'!B:B)</f>
        <v>Molise</v>
      </c>
      <c r="C155" s="4" t="str">
        <f>IFERROR(__xludf.DUMMYFUNCTION("""COMPUTED_VALUE"""),"Termoli")</f>
        <v>Termoli</v>
      </c>
      <c r="D155" s="5">
        <v>4.0</v>
      </c>
      <c r="E155" s="5">
        <v>240.0</v>
      </c>
      <c r="F155" s="5"/>
      <c r="G155" s="5"/>
      <c r="H155" s="8"/>
    </row>
    <row r="156" ht="30.0" customHeight="1">
      <c r="A156" s="3"/>
      <c r="B156" s="9" t="str">
        <f t="array" ref="B156">XLOOKUP(C156,'Keyword Research'!C:C,'Keyword Research'!B:B)</f>
        <v>Abruzzo</v>
      </c>
      <c r="C156" s="4" t="str">
        <f>IFERROR(__xludf.DUMMYFUNCTION("""COMPUTED_VALUE"""),"vasto")</f>
        <v>vasto</v>
      </c>
      <c r="D156" s="5">
        <v>3.0</v>
      </c>
      <c r="E156" s="5">
        <v>230.0</v>
      </c>
      <c r="F156" s="5"/>
      <c r="G156" s="5"/>
      <c r="H156" s="8"/>
    </row>
    <row r="157" ht="30.0" customHeight="1">
      <c r="A157" s="3"/>
      <c r="B157" s="9" t="str">
        <f t="array" ref="B157">XLOOKUP(C157,'Keyword Research'!C:C,'Keyword Research'!B:B)</f>
        <v>Lombardia</v>
      </c>
      <c r="C157" s="4" t="str">
        <f>IFERROR(__xludf.DUMMYFUNCTION("""COMPUTED_VALUE"""),"Voghera")</f>
        <v>Voghera</v>
      </c>
      <c r="D157" s="5">
        <v>3.0</v>
      </c>
      <c r="E157" s="5">
        <v>250.0</v>
      </c>
      <c r="F157" s="5"/>
      <c r="G157" s="5"/>
      <c r="H157" s="8"/>
    </row>
    <row r="158" ht="30.0" customHeight="1">
      <c r="A158" s="3"/>
      <c r="B158" s="9" t="str">
        <f t="array" ref="B158">XLOOKUP(C158,'Keyword Research'!C:C,'Keyword Research'!B:B)</f>
        <v>Puglia</v>
      </c>
      <c r="C158" s="4" t="str">
        <f>IFERROR(__xludf.DUMMYFUNCTION("""COMPUTED_VALUE"""),"Altamura")</f>
        <v>Altamura</v>
      </c>
      <c r="D158" s="5">
        <v>4.0</v>
      </c>
      <c r="E158" s="5">
        <v>190.0</v>
      </c>
      <c r="F158" s="5"/>
      <c r="G158" s="5"/>
      <c r="H158" s="8"/>
    </row>
    <row r="159" ht="30.0" customHeight="1">
      <c r="A159" s="3"/>
      <c r="B159" s="9" t="str">
        <f t="array" ref="B159">XLOOKUP(C159,'Keyword Research'!C:C,'Keyword Research'!B:B)</f>
        <v>Val d'Aosta</v>
      </c>
      <c r="C159" s="4" t="str">
        <f>IFERROR(__xludf.DUMMYFUNCTION("""COMPUTED_VALUE"""),"Aosta")</f>
        <v>Aosta</v>
      </c>
      <c r="D159" s="5">
        <v>4.0</v>
      </c>
      <c r="E159" s="5">
        <v>210.0</v>
      </c>
      <c r="F159" s="5"/>
      <c r="G159" s="5"/>
      <c r="H159" s="8"/>
    </row>
    <row r="160" ht="30.0" customHeight="1">
      <c r="A160" s="3"/>
      <c r="B160" s="9" t="str">
        <f t="array" ref="B160">XLOOKUP(C160,'Keyword Research'!C:C,'Keyword Research'!B:B)</f>
        <v>Veneto</v>
      </c>
      <c r="C160" s="4" t="str">
        <f>IFERROR(__xludf.DUMMYFUNCTION("""COMPUTED_VALUE"""),"Belluno")</f>
        <v>Belluno</v>
      </c>
      <c r="D160" s="5">
        <v>4.0</v>
      </c>
      <c r="E160" s="5">
        <v>240.0</v>
      </c>
      <c r="F160" s="5"/>
      <c r="G160" s="5"/>
      <c r="H160" s="8"/>
    </row>
    <row r="161" ht="30.0" customHeight="1">
      <c r="A161" s="3"/>
      <c r="B161" s="9" t="str">
        <f t="array" ref="B161">XLOOKUP(C161,'Keyword Research'!C:C,'Keyword Research'!B:B)</f>
        <v>Lazio</v>
      </c>
      <c r="C161" s="4" t="str">
        <f>IFERROR(__xludf.DUMMYFUNCTION("""COMPUTED_VALUE"""),"Boccea")</f>
        <v>Boccea</v>
      </c>
      <c r="D161" s="5">
        <v>4.0</v>
      </c>
      <c r="E161" s="5">
        <v>220.0</v>
      </c>
      <c r="F161" s="5"/>
      <c r="G161" s="5"/>
      <c r="H161" s="8"/>
    </row>
    <row r="162" ht="30.0" customHeight="1">
      <c r="A162" s="3"/>
      <c r="B162" s="9" t="str">
        <f t="array" ref="B162">XLOOKUP(C162,'Keyword Research'!C:C,'Keyword Research'!B:B)</f>
        <v>Lazio</v>
      </c>
      <c r="C162" s="4" t="str">
        <f>IFERROR(__xludf.DUMMYFUNCTION("""COMPUTED_VALUE"""),"Bracciano")</f>
        <v>Bracciano</v>
      </c>
      <c r="D162" s="5">
        <v>2.0</v>
      </c>
      <c r="E162" s="5">
        <v>170.0</v>
      </c>
      <c r="F162" s="5"/>
      <c r="G162" s="5"/>
      <c r="H162" s="8"/>
    </row>
    <row r="163" ht="30.0" customHeight="1">
      <c r="A163" s="3"/>
      <c r="B163" s="9" t="str">
        <f t="array" ref="B163">XLOOKUP(C163,'Keyword Research'!C:C,'Keyword Research'!B:B)</f>
        <v>Toscana</v>
      </c>
      <c r="C163" s="4" t="str">
        <f>IFERROR(__xludf.DUMMYFUNCTION("""COMPUTED_VALUE"""),"Cecina")</f>
        <v>Cecina</v>
      </c>
      <c r="D163" s="5">
        <v>4.0</v>
      </c>
      <c r="E163" s="5">
        <v>190.0</v>
      </c>
      <c r="F163" s="5"/>
      <c r="G163" s="5"/>
      <c r="H163" s="8"/>
    </row>
    <row r="164" ht="30.0" customHeight="1">
      <c r="A164" s="3"/>
      <c r="B164" s="9" t="str">
        <f t="array" ref="B164">XLOOKUP(C164,'Keyword Research'!C:C,'Keyword Research'!B:B)</f>
        <v>Lazio</v>
      </c>
      <c r="C164" s="4" t="str">
        <f>IFERROR(__xludf.DUMMYFUNCTION("""COMPUTED_VALUE"""),"Ciampino")</f>
        <v>Ciampino</v>
      </c>
      <c r="D164" s="5">
        <v>5.0</v>
      </c>
      <c r="E164" s="5">
        <v>240.0</v>
      </c>
      <c r="F164" s="5"/>
      <c r="G164" s="5"/>
      <c r="H164" s="8"/>
    </row>
    <row r="165" ht="30.0" customHeight="1">
      <c r="A165" s="3"/>
      <c r="B165" s="9" t="str">
        <f t="array" ref="B165">XLOOKUP(C165,'Keyword Research'!C:C,'Keyword Research'!B:B)</f>
        <v>Puglia</v>
      </c>
      <c r="C165" s="4" t="str">
        <f>IFERROR(__xludf.DUMMYFUNCTION("""COMPUTED_VALUE"""),"Francavilla Fontana")</f>
        <v>Francavilla Fontana</v>
      </c>
      <c r="D165" s="5">
        <v>2.0</v>
      </c>
      <c r="E165" s="5">
        <v>190.0</v>
      </c>
      <c r="F165" s="5"/>
      <c r="G165" s="5"/>
      <c r="H165" s="8"/>
    </row>
    <row r="166" ht="30.0" customHeight="1">
      <c r="A166" s="3"/>
      <c r="B166" s="9" t="str">
        <f t="array" ref="B166">XLOOKUP(C166,'Keyword Research'!C:C,'Keyword Research'!B:B)</f>
        <v>Puglia</v>
      </c>
      <c r="C166" s="4" t="str">
        <f>IFERROR(__xludf.DUMMYFUNCTION("""COMPUTED_VALUE"""),"Galatina")</f>
        <v>Galatina</v>
      </c>
      <c r="D166" s="5">
        <v>3.0</v>
      </c>
      <c r="E166" s="5">
        <v>170.0</v>
      </c>
      <c r="F166" s="5"/>
      <c r="G166" s="5"/>
      <c r="H166" s="8"/>
    </row>
    <row r="167" ht="30.0" customHeight="1">
      <c r="A167" s="3"/>
      <c r="B167" s="9" t="str">
        <f t="array" ref="B167">XLOOKUP(C167,'Keyword Research'!C:C,'Keyword Research'!B:B)</f>
        <v>Sicilia</v>
      </c>
      <c r="C167" s="4" t="str">
        <f>IFERROR(__xludf.DUMMYFUNCTION("""COMPUTED_VALUE"""),"Giarre")</f>
        <v>Giarre</v>
      </c>
      <c r="D167" s="5">
        <v>4.0</v>
      </c>
      <c r="E167" s="5">
        <v>220.0</v>
      </c>
      <c r="F167" s="5"/>
      <c r="G167" s="5"/>
      <c r="H167" s="8"/>
    </row>
    <row r="168" ht="30.0" customHeight="1">
      <c r="A168" s="3"/>
      <c r="B168" s="9" t="str">
        <f t="array" ref="B168">XLOOKUP(C168,'Keyword Research'!C:C,'Keyword Research'!B:B)</f>
        <v>Piemonte</v>
      </c>
      <c r="C168" s="4" t="str">
        <f>IFERROR(__xludf.DUMMYFUNCTION("""COMPUTED_VALUE"""),"Ivrea")</f>
        <v>Ivrea</v>
      </c>
      <c r="D168" s="5">
        <v>5.0</v>
      </c>
      <c r="E168" s="5">
        <v>200.0</v>
      </c>
      <c r="F168" s="5"/>
      <c r="G168" s="5"/>
      <c r="H168" s="8"/>
    </row>
    <row r="169" ht="30.0" customHeight="1">
      <c r="A169" s="3"/>
      <c r="B169" s="9" t="str">
        <f t="array" ref="B169">XLOOKUP(C169,'Keyword Research'!C:C,'Keyword Research'!B:B)</f>
        <v>Puglia</v>
      </c>
      <c r="C169" s="4" t="str">
        <f>IFERROR(__xludf.DUMMYFUNCTION("""COMPUTED_VALUE"""),"Manduria")</f>
        <v>Manduria</v>
      </c>
      <c r="D169" s="5">
        <v>2.0</v>
      </c>
      <c r="E169" s="5">
        <v>170.0</v>
      </c>
      <c r="F169" s="5"/>
      <c r="G169" s="5"/>
      <c r="H169" s="8"/>
    </row>
    <row r="170" ht="30.0" customHeight="1">
      <c r="A170" s="3"/>
      <c r="B170" s="9" t="str">
        <f t="array" ref="B170">XLOOKUP(C170,'Keyword Research'!C:C,'Keyword Research'!B:B)</f>
        <v>Toscana</v>
      </c>
      <c r="C170" s="4" t="str">
        <f>IFERROR(__xludf.DUMMYFUNCTION("""COMPUTED_VALUE"""),"Massa")</f>
        <v>Massa</v>
      </c>
      <c r="D170" s="5">
        <v>4.0</v>
      </c>
      <c r="E170" s="5">
        <v>230.0</v>
      </c>
      <c r="F170" s="5"/>
      <c r="G170" s="5"/>
      <c r="H170" s="8"/>
    </row>
    <row r="171" ht="30.0" customHeight="1">
      <c r="A171" s="3"/>
      <c r="B171" s="9" t="str">
        <f t="array" ref="B171">XLOOKUP(C171,'Keyword Research'!C:C,'Keyword Research'!B:B)</f>
        <v>Puglia</v>
      </c>
      <c r="C171" s="4" t="str">
        <f>IFERROR(__xludf.DUMMYFUNCTION("""COMPUTED_VALUE"""),"Monopoli")</f>
        <v>Monopoli</v>
      </c>
      <c r="D171" s="5">
        <v>4.0</v>
      </c>
      <c r="E171" s="5">
        <v>220.0</v>
      </c>
      <c r="F171" s="5"/>
      <c r="G171" s="5"/>
      <c r="H171" s="8"/>
    </row>
    <row r="172" ht="30.0" customHeight="1">
      <c r="A172" s="3"/>
      <c r="B172" s="9" t="str">
        <f t="array" ref="B172">XLOOKUP(C172,'Keyword Research'!C:C,'Keyword Research'!B:B)</f>
        <v>Trentino Alto Adige</v>
      </c>
      <c r="C172" s="4" t="str">
        <f>IFERROR(__xludf.DUMMYFUNCTION("""COMPUTED_VALUE"""),"Rovereto")</f>
        <v>Rovereto</v>
      </c>
      <c r="D172" s="5">
        <v>4.0</v>
      </c>
      <c r="E172" s="5">
        <v>210.0</v>
      </c>
      <c r="F172" s="5"/>
      <c r="G172" s="5"/>
      <c r="H172" s="8"/>
    </row>
    <row r="173" ht="30.0" customHeight="1">
      <c r="A173" s="3"/>
      <c r="B173" s="9" t="str">
        <f t="array" ref="B173">XLOOKUP(C173,'Keyword Research'!C:C,'Keyword Research'!B:B)</f>
        <v> Liguria</v>
      </c>
      <c r="C173" s="4" t="str">
        <f>IFERROR(__xludf.DUMMYFUNCTION("""COMPUTED_VALUE"""),"Sanremo")</f>
        <v>Sanremo</v>
      </c>
      <c r="D173" s="5">
        <v>4.0</v>
      </c>
      <c r="E173" s="5">
        <v>220.0</v>
      </c>
      <c r="F173" s="5"/>
      <c r="G173" s="5"/>
      <c r="H173" s="8"/>
    </row>
    <row r="174" ht="30.0" customHeight="1">
      <c r="A174" s="3"/>
      <c r="B174" s="9" t="str">
        <f t="array" ref="B174">XLOOKUP(C174,'Keyword Research'!C:C,'Keyword Research'!B:B)</f>
        <v>Lombardia</v>
      </c>
      <c r="C174" s="4" t="str">
        <f>IFERROR(__xludf.DUMMYFUNCTION("""COMPUTED_VALUE"""),"Sondrio")</f>
        <v>Sondrio</v>
      </c>
      <c r="D174" s="5">
        <v>3.0</v>
      </c>
      <c r="E174" s="5">
        <v>210.0</v>
      </c>
      <c r="F174" s="5"/>
      <c r="G174" s="5"/>
      <c r="H174" s="8"/>
    </row>
    <row r="175" ht="30.0" customHeight="1">
      <c r="A175" s="3"/>
      <c r="B175" s="9" t="str">
        <f t="array" ref="B175">XLOOKUP(C175,'Keyword Research'!C:C,'Keyword Research'!B:B)</f>
        <v>Lazio</v>
      </c>
      <c r="C175" s="4" t="str">
        <f>IFERROR(__xludf.DUMMYFUNCTION("""COMPUTED_VALUE"""),"Terracina")</f>
        <v>Terracina</v>
      </c>
      <c r="D175" s="5">
        <v>5.0</v>
      </c>
      <c r="E175" s="5">
        <v>180.0</v>
      </c>
      <c r="F175" s="5"/>
      <c r="G175" s="5"/>
      <c r="H175" s="8"/>
    </row>
    <row r="176" ht="30.0" customHeight="1">
      <c r="A176" s="3"/>
      <c r="B176" s="9" t="str">
        <f t="array" ref="B176">XLOOKUP(C176,'Keyword Research'!C:C,'Keyword Research'!B:B)</f>
        <v>Puglia</v>
      </c>
      <c r="C176" s="4" t="str">
        <f>IFERROR(__xludf.DUMMYFUNCTION("""COMPUTED_VALUE"""),"Trani")</f>
        <v>Trani</v>
      </c>
      <c r="D176" s="5">
        <v>3.0</v>
      </c>
      <c r="E176" s="5">
        <v>180.0</v>
      </c>
      <c r="F176" s="5"/>
      <c r="G176" s="5"/>
      <c r="H176" s="8"/>
    </row>
    <row r="177" ht="30.0" customHeight="1">
      <c r="A177" s="3"/>
      <c r="B177" s="9" t="str">
        <f t="array" ref="B177">XLOOKUP(C177,'Keyword Research'!C:C,'Keyword Research'!B:B)</f>
        <v>Puglia</v>
      </c>
      <c r="C177" s="4" t="str">
        <f>IFERROR(__xludf.DUMMYFUNCTION("""COMPUTED_VALUE"""),"Andria")</f>
        <v>Andria</v>
      </c>
      <c r="D177" s="5">
        <v>4.0</v>
      </c>
      <c r="E177" s="5">
        <v>200.0</v>
      </c>
      <c r="F177" s="5"/>
      <c r="G177" s="5"/>
      <c r="H177" s="8"/>
    </row>
    <row r="178" ht="30.0" customHeight="1">
      <c r="A178" s="3"/>
      <c r="B178" s="9" t="str">
        <f t="array" ref="B178">XLOOKUP(C178,'Keyword Research'!C:C,'Keyword Research'!B:B)</f>
        <v>Piemonte</v>
      </c>
      <c r="C178" s="4" t="str">
        <f>IFERROR(__xludf.DUMMYFUNCTION("""COMPUTED_VALUE"""),"Arona")</f>
        <v>Arona</v>
      </c>
      <c r="D178" s="5">
        <v>4.0</v>
      </c>
      <c r="E178" s="5">
        <v>180.0</v>
      </c>
      <c r="F178" s="5"/>
      <c r="G178" s="5"/>
      <c r="H178" s="8"/>
    </row>
    <row r="179" ht="30.0" customHeight="1">
      <c r="A179" s="3"/>
      <c r="B179" s="9" t="str">
        <f t="array" ref="B179">XLOOKUP(C179,'Keyword Research'!C:C,'Keyword Research'!B:B)</f>
        <v>Veneto</v>
      </c>
      <c r="C179" s="4" t="str">
        <f>IFERROR(__xludf.DUMMYFUNCTION("""COMPUTED_VALUE"""),"Bassano")</f>
        <v>Bassano</v>
      </c>
      <c r="D179" s="5">
        <v>5.0</v>
      </c>
      <c r="E179" s="5">
        <v>220.0</v>
      </c>
      <c r="F179" s="5"/>
      <c r="G179" s="5"/>
      <c r="H179" s="8"/>
    </row>
    <row r="180" ht="30.0" customHeight="1">
      <c r="A180" s="3"/>
      <c r="B180" s="9" t="str">
        <f t="array" ref="B180">XLOOKUP(C180,'Keyword Research'!C:C,'Keyword Research'!B:B)</f>
        <v>Piemonte</v>
      </c>
      <c r="C180" s="4" t="str">
        <f>IFERROR(__xludf.DUMMYFUNCTION("""COMPUTED_VALUE"""),"Borgosesia")</f>
        <v>Borgosesia</v>
      </c>
      <c r="D180" s="5">
        <v>2.0</v>
      </c>
      <c r="E180" s="5">
        <v>140.0</v>
      </c>
      <c r="F180" s="5"/>
      <c r="G180" s="5"/>
      <c r="H180" s="8"/>
    </row>
    <row r="181" ht="30.0" customHeight="1">
      <c r="A181" s="3"/>
      <c r="B181" s="9" t="str">
        <f t="array" ref="B181">XLOOKUP(C181,'Keyword Research'!C:C,'Keyword Research'!B:B)</f>
        <v>Sicilia</v>
      </c>
      <c r="C181" s="4" t="str">
        <f>IFERROR(__xludf.DUMMYFUNCTION("""COMPUTED_VALUE"""),"Caltagirone")</f>
        <v>Caltagirone</v>
      </c>
      <c r="D181" s="5">
        <v>4.0</v>
      </c>
      <c r="E181" s="5">
        <v>170.0</v>
      </c>
      <c r="F181" s="5"/>
      <c r="G181" s="5"/>
      <c r="H181" s="8"/>
    </row>
    <row r="182" ht="30.0" customHeight="1">
      <c r="A182" s="3"/>
      <c r="B182" s="9" t="str">
        <f t="array" ref="B182">XLOOKUP(C182,'Keyword Research'!C:C,'Keyword Research'!B:B)</f>
        <v>Sardegna</v>
      </c>
      <c r="C182" s="4" t="str">
        <f>IFERROR(__xludf.DUMMYFUNCTION("""COMPUTED_VALUE"""),"Carbonia")</f>
        <v>Carbonia</v>
      </c>
      <c r="D182" s="5">
        <v>5.0</v>
      </c>
      <c r="E182" s="5">
        <v>210.0</v>
      </c>
      <c r="F182" s="5"/>
      <c r="G182" s="5"/>
      <c r="H182" s="8"/>
    </row>
    <row r="183" ht="30.0" customHeight="1">
      <c r="A183" s="3"/>
      <c r="B183" s="9" t="str">
        <f t="array" ref="B183">XLOOKUP(C183,'Keyword Research'!C:C,'Keyword Research'!B:B)</f>
        <v>Lombardia</v>
      </c>
      <c r="C183" s="4" t="str">
        <f>IFERROR(__xludf.DUMMYFUNCTION("""COMPUTED_VALUE"""),"Carugate")</f>
        <v>Carugate</v>
      </c>
      <c r="D183" s="5">
        <v>4.0</v>
      </c>
      <c r="E183" s="5">
        <v>190.0</v>
      </c>
      <c r="F183" s="5"/>
      <c r="G183" s="5"/>
      <c r="H183" s="8"/>
    </row>
    <row r="184" ht="30.0" customHeight="1">
      <c r="A184" s="3"/>
      <c r="B184" s="9" t="str">
        <f t="array" ref="B184">XLOOKUP(C184,'Keyword Research'!C:C,'Keyword Research'!B:B)</f>
        <v>Umbria</v>
      </c>
      <c r="C184" s="4" t="str">
        <f>IFERROR(__xludf.DUMMYFUNCTION("""COMPUTED_VALUE"""),"Città di castello")</f>
        <v>Città di castello</v>
      </c>
      <c r="D184" s="5">
        <v>2.0</v>
      </c>
      <c r="E184" s="5">
        <v>140.0</v>
      </c>
      <c r="F184" s="5"/>
      <c r="G184" s="5"/>
      <c r="H184" s="8"/>
    </row>
    <row r="185" ht="30.0" customHeight="1">
      <c r="A185" s="3"/>
      <c r="B185" s="9" t="str">
        <f t="array" ref="B185">XLOOKUP(C185,'Keyword Research'!C:C,'Keyword Research'!B:B)</f>
        <v>Lazio</v>
      </c>
      <c r="C185" s="4" t="str">
        <f>IFERROR(__xludf.DUMMYFUNCTION("""COMPUTED_VALUE"""),"Colleferro")</f>
        <v>Colleferro</v>
      </c>
      <c r="D185" s="5">
        <v>3.0</v>
      </c>
      <c r="E185" s="5">
        <v>160.0</v>
      </c>
      <c r="F185" s="5"/>
      <c r="G185" s="5"/>
      <c r="H185" s="8"/>
    </row>
    <row r="186" ht="30.0" customHeight="1">
      <c r="A186" s="3"/>
      <c r="B186" s="9" t="str">
        <f t="array" ref="B186">XLOOKUP(C186,'Keyword Research'!C:C,'Keyword Research'!B:B)</f>
        <v>Lazio</v>
      </c>
      <c r="C186" s="4" t="str">
        <f>IFERROR(__xludf.DUMMYFUNCTION("""COMPUTED_VALUE"""),"Formia")</f>
        <v>Formia</v>
      </c>
      <c r="D186" s="5">
        <v>4.0</v>
      </c>
      <c r="E186" s="5">
        <v>150.0</v>
      </c>
      <c r="F186" s="5"/>
      <c r="G186" s="5"/>
      <c r="H186" s="8"/>
    </row>
    <row r="187" ht="30.0" customHeight="1">
      <c r="A187" s="3"/>
      <c r="B187" s="9" t="str">
        <f t="array" ref="B187">XLOOKUP(C187,'Keyword Research'!C:C,'Keyword Research'!B:B)</f>
        <v>Puglia</v>
      </c>
      <c r="C187" s="4" t="str">
        <f>IFERROR(__xludf.DUMMYFUNCTION("""COMPUTED_VALUE"""),"Martina Franca")</f>
        <v>Martina Franca</v>
      </c>
      <c r="D187" s="5">
        <v>4.0</v>
      </c>
      <c r="E187" s="5">
        <v>160.0</v>
      </c>
      <c r="F187" s="5"/>
      <c r="G187" s="5"/>
      <c r="H187" s="8"/>
    </row>
    <row r="188" ht="30.0" customHeight="1">
      <c r="A188" s="3"/>
      <c r="B188" s="9" t="str">
        <f t="array" ref="B188">XLOOKUP(C188,'Keyword Research'!C:C,'Keyword Research'!B:B)</f>
        <v>Puglia</v>
      </c>
      <c r="C188" s="4" t="str">
        <f>IFERROR(__xludf.DUMMYFUNCTION("""COMPUTED_VALUE"""),"Massafra")</f>
        <v>Massafra</v>
      </c>
      <c r="D188" s="5">
        <v>3.0</v>
      </c>
      <c r="E188" s="5">
        <v>140.0</v>
      </c>
      <c r="F188" s="5"/>
      <c r="G188" s="5"/>
      <c r="H188" s="8"/>
    </row>
    <row r="189" ht="30.0" customHeight="1">
      <c r="A189" s="3"/>
      <c r="B189" s="9" t="str">
        <f t="array" ref="B189">XLOOKUP(C189,'Keyword Research'!C:C,'Keyword Research'!B:B)</f>
        <v>Puglia</v>
      </c>
      <c r="C189" s="4" t="str">
        <f>IFERROR(__xludf.DUMMYFUNCTION("""COMPUTED_VALUE"""),"Modugno")</f>
        <v>Modugno</v>
      </c>
      <c r="D189" s="5">
        <v>4.0</v>
      </c>
      <c r="E189" s="5">
        <v>170.0</v>
      </c>
      <c r="F189" s="5"/>
      <c r="G189" s="5"/>
      <c r="H189" s="8"/>
    </row>
    <row r="190" ht="30.0" customHeight="1">
      <c r="A190" s="3"/>
      <c r="B190" s="9" t="str">
        <f t="array" ref="B190">XLOOKUP(C190,'Keyword Research'!C:C,'Keyword Research'!B:B)</f>
        <v>Piemonte</v>
      </c>
      <c r="C190" s="4" t="str">
        <f>IFERROR(__xludf.DUMMYFUNCTION("""COMPUTED_VALUE"""),"Moncalieri")</f>
        <v>Moncalieri</v>
      </c>
      <c r="D190" s="5">
        <v>3.0</v>
      </c>
      <c r="E190" s="5">
        <v>160.0</v>
      </c>
      <c r="F190" s="5"/>
      <c r="G190" s="5"/>
      <c r="H190" s="8"/>
    </row>
    <row r="191" ht="30.0" customHeight="1">
      <c r="A191" s="3"/>
      <c r="B191" s="9" t="str">
        <f t="array" ref="B191">XLOOKUP(C191,'Keyword Research'!C:C,'Keyword Research'!B:B)</f>
        <v>Friuli Venezia Giulia</v>
      </c>
      <c r="C191" s="4" t="str">
        <f>IFERROR(__xludf.DUMMYFUNCTION("""COMPUTED_VALUE"""),"Monfalcone")</f>
        <v>Monfalcone</v>
      </c>
      <c r="D191" s="5">
        <v>4.0</v>
      </c>
      <c r="E191" s="5">
        <v>200.0</v>
      </c>
      <c r="F191" s="5"/>
      <c r="G191" s="5"/>
      <c r="H191" s="8"/>
    </row>
    <row r="192" ht="30.0" customHeight="1">
      <c r="A192" s="3"/>
      <c r="B192" s="9" t="str">
        <f t="array" ref="B192">XLOOKUP(C192,'Keyword Research'!C:C,'Keyword Research'!B:B)</f>
        <v>Lombardia</v>
      </c>
      <c r="C192" s="4" t="str">
        <f>IFERROR(__xludf.DUMMYFUNCTION("""COMPUTED_VALUE"""),"Orio al Serio")</f>
        <v>Orio al Serio</v>
      </c>
      <c r="D192" s="5">
        <v>3.0</v>
      </c>
      <c r="E192" s="5">
        <v>210.0</v>
      </c>
      <c r="F192" s="5"/>
      <c r="G192" s="5"/>
      <c r="H192" s="8"/>
    </row>
    <row r="193" ht="30.0" customHeight="1">
      <c r="A193" s="3"/>
      <c r="B193" s="9" t="str">
        <f t="array" ref="B193">XLOOKUP(C193,'Keyword Research'!C:C,'Keyword Research'!B:B)</f>
        <v>Piemonte</v>
      </c>
      <c r="C193" s="4" t="str">
        <f>IFERROR(__xludf.DUMMYFUNCTION("""COMPUTED_VALUE"""),"Pinerolo")</f>
        <v>Pinerolo</v>
      </c>
      <c r="D193" s="5">
        <v>4.0</v>
      </c>
      <c r="E193" s="5">
        <v>200.0</v>
      </c>
      <c r="F193" s="5"/>
      <c r="G193" s="5"/>
      <c r="H193" s="8"/>
    </row>
    <row r="194" ht="30.0" customHeight="1">
      <c r="A194" s="3"/>
      <c r="B194" s="9" t="str">
        <f t="array" ref="B194">XLOOKUP(C194,'Keyword Research'!C:C,'Keyword Research'!B:B)</f>
        <v>Toscana</v>
      </c>
      <c r="C194" s="4" t="str">
        <f>IFERROR(__xludf.DUMMYFUNCTION("""COMPUTED_VALUE"""),"Poggibonsi")</f>
        <v>Poggibonsi</v>
      </c>
      <c r="D194" s="5">
        <v>5.0</v>
      </c>
      <c r="E194" s="5">
        <v>160.0</v>
      </c>
      <c r="F194" s="5"/>
      <c r="G194" s="5"/>
      <c r="H194" s="8"/>
    </row>
    <row r="195" ht="30.0" customHeight="1">
      <c r="A195" s="3"/>
      <c r="B195" s="9" t="str">
        <f t="array" ref="B195">XLOOKUP(C195,'Keyword Research'!C:C,'Keyword Research'!B:B)</f>
        <v>Veneto</v>
      </c>
      <c r="C195" s="4" t="str">
        <f>IFERROR(__xludf.DUMMYFUNCTION("""COMPUTED_VALUE"""),"Portogruaro")</f>
        <v>Portogruaro</v>
      </c>
      <c r="D195" s="5">
        <v>5.0</v>
      </c>
      <c r="E195" s="5">
        <v>170.0</v>
      </c>
      <c r="F195" s="5"/>
      <c r="G195" s="5"/>
      <c r="H195" s="8"/>
    </row>
    <row r="196" ht="30.0" customHeight="1">
      <c r="A196" s="3"/>
      <c r="B196" s="9" t="str">
        <f t="array" ref="B196">XLOOKUP(C196,'Keyword Research'!C:C,'Keyword Research'!B:B)</f>
        <v>Sardegna</v>
      </c>
      <c r="C196" s="4" t="str">
        <f>IFERROR(__xludf.DUMMYFUNCTION("""COMPUTED_VALUE"""),"Quartu Sant'Elena")</f>
        <v>Quartu Sant'Elena</v>
      </c>
      <c r="D196" s="5">
        <v>4.0</v>
      </c>
      <c r="E196" s="5">
        <v>250.0</v>
      </c>
      <c r="F196" s="5"/>
      <c r="G196" s="5"/>
      <c r="H196" s="8"/>
    </row>
    <row r="197" ht="30.0" customHeight="1">
      <c r="A197" s="3"/>
      <c r="B197" s="9" t="str">
        <f t="array" ref="B197">XLOOKUP(C197,'Keyword Research'!C:C,'Keyword Research'!B:B)</f>
        <v>Veneto</v>
      </c>
      <c r="C197" s="4" t="str">
        <f>IFERROR(__xludf.DUMMYFUNCTION("""COMPUTED_VALUE"""),"San Donà di Piave")</f>
        <v>San Donà di Piave</v>
      </c>
      <c r="D197" s="5">
        <v>5.0</v>
      </c>
      <c r="E197" s="5">
        <v>170.0</v>
      </c>
      <c r="F197" s="5"/>
      <c r="G197" s="5"/>
      <c r="H197" s="8"/>
    </row>
    <row r="198" ht="30.0" customHeight="1">
      <c r="A198" s="3"/>
      <c r="B198" s="9" t="str">
        <f t="array" ref="B198">XLOOKUP(C198,'Keyword Research'!C:C,'Keyword Research'!B:B)</f>
        <v>Liguria</v>
      </c>
      <c r="C198" s="4" t="str">
        <f>IFERROR(__xludf.DUMMYFUNCTION("""COMPUTED_VALUE"""),"Serzana")</f>
        <v>Serzana</v>
      </c>
      <c r="D198" s="5">
        <v>3.0</v>
      </c>
      <c r="E198" s="5">
        <v>140.0</v>
      </c>
      <c r="F198" s="5"/>
      <c r="G198" s="5"/>
      <c r="H198" s="8"/>
    </row>
    <row r="199" ht="30.0" customHeight="1">
      <c r="A199" s="3"/>
      <c r="B199" s="9" t="str">
        <f t="array" ref="B199">XLOOKUP(C199,'Keyword Research'!C:C,'Keyword Research'!B:B)</f>
        <v>Lombardia</v>
      </c>
      <c r="C199" s="4" t="str">
        <f>IFERROR(__xludf.DUMMYFUNCTION("""COMPUTED_VALUE"""),"Stezzano")</f>
        <v>Stezzano</v>
      </c>
      <c r="D199" s="5">
        <v>2.0</v>
      </c>
      <c r="E199" s="5">
        <v>170.0</v>
      </c>
      <c r="F199" s="5"/>
      <c r="G199" s="5"/>
      <c r="H199" s="8"/>
    </row>
    <row r="200" ht="30.0" customHeight="1">
      <c r="A200" s="3"/>
      <c r="B200" s="9" t="str">
        <f t="array" ref="B200">XLOOKUP(C200,'Keyword Research'!C:C,'Keyword Research'!B:B)</f>
        <v>Sicilia</v>
      </c>
      <c r="C200" s="4" t="str">
        <f>IFERROR(__xludf.DUMMYFUNCTION("""COMPUTED_VALUE"""),"Termini Imerese")</f>
        <v>Termini Imerese</v>
      </c>
      <c r="D200" s="5">
        <v>4.0</v>
      </c>
      <c r="E200" s="5">
        <v>160.0</v>
      </c>
      <c r="F200" s="5"/>
      <c r="G200" s="5"/>
      <c r="H200" s="8"/>
    </row>
    <row r="201" ht="30.0" customHeight="1">
      <c r="A201" s="3"/>
      <c r="B201" s="9" t="str">
        <f t="array" ref="B201">XLOOKUP(C201,'Keyword Research'!C:C,'Keyword Research'!B:B)</f>
        <v>Toscana</v>
      </c>
      <c r="C201" s="4" t="str">
        <f>IFERROR(__xludf.DUMMYFUNCTION("""COMPUTED_VALUE"""),"Carrara")</f>
        <v>Carrara</v>
      </c>
      <c r="D201" s="5">
        <v>6.0</v>
      </c>
      <c r="E201" s="5">
        <v>200.0</v>
      </c>
      <c r="F201" s="5"/>
      <c r="G201" s="5"/>
      <c r="H201" s="8"/>
    </row>
    <row r="202" ht="30.0" customHeight="1">
      <c r="A202" s="3"/>
      <c r="B202" s="9" t="str">
        <f t="array" ref="B202">XLOOKUP(C202,'Keyword Research'!C:C,'Keyword Research'!B:B)</f>
        <v>Emilia Romagna</v>
      </c>
      <c r="C202" s="4" t="str">
        <f>IFERROR(__xludf.DUMMYFUNCTION("""COMPUTED_VALUE"""),"Casalecchio")</f>
        <v>Casalecchio</v>
      </c>
      <c r="D202" s="5">
        <v>4.0</v>
      </c>
      <c r="E202" s="5">
        <v>160.0</v>
      </c>
      <c r="F202" s="5"/>
      <c r="G202" s="5"/>
      <c r="H202" s="8"/>
    </row>
    <row r="203" ht="30.0" customHeight="1">
      <c r="A203" s="3"/>
      <c r="B203" s="9" t="str">
        <f t="array" ref="B203">XLOOKUP(C203,'Keyword Research'!C:C,'Keyword Research'!B:B)</f>
        <v>Puglia</v>
      </c>
      <c r="C203" s="4" t="str">
        <f>IFERROR(__xludf.DUMMYFUNCTION("""COMPUTED_VALUE"""),"Casamassima")</f>
        <v>Casamassima</v>
      </c>
      <c r="D203" s="5">
        <v>4.0</v>
      </c>
      <c r="E203" s="5">
        <v>140.0</v>
      </c>
      <c r="F203" s="5"/>
      <c r="G203" s="5"/>
      <c r="H203" s="8"/>
    </row>
    <row r="204" ht="30.0" customHeight="1">
      <c r="A204" s="3"/>
      <c r="B204" s="9" t="str">
        <f t="array" ref="B204">XLOOKUP(C204,'Keyword Research'!C:C,'Keyword Research'!B:B)</f>
        <v>Puglia</v>
      </c>
      <c r="C204" s="4" t="str">
        <f>IFERROR(__xludf.DUMMYFUNCTION("""COMPUTED_VALUE"""),"Cerignola")</f>
        <v>Cerignola</v>
      </c>
      <c r="D204" s="5">
        <v>3.0</v>
      </c>
      <c r="E204" s="5">
        <v>110.0</v>
      </c>
      <c r="F204" s="5"/>
      <c r="G204" s="5"/>
      <c r="H204" s="8"/>
    </row>
    <row r="205" ht="30.0" customHeight="1">
      <c r="A205" s="3"/>
      <c r="B205" s="9" t="str">
        <f t="array" ref="B205">XLOOKUP(C205,'Keyword Research'!C:C,'Keyword Research'!B:B)</f>
        <v>Liguria</v>
      </c>
      <c r="C205" s="4" t="str">
        <f>IFERROR(__xludf.DUMMYFUNCTION("""COMPUTED_VALUE"""),"Chiavari")</f>
        <v>Chiavari</v>
      </c>
      <c r="D205" s="5">
        <v>4.0</v>
      </c>
      <c r="E205" s="5">
        <v>110.0</v>
      </c>
      <c r="F205" s="5"/>
      <c r="G205" s="5"/>
      <c r="H205" s="8"/>
    </row>
    <row r="206" ht="30.0" customHeight="1">
      <c r="A206" s="3"/>
      <c r="B206" s="9" t="str">
        <f t="array" ref="B206">XLOOKUP(C206,'Keyword Research'!C:C,'Keyword Research'!B:B)</f>
        <v>Puglia</v>
      </c>
      <c r="C206" s="4" t="str">
        <f>IFERROR(__xludf.DUMMYFUNCTION("""COMPUTED_VALUE"""),"Corato")</f>
        <v>Corato</v>
      </c>
      <c r="D206" s="5">
        <v>3.0</v>
      </c>
      <c r="E206" s="5">
        <v>110.0</v>
      </c>
      <c r="F206" s="5"/>
      <c r="G206" s="5"/>
      <c r="H206" s="8"/>
    </row>
    <row r="207" ht="30.0" customHeight="1">
      <c r="A207" s="3"/>
      <c r="B207" s="9" t="str">
        <f t="array" ref="B207">XLOOKUP(C207,'Keyword Research'!C:C,'Keyword Research'!B:B)</f>
        <v>Sicilia</v>
      </c>
      <c r="C207" s="4" t="str">
        <f>IFERROR(__xludf.DUMMYFUNCTION("""COMPUTED_VALUE"""),"Enna")</f>
        <v>Enna</v>
      </c>
      <c r="D207" s="5">
        <v>4.0</v>
      </c>
      <c r="E207" s="5">
        <v>150.0</v>
      </c>
      <c r="F207" s="5"/>
      <c r="G207" s="5"/>
      <c r="H207" s="8"/>
    </row>
    <row r="208" ht="30.0" customHeight="1">
      <c r="A208" s="3"/>
      <c r="B208" s="9" t="str">
        <f t="array" ref="B208">XLOOKUP(C208,'Keyword Research'!C:C,'Keyword Research'!B:B)</f>
        <v>Marche</v>
      </c>
      <c r="C208" s="4" t="str">
        <f>IFERROR(__xludf.DUMMYFUNCTION("""COMPUTED_VALUE"""),"Fabriano")</f>
        <v>Fabriano</v>
      </c>
      <c r="D208" s="5">
        <v>4.0</v>
      </c>
      <c r="E208" s="5">
        <v>110.0</v>
      </c>
      <c r="F208" s="5"/>
      <c r="G208" s="5"/>
      <c r="H208" s="8"/>
    </row>
    <row r="209" ht="30.0" customHeight="1">
      <c r="A209" s="3"/>
      <c r="B209" s="9" t="str">
        <f t="array" ref="B209">XLOOKUP(C209,'Keyword Research'!C:C,'Keyword Research'!B:B)</f>
        <v>Sicilia</v>
      </c>
      <c r="C209" s="4" t="str">
        <f>IFERROR(__xludf.DUMMYFUNCTION("""COMPUTED_VALUE"""),"Gela")</f>
        <v>Gela</v>
      </c>
      <c r="D209" s="5">
        <v>3.0</v>
      </c>
      <c r="E209" s="5">
        <v>130.0</v>
      </c>
      <c r="F209" s="5"/>
      <c r="G209" s="5"/>
      <c r="H209" s="8"/>
    </row>
    <row r="210" ht="30.0" customHeight="1">
      <c r="A210" s="3"/>
      <c r="B210" s="9" t="str">
        <f t="array" ref="B210">XLOOKUP(C210,'Keyword Research'!C:C,'Keyword Research'!B:B)</f>
        <v>Puglia</v>
      </c>
      <c r="C210" s="4" t="str">
        <f>IFERROR(__xludf.DUMMYFUNCTION("""COMPUTED_VALUE"""),"Gioia del colle")</f>
        <v>Gioia del colle</v>
      </c>
      <c r="D210" s="5">
        <v>1.0</v>
      </c>
      <c r="E210" s="5">
        <v>110.0</v>
      </c>
      <c r="F210" s="5"/>
      <c r="G210" s="5"/>
      <c r="H210" s="8"/>
    </row>
    <row r="211" ht="30.0" customHeight="1">
      <c r="A211" s="3"/>
      <c r="B211" s="9" t="str">
        <f t="array" ref="B211">XLOOKUP(C211,'Keyword Research'!C:C,'Keyword Research'!B:B)</f>
        <v>Lombardia</v>
      </c>
      <c r="C211" s="4" t="str">
        <f>IFERROR(__xludf.DUMMYFUNCTION("""COMPUTED_VALUE"""),"Giussano")</f>
        <v>Giussano</v>
      </c>
      <c r="D211" s="5">
        <v>3.0</v>
      </c>
      <c r="E211" s="5">
        <v>130.0</v>
      </c>
      <c r="F211" s="5"/>
      <c r="G211" s="5"/>
      <c r="H211" s="8"/>
    </row>
    <row r="212" ht="30.0" customHeight="1">
      <c r="A212" s="3"/>
      <c r="B212" s="9" t="str">
        <f t="array" ref="B212">XLOOKUP(C212,'Keyword Research'!C:C,'Keyword Research'!B:B)</f>
        <v>Liguria</v>
      </c>
      <c r="C212" s="4" t="str">
        <f>IFERROR(__xludf.DUMMYFUNCTION("""COMPUTED_VALUE"""),"Imperia")</f>
        <v>Imperia</v>
      </c>
      <c r="D212" s="5">
        <v>4.0</v>
      </c>
      <c r="E212" s="5">
        <v>140.0</v>
      </c>
      <c r="F212" s="5"/>
      <c r="G212" s="5"/>
      <c r="H212" s="8"/>
    </row>
    <row r="213" ht="30.0" customHeight="1">
      <c r="A213" s="3"/>
      <c r="B213" s="9" t="str">
        <f t="array" ref="B213">XLOOKUP(C213,'Keyword Research'!C:C,'Keyword Research'!B:B)</f>
        <v>Molise</v>
      </c>
      <c r="C213" s="4" t="str">
        <f>IFERROR(__xludf.DUMMYFUNCTION("""COMPUTED_VALUE"""),"Isernia")</f>
        <v>Isernia</v>
      </c>
      <c r="D213" s="5">
        <v>2.0</v>
      </c>
      <c r="E213" s="5">
        <v>110.0</v>
      </c>
      <c r="F213" s="5"/>
      <c r="G213" s="5"/>
      <c r="H213" s="8"/>
    </row>
    <row r="214" ht="30.0" customHeight="1">
      <c r="A214" s="3"/>
      <c r="B214" s="9" t="str">
        <f t="array" ref="B214">XLOOKUP(C214,'Keyword Research'!C:C,'Keyword Research'!B:B)</f>
        <v>Puglia</v>
      </c>
      <c r="C214" s="4" t="str">
        <f>IFERROR(__xludf.DUMMYFUNCTION("""COMPUTED_VALUE"""),"Manfredonia")</f>
        <v>Manfredonia</v>
      </c>
      <c r="D214" s="5">
        <v>5.0</v>
      </c>
      <c r="E214" s="5">
        <v>110.0</v>
      </c>
      <c r="F214" s="5"/>
      <c r="G214" s="5"/>
      <c r="H214" s="8"/>
    </row>
    <row r="215" ht="30.0" customHeight="1">
      <c r="A215" s="3"/>
      <c r="B215" s="9" t="str">
        <f t="array" ref="B215">XLOOKUP(C215,'Keyword Research'!C:C,'Keyword Research'!B:B)</f>
        <v>Sicilia</v>
      </c>
      <c r="C215" s="4" t="str">
        <f>IFERROR(__xludf.DUMMYFUNCTION("""COMPUTED_VALUE"""),"Marsala")</f>
        <v>Marsala</v>
      </c>
      <c r="D215" s="5">
        <v>5.0</v>
      </c>
      <c r="E215" s="5">
        <v>140.0</v>
      </c>
      <c r="F215" s="5"/>
      <c r="G215" s="5"/>
      <c r="H215" s="8"/>
    </row>
    <row r="216" ht="30.0" customHeight="1">
      <c r="A216" s="3"/>
      <c r="B216" s="9" t="str">
        <f t="array" ref="B216">XLOOKUP(C216,'Keyword Research'!C:C,'Keyword Research'!B:B)</f>
        <v>Basilicata</v>
      </c>
      <c r="C216" s="4" t="str">
        <f>IFERROR(__xludf.DUMMYFUNCTION("""COMPUTED_VALUE"""),"Melfi")</f>
        <v>Melfi</v>
      </c>
      <c r="D216" s="5">
        <v>2.0</v>
      </c>
      <c r="E216" s="5">
        <v>110.0</v>
      </c>
      <c r="F216" s="5"/>
      <c r="G216" s="5"/>
      <c r="H216" s="8"/>
    </row>
    <row r="217" ht="30.0" customHeight="1">
      <c r="A217" s="3"/>
      <c r="B217" s="9" t="str">
        <f t="array" ref="B217">XLOOKUP(C217,'Keyword Research'!C:C,'Keyword Research'!B:B)</f>
        <v>Campania</v>
      </c>
      <c r="C217" s="4" t="str">
        <f>IFERROR(__xludf.DUMMYFUNCTION("""COMPUTED_VALUE"""),"Mugnano")</f>
        <v>Mugnano</v>
      </c>
      <c r="D217" s="5">
        <v>3.0</v>
      </c>
      <c r="E217" s="5">
        <v>170.0</v>
      </c>
      <c r="F217" s="5"/>
      <c r="G217" s="5"/>
      <c r="H217" s="8"/>
    </row>
    <row r="218" ht="30.0" customHeight="1">
      <c r="A218" s="3"/>
      <c r="B218" s="9" t="str">
        <f t="array" ref="B218">XLOOKUP(C218,'Keyword Research'!C:C,'Keyword Research'!B:B)</f>
        <v>Puglia</v>
      </c>
      <c r="C218" s="4" t="str">
        <f>IFERROR(__xludf.DUMMYFUNCTION("""COMPUTED_VALUE"""),"Ostuni")</f>
        <v>Ostuni</v>
      </c>
      <c r="D218" s="5">
        <v>3.0</v>
      </c>
      <c r="E218" s="5">
        <v>130.0</v>
      </c>
      <c r="F218" s="5"/>
      <c r="G218" s="5"/>
      <c r="H218" s="8"/>
    </row>
    <row r="219" ht="30.0" customHeight="1">
      <c r="A219" s="3"/>
      <c r="B219" s="9" t="str">
        <f t="array" ref="B219">XLOOKUP(C219,'Keyword Research'!C:C,'Keyword Research'!B:B)</f>
        <v>Sicilia</v>
      </c>
      <c r="C219" s="4" t="str">
        <f>IFERROR(__xludf.DUMMYFUNCTION("""COMPUTED_VALUE"""),"Partinico")</f>
        <v>Partinico</v>
      </c>
      <c r="D219" s="5">
        <v>3.0</v>
      </c>
      <c r="E219" s="5">
        <v>110.0</v>
      </c>
      <c r="F219" s="5"/>
      <c r="G219" s="5"/>
      <c r="H219" s="8"/>
    </row>
    <row r="220" ht="30.0" customHeight="1">
      <c r="A220" s="3"/>
      <c r="B220" s="9" t="str">
        <f t="array" ref="B220">XLOOKUP(C220,'Keyword Research'!C:C,'Keyword Research'!B:B)</f>
        <v>Toscana</v>
      </c>
      <c r="C220" s="4" t="str">
        <f>IFERROR(__xludf.DUMMYFUNCTION("""COMPUTED_VALUE"""),"Piombino")</f>
        <v>Piombino</v>
      </c>
      <c r="D220" s="5">
        <v>3.0</v>
      </c>
      <c r="E220" s="5">
        <v>130.0</v>
      </c>
      <c r="F220" s="5"/>
      <c r="G220" s="5"/>
      <c r="H220" s="8"/>
    </row>
    <row r="221" ht="30.0" customHeight="1">
      <c r="A221" s="3"/>
      <c r="B221" s="9" t="str">
        <f t="array" ref="B221">XLOOKUP(C221,'Keyword Research'!C:C,'Keyword Research'!B:B)</f>
        <v>Basilicata</v>
      </c>
      <c r="C221" s="4" t="str">
        <f>IFERROR(__xludf.DUMMYFUNCTION("""COMPUTED_VALUE"""),"Policoro")</f>
        <v>Policoro</v>
      </c>
      <c r="D221" s="5">
        <v>3.0</v>
      </c>
      <c r="E221" s="5">
        <v>140.0</v>
      </c>
      <c r="F221" s="5"/>
      <c r="G221" s="5"/>
      <c r="H221" s="8"/>
    </row>
    <row r="222" ht="30.0" customHeight="1">
      <c r="A222" s="3"/>
      <c r="B222" s="9" t="str">
        <f t="array" ref="B222">XLOOKUP(C222,'Keyword Research'!C:C,'Keyword Research'!B:B)</f>
        <v>Campania</v>
      </c>
      <c r="C222" s="4" t="str">
        <f>IFERROR(__xludf.DUMMYFUNCTION("""COMPUTED_VALUE"""),"Pompei")</f>
        <v>Pompei</v>
      </c>
      <c r="D222" s="5">
        <v>4.0</v>
      </c>
      <c r="E222" s="5">
        <v>150.0</v>
      </c>
      <c r="F222" s="5"/>
      <c r="G222" s="5"/>
      <c r="H222" s="8"/>
    </row>
    <row r="223" ht="30.0" customHeight="1">
      <c r="A223" s="3"/>
      <c r="B223" s="9" t="str">
        <f t="array" ref="B223">XLOOKUP(C223,'Keyword Research'!C:C,'Keyword Research'!B:B)</f>
        <v>Marche</v>
      </c>
      <c r="C223" s="4" t="str">
        <f>IFERROR(__xludf.DUMMYFUNCTION("""COMPUTED_VALUE"""),"San Benedetto del Tronto")</f>
        <v>San Benedetto del Tronto</v>
      </c>
      <c r="D223" s="5">
        <v>3.0</v>
      </c>
      <c r="E223" s="5">
        <v>140.0</v>
      </c>
      <c r="F223" s="5"/>
      <c r="G223" s="5"/>
      <c r="H223" s="8"/>
    </row>
    <row r="224" ht="30.0" customHeight="1">
      <c r="A224" s="3"/>
      <c r="B224" s="9" t="str">
        <f t="array" ref="B224">XLOOKUP(C224,'Keyword Research'!C:C,'Keyword Research'!B:B)</f>
        <v>Toscana</v>
      </c>
      <c r="C224" s="4" t="str">
        <f>IFERROR(__xludf.DUMMYFUNCTION("""COMPUTED_VALUE"""),"Scandicci")</f>
        <v>Scandicci</v>
      </c>
      <c r="D224" s="5">
        <v>5.0</v>
      </c>
      <c r="E224" s="5">
        <v>110.0</v>
      </c>
      <c r="F224" s="5"/>
      <c r="G224" s="5"/>
      <c r="H224" s="8"/>
    </row>
    <row r="225" ht="30.0" customHeight="1">
      <c r="A225" s="3"/>
      <c r="B225" s="9" t="str">
        <f t="array" ref="B225">XLOOKUP(C225,'Keyword Research'!C:C,'Keyword Research'!B:B)</f>
        <v>Sicilia</v>
      </c>
      <c r="C225" s="4" t="str">
        <f>IFERROR(__xludf.DUMMYFUNCTION("""COMPUTED_VALUE"""),"Sciacca")</f>
        <v>Sciacca</v>
      </c>
      <c r="D225" s="5">
        <v>4.0</v>
      </c>
      <c r="E225" s="5">
        <v>110.0</v>
      </c>
      <c r="F225" s="5"/>
      <c r="G225" s="5"/>
      <c r="H225" s="8"/>
    </row>
    <row r="226" ht="30.0" customHeight="1">
      <c r="A226" s="3"/>
      <c r="B226" s="9" t="str">
        <f t="array" ref="B226">XLOOKUP(C226,'Keyword Research'!C:C,'Keyword Research'!B:B)</f>
        <v>Toscana</v>
      </c>
      <c r="C226" s="4" t="str">
        <f>IFERROR(__xludf.DUMMYFUNCTION("""COMPUTED_VALUE"""),"Sinalunga")</f>
        <v>Sinalunga</v>
      </c>
      <c r="D226" s="5">
        <v>1.0</v>
      </c>
      <c r="E226" s="5">
        <v>110.0</v>
      </c>
      <c r="F226" s="5"/>
      <c r="G226" s="5"/>
      <c r="H226" s="8"/>
    </row>
    <row r="227" ht="30.0" customHeight="1">
      <c r="A227" s="3"/>
      <c r="B227" s="9" t="str">
        <f t="array" ref="B227">XLOOKUP(C227,'Keyword Research'!C:C,'Keyword Research'!B:B)</f>
        <v>Abruzzo</v>
      </c>
      <c r="C227" s="4" t="str">
        <f>IFERROR(__xludf.DUMMYFUNCTION("""COMPUTED_VALUE"""),"Sulmona")</f>
        <v>Sulmona</v>
      </c>
      <c r="D227" s="5">
        <v>4.0</v>
      </c>
      <c r="E227" s="5">
        <v>130.0</v>
      </c>
      <c r="F227" s="5"/>
      <c r="G227" s="5"/>
      <c r="H227" s="8"/>
    </row>
    <row r="228" ht="30.0" customHeight="1">
      <c r="A228" s="3"/>
      <c r="B228" s="9"/>
      <c r="C228" s="4"/>
      <c r="D228" s="5" t="s">
        <v>2534</v>
      </c>
      <c r="E228" s="5" t="s">
        <v>2534</v>
      </c>
      <c r="F228" s="5"/>
      <c r="G228" s="5"/>
      <c r="H228" s="8"/>
    </row>
    <row r="229" ht="30.0" customHeight="1">
      <c r="A229" s="3"/>
      <c r="B229" s="9"/>
      <c r="C229" s="4"/>
      <c r="D229" s="5" t="s">
        <v>2534</v>
      </c>
      <c r="E229" s="5" t="s">
        <v>2534</v>
      </c>
      <c r="F229" s="5"/>
      <c r="G229" s="5"/>
      <c r="H229" s="8"/>
    </row>
    <row r="230" ht="30.0" customHeight="1">
      <c r="A230" s="3"/>
      <c r="B230" s="9"/>
      <c r="C230" s="4"/>
      <c r="D230" s="5" t="s">
        <v>2534</v>
      </c>
      <c r="E230" s="5" t="s">
        <v>2534</v>
      </c>
      <c r="F230" s="5"/>
      <c r="G230" s="5"/>
      <c r="H230" s="8"/>
    </row>
  </sheetData>
  <conditionalFormatting sqref="E1:E230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44"/>
    <col customWidth="1" min="2" max="2" width="28.89"/>
    <col customWidth="1" min="3" max="3" width="44.56"/>
    <col customWidth="1" min="4" max="4" width="14.0"/>
    <col customWidth="1" min="5" max="5" width="16.78"/>
    <col customWidth="1" min="6" max="7" width="22.33"/>
    <col customWidth="1" min="8" max="8" width="3.44"/>
  </cols>
  <sheetData>
    <row r="1" ht="36.0" customHeight="1">
      <c r="A1" s="15"/>
      <c r="B1" s="2" t="s">
        <v>2535</v>
      </c>
      <c r="C1" s="16" t="s">
        <v>2536</v>
      </c>
      <c r="D1" s="16" t="s">
        <v>2537</v>
      </c>
      <c r="E1" s="16" t="s">
        <v>2538</v>
      </c>
      <c r="F1" s="16" t="s">
        <v>7</v>
      </c>
      <c r="G1" s="16" t="s">
        <v>8</v>
      </c>
      <c r="H1" s="1"/>
    </row>
    <row r="2" ht="45.0" customHeight="1">
      <c r="A2" s="3"/>
      <c r="B2" s="20" t="s">
        <v>2539</v>
      </c>
      <c r="C2" s="21" t="s">
        <v>2540</v>
      </c>
      <c r="D2" s="21" t="s">
        <v>2541</v>
      </c>
      <c r="E2" s="22">
        <f t="shared" ref="E2:E7" si="1">D2/1353</f>
        <v>0.1367331855</v>
      </c>
      <c r="F2" s="5"/>
      <c r="G2" s="5"/>
      <c r="H2" s="8"/>
    </row>
    <row r="3" ht="45.0" customHeight="1">
      <c r="A3" s="17"/>
      <c r="B3" s="20" t="s">
        <v>2542</v>
      </c>
      <c r="C3" s="21" t="s">
        <v>2543</v>
      </c>
      <c r="D3" s="21" t="s">
        <v>2544</v>
      </c>
      <c r="E3" s="22">
        <f t="shared" si="1"/>
        <v>0.1300813008</v>
      </c>
      <c r="F3" s="5"/>
      <c r="G3" s="5"/>
      <c r="H3" s="8"/>
    </row>
    <row r="4" ht="45.0" customHeight="1">
      <c r="A4" s="17"/>
      <c r="B4" s="20" t="s">
        <v>2545</v>
      </c>
      <c r="C4" s="21" t="s">
        <v>2546</v>
      </c>
      <c r="D4" s="21" t="s">
        <v>2547</v>
      </c>
      <c r="E4" s="22">
        <f t="shared" si="1"/>
        <v>0.110864745</v>
      </c>
      <c r="F4" s="5"/>
      <c r="G4" s="5"/>
      <c r="H4" s="8"/>
    </row>
    <row r="5" ht="45.0" customHeight="1">
      <c r="A5" s="3"/>
      <c r="B5" s="20" t="s">
        <v>2548</v>
      </c>
      <c r="C5" s="21" t="s">
        <v>2549</v>
      </c>
      <c r="D5" s="21" t="s">
        <v>2550</v>
      </c>
      <c r="E5" s="22">
        <f t="shared" si="1"/>
        <v>0.06947524021</v>
      </c>
      <c r="F5" s="5"/>
      <c r="G5" s="5"/>
      <c r="H5" s="8"/>
    </row>
    <row r="6" ht="45.0" customHeight="1">
      <c r="A6" s="17"/>
      <c r="B6" s="20" t="s">
        <v>2551</v>
      </c>
      <c r="C6" s="21" t="s">
        <v>2552</v>
      </c>
      <c r="D6" s="21" t="s">
        <v>2553</v>
      </c>
      <c r="E6" s="22">
        <f t="shared" si="1"/>
        <v>0.0177383592</v>
      </c>
      <c r="F6" s="5"/>
      <c r="G6" s="5"/>
      <c r="H6" s="8"/>
    </row>
    <row r="7" ht="45.0" customHeight="1">
      <c r="A7" s="17"/>
      <c r="B7" s="20" t="s">
        <v>2554</v>
      </c>
      <c r="C7" s="21" t="s">
        <v>2555</v>
      </c>
      <c r="D7" s="21" t="s">
        <v>2556</v>
      </c>
      <c r="E7" s="22">
        <f t="shared" si="1"/>
        <v>0.0125646711</v>
      </c>
      <c r="F7" s="5"/>
      <c r="G7" s="5"/>
      <c r="H7" s="8"/>
    </row>
    <row r="8" ht="45.0" customHeight="1">
      <c r="A8" s="3"/>
      <c r="B8" s="20"/>
      <c r="C8" s="21"/>
      <c r="D8" s="21"/>
      <c r="E8" s="5"/>
      <c r="F8" s="5"/>
      <c r="G8" s="5"/>
      <c r="H8" s="8"/>
    </row>
    <row r="9" ht="45.0" customHeight="1">
      <c r="A9" s="3"/>
      <c r="B9" s="20"/>
      <c r="C9" s="21"/>
      <c r="D9" s="21"/>
      <c r="E9" s="5"/>
      <c r="F9" s="5"/>
      <c r="G9" s="5"/>
      <c r="H9" s="8"/>
    </row>
    <row r="10" ht="45.0" customHeight="1">
      <c r="A10" s="3"/>
      <c r="B10" s="20"/>
      <c r="C10" s="21"/>
      <c r="D10" s="21"/>
      <c r="E10" s="5"/>
      <c r="F10" s="5"/>
      <c r="G10" s="5"/>
      <c r="H10" s="8"/>
    </row>
    <row r="11" ht="45.0" customHeight="1">
      <c r="A11" s="3"/>
      <c r="B11" s="20"/>
      <c r="C11" s="21"/>
      <c r="D11" s="21"/>
      <c r="E11" s="5"/>
      <c r="F11" s="5"/>
      <c r="G11" s="5"/>
      <c r="H11" s="8"/>
    </row>
    <row r="12" ht="45.0" customHeight="1">
      <c r="A12" s="3"/>
      <c r="B12" s="4"/>
      <c r="C12" s="21"/>
      <c r="D12" s="21"/>
      <c r="E12" s="5"/>
      <c r="F12" s="5"/>
      <c r="G12" s="5"/>
      <c r="H12" s="8"/>
    </row>
    <row r="13" ht="45.0" customHeight="1">
      <c r="A13" s="3"/>
      <c r="B13" s="4"/>
      <c r="C13" s="21"/>
      <c r="D13" s="21"/>
      <c r="E13" s="5"/>
      <c r="F13" s="5"/>
      <c r="G13" s="5"/>
      <c r="H13" s="8"/>
    </row>
    <row r="14" ht="45.0" customHeight="1">
      <c r="A14" s="3"/>
      <c r="B14" s="4"/>
      <c r="C14" s="21"/>
      <c r="D14" s="21"/>
      <c r="E14" s="5"/>
      <c r="F14" s="5"/>
      <c r="G14" s="5"/>
      <c r="H14" s="8"/>
    </row>
    <row r="15" ht="45.0" customHeight="1">
      <c r="A15" s="3"/>
      <c r="B15" s="4"/>
      <c r="C15" s="21"/>
      <c r="D15" s="21"/>
      <c r="E15" s="5"/>
      <c r="F15" s="5"/>
      <c r="G15" s="5"/>
      <c r="H15" s="8"/>
    </row>
    <row r="16" ht="45.0" customHeight="1">
      <c r="A16" s="3"/>
      <c r="B16" s="4"/>
      <c r="C16" s="21"/>
      <c r="D16" s="21"/>
      <c r="E16" s="5"/>
      <c r="F16" s="5"/>
      <c r="G16" s="5"/>
      <c r="H16" s="8"/>
    </row>
    <row r="17" ht="45.0" customHeight="1">
      <c r="A17" s="3"/>
      <c r="B17" s="4"/>
      <c r="C17" s="21"/>
      <c r="D17" s="21"/>
      <c r="E17" s="5"/>
      <c r="F17" s="5"/>
      <c r="G17" s="5"/>
      <c r="H17" s="8"/>
    </row>
    <row r="18" ht="45.0" customHeight="1">
      <c r="A18" s="3"/>
      <c r="B18" s="4"/>
      <c r="C18" s="21"/>
      <c r="D18" s="21"/>
      <c r="E18" s="5"/>
      <c r="F18" s="5"/>
      <c r="G18" s="5"/>
      <c r="H18" s="8"/>
    </row>
    <row r="19" ht="45.0" customHeight="1">
      <c r="A19" s="3"/>
      <c r="B19" s="4"/>
      <c r="C19" s="21"/>
      <c r="D19" s="21"/>
      <c r="E19" s="5"/>
      <c r="F19" s="5"/>
      <c r="G19" s="5"/>
      <c r="H19" s="8"/>
    </row>
    <row r="20" ht="45.0" customHeight="1">
      <c r="A20" s="3"/>
      <c r="B20" s="4"/>
      <c r="C20" s="21"/>
      <c r="D20" s="21"/>
      <c r="E20" s="5"/>
      <c r="F20" s="5"/>
      <c r="G20" s="5"/>
      <c r="H20" s="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3.44"/>
    <col customWidth="1" min="2" max="2" width="27.89"/>
    <col customWidth="1" min="3" max="3" width="16.78"/>
    <col customWidth="1" min="4" max="4" width="14.0"/>
    <col customWidth="1" min="5" max="5" width="16.78"/>
    <col customWidth="1" min="6" max="6" width="14.0"/>
    <col customWidth="1" min="7" max="8" width="22.33"/>
    <col customWidth="1" min="9" max="9" width="3.44"/>
  </cols>
  <sheetData>
    <row r="1" ht="36.0" customHeight="1">
      <c r="A1" s="23"/>
      <c r="B1" s="24" t="s">
        <v>2557</v>
      </c>
      <c r="C1" s="24" t="s">
        <v>2558</v>
      </c>
      <c r="D1" s="24" t="s">
        <v>2559</v>
      </c>
      <c r="E1" s="24" t="s">
        <v>2560</v>
      </c>
      <c r="F1" s="24" t="s">
        <v>2561</v>
      </c>
      <c r="G1" s="24" t="s">
        <v>7</v>
      </c>
      <c r="H1" s="24" t="s">
        <v>8</v>
      </c>
      <c r="I1" s="15"/>
    </row>
    <row r="2" ht="30.0" customHeight="1">
      <c r="A2" s="25"/>
      <c r="B2" s="26" t="s">
        <v>2562</v>
      </c>
      <c r="C2" s="27">
        <v>850.0</v>
      </c>
      <c r="D2" s="28">
        <v>0.2091020910209102</v>
      </c>
      <c r="E2" s="29">
        <v>1469.0</v>
      </c>
      <c r="F2" s="28">
        <v>0.10841328413284133</v>
      </c>
      <c r="G2" s="27"/>
      <c r="H2" s="27"/>
      <c r="I2" s="30"/>
    </row>
    <row r="3" ht="30.0" customHeight="1">
      <c r="A3" s="25"/>
      <c r="B3" s="31" t="s">
        <v>2563</v>
      </c>
      <c r="C3" s="27">
        <v>617.0</v>
      </c>
      <c r="D3" s="28">
        <v>0.15178351783517835</v>
      </c>
      <c r="E3" s="29">
        <v>1082.0</v>
      </c>
      <c r="F3" s="28">
        <v>0.07985239852398524</v>
      </c>
      <c r="G3" s="27"/>
      <c r="H3" s="27"/>
      <c r="I3" s="30"/>
    </row>
    <row r="4" ht="30.0" customHeight="1">
      <c r="A4" s="25"/>
      <c r="B4" s="31" t="s">
        <v>2564</v>
      </c>
      <c r="C4" s="27">
        <v>589.0</v>
      </c>
      <c r="D4" s="28">
        <v>0.14489544895448955</v>
      </c>
      <c r="E4" s="29">
        <v>1150.0</v>
      </c>
      <c r="F4" s="28">
        <v>0.08487084870848709</v>
      </c>
      <c r="G4" s="27"/>
      <c r="H4" s="27"/>
      <c r="I4" s="30"/>
    </row>
    <row r="5" ht="30.0" customHeight="1">
      <c r="A5" s="25"/>
      <c r="B5" s="31" t="s">
        <v>2565</v>
      </c>
      <c r="C5" s="27">
        <v>406.0</v>
      </c>
      <c r="D5" s="28">
        <v>0.0998769987699877</v>
      </c>
      <c r="E5" s="29">
        <v>620.0</v>
      </c>
      <c r="F5" s="28">
        <v>0.045756457564575644</v>
      </c>
      <c r="G5" s="27"/>
      <c r="H5" s="27"/>
      <c r="I5" s="30"/>
    </row>
    <row r="6" ht="30.0" customHeight="1">
      <c r="A6" s="25"/>
      <c r="B6" s="31" t="s">
        <v>2566</v>
      </c>
      <c r="C6" s="27">
        <v>351.0</v>
      </c>
      <c r="D6" s="28">
        <v>0.08634686346863468</v>
      </c>
      <c r="E6" s="29">
        <v>1228.0</v>
      </c>
      <c r="F6" s="28">
        <v>0.09062730627306273</v>
      </c>
      <c r="G6" s="27"/>
      <c r="H6" s="27"/>
      <c r="I6" s="30"/>
    </row>
    <row r="7" ht="30.0" customHeight="1">
      <c r="A7" s="25"/>
      <c r="B7" s="31" t="s">
        <v>2567</v>
      </c>
      <c r="C7" s="27">
        <v>319.0</v>
      </c>
      <c r="D7" s="28">
        <v>0.07847478474784748</v>
      </c>
      <c r="E7" s="29">
        <v>812.0</v>
      </c>
      <c r="F7" s="28">
        <v>0.05992619926199262</v>
      </c>
      <c r="G7" s="27"/>
      <c r="H7" s="27"/>
      <c r="I7" s="30"/>
    </row>
    <row r="8" ht="30.0" customHeight="1">
      <c r="A8" s="25"/>
      <c r="B8" s="31" t="s">
        <v>2568</v>
      </c>
      <c r="C8" s="27">
        <v>152.0</v>
      </c>
      <c r="D8" s="28">
        <v>0.03739237392373924</v>
      </c>
      <c r="E8" s="29">
        <v>663.0</v>
      </c>
      <c r="F8" s="28">
        <v>0.04892988929889299</v>
      </c>
      <c r="G8" s="27"/>
      <c r="H8" s="27"/>
      <c r="I8" s="30"/>
    </row>
    <row r="9" ht="30.0" customHeight="1">
      <c r="A9" s="25"/>
      <c r="B9" s="31" t="s">
        <v>2569</v>
      </c>
      <c r="C9" s="27">
        <v>133.0</v>
      </c>
      <c r="D9" s="28">
        <v>0.032718327183271834</v>
      </c>
      <c r="E9" s="29">
        <v>638.0</v>
      </c>
      <c r="F9" s="28">
        <v>0.047084870848708486</v>
      </c>
      <c r="G9" s="27"/>
      <c r="H9" s="27"/>
      <c r="I9" s="30"/>
    </row>
    <row r="10" ht="30.0" customHeight="1">
      <c r="A10" s="25"/>
      <c r="B10" s="31" t="s">
        <v>2570</v>
      </c>
      <c r="C10" s="27">
        <v>98.0</v>
      </c>
      <c r="D10" s="28">
        <v>0.024108241082410824</v>
      </c>
      <c r="E10" s="29">
        <v>277.0</v>
      </c>
      <c r="F10" s="28">
        <v>0.02044280442804428</v>
      </c>
      <c r="G10" s="27"/>
      <c r="H10" s="27"/>
      <c r="I10" s="30"/>
    </row>
    <row r="11" ht="30.0" customHeight="1">
      <c r="A11" s="25"/>
      <c r="B11" s="31" t="s">
        <v>2571</v>
      </c>
      <c r="C11" s="27">
        <v>94.0</v>
      </c>
      <c r="D11" s="28">
        <v>0.023124231242312422</v>
      </c>
      <c r="E11" s="29">
        <v>209.0</v>
      </c>
      <c r="F11" s="28">
        <v>0.015424354243542436</v>
      </c>
      <c r="G11" s="27"/>
      <c r="H11" s="27"/>
      <c r="I11" s="30"/>
    </row>
    <row r="12" ht="30.0" customHeight="1">
      <c r="A12" s="25"/>
      <c r="B12" s="31" t="s">
        <v>2572</v>
      </c>
      <c r="C12" s="27">
        <v>49.0</v>
      </c>
      <c r="D12" s="28">
        <v>0.012054120541205412</v>
      </c>
      <c r="E12" s="29">
        <v>617.0</v>
      </c>
      <c r="F12" s="28">
        <v>0.04553505535055351</v>
      </c>
      <c r="G12" s="27"/>
      <c r="H12" s="27"/>
      <c r="I12" s="30"/>
    </row>
    <row r="13" ht="30.0" customHeight="1">
      <c r="A13" s="25"/>
      <c r="B13" s="31" t="s">
        <v>2573</v>
      </c>
      <c r="C13" s="27">
        <v>45.0</v>
      </c>
      <c r="D13" s="28">
        <v>0.01107011070110701</v>
      </c>
      <c r="E13" s="29">
        <v>143.0</v>
      </c>
      <c r="F13" s="28">
        <v>0.01055350553505535</v>
      </c>
      <c r="G13" s="27"/>
      <c r="H13" s="27"/>
      <c r="I13" s="30"/>
    </row>
    <row r="14" ht="30.0" customHeight="1">
      <c r="A14" s="25"/>
      <c r="B14" s="31" t="s">
        <v>2574</v>
      </c>
      <c r="C14" s="27">
        <v>36.0</v>
      </c>
      <c r="D14" s="28">
        <v>0.008856088560885609</v>
      </c>
      <c r="E14" s="29">
        <v>59.0</v>
      </c>
      <c r="F14" s="28">
        <v>0.0043542435424354245</v>
      </c>
      <c r="G14" s="27"/>
      <c r="H14" s="27"/>
      <c r="I14" s="30"/>
    </row>
    <row r="15" ht="30.0" customHeight="1">
      <c r="A15" s="25"/>
      <c r="B15" s="31" t="s">
        <v>2575</v>
      </c>
      <c r="C15" s="27">
        <v>35.0</v>
      </c>
      <c r="D15" s="28">
        <v>0.008610086100861008</v>
      </c>
      <c r="E15" s="29">
        <v>193.0</v>
      </c>
      <c r="F15" s="28">
        <v>0.014243542435424354</v>
      </c>
      <c r="G15" s="27"/>
      <c r="H15" s="27"/>
      <c r="I15" s="30"/>
    </row>
    <row r="16" ht="30.0" customHeight="1">
      <c r="A16" s="25"/>
      <c r="B16" s="31" t="s">
        <v>2576</v>
      </c>
      <c r="C16" s="27">
        <v>27.0</v>
      </c>
      <c r="D16" s="28">
        <v>0.006642066420664207</v>
      </c>
      <c r="E16" s="29">
        <v>70.0</v>
      </c>
      <c r="F16" s="28">
        <v>0.0051660516605166054</v>
      </c>
      <c r="G16" s="27"/>
      <c r="H16" s="27"/>
      <c r="I16" s="30"/>
    </row>
    <row r="17" ht="30.0" customHeight="1">
      <c r="A17" s="25"/>
      <c r="B17" s="31" t="s">
        <v>2577</v>
      </c>
      <c r="C17" s="27">
        <v>19.0</v>
      </c>
      <c r="D17" s="28">
        <v>0.004674046740467405</v>
      </c>
      <c r="E17" s="29">
        <v>341.0</v>
      </c>
      <c r="F17" s="28">
        <v>0.025166051660516605</v>
      </c>
      <c r="G17" s="27"/>
      <c r="H17" s="27"/>
      <c r="I17" s="30"/>
    </row>
    <row r="18" ht="30.0" customHeight="1">
      <c r="A18" s="25"/>
      <c r="B18" s="31" t="s">
        <v>2578</v>
      </c>
      <c r="C18" s="27">
        <v>18.0</v>
      </c>
      <c r="D18" s="28">
        <v>0.004428044280442804</v>
      </c>
      <c r="E18" s="29">
        <v>476.0</v>
      </c>
      <c r="F18" s="28">
        <v>0.035129151291512915</v>
      </c>
      <c r="G18" s="27"/>
      <c r="H18" s="27"/>
      <c r="I18" s="30"/>
    </row>
    <row r="19" ht="30.0" customHeight="1">
      <c r="A19" s="25"/>
      <c r="B19" s="31" t="s">
        <v>2579</v>
      </c>
      <c r="C19" s="27">
        <v>15.0</v>
      </c>
      <c r="D19" s="28">
        <v>0.0036900369003690036</v>
      </c>
      <c r="E19" s="29">
        <v>122.0</v>
      </c>
      <c r="F19" s="28">
        <v>0.00900369003690037</v>
      </c>
      <c r="G19" s="27"/>
      <c r="H19" s="27"/>
      <c r="I19" s="30"/>
    </row>
    <row r="20" ht="30.0" customHeight="1">
      <c r="A20" s="25"/>
      <c r="B20" s="31" t="s">
        <v>2580</v>
      </c>
      <c r="C20" s="27">
        <v>12.0</v>
      </c>
      <c r="D20" s="28">
        <v>0.002952029520295203</v>
      </c>
      <c r="E20" s="29">
        <v>617.0</v>
      </c>
      <c r="F20" s="28">
        <v>0.04553505535055351</v>
      </c>
      <c r="G20" s="27"/>
      <c r="H20" s="27"/>
      <c r="I20" s="30"/>
    </row>
    <row r="21" ht="30.0" customHeight="1">
      <c r="A21" s="25"/>
      <c r="B21" s="31" t="s">
        <v>2581</v>
      </c>
      <c r="C21" s="27">
        <v>12.0</v>
      </c>
      <c r="D21" s="28">
        <v>0.002952029520295203</v>
      </c>
      <c r="E21" s="29">
        <v>238.0</v>
      </c>
      <c r="F21" s="28">
        <v>0.017564575645756458</v>
      </c>
      <c r="G21" s="27"/>
      <c r="H21" s="27"/>
      <c r="I21" s="30"/>
    </row>
    <row r="22" ht="30.0" customHeight="1">
      <c r="A22" s="25"/>
      <c r="B22" s="31" t="s">
        <v>2582</v>
      </c>
      <c r="C22" s="27">
        <v>10.0</v>
      </c>
      <c r="D22" s="28">
        <v>0.0024600246002460025</v>
      </c>
      <c r="E22" s="29">
        <v>180.0</v>
      </c>
      <c r="F22" s="28">
        <v>0.013284132841328414</v>
      </c>
      <c r="G22" s="27"/>
      <c r="H22" s="27"/>
      <c r="I22" s="30"/>
    </row>
    <row r="23" ht="30.0" customHeight="1">
      <c r="A23" s="25"/>
      <c r="B23" s="31" t="s">
        <v>2583</v>
      </c>
      <c r="C23" s="27">
        <v>9.0</v>
      </c>
      <c r="D23" s="28">
        <v>0.002214022140221402</v>
      </c>
      <c r="E23" s="29">
        <v>22.0</v>
      </c>
      <c r="F23" s="28">
        <v>0.0016236162361623616</v>
      </c>
      <c r="G23" s="27"/>
      <c r="H23" s="27"/>
      <c r="I23" s="30"/>
    </row>
    <row r="24" ht="30.0" customHeight="1">
      <c r="A24" s="25"/>
      <c r="B24" s="31" t="s">
        <v>2584</v>
      </c>
      <c r="C24" s="27">
        <v>9.0</v>
      </c>
      <c r="D24" s="28">
        <v>0.002214022140221402</v>
      </c>
      <c r="E24" s="29">
        <v>144.0</v>
      </c>
      <c r="F24" s="28">
        <v>0.01062730627306273</v>
      </c>
      <c r="G24" s="27"/>
      <c r="H24" s="27"/>
      <c r="I24" s="30"/>
    </row>
    <row r="25" ht="30.0" customHeight="1">
      <c r="A25" s="25"/>
      <c r="B25" s="31" t="s">
        <v>2585</v>
      </c>
      <c r="C25" s="27">
        <v>8.0</v>
      </c>
      <c r="D25" s="28">
        <v>0.0019680196801968018</v>
      </c>
      <c r="E25" s="29">
        <v>10.0</v>
      </c>
      <c r="F25" s="28">
        <v>7.380073800738007E-4</v>
      </c>
      <c r="G25" s="27"/>
      <c r="H25" s="27"/>
      <c r="I25" s="30"/>
    </row>
    <row r="26" ht="30.0" customHeight="1">
      <c r="A26" s="25"/>
      <c r="B26" s="31" t="s">
        <v>2586</v>
      </c>
      <c r="C26" s="27">
        <v>7.0</v>
      </c>
      <c r="D26" s="28">
        <v>0.0017220172201722018</v>
      </c>
      <c r="E26" s="29">
        <v>86.0</v>
      </c>
      <c r="F26" s="28">
        <v>0.006346863468634686</v>
      </c>
      <c r="G26" s="27"/>
      <c r="H26" s="27"/>
      <c r="I26" s="30"/>
    </row>
    <row r="27" ht="30.0" customHeight="1">
      <c r="A27" s="25"/>
      <c r="B27" s="31" t="s">
        <v>2587</v>
      </c>
      <c r="C27" s="27">
        <v>7.0</v>
      </c>
      <c r="D27" s="28">
        <v>0.0017220172201722018</v>
      </c>
      <c r="E27" s="29">
        <v>99.0</v>
      </c>
      <c r="F27" s="28">
        <v>0.007306273062730627</v>
      </c>
      <c r="G27" s="27"/>
      <c r="H27" s="27"/>
      <c r="I27" s="30"/>
    </row>
    <row r="28" ht="30.0" customHeight="1">
      <c r="A28" s="25"/>
      <c r="B28" s="31" t="s">
        <v>2588</v>
      </c>
      <c r="C28" s="27">
        <v>7.0</v>
      </c>
      <c r="D28" s="28">
        <v>0.0017220172201722018</v>
      </c>
      <c r="E28" s="29">
        <v>180.0</v>
      </c>
      <c r="F28" s="28">
        <v>0.013284132841328414</v>
      </c>
      <c r="G28" s="27"/>
      <c r="H28" s="27"/>
      <c r="I28" s="30"/>
    </row>
    <row r="29" ht="30.0" customHeight="1">
      <c r="A29" s="25"/>
      <c r="B29" s="31" t="s">
        <v>2589</v>
      </c>
      <c r="C29" s="27">
        <v>6.0</v>
      </c>
      <c r="D29" s="28">
        <v>0.0014760147601476014</v>
      </c>
      <c r="E29" s="29">
        <v>7.0</v>
      </c>
      <c r="F29" s="28">
        <v>5.166051660516605E-4</v>
      </c>
      <c r="G29" s="27"/>
      <c r="H29" s="27"/>
      <c r="I29" s="30"/>
    </row>
  </sheetData>
  <conditionalFormatting sqref="I22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:C29">
    <cfRule type="colorScale" priority="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E1:E29">
    <cfRule type="colorScale" priority="3">
      <colorScale>
        <cfvo type="min"/>
        <cfvo type="percentile" val="50"/>
        <cfvo type="max"/>
        <color rgb="FFE67C73"/>
        <color rgb="FFFFD666"/>
        <color rgb="FF57BB8A"/>
      </colorScale>
    </cfRule>
  </conditionalFormatting>
  <drawing r:id="rId1"/>
  <tableParts count="1">
    <tablePart r:id="rId3"/>
  </tableParts>
</worksheet>
</file>