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56" windowWidth="22692" windowHeight="91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  <c r="S46" i="1" l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45" i="1"/>
  <c r="P45" i="1"/>
  <c r="P46" i="1"/>
  <c r="P47" i="1"/>
  <c r="S47" i="1" s="1"/>
  <c r="P48" i="1"/>
  <c r="S48" i="1" s="1"/>
  <c r="P49" i="1"/>
  <c r="P50" i="1"/>
  <c r="P51" i="1"/>
  <c r="P52" i="1"/>
  <c r="S52" i="1" s="1"/>
  <c r="P53" i="1"/>
  <c r="P54" i="1"/>
  <c r="P55" i="1"/>
  <c r="S55" i="1" s="1"/>
  <c r="P56" i="1"/>
  <c r="S56" i="1" s="1"/>
  <c r="P57" i="1"/>
  <c r="P58" i="1"/>
  <c r="P59" i="1"/>
  <c r="S59" i="1" s="1"/>
  <c r="P60" i="1"/>
  <c r="S60" i="1" s="1"/>
  <c r="P61" i="1"/>
  <c r="P62" i="1"/>
  <c r="P63" i="1"/>
  <c r="P64" i="1"/>
  <c r="S64" i="1" s="1"/>
  <c r="P65" i="1"/>
  <c r="P66" i="1"/>
  <c r="P67" i="1"/>
  <c r="P68" i="1"/>
  <c r="P69" i="1"/>
  <c r="P70" i="1"/>
  <c r="P71" i="1"/>
  <c r="S71" i="1" s="1"/>
  <c r="P72" i="1"/>
  <c r="S72" i="1" s="1"/>
  <c r="P73" i="1"/>
  <c r="P74" i="1"/>
  <c r="P75" i="1"/>
  <c r="P76" i="1"/>
  <c r="S76" i="1" s="1"/>
  <c r="P77" i="1"/>
  <c r="P78" i="1"/>
  <c r="P79" i="1"/>
  <c r="S79" i="1" s="1"/>
  <c r="P80" i="1"/>
  <c r="S80" i="1" s="1"/>
  <c r="Q47" i="1"/>
  <c r="U27" i="2"/>
  <c r="U28" i="2"/>
  <c r="U29" i="2"/>
  <c r="U30" i="2"/>
  <c r="U31" i="2"/>
  <c r="U32" i="2"/>
  <c r="U33" i="2"/>
  <c r="U34" i="2"/>
  <c r="U35" i="2"/>
  <c r="U36" i="2"/>
  <c r="U37" i="2"/>
  <c r="U26" i="2"/>
  <c r="T37" i="2"/>
  <c r="T27" i="2"/>
  <c r="T28" i="2"/>
  <c r="T29" i="2"/>
  <c r="T30" i="2"/>
  <c r="T31" i="2"/>
  <c r="T32" i="2"/>
  <c r="T33" i="2"/>
  <c r="T34" i="2"/>
  <c r="T35" i="2"/>
  <c r="T36" i="2"/>
  <c r="T26" i="2"/>
  <c r="S28" i="2"/>
  <c r="S29" i="2" s="1"/>
  <c r="S30" i="2" s="1"/>
  <c r="S31" i="2" s="1"/>
  <c r="S32" i="2" s="1"/>
  <c r="S33" i="2" s="1"/>
  <c r="S34" i="2" s="1"/>
  <c r="S35" i="2" s="1"/>
  <c r="S36" i="2" s="1"/>
  <c r="S37" i="2" s="1"/>
  <c r="S27" i="2"/>
  <c r="R28" i="2"/>
  <c r="R29" i="2" s="1"/>
  <c r="R30" i="2" s="1"/>
  <c r="R31" i="2" s="1"/>
  <c r="R32" i="2" s="1"/>
  <c r="R33" i="2" s="1"/>
  <c r="R34" i="2" s="1"/>
  <c r="R35" i="2" s="1"/>
  <c r="R36" i="2" s="1"/>
  <c r="R37" i="2" s="1"/>
  <c r="R27" i="2"/>
  <c r="P28" i="2"/>
  <c r="Q28" i="2"/>
  <c r="Q29" i="2" s="1"/>
  <c r="Q30" i="2" s="1"/>
  <c r="Q31" i="2" s="1"/>
  <c r="Q32" i="2" s="1"/>
  <c r="Q33" i="2" s="1"/>
  <c r="Q34" i="2" s="1"/>
  <c r="Q35" i="2" s="1"/>
  <c r="Q36" i="2" s="1"/>
  <c r="Q37" i="2" s="1"/>
  <c r="P29" i="2"/>
  <c r="P30" i="2" s="1"/>
  <c r="P31" i="2" s="1"/>
  <c r="P32" i="2" s="1"/>
  <c r="P33" i="2" s="1"/>
  <c r="P34" i="2" s="1"/>
  <c r="P35" i="2" s="1"/>
  <c r="P36" i="2" s="1"/>
  <c r="P37" i="2" s="1"/>
  <c r="Q27" i="2"/>
  <c r="P27" i="2"/>
  <c r="S26" i="2"/>
  <c r="R26" i="2"/>
  <c r="Q26" i="2"/>
  <c r="P26" i="2"/>
  <c r="P2" i="2"/>
  <c r="N3" i="2"/>
  <c r="N26" i="2" s="1"/>
  <c r="N4" i="2"/>
  <c r="N5" i="2"/>
  <c r="N6" i="2"/>
  <c r="N7" i="2"/>
  <c r="Q7" i="2" s="1"/>
  <c r="N8" i="2"/>
  <c r="N9" i="2"/>
  <c r="N10" i="2"/>
  <c r="Q10" i="2" s="1"/>
  <c r="N11" i="2"/>
  <c r="Q11" i="2" s="1"/>
  <c r="N12" i="2"/>
  <c r="N13" i="2"/>
  <c r="N14" i="2"/>
  <c r="N15" i="2"/>
  <c r="N16" i="2"/>
  <c r="N17" i="2"/>
  <c r="N18" i="2"/>
  <c r="Q18" i="2" s="1"/>
  <c r="N19" i="2"/>
  <c r="N20" i="2"/>
  <c r="N21" i="2"/>
  <c r="N22" i="2"/>
  <c r="Q22" i="2" s="1"/>
  <c r="N23" i="2"/>
  <c r="Q23" i="2" s="1"/>
  <c r="N24" i="2"/>
  <c r="N25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Q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  <c r="Q24" i="2"/>
  <c r="Q20" i="2"/>
  <c r="Q19" i="2"/>
  <c r="Q16" i="2"/>
  <c r="Q14" i="2"/>
  <c r="Q12" i="2"/>
  <c r="Q8" i="2"/>
  <c r="Q6" i="2"/>
  <c r="Q4" i="2"/>
  <c r="H27" i="2"/>
  <c r="H28" i="2"/>
  <c r="H29" i="2"/>
  <c r="H30" i="2"/>
  <c r="H31" i="2"/>
  <c r="H32" i="2"/>
  <c r="H33" i="2"/>
  <c r="H34" i="2"/>
  <c r="H35" i="2"/>
  <c r="H36" i="2"/>
  <c r="H37" i="2"/>
  <c r="H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14" i="2"/>
  <c r="D14" i="2" s="1"/>
  <c r="Q46" i="1"/>
  <c r="Q50" i="1"/>
  <c r="Q54" i="1"/>
  <c r="Q58" i="1"/>
  <c r="Q62" i="1"/>
  <c r="Q66" i="1"/>
  <c r="Q70" i="1"/>
  <c r="Q74" i="1"/>
  <c r="Q78" i="1"/>
  <c r="S49" i="1"/>
  <c r="S51" i="1"/>
  <c r="S57" i="1"/>
  <c r="S62" i="1"/>
  <c r="S63" i="1"/>
  <c r="S65" i="1"/>
  <c r="S67" i="1"/>
  <c r="S68" i="1"/>
  <c r="S73" i="1"/>
  <c r="S75" i="1"/>
  <c r="S45" i="1"/>
  <c r="J27" i="1"/>
  <c r="J28" i="1"/>
  <c r="J29" i="1"/>
  <c r="J30" i="1"/>
  <c r="J31" i="1"/>
  <c r="J32" i="1"/>
  <c r="J33" i="1"/>
  <c r="J34" i="1"/>
  <c r="J35" i="1"/>
  <c r="J36" i="1"/>
  <c r="J37" i="1"/>
  <c r="K37" i="1" s="1"/>
  <c r="J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E27" i="1"/>
  <c r="E28" i="1"/>
  <c r="E29" i="1"/>
  <c r="E30" i="1"/>
  <c r="E31" i="1"/>
  <c r="E32" i="1"/>
  <c r="E33" i="1"/>
  <c r="E34" i="1"/>
  <c r="E35" i="1"/>
  <c r="E36" i="1"/>
  <c r="E37" i="1"/>
  <c r="E26" i="1"/>
  <c r="R74" i="1" l="1"/>
  <c r="R66" i="1"/>
  <c r="R58" i="1"/>
  <c r="R54" i="1"/>
  <c r="R46" i="1"/>
  <c r="Q73" i="1"/>
  <c r="R73" i="1" s="1"/>
  <c r="Q65" i="1"/>
  <c r="R65" i="1" s="1"/>
  <c r="Q57" i="1"/>
  <c r="R57" i="1" s="1"/>
  <c r="Q53" i="1"/>
  <c r="Q49" i="1"/>
  <c r="R49" i="1" s="1"/>
  <c r="R53" i="1"/>
  <c r="Q80" i="1"/>
  <c r="R80" i="1" s="1"/>
  <c r="Q76" i="1"/>
  <c r="Q72" i="1"/>
  <c r="Q68" i="1"/>
  <c r="R68" i="1" s="1"/>
  <c r="Q64" i="1"/>
  <c r="R64" i="1" s="1"/>
  <c r="Q60" i="1"/>
  <c r="Q56" i="1"/>
  <c r="R56" i="1" s="1"/>
  <c r="Q52" i="1"/>
  <c r="R52" i="1" s="1"/>
  <c r="Q48" i="1"/>
  <c r="R78" i="1"/>
  <c r="R70" i="1"/>
  <c r="R50" i="1"/>
  <c r="Q77" i="1"/>
  <c r="R77" i="1" s="1"/>
  <c r="Q69" i="1"/>
  <c r="R69" i="1" s="1"/>
  <c r="Q61" i="1"/>
  <c r="R61" i="1" s="1"/>
  <c r="Q45" i="1"/>
  <c r="R45" i="1" s="1"/>
  <c r="Q79" i="1"/>
  <c r="R79" i="1" s="1"/>
  <c r="Q75" i="1"/>
  <c r="R75" i="1" s="1"/>
  <c r="Q71" i="1"/>
  <c r="R71" i="1" s="1"/>
  <c r="Q67" i="1"/>
  <c r="R67" i="1" s="1"/>
  <c r="Q63" i="1"/>
  <c r="R63" i="1" s="1"/>
  <c r="Q59" i="1"/>
  <c r="R59" i="1" s="1"/>
  <c r="Q55" i="1"/>
  <c r="R55" i="1" s="1"/>
  <c r="Q51" i="1"/>
  <c r="R51" i="1" s="1"/>
  <c r="Q3" i="2"/>
  <c r="P21" i="2"/>
  <c r="P17" i="2"/>
  <c r="P13" i="2"/>
  <c r="P5" i="2"/>
  <c r="P24" i="2"/>
  <c r="P20" i="2"/>
  <c r="P16" i="2"/>
  <c r="P12" i="2"/>
  <c r="P8" i="2"/>
  <c r="P4" i="2"/>
  <c r="P23" i="2"/>
  <c r="P19" i="2"/>
  <c r="P15" i="2"/>
  <c r="P7" i="2"/>
  <c r="Q9" i="2"/>
  <c r="Q13" i="2"/>
  <c r="Q17" i="2"/>
  <c r="Q21" i="2"/>
  <c r="Q25" i="2"/>
  <c r="Q5" i="2"/>
  <c r="Q2" i="2"/>
  <c r="P3" i="2"/>
  <c r="P6" i="2"/>
  <c r="P9" i="2"/>
  <c r="P10" i="2"/>
  <c r="P11" i="2"/>
  <c r="P14" i="2"/>
  <c r="P18" i="2"/>
  <c r="P22" i="2"/>
  <c r="P25" i="2"/>
  <c r="E23" i="2"/>
  <c r="E11" i="2"/>
  <c r="E19" i="2"/>
  <c r="E7" i="2"/>
  <c r="E15" i="2"/>
  <c r="E3" i="2"/>
  <c r="E14" i="2"/>
  <c r="E2" i="2"/>
  <c r="E22" i="2"/>
  <c r="E10" i="2"/>
  <c r="E18" i="2"/>
  <c r="E6" i="2"/>
  <c r="E25" i="2"/>
  <c r="F25" i="2" s="1"/>
  <c r="E13" i="2"/>
  <c r="E21" i="2"/>
  <c r="E9" i="2"/>
  <c r="E17" i="2"/>
  <c r="E5" i="2"/>
  <c r="E24" i="2"/>
  <c r="E12" i="2"/>
  <c r="E20" i="2"/>
  <c r="E8" i="2"/>
  <c r="E16" i="2"/>
  <c r="E4" i="2"/>
  <c r="P81" i="1"/>
  <c r="R62" i="1"/>
  <c r="S66" i="1"/>
  <c r="S58" i="1"/>
  <c r="S53" i="1"/>
  <c r="R76" i="1"/>
  <c r="R60" i="1"/>
  <c r="R47" i="1"/>
  <c r="S78" i="1"/>
  <c r="S70" i="1"/>
  <c r="S54" i="1"/>
  <c r="S77" i="1"/>
  <c r="S74" i="1"/>
  <c r="S69" i="1"/>
  <c r="S61" i="1"/>
  <c r="S50" i="1"/>
  <c r="R72" i="1"/>
  <c r="F35" i="1"/>
  <c r="F27" i="1"/>
  <c r="G27" i="1" s="1"/>
  <c r="F30" i="1"/>
  <c r="G6" i="1" s="1"/>
  <c r="F37" i="1"/>
  <c r="F33" i="1"/>
  <c r="F29" i="1"/>
  <c r="G17" i="1" s="1"/>
  <c r="F31" i="1"/>
  <c r="G7" i="1" s="1"/>
  <c r="F26" i="1"/>
  <c r="G26" i="1" s="1"/>
  <c r="F34" i="1"/>
  <c r="F36" i="1"/>
  <c r="G12" i="1" s="1"/>
  <c r="F32" i="1"/>
  <c r="G32" i="1" s="1"/>
  <c r="F28" i="1"/>
  <c r="G16" i="1" s="1"/>
  <c r="G35" i="1"/>
  <c r="G8" i="1" l="1"/>
  <c r="G29" i="1"/>
  <c r="G22" i="1"/>
  <c r="G33" i="1"/>
  <c r="G23" i="1"/>
  <c r="G37" i="1"/>
  <c r="G14" i="1"/>
  <c r="G20" i="1"/>
  <c r="G31" i="1"/>
  <c r="G30" i="1"/>
  <c r="G4" i="1"/>
  <c r="G36" i="1"/>
  <c r="G5" i="1"/>
  <c r="G15" i="1"/>
  <c r="Q81" i="1"/>
  <c r="R48" i="1"/>
  <c r="R81" i="1" s="1"/>
  <c r="F27" i="2"/>
  <c r="F35" i="2"/>
  <c r="F32" i="2"/>
  <c r="F29" i="2"/>
  <c r="F37" i="2"/>
  <c r="F30" i="2"/>
  <c r="F34" i="2"/>
  <c r="F31" i="2"/>
  <c r="F26" i="2"/>
  <c r="F28" i="2"/>
  <c r="F36" i="2"/>
  <c r="F33" i="2"/>
  <c r="S81" i="1"/>
  <c r="G18" i="1"/>
  <c r="G19" i="1"/>
  <c r="G11" i="1"/>
  <c r="G28" i="1"/>
  <c r="G24" i="1"/>
  <c r="G13" i="1"/>
  <c r="G3" i="1"/>
  <c r="G25" i="1"/>
  <c r="G2" i="1"/>
  <c r="G34" i="1"/>
  <c r="G9" i="1"/>
  <c r="G21" i="1"/>
  <c r="G10" i="1"/>
  <c r="H40" i="1" l="1"/>
  <c r="K40" i="1" s="1"/>
  <c r="H38" i="1"/>
  <c r="K38" i="1" s="1"/>
  <c r="T81" i="1"/>
  <c r="U81" i="1" s="1"/>
  <c r="V81" i="1" s="1"/>
  <c r="W81" i="1" s="1"/>
  <c r="T82" i="1"/>
  <c r="T86" i="1"/>
  <c r="U86" i="1" s="1"/>
  <c r="V86" i="1" s="1"/>
  <c r="W86" i="1" s="1"/>
  <c r="T90" i="1"/>
  <c r="T83" i="1"/>
  <c r="U83" i="1" s="1"/>
  <c r="V83" i="1" s="1"/>
  <c r="W83" i="1" s="1"/>
  <c r="T87" i="1"/>
  <c r="T91" i="1"/>
  <c r="U91" i="1" s="1"/>
  <c r="V91" i="1" s="1"/>
  <c r="W91" i="1" s="1"/>
  <c r="T84" i="1"/>
  <c r="U84" i="1" s="1"/>
  <c r="V84" i="1" s="1"/>
  <c r="W84" i="1" s="1"/>
  <c r="T88" i="1"/>
  <c r="T92" i="1"/>
  <c r="U92" i="1" s="1"/>
  <c r="V92" i="1" s="1"/>
  <c r="W92" i="1" s="1"/>
  <c r="T85" i="1"/>
  <c r="U85" i="1" s="1"/>
  <c r="V85" i="1" s="1"/>
  <c r="W85" i="1" s="1"/>
  <c r="T89" i="1"/>
  <c r="U89" i="1" s="1"/>
  <c r="V89" i="1" s="1"/>
  <c r="W89" i="1" s="1"/>
  <c r="H42" i="1"/>
  <c r="K42" i="1" s="1"/>
  <c r="H43" i="1"/>
  <c r="K43" i="1" s="1"/>
  <c r="H44" i="1"/>
  <c r="K44" i="1" s="1"/>
  <c r="H46" i="1"/>
  <c r="K46" i="1" s="1"/>
  <c r="H39" i="1"/>
  <c r="K39" i="1" s="1"/>
  <c r="H41" i="1"/>
  <c r="K41" i="1" s="1"/>
  <c r="H48" i="1"/>
  <c r="K48" i="1" s="1"/>
  <c r="H49" i="1"/>
  <c r="K49" i="1" s="1"/>
  <c r="H47" i="1"/>
  <c r="K47" i="1" s="1"/>
  <c r="H45" i="1"/>
  <c r="K45" i="1" s="1"/>
  <c r="U82" i="1" l="1"/>
  <c r="V82" i="1" s="1"/>
  <c r="W82" i="1" s="1"/>
  <c r="U87" i="1"/>
  <c r="V87" i="1" s="1"/>
  <c r="W87" i="1" s="1"/>
  <c r="U90" i="1"/>
  <c r="V90" i="1" s="1"/>
  <c r="W90" i="1" s="1"/>
  <c r="U88" i="1"/>
  <c r="V88" i="1" s="1"/>
  <c r="W88" i="1" s="1"/>
</calcChain>
</file>

<file path=xl/sharedStrings.xml><?xml version="1.0" encoding="utf-8"?>
<sst xmlns="http://schemas.openxmlformats.org/spreadsheetml/2006/main" count="42" uniqueCount="22">
  <si>
    <t>FiscalPeriod</t>
  </si>
  <si>
    <t>Usage</t>
  </si>
  <si>
    <t>Monthly Avg</t>
  </si>
  <si>
    <t>Seasonality Index</t>
  </si>
  <si>
    <t>Underlying</t>
  </si>
  <si>
    <t>Underlying Forecast</t>
  </si>
  <si>
    <t>Re-Seasonalized</t>
  </si>
  <si>
    <t>Seasonalized Forecast</t>
  </si>
  <si>
    <t>Month</t>
  </si>
  <si>
    <t>Prod</t>
  </si>
  <si>
    <t>a</t>
  </si>
  <si>
    <t>b</t>
  </si>
  <si>
    <t>b top</t>
  </si>
  <si>
    <t>b bottom</t>
  </si>
  <si>
    <t>Forecast</t>
  </si>
  <si>
    <t>x|</t>
  </si>
  <si>
    <t>y|</t>
  </si>
  <si>
    <t>FiscalYear</t>
  </si>
  <si>
    <t>Revenue</t>
  </si>
  <si>
    <t>Forecast + Seasonality</t>
  </si>
  <si>
    <t>+ Seasonal</t>
  </si>
  <si>
    <t>AE0010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</si>
</sst>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82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43" fontId="0" fillId="0" borderId="0" xfId="1" applyFont="1"/>
    <xf numFmtId="164" fontId="0" fillId="0" borderId="0" xfId="2" applyNumberFormat="1" applyFont="1"/>
    <xf numFmtId="10" fontId="0" fillId="0" borderId="0" xfId="2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2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7" fontId="0" fillId="0" borderId="0" xfId="0" applyNumberFormat="1"/>
    <xf numFmtId="17" fontId="0" fillId="0" borderId="1" xfId="0" applyNumberFormat="1" applyBorder="1"/>
    <xf numFmtId="43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7" fontId="0" fillId="0" borderId="0" xfId="0" applyNumberFormat="1" applyBorder="1"/>
    <xf numFmtId="165" fontId="0" fillId="0" borderId="0" xfId="0" applyNumberFormat="1" applyBorder="1"/>
    <xf numFmtId="0" fontId="2" fillId="0" borderId="0" xfId="0" applyFont="1" applyBorder="1"/>
    <xf numFmtId="43" fontId="0" fillId="0" borderId="1" xfId="1" applyFont="1" applyBorder="1"/>
    <xf numFmtId="164" fontId="0" fillId="0" borderId="1" xfId="2" applyNumberFormat="1" applyFon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0" xfId="0" applyNumberFormat="1" applyAlignment="1">
      <alignment horizontal="left"/>
    </xf>
    <xf numFmtId="43" fontId="0" fillId="0" borderId="0" xfId="0" applyNumberFormat="1" applyBorder="1"/>
    <xf numFmtId="43" fontId="0" fillId="0" borderId="0" xfId="0" applyNumberFormat="1"/>
    <xf numFmtId="2" fontId="0" fillId="0" borderId="1" xfId="0" applyNumberFormat="1" applyBorder="1" applyAlignment="1">
      <alignment horizontal="left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left"/>
    </xf>
    <xf numFmtId="43" fontId="0" fillId="0" borderId="1" xfId="1" applyFont="1" applyBorder="1" applyAlignment="1">
      <alignment horizontal="left"/>
    </xf>
    <xf numFmtId="43" fontId="2" fillId="0" borderId="0" xfId="1" applyFont="1"/>
    <xf numFmtId="0" fontId="0" fillId="0" borderId="0" xfId="0" quotePrefix="1"/>
    <xf numFmtId="43" fontId="3" fillId="0" borderId="0" xfId="1" applyFont="1"/>
    <xf numFmtId="1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Re-Seasonalized</c:v>
                </c:pt>
              </c:strCache>
            </c:strRef>
          </c:tx>
          <c:marker>
            <c:symbol val="none"/>
          </c:marker>
          <c:cat>
            <c:strRef>
              <c:f>Sheet1!$I$1:$I$49</c:f>
              <c:strCache>
                <c:ptCount val="49"/>
                <c:pt idx="0">
                  <c:v>FiscalPeriod</c:v>
                </c:pt>
                <c:pt idx="1">
                  <c:v>201601</c:v>
                </c:pt>
                <c:pt idx="2">
                  <c:v>201602</c:v>
                </c:pt>
                <c:pt idx="3">
                  <c:v>201603</c:v>
                </c:pt>
                <c:pt idx="4">
                  <c:v>201604</c:v>
                </c:pt>
                <c:pt idx="5">
                  <c:v>201605</c:v>
                </c:pt>
                <c:pt idx="6">
                  <c:v>201606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  <c:pt idx="37">
                  <c:v>201901</c:v>
                </c:pt>
                <c:pt idx="38">
                  <c:v>201902</c:v>
                </c:pt>
                <c:pt idx="39">
                  <c:v>201903</c:v>
                </c:pt>
                <c:pt idx="40">
                  <c:v>201904</c:v>
                </c:pt>
                <c:pt idx="41">
                  <c:v>201905</c:v>
                </c:pt>
                <c:pt idx="42">
                  <c:v>201906</c:v>
                </c:pt>
                <c:pt idx="43">
                  <c:v>201907</c:v>
                </c:pt>
                <c:pt idx="44">
                  <c:v>201908</c:v>
                </c:pt>
                <c:pt idx="45">
                  <c:v>201909</c:v>
                </c:pt>
                <c:pt idx="46">
                  <c:v>201910</c:v>
                </c:pt>
                <c:pt idx="47">
                  <c:v>201911</c:v>
                </c:pt>
                <c:pt idx="48">
                  <c:v>201912</c:v>
                </c:pt>
              </c:strCache>
            </c:strRef>
          </c:cat>
          <c:val>
            <c:numRef>
              <c:f>Sheet1!$J$2:$J$49</c:f>
              <c:numCache>
                <c:formatCode>General</c:formatCode>
                <c:ptCount val="48"/>
                <c:pt idx="0">
                  <c:v>2820</c:v>
                </c:pt>
                <c:pt idx="1">
                  <c:v>3000</c:v>
                </c:pt>
                <c:pt idx="2">
                  <c:v>2820</c:v>
                </c:pt>
                <c:pt idx="3">
                  <c:v>2680</c:v>
                </c:pt>
                <c:pt idx="4">
                  <c:v>2320</c:v>
                </c:pt>
                <c:pt idx="5">
                  <c:v>3160</c:v>
                </c:pt>
                <c:pt idx="6">
                  <c:v>6140</c:v>
                </c:pt>
                <c:pt idx="7">
                  <c:v>3240</c:v>
                </c:pt>
                <c:pt idx="8">
                  <c:v>3180</c:v>
                </c:pt>
                <c:pt idx="9">
                  <c:v>3700</c:v>
                </c:pt>
                <c:pt idx="10">
                  <c:v>2120</c:v>
                </c:pt>
                <c:pt idx="11">
                  <c:v>4760</c:v>
                </c:pt>
                <c:pt idx="12">
                  <c:v>3880</c:v>
                </c:pt>
                <c:pt idx="13">
                  <c:v>4220</c:v>
                </c:pt>
                <c:pt idx="14">
                  <c:v>5140</c:v>
                </c:pt>
                <c:pt idx="15">
                  <c:v>7520</c:v>
                </c:pt>
                <c:pt idx="16">
                  <c:v>5020</c:v>
                </c:pt>
                <c:pt idx="17">
                  <c:v>2860</c:v>
                </c:pt>
                <c:pt idx="18">
                  <c:v>3200</c:v>
                </c:pt>
                <c:pt idx="19">
                  <c:v>14700</c:v>
                </c:pt>
                <c:pt idx="20">
                  <c:v>3720</c:v>
                </c:pt>
                <c:pt idx="21">
                  <c:v>4740</c:v>
                </c:pt>
                <c:pt idx="22">
                  <c:v>5480</c:v>
                </c:pt>
                <c:pt idx="23">
                  <c:v>1560</c:v>
                </c:pt>
                <c:pt idx="24">
                  <c:v>3808</c:v>
                </c:pt>
                <c:pt idx="25">
                  <c:v>5500</c:v>
                </c:pt>
                <c:pt idx="26">
                  <c:v>3980</c:v>
                </c:pt>
                <c:pt idx="27">
                  <c:v>5780</c:v>
                </c:pt>
                <c:pt idx="28">
                  <c:v>2100</c:v>
                </c:pt>
                <c:pt idx="29">
                  <c:v>2979</c:v>
                </c:pt>
                <c:pt idx="30">
                  <c:v>4305</c:v>
                </c:pt>
                <c:pt idx="31">
                  <c:v>4660</c:v>
                </c:pt>
                <c:pt idx="32">
                  <c:v>2201</c:v>
                </c:pt>
                <c:pt idx="33">
                  <c:v>6020</c:v>
                </c:pt>
                <c:pt idx="34">
                  <c:v>1960</c:v>
                </c:pt>
                <c:pt idx="35">
                  <c:v>4644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Seasonalized Forecast</c:v>
                </c:pt>
              </c:strCache>
            </c:strRef>
          </c:tx>
          <c:marker>
            <c:symbol val="none"/>
          </c:marker>
          <c:cat>
            <c:strRef>
              <c:f>Sheet1!$I$1:$I$49</c:f>
              <c:strCache>
                <c:ptCount val="49"/>
                <c:pt idx="0">
                  <c:v>FiscalPeriod</c:v>
                </c:pt>
                <c:pt idx="1">
                  <c:v>201601</c:v>
                </c:pt>
                <c:pt idx="2">
                  <c:v>201602</c:v>
                </c:pt>
                <c:pt idx="3">
                  <c:v>201603</c:v>
                </c:pt>
                <c:pt idx="4">
                  <c:v>201604</c:v>
                </c:pt>
                <c:pt idx="5">
                  <c:v>201605</c:v>
                </c:pt>
                <c:pt idx="6">
                  <c:v>201606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  <c:pt idx="37">
                  <c:v>201901</c:v>
                </c:pt>
                <c:pt idx="38">
                  <c:v>201902</c:v>
                </c:pt>
                <c:pt idx="39">
                  <c:v>201903</c:v>
                </c:pt>
                <c:pt idx="40">
                  <c:v>201904</c:v>
                </c:pt>
                <c:pt idx="41">
                  <c:v>201905</c:v>
                </c:pt>
                <c:pt idx="42">
                  <c:v>201906</c:v>
                </c:pt>
                <c:pt idx="43">
                  <c:v>201907</c:v>
                </c:pt>
                <c:pt idx="44">
                  <c:v>201908</c:v>
                </c:pt>
                <c:pt idx="45">
                  <c:v>201909</c:v>
                </c:pt>
                <c:pt idx="46">
                  <c:v>201910</c:v>
                </c:pt>
                <c:pt idx="47">
                  <c:v>201911</c:v>
                </c:pt>
                <c:pt idx="48">
                  <c:v>201912</c:v>
                </c:pt>
              </c:strCache>
            </c:strRef>
          </c:cat>
          <c:val>
            <c:numRef>
              <c:f>Sheet1!$K$2:$K$49</c:f>
              <c:numCache>
                <c:formatCode>General</c:formatCode>
                <c:ptCount val="48"/>
                <c:pt idx="35">
                  <c:v>4644</c:v>
                </c:pt>
                <c:pt idx="36">
                  <c:v>3798.7445265391834</c:v>
                </c:pt>
                <c:pt idx="37">
                  <c:v>4618.1191615465514</c:v>
                </c:pt>
                <c:pt idx="38">
                  <c:v>4351.6478058826269</c:v>
                </c:pt>
                <c:pt idx="39">
                  <c:v>5848.8324611238377</c:v>
                </c:pt>
                <c:pt idx="40">
                  <c:v>3469.2893841701925</c:v>
                </c:pt>
                <c:pt idx="41">
                  <c:v>3321.1654881827903</c:v>
                </c:pt>
                <c:pt idx="42">
                  <c:v>5056.2819499336401</c:v>
                </c:pt>
                <c:pt idx="43">
                  <c:v>8409.6689958563802</c:v>
                </c:pt>
                <c:pt idx="44">
                  <c:v>3400.672134541333</c:v>
                </c:pt>
                <c:pt idx="45">
                  <c:v>5424.8006009416704</c:v>
                </c:pt>
                <c:pt idx="46">
                  <c:v>3601.3382937838919</c:v>
                </c:pt>
                <c:pt idx="47">
                  <c:v>4146.6829767252757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8910208"/>
        <c:axId val="95907776"/>
      </c:lineChart>
      <c:catAx>
        <c:axId val="2189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5907776"/>
        <c:crosses val="autoZero"/>
        <c:auto val="1"/>
        <c:lblAlgn val="ctr"/>
        <c:lblOffset val="100"/>
        <c:noMultiLvlLbl val="0"/>
      </c:catAx>
      <c:valAx>
        <c:axId val="959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2</xdr:row>
      <xdr:rowOff>110490</xdr:rowOff>
    </xdr:from>
    <xdr:to>
      <xdr:col>23</xdr:col>
      <xdr:colOff>579120</xdr:colOff>
      <xdr:row>35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396240</xdr:colOff>
      <xdr:row>37</xdr:row>
      <xdr:rowOff>22860</xdr:rowOff>
    </xdr:from>
    <xdr:to>
      <xdr:col>17</xdr:col>
      <xdr:colOff>97971</xdr:colOff>
      <xdr:row>39</xdr:row>
      <xdr:rowOff>38100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83240" y="6972300"/>
          <a:ext cx="1012371" cy="381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403860</xdr:colOff>
      <xdr:row>38</xdr:row>
      <xdr:rowOff>114300</xdr:rowOff>
    </xdr:from>
    <xdr:to>
      <xdr:col>17</xdr:col>
      <xdr:colOff>683896</xdr:colOff>
      <xdr:row>41</xdr:row>
      <xdr:rowOff>175260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90860" y="7246620"/>
          <a:ext cx="1590676" cy="609600"/>
        </a:xfrm>
        <a:prstGeom prst="rect">
          <a:avLst/>
        </a:prstGeom>
      </xdr:spPr>
    </xdr:pic>
    <xdr:clientData/>
  </xdr:twoCellAnchor>
  <xdr:twoCellAnchor editAs="oneCell">
    <xdr:from>
      <xdr:col>15</xdr:col>
      <xdr:colOff>441960</xdr:colOff>
      <xdr:row>36</xdr:row>
      <xdr:rowOff>7620</xdr:rowOff>
    </xdr:from>
    <xdr:to>
      <xdr:col>17</xdr:col>
      <xdr:colOff>396350</xdr:colOff>
      <xdr:row>37</xdr:row>
      <xdr:rowOff>83842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28960" y="6774180"/>
          <a:ext cx="1265030" cy="259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5</xdr:row>
      <xdr:rowOff>83820</xdr:rowOff>
    </xdr:from>
    <xdr:to>
      <xdr:col>9</xdr:col>
      <xdr:colOff>418011</xdr:colOff>
      <xdr:row>7</xdr:row>
      <xdr:rowOff>99060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0" y="1181100"/>
          <a:ext cx="1012371" cy="3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</xdr:colOff>
      <xdr:row>6</xdr:row>
      <xdr:rowOff>175260</xdr:rowOff>
    </xdr:from>
    <xdr:to>
      <xdr:col>10</xdr:col>
      <xdr:colOff>394336</xdr:colOff>
      <xdr:row>10</xdr:row>
      <xdr:rowOff>53340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0740" y="1455420"/>
          <a:ext cx="1590676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</xdr:colOff>
      <xdr:row>4</xdr:row>
      <xdr:rowOff>68580</xdr:rowOff>
    </xdr:from>
    <xdr:to>
      <xdr:col>10</xdr:col>
      <xdr:colOff>106790</xdr:colOff>
      <xdr:row>5</xdr:row>
      <xdr:rowOff>144802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8840" y="982980"/>
          <a:ext cx="1265030" cy="259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21" workbookViewId="0">
      <selection activeCell="D38" sqref="D38"/>
    </sheetView>
  </sheetViews>
  <sheetFormatPr defaultRowHeight="14.4" x14ac:dyDescent="0.3"/>
  <cols>
    <col min="3" max="3" width="10.6640625" bestFit="1" customWidth="1"/>
    <col min="5" max="5" width="11.109375" style="4" bestFit="1" customWidth="1"/>
    <col min="6" max="6" width="10.21875" customWidth="1"/>
    <col min="7" max="7" width="12.5546875" style="4" bestFit="1" customWidth="1"/>
    <col min="8" max="8" width="9.6640625" bestFit="1" customWidth="1"/>
    <col min="9" max="9" width="10.6640625" bestFit="1" customWidth="1"/>
    <col min="10" max="10" width="14.33203125" bestFit="1" customWidth="1"/>
    <col min="11" max="11" width="11.44140625" bestFit="1" customWidth="1"/>
    <col min="13" max="14" width="10.109375" bestFit="1" customWidth="1"/>
    <col min="15" max="15" width="12" bestFit="1" customWidth="1"/>
    <col min="16" max="16" width="10.109375" bestFit="1" customWidth="1"/>
    <col min="17" max="17" width="9" bestFit="1" customWidth="1"/>
    <col min="18" max="19" width="12.5546875" bestFit="1" customWidth="1"/>
    <col min="22" max="23" width="9.44140625" bestFit="1" customWidth="1"/>
  </cols>
  <sheetData>
    <row r="1" spans="1:11" ht="28.8" x14ac:dyDescent="0.3">
      <c r="A1" t="s">
        <v>9</v>
      </c>
      <c r="B1" t="s">
        <v>8</v>
      </c>
      <c r="C1" s="1" t="s">
        <v>0</v>
      </c>
      <c r="D1" s="1" t="s">
        <v>1</v>
      </c>
      <c r="E1" s="3" t="s">
        <v>2</v>
      </c>
      <c r="F1" s="2" t="s">
        <v>3</v>
      </c>
      <c r="G1" s="3" t="s">
        <v>4</v>
      </c>
      <c r="H1" s="2" t="s">
        <v>5</v>
      </c>
      <c r="I1" s="1" t="s">
        <v>0</v>
      </c>
      <c r="J1" s="1" t="s">
        <v>6</v>
      </c>
      <c r="K1" s="2" t="s">
        <v>7</v>
      </c>
    </row>
    <row r="2" spans="1:11" x14ac:dyDescent="0.3">
      <c r="A2" t="s">
        <v>21</v>
      </c>
      <c r="B2">
        <v>1</v>
      </c>
      <c r="C2" s="16">
        <v>42370</v>
      </c>
      <c r="D2">
        <v>2820</v>
      </c>
      <c r="G2" s="4">
        <f>D2/F26</f>
        <v>3352.7307765511987</v>
      </c>
      <c r="I2">
        <v>201601</v>
      </c>
      <c r="J2">
        <f>D2</f>
        <v>2820</v>
      </c>
    </row>
    <row r="3" spans="1:11" x14ac:dyDescent="0.3">
      <c r="A3" t="str">
        <f>A2</f>
        <v>AE0010</v>
      </c>
      <c r="B3">
        <v>2</v>
      </c>
      <c r="C3" s="16">
        <v>42401</v>
      </c>
      <c r="D3">
        <v>3000</v>
      </c>
      <c r="G3" s="4">
        <f t="shared" ref="G3:G13" si="0">D3/F27</f>
        <v>2946.4819182389929</v>
      </c>
      <c r="I3">
        <v>201602</v>
      </c>
      <c r="J3">
        <f t="shared" ref="J3:J25" si="1">D3</f>
        <v>3000</v>
      </c>
    </row>
    <row r="4" spans="1:11" x14ac:dyDescent="0.3">
      <c r="A4" t="str">
        <f t="shared" ref="A4:A37" si="2">A3</f>
        <v>AE0010</v>
      </c>
      <c r="B4">
        <v>3</v>
      </c>
      <c r="C4" s="16">
        <v>42430</v>
      </c>
      <c r="D4">
        <v>2820</v>
      </c>
      <c r="G4" s="4">
        <f t="shared" si="0"/>
        <v>2950.6277219430481</v>
      </c>
      <c r="I4">
        <v>201603</v>
      </c>
      <c r="J4">
        <f t="shared" si="1"/>
        <v>2820</v>
      </c>
    </row>
    <row r="5" spans="1:11" x14ac:dyDescent="0.3">
      <c r="A5" t="str">
        <f t="shared" si="2"/>
        <v>AE0010</v>
      </c>
      <c r="B5">
        <v>4</v>
      </c>
      <c r="C5" s="16">
        <v>42461</v>
      </c>
      <c r="D5">
        <v>2680</v>
      </c>
      <c r="G5" s="4">
        <f t="shared" si="0"/>
        <v>2095.2104714226111</v>
      </c>
      <c r="I5">
        <v>201604</v>
      </c>
      <c r="J5">
        <f t="shared" si="1"/>
        <v>2680</v>
      </c>
    </row>
    <row r="6" spans="1:11" x14ac:dyDescent="0.3">
      <c r="A6" t="str">
        <f t="shared" si="2"/>
        <v>AE0010</v>
      </c>
      <c r="B6">
        <v>5</v>
      </c>
      <c r="C6" s="16">
        <v>42491</v>
      </c>
      <c r="D6">
        <v>2320</v>
      </c>
      <c r="G6" s="4">
        <f t="shared" si="0"/>
        <v>3070.3340395480222</v>
      </c>
      <c r="I6">
        <v>201605</v>
      </c>
      <c r="J6">
        <f t="shared" si="1"/>
        <v>2320</v>
      </c>
    </row>
    <row r="7" spans="1:11" x14ac:dyDescent="0.3">
      <c r="A7" t="str">
        <f t="shared" si="2"/>
        <v>AE0010</v>
      </c>
      <c r="B7">
        <v>6</v>
      </c>
      <c r="C7" s="16">
        <v>42522</v>
      </c>
      <c r="D7">
        <v>3160</v>
      </c>
      <c r="G7" s="4">
        <f t="shared" si="0"/>
        <v>4386.9478090158163</v>
      </c>
      <c r="I7">
        <v>201606</v>
      </c>
      <c r="J7">
        <f t="shared" si="1"/>
        <v>3160</v>
      </c>
    </row>
    <row r="8" spans="1:11" x14ac:dyDescent="0.3">
      <c r="A8" t="str">
        <f t="shared" si="2"/>
        <v>AE0010</v>
      </c>
      <c r="B8">
        <v>7</v>
      </c>
      <c r="C8" s="16">
        <v>42552</v>
      </c>
      <c r="D8">
        <v>6140</v>
      </c>
      <c r="G8" s="4">
        <f t="shared" si="0"/>
        <v>5621.6586051056547</v>
      </c>
      <c r="I8">
        <v>201607</v>
      </c>
      <c r="J8">
        <f t="shared" si="1"/>
        <v>6140</v>
      </c>
    </row>
    <row r="9" spans="1:11" x14ac:dyDescent="0.3">
      <c r="A9" t="str">
        <f t="shared" si="2"/>
        <v>AE0010</v>
      </c>
      <c r="B9">
        <v>8</v>
      </c>
      <c r="C9" s="16">
        <v>42583</v>
      </c>
      <c r="D9">
        <v>3240</v>
      </c>
      <c r="G9" s="4">
        <f t="shared" si="0"/>
        <v>1791.0438053097344</v>
      </c>
      <c r="I9">
        <v>201608</v>
      </c>
      <c r="J9">
        <f t="shared" si="1"/>
        <v>3240</v>
      </c>
    </row>
    <row r="10" spans="1:11" x14ac:dyDescent="0.3">
      <c r="A10" t="str">
        <f t="shared" si="2"/>
        <v>AE0010</v>
      </c>
      <c r="B10">
        <v>9</v>
      </c>
      <c r="C10" s="16">
        <v>42614</v>
      </c>
      <c r="D10">
        <v>3180</v>
      </c>
      <c r="G10" s="4">
        <f t="shared" si="0"/>
        <v>4365.2351389957139</v>
      </c>
      <c r="I10">
        <v>201609</v>
      </c>
      <c r="J10">
        <f t="shared" si="1"/>
        <v>3180</v>
      </c>
    </row>
    <row r="11" spans="1:11" x14ac:dyDescent="0.3">
      <c r="A11" t="str">
        <f t="shared" si="2"/>
        <v>AE0010</v>
      </c>
      <c r="B11">
        <v>10</v>
      </c>
      <c r="C11" s="16">
        <v>42644</v>
      </c>
      <c r="D11">
        <v>3700</v>
      </c>
      <c r="G11" s="4">
        <f t="shared" si="0"/>
        <v>3196.7087367450431</v>
      </c>
      <c r="I11">
        <v>201610</v>
      </c>
      <c r="J11">
        <f t="shared" si="1"/>
        <v>3700</v>
      </c>
    </row>
    <row r="12" spans="1:11" x14ac:dyDescent="0.3">
      <c r="A12" t="str">
        <f t="shared" si="2"/>
        <v>AE0010</v>
      </c>
      <c r="B12">
        <v>11</v>
      </c>
      <c r="C12" s="16">
        <v>42675</v>
      </c>
      <c r="D12">
        <v>2120</v>
      </c>
      <c r="G12" s="4">
        <f t="shared" si="0"/>
        <v>2770.4327057182704</v>
      </c>
      <c r="I12">
        <v>201611</v>
      </c>
      <c r="J12">
        <f t="shared" si="1"/>
        <v>2120</v>
      </c>
    </row>
    <row r="13" spans="1:11" x14ac:dyDescent="0.3">
      <c r="A13" t="str">
        <f t="shared" si="2"/>
        <v>AE0010</v>
      </c>
      <c r="B13">
        <v>12</v>
      </c>
      <c r="C13" s="16">
        <v>42705</v>
      </c>
      <c r="D13">
        <v>4760</v>
      </c>
      <c r="G13" s="4">
        <f t="shared" si="0"/>
        <v>5423.8486562081962</v>
      </c>
      <c r="I13">
        <v>201612</v>
      </c>
      <c r="J13">
        <f t="shared" si="1"/>
        <v>4760</v>
      </c>
    </row>
    <row r="14" spans="1:11" x14ac:dyDescent="0.3">
      <c r="A14" t="str">
        <f t="shared" si="2"/>
        <v>AE0010</v>
      </c>
      <c r="B14">
        <v>1</v>
      </c>
      <c r="C14" s="16">
        <v>42736</v>
      </c>
      <c r="D14">
        <v>3880</v>
      </c>
      <c r="G14" s="4">
        <f>D14/F26</f>
        <v>4612.9770968151242</v>
      </c>
      <c r="I14">
        <v>201701</v>
      </c>
      <c r="J14">
        <f t="shared" si="1"/>
        <v>3880</v>
      </c>
    </row>
    <row r="15" spans="1:11" x14ac:dyDescent="0.3">
      <c r="A15" t="str">
        <f t="shared" si="2"/>
        <v>AE0010</v>
      </c>
      <c r="B15">
        <v>2</v>
      </c>
      <c r="C15" s="16">
        <v>42767</v>
      </c>
      <c r="D15">
        <v>4220</v>
      </c>
      <c r="G15" s="4">
        <f t="shared" ref="G15:G25" si="3">D15/F27</f>
        <v>4144.7178983228505</v>
      </c>
      <c r="I15">
        <v>201702</v>
      </c>
      <c r="J15">
        <f t="shared" si="1"/>
        <v>4220</v>
      </c>
    </row>
    <row r="16" spans="1:11" x14ac:dyDescent="0.3">
      <c r="A16" t="str">
        <f t="shared" si="2"/>
        <v>AE0010</v>
      </c>
      <c r="B16">
        <v>3</v>
      </c>
      <c r="C16" s="16">
        <v>42795</v>
      </c>
      <c r="D16">
        <v>5140</v>
      </c>
      <c r="G16" s="4">
        <f t="shared" si="3"/>
        <v>5378.0945002791732</v>
      </c>
      <c r="I16">
        <v>201703</v>
      </c>
      <c r="J16">
        <f t="shared" si="1"/>
        <v>5140</v>
      </c>
    </row>
    <row r="17" spans="1:10" x14ac:dyDescent="0.3">
      <c r="A17" t="str">
        <f t="shared" si="2"/>
        <v>AE0010</v>
      </c>
      <c r="B17">
        <v>4</v>
      </c>
      <c r="C17" s="16">
        <v>42826</v>
      </c>
      <c r="D17">
        <v>7520</v>
      </c>
      <c r="G17" s="4">
        <f t="shared" si="3"/>
        <v>5879.0980392156844</v>
      </c>
      <c r="I17">
        <v>201704</v>
      </c>
      <c r="J17">
        <f t="shared" si="1"/>
        <v>7520</v>
      </c>
    </row>
    <row r="18" spans="1:10" x14ac:dyDescent="0.3">
      <c r="A18" t="str">
        <f t="shared" si="2"/>
        <v>AE0010</v>
      </c>
      <c r="B18">
        <v>5</v>
      </c>
      <c r="C18" s="16">
        <v>42856</v>
      </c>
      <c r="D18">
        <v>5020</v>
      </c>
      <c r="G18" s="4">
        <f t="shared" si="3"/>
        <v>6643.5676200564967</v>
      </c>
      <c r="I18">
        <v>201705</v>
      </c>
      <c r="J18">
        <f t="shared" si="1"/>
        <v>5020</v>
      </c>
    </row>
    <row r="19" spans="1:10" x14ac:dyDescent="0.3">
      <c r="A19" t="str">
        <f t="shared" si="2"/>
        <v>AE0010</v>
      </c>
      <c r="B19">
        <v>6</v>
      </c>
      <c r="C19" s="16">
        <v>42887</v>
      </c>
      <c r="D19">
        <v>2860</v>
      </c>
      <c r="G19" s="4">
        <f t="shared" si="3"/>
        <v>3970.4654220839348</v>
      </c>
      <c r="I19">
        <v>201706</v>
      </c>
      <c r="J19">
        <f t="shared" si="1"/>
        <v>2860</v>
      </c>
    </row>
    <row r="20" spans="1:10" x14ac:dyDescent="0.3">
      <c r="A20" t="str">
        <f t="shared" si="2"/>
        <v>AE0010</v>
      </c>
      <c r="B20">
        <v>7</v>
      </c>
      <c r="C20" s="16">
        <v>42917</v>
      </c>
      <c r="D20">
        <v>3200</v>
      </c>
      <c r="G20" s="4">
        <f t="shared" si="3"/>
        <v>2929.8546476120678</v>
      </c>
      <c r="I20">
        <v>201707</v>
      </c>
      <c r="J20">
        <f t="shared" si="1"/>
        <v>3200</v>
      </c>
    </row>
    <row r="21" spans="1:10" x14ac:dyDescent="0.3">
      <c r="A21" t="str">
        <f t="shared" si="2"/>
        <v>AE0010</v>
      </c>
      <c r="B21">
        <v>8</v>
      </c>
      <c r="C21" s="16">
        <v>42948</v>
      </c>
      <c r="D21">
        <v>14700</v>
      </c>
      <c r="G21" s="4">
        <f t="shared" si="3"/>
        <v>8126.0320796460164</v>
      </c>
      <c r="I21">
        <v>201708</v>
      </c>
      <c r="J21">
        <f t="shared" si="1"/>
        <v>14700</v>
      </c>
    </row>
    <row r="22" spans="1:10" x14ac:dyDescent="0.3">
      <c r="A22" t="str">
        <f t="shared" si="2"/>
        <v>AE0010</v>
      </c>
      <c r="B22">
        <v>9</v>
      </c>
      <c r="C22" s="16">
        <v>42979</v>
      </c>
      <c r="D22">
        <v>3720</v>
      </c>
      <c r="G22" s="4">
        <f t="shared" si="3"/>
        <v>5106.5014833534769</v>
      </c>
      <c r="I22">
        <v>201709</v>
      </c>
      <c r="J22">
        <f t="shared" si="1"/>
        <v>3720</v>
      </c>
    </row>
    <row r="23" spans="1:10" x14ac:dyDescent="0.3">
      <c r="A23" t="str">
        <f t="shared" si="2"/>
        <v>AE0010</v>
      </c>
      <c r="B23">
        <v>10</v>
      </c>
      <c r="C23" s="16">
        <v>43009</v>
      </c>
      <c r="D23">
        <v>4740</v>
      </c>
      <c r="G23" s="4">
        <f t="shared" si="3"/>
        <v>4095.2430843706766</v>
      </c>
      <c r="I23">
        <v>201710</v>
      </c>
      <c r="J23">
        <f t="shared" si="1"/>
        <v>4740</v>
      </c>
    </row>
    <row r="24" spans="1:10" x14ac:dyDescent="0.3">
      <c r="A24" t="str">
        <f t="shared" si="2"/>
        <v>AE0010</v>
      </c>
      <c r="B24">
        <v>11</v>
      </c>
      <c r="C24" s="16">
        <v>43040</v>
      </c>
      <c r="D24">
        <v>5480</v>
      </c>
      <c r="G24" s="4">
        <f t="shared" si="3"/>
        <v>7161.3071827057174</v>
      </c>
      <c r="I24">
        <v>201711</v>
      </c>
      <c r="J24">
        <f t="shared" si="1"/>
        <v>5480</v>
      </c>
    </row>
    <row r="25" spans="1:10" x14ac:dyDescent="0.3">
      <c r="A25" t="str">
        <f t="shared" si="2"/>
        <v>AE0010</v>
      </c>
      <c r="B25">
        <v>12</v>
      </c>
      <c r="C25" s="16">
        <v>43070</v>
      </c>
      <c r="D25">
        <v>1560</v>
      </c>
      <c r="G25" s="4">
        <f t="shared" si="3"/>
        <v>1777.5638453119298</v>
      </c>
      <c r="I25">
        <v>201712</v>
      </c>
      <c r="J25">
        <f t="shared" si="1"/>
        <v>1560</v>
      </c>
    </row>
    <row r="26" spans="1:10" x14ac:dyDescent="0.3">
      <c r="A26" t="str">
        <f t="shared" si="2"/>
        <v>AE0010</v>
      </c>
      <c r="B26">
        <v>1</v>
      </c>
      <c r="C26" s="16">
        <v>43101</v>
      </c>
      <c r="D26">
        <v>3808</v>
      </c>
      <c r="E26" s="4">
        <f>AVERAGE(D2,D14,D26)</f>
        <v>3502.6666666666665</v>
      </c>
      <c r="F26" s="6">
        <f>E26/AVERAGE($E$26:E37)</f>
        <v>0.8411054116611193</v>
      </c>
      <c r="G26" s="4">
        <f>D26/F26</f>
        <v>4527.3754599670083</v>
      </c>
      <c r="I26">
        <v>201801</v>
      </c>
      <c r="J26">
        <f>D26</f>
        <v>3808</v>
      </c>
    </row>
    <row r="27" spans="1:10" x14ac:dyDescent="0.3">
      <c r="A27" t="str">
        <f t="shared" si="2"/>
        <v>AE0010</v>
      </c>
      <c r="B27">
        <v>2</v>
      </c>
      <c r="C27" s="16">
        <v>43132</v>
      </c>
      <c r="D27">
        <v>5500</v>
      </c>
      <c r="E27" s="4">
        <f t="shared" ref="E27:E37" si="4">AVERAGE(D3,D15,D27)</f>
        <v>4240</v>
      </c>
      <c r="F27" s="6">
        <f>E27/AVERAGE($E$26:E38)</f>
        <v>1.0181633837390025</v>
      </c>
      <c r="G27" s="4">
        <f t="shared" ref="G27:G37" si="5">D27/F27</f>
        <v>5401.8835167714869</v>
      </c>
      <c r="I27">
        <v>201802</v>
      </c>
      <c r="J27">
        <f>D27</f>
        <v>5500</v>
      </c>
    </row>
    <row r="28" spans="1:10" x14ac:dyDescent="0.3">
      <c r="A28" t="str">
        <f t="shared" si="2"/>
        <v>AE0010</v>
      </c>
      <c r="B28">
        <v>3</v>
      </c>
      <c r="C28" s="16">
        <v>43160</v>
      </c>
      <c r="D28">
        <v>3980</v>
      </c>
      <c r="E28" s="4">
        <f t="shared" si="4"/>
        <v>3980</v>
      </c>
      <c r="F28" s="6">
        <f>E28/AVERAGE($E$26:E39)</f>
        <v>0.95572883662293151</v>
      </c>
      <c r="G28" s="4">
        <f t="shared" si="5"/>
        <v>4164.3611111111104</v>
      </c>
      <c r="I28">
        <v>201803</v>
      </c>
      <c r="J28">
        <f t="shared" ref="J28:J37" si="6">D28</f>
        <v>3980</v>
      </c>
    </row>
    <row r="29" spans="1:10" x14ac:dyDescent="0.3">
      <c r="A29" t="str">
        <f t="shared" si="2"/>
        <v>AE0010</v>
      </c>
      <c r="B29">
        <v>4</v>
      </c>
      <c r="C29" s="16">
        <v>43191</v>
      </c>
      <c r="D29">
        <v>5780</v>
      </c>
      <c r="E29" s="4">
        <f t="shared" si="4"/>
        <v>5326.666666666667</v>
      </c>
      <c r="F29" s="6">
        <f>E29/AVERAGE($E$26:E40)</f>
        <v>1.2791077729677092</v>
      </c>
      <c r="G29" s="4">
        <f t="shared" si="5"/>
        <v>4518.7748226950343</v>
      </c>
      <c r="I29">
        <v>201804</v>
      </c>
      <c r="J29">
        <f t="shared" si="6"/>
        <v>5780</v>
      </c>
    </row>
    <row r="30" spans="1:10" x14ac:dyDescent="0.3">
      <c r="A30" t="str">
        <f t="shared" si="2"/>
        <v>AE0010</v>
      </c>
      <c r="B30">
        <v>5</v>
      </c>
      <c r="C30" s="16">
        <v>43221</v>
      </c>
      <c r="D30">
        <v>2100</v>
      </c>
      <c r="E30" s="4">
        <f t="shared" si="4"/>
        <v>3146.6666666666665</v>
      </c>
      <c r="F30" s="6">
        <f>E30/AVERAGE($E$26:E41)</f>
        <v>0.75561810868680679</v>
      </c>
      <c r="G30" s="4">
        <f t="shared" si="5"/>
        <v>2779.1816737288132</v>
      </c>
      <c r="I30">
        <v>201805</v>
      </c>
      <c r="J30">
        <f t="shared" si="6"/>
        <v>2100</v>
      </c>
    </row>
    <row r="31" spans="1:10" x14ac:dyDescent="0.3">
      <c r="A31" t="str">
        <f t="shared" si="2"/>
        <v>AE0010</v>
      </c>
      <c r="B31">
        <v>6</v>
      </c>
      <c r="C31" s="16">
        <v>43252</v>
      </c>
      <c r="D31">
        <v>2979</v>
      </c>
      <c r="E31" s="4">
        <f t="shared" si="4"/>
        <v>2999.6666666666665</v>
      </c>
      <c r="F31" s="6">
        <f>E31/AVERAGE($E$26:E42)</f>
        <v>0.72031857627887441</v>
      </c>
      <c r="G31" s="4">
        <f t="shared" si="5"/>
        <v>4135.670102233581</v>
      </c>
      <c r="I31">
        <v>201806</v>
      </c>
      <c r="J31">
        <f t="shared" si="6"/>
        <v>2979</v>
      </c>
    </row>
    <row r="32" spans="1:10" x14ac:dyDescent="0.3">
      <c r="A32" t="str">
        <f t="shared" si="2"/>
        <v>AE0010</v>
      </c>
      <c r="B32">
        <v>7</v>
      </c>
      <c r="C32" s="16">
        <v>43282</v>
      </c>
      <c r="D32">
        <v>4305</v>
      </c>
      <c r="E32" s="4">
        <f t="shared" si="4"/>
        <v>4548.333333333333</v>
      </c>
      <c r="F32" s="6">
        <f>E32/AVERAGE($E$26:E43)</f>
        <v>1.0922043530753685</v>
      </c>
      <c r="G32" s="4">
        <f t="shared" si="5"/>
        <v>3941.5700806156096</v>
      </c>
      <c r="I32">
        <v>201807</v>
      </c>
      <c r="J32">
        <f t="shared" si="6"/>
        <v>4305</v>
      </c>
    </row>
    <row r="33" spans="1:22" x14ac:dyDescent="0.3">
      <c r="A33" t="str">
        <f t="shared" si="2"/>
        <v>AE0010</v>
      </c>
      <c r="B33">
        <v>8</v>
      </c>
      <c r="C33" s="16">
        <v>43313</v>
      </c>
      <c r="D33">
        <v>4660</v>
      </c>
      <c r="E33" s="4">
        <f t="shared" si="4"/>
        <v>7533.333333333333</v>
      </c>
      <c r="F33" s="6">
        <f>E33/AVERAGE($E$26:E44)</f>
        <v>1.8090009805425671</v>
      </c>
      <c r="G33" s="4">
        <f t="shared" si="5"/>
        <v>2576.0074483775807</v>
      </c>
      <c r="I33">
        <v>201808</v>
      </c>
      <c r="J33">
        <f t="shared" si="6"/>
        <v>4660</v>
      </c>
    </row>
    <row r="34" spans="1:22" x14ac:dyDescent="0.3">
      <c r="A34" t="str">
        <f t="shared" si="2"/>
        <v>AE0010</v>
      </c>
      <c r="B34">
        <v>9</v>
      </c>
      <c r="C34" s="16">
        <v>43344</v>
      </c>
      <c r="D34">
        <v>2201</v>
      </c>
      <c r="E34" s="4">
        <f t="shared" si="4"/>
        <v>3033.6666666666665</v>
      </c>
      <c r="F34" s="6">
        <f>E34/AVERAGE($E$26:E45)</f>
        <v>0.72848309397866828</v>
      </c>
      <c r="G34" s="4">
        <f t="shared" si="5"/>
        <v>3021.3467109841404</v>
      </c>
      <c r="I34">
        <v>201809</v>
      </c>
      <c r="J34">
        <f t="shared" si="6"/>
        <v>2201</v>
      </c>
    </row>
    <row r="35" spans="1:22" x14ac:dyDescent="0.3">
      <c r="A35" t="str">
        <f t="shared" si="2"/>
        <v>AE0010</v>
      </c>
      <c r="B35">
        <v>10</v>
      </c>
      <c r="C35" s="16">
        <v>43374</v>
      </c>
      <c r="D35">
        <v>6020</v>
      </c>
      <c r="E35" s="4">
        <f t="shared" si="4"/>
        <v>4820</v>
      </c>
      <c r="F35" s="6">
        <f>E35/AVERAGE($E$26:E46)</f>
        <v>1.1574404503825453</v>
      </c>
      <c r="G35" s="4">
        <f t="shared" si="5"/>
        <v>5201.1315122176102</v>
      </c>
      <c r="I35">
        <v>201810</v>
      </c>
      <c r="J35">
        <f t="shared" si="6"/>
        <v>6020</v>
      </c>
    </row>
    <row r="36" spans="1:22" x14ac:dyDescent="0.3">
      <c r="A36" t="str">
        <f t="shared" si="2"/>
        <v>AE0010</v>
      </c>
      <c r="B36">
        <v>11</v>
      </c>
      <c r="C36" s="16">
        <v>43405</v>
      </c>
      <c r="D36">
        <v>1960</v>
      </c>
      <c r="E36" s="4">
        <f t="shared" si="4"/>
        <v>3186.6666666666665</v>
      </c>
      <c r="F36" s="6">
        <f>E36/AVERAGE($E$26:E47)</f>
        <v>0.76522342362774076</v>
      </c>
      <c r="G36" s="4">
        <f t="shared" si="5"/>
        <v>2561.3434449093443</v>
      </c>
      <c r="I36">
        <v>201811</v>
      </c>
      <c r="J36">
        <f t="shared" si="6"/>
        <v>1960</v>
      </c>
    </row>
    <row r="37" spans="1:22" x14ac:dyDescent="0.3">
      <c r="A37" t="str">
        <f t="shared" si="2"/>
        <v>AE0010</v>
      </c>
      <c r="B37">
        <v>12</v>
      </c>
      <c r="C37" s="16">
        <v>43435</v>
      </c>
      <c r="D37">
        <v>4644</v>
      </c>
      <c r="E37" s="4">
        <f t="shared" si="4"/>
        <v>3654.6666666666665</v>
      </c>
      <c r="F37" s="6">
        <f>E37/AVERAGE($E$26:E48)</f>
        <v>0.87760560843666835</v>
      </c>
      <c r="G37" s="4">
        <f t="shared" si="5"/>
        <v>5291.6708318132069</v>
      </c>
      <c r="I37">
        <v>201812</v>
      </c>
      <c r="J37">
        <f t="shared" si="6"/>
        <v>4644</v>
      </c>
      <c r="K37">
        <f>J37</f>
        <v>4644</v>
      </c>
    </row>
    <row r="38" spans="1:22" x14ac:dyDescent="0.3">
      <c r="C38" s="16">
        <v>43466</v>
      </c>
      <c r="H38">
        <f>FORECAST(C38, $G$2:$G$37, $C$2:$C$37)</f>
        <v>4516.3715199940889</v>
      </c>
      <c r="I38">
        <v>201901</v>
      </c>
      <c r="K38">
        <f>H38*F26</f>
        <v>3798.7445265391834</v>
      </c>
    </row>
    <row r="39" spans="1:22" x14ac:dyDescent="0.3">
      <c r="C39" s="16">
        <v>43497</v>
      </c>
      <c r="H39">
        <f t="shared" ref="H39:H49" si="7">FORECAST(C39, $G$2:$G$37, $C$2:$C$37)</f>
        <v>4535.7348685899779</v>
      </c>
      <c r="I39">
        <v>201902</v>
      </c>
      <c r="K39">
        <f t="shared" ref="K39:K49" si="8">H39*F27</f>
        <v>4618.1191615465514</v>
      </c>
    </row>
    <row r="40" spans="1:22" x14ac:dyDescent="0.3">
      <c r="C40" s="16">
        <v>43525</v>
      </c>
      <c r="H40">
        <f t="shared" si="7"/>
        <v>4553.2243447411056</v>
      </c>
      <c r="I40">
        <v>201903</v>
      </c>
      <c r="K40">
        <f t="shared" si="8"/>
        <v>4351.6478058826269</v>
      </c>
    </row>
    <row r="41" spans="1:22" x14ac:dyDescent="0.3">
      <c r="C41" s="16">
        <v>43556</v>
      </c>
      <c r="H41">
        <f t="shared" si="7"/>
        <v>4572.5876933369946</v>
      </c>
      <c r="I41">
        <v>201904</v>
      </c>
      <c r="K41">
        <f t="shared" si="8"/>
        <v>5848.8324611238377</v>
      </c>
    </row>
    <row r="42" spans="1:22" x14ac:dyDescent="0.3">
      <c r="C42" s="16">
        <v>43586</v>
      </c>
      <c r="H42">
        <f t="shared" si="7"/>
        <v>4591.3264177846286</v>
      </c>
      <c r="I42">
        <v>201905</v>
      </c>
      <c r="K42">
        <f t="shared" si="8"/>
        <v>3469.2893841701925</v>
      </c>
    </row>
    <row r="43" spans="1:22" x14ac:dyDescent="0.3">
      <c r="C43" s="16">
        <v>43617</v>
      </c>
      <c r="H43">
        <f t="shared" si="7"/>
        <v>4610.6897663805175</v>
      </c>
      <c r="I43">
        <v>201906</v>
      </c>
      <c r="K43">
        <f t="shared" si="8"/>
        <v>3321.1654881827903</v>
      </c>
    </row>
    <row r="44" spans="1:22" x14ac:dyDescent="0.3">
      <c r="C44" s="16">
        <v>43647</v>
      </c>
      <c r="H44">
        <f>FORECAST(C44, $G$2:$G$37, $C$2:$C$37)</f>
        <v>4629.4284908281516</v>
      </c>
      <c r="I44">
        <v>201907</v>
      </c>
      <c r="K44">
        <f t="shared" si="8"/>
        <v>5056.2819499336401</v>
      </c>
      <c r="N44" s="9" t="s">
        <v>17</v>
      </c>
      <c r="O44" s="14" t="s">
        <v>4</v>
      </c>
      <c r="P44" s="8" t="s">
        <v>15</v>
      </c>
      <c r="Q44" s="8" t="s">
        <v>16</v>
      </c>
      <c r="R44" s="8" t="s">
        <v>12</v>
      </c>
      <c r="S44" s="8" t="s">
        <v>13</v>
      </c>
      <c r="T44" s="8" t="s">
        <v>11</v>
      </c>
      <c r="U44" s="8" t="s">
        <v>10</v>
      </c>
      <c r="V44" s="8" t="s">
        <v>14</v>
      </c>
    </row>
    <row r="45" spans="1:22" x14ac:dyDescent="0.3">
      <c r="C45" s="16">
        <v>43678</v>
      </c>
      <c r="H45">
        <f t="shared" si="7"/>
        <v>4648.7918394240442</v>
      </c>
      <c r="I45">
        <v>201908</v>
      </c>
      <c r="K45">
        <f t="shared" si="8"/>
        <v>8409.6689958563802</v>
      </c>
      <c r="M45" s="4">
        <f>N45</f>
        <v>42370</v>
      </c>
      <c r="N45" s="16">
        <v>42370</v>
      </c>
      <c r="O45" s="33">
        <v>3344.6797677959644</v>
      </c>
      <c r="P45" s="38">
        <f>AVERAGE($N$45:$N$80)</f>
        <v>42902.444444444445</v>
      </c>
      <c r="Q45">
        <f>AVERAGE($O$45:$O$80)</f>
        <v>4154.3611111111095</v>
      </c>
      <c r="R45" s="11">
        <f>(N45-P45)*(O45-Q45)</f>
        <v>431110.33301846456</v>
      </c>
      <c r="S45" s="11">
        <f>(N45-P45)^2</f>
        <v>283497.08641975396</v>
      </c>
    </row>
    <row r="46" spans="1:22" x14ac:dyDescent="0.3">
      <c r="C46" s="16">
        <v>43709</v>
      </c>
      <c r="H46">
        <f t="shared" si="7"/>
        <v>4668.1551880199331</v>
      </c>
      <c r="I46">
        <v>201909</v>
      </c>
      <c r="K46">
        <f t="shared" si="8"/>
        <v>3400.672134541333</v>
      </c>
      <c r="M46" s="4">
        <f t="shared" ref="M46:M92" si="9">N46</f>
        <v>42401</v>
      </c>
      <c r="N46" s="16">
        <v>42401</v>
      </c>
      <c r="O46" s="33">
        <v>2939.4064465408801</v>
      </c>
      <c r="P46" s="4">
        <f t="shared" ref="P46:P80" si="10">AVERAGE($N$45:$N$80)</f>
        <v>42902.444444444445</v>
      </c>
      <c r="Q46">
        <f t="shared" ref="Q46:Q80" si="11">AVERAGE($O$45:$O$80)</f>
        <v>4154.3611111111095</v>
      </c>
      <c r="R46" s="11">
        <f t="shared" ref="R46:R80" si="12">(N46-P46)*(O46-Q46)</f>
        <v>609232.26680060604</v>
      </c>
      <c r="S46" s="11">
        <f>(N46-P46)^2</f>
        <v>251446.53086419834</v>
      </c>
    </row>
    <row r="47" spans="1:22" x14ac:dyDescent="0.3">
      <c r="C47" s="16">
        <v>43739</v>
      </c>
      <c r="H47">
        <f t="shared" si="7"/>
        <v>4686.8939124675671</v>
      </c>
      <c r="I47">
        <v>201910</v>
      </c>
      <c r="K47">
        <f t="shared" si="8"/>
        <v>5424.8006009416704</v>
      </c>
      <c r="M47" s="4">
        <f t="shared" si="9"/>
        <v>42430</v>
      </c>
      <c r="N47" s="16">
        <v>42430</v>
      </c>
      <c r="O47" s="33">
        <v>2943.5422948073697</v>
      </c>
      <c r="P47" s="4">
        <f t="shared" si="10"/>
        <v>42902.444444444445</v>
      </c>
      <c r="Q47">
        <f t="shared" si="11"/>
        <v>4154.3611111111095</v>
      </c>
      <c r="R47" s="11">
        <f t="shared" si="12"/>
        <v>572044.62299150112</v>
      </c>
      <c r="S47" s="11">
        <f t="shared" ref="S47:S80" si="13">(N47-P47)^2</f>
        <v>223203.7530864205</v>
      </c>
    </row>
    <row r="48" spans="1:22" x14ac:dyDescent="0.3">
      <c r="C48" s="16">
        <v>43770</v>
      </c>
      <c r="H48">
        <f t="shared" si="7"/>
        <v>4706.2572610634561</v>
      </c>
      <c r="I48">
        <v>201911</v>
      </c>
      <c r="K48">
        <f t="shared" si="8"/>
        <v>3601.3382937838919</v>
      </c>
      <c r="M48" s="4">
        <f t="shared" si="9"/>
        <v>42461</v>
      </c>
      <c r="N48" s="16">
        <v>42461</v>
      </c>
      <c r="O48" s="33">
        <v>2090.1791823112217</v>
      </c>
      <c r="P48" s="4">
        <f t="shared" si="10"/>
        <v>42902.444444444445</v>
      </c>
      <c r="Q48">
        <f t="shared" si="11"/>
        <v>4154.3611111111095</v>
      </c>
      <c r="R48" s="11">
        <f t="shared" si="12"/>
        <v>911221.64479132998</v>
      </c>
      <c r="S48" s="11">
        <f t="shared" si="13"/>
        <v>194873.19753086491</v>
      </c>
    </row>
    <row r="49" spans="3:22" x14ac:dyDescent="0.3">
      <c r="C49" s="16">
        <v>43800</v>
      </c>
      <c r="H49">
        <f t="shared" si="7"/>
        <v>4724.9959855110901</v>
      </c>
      <c r="I49">
        <v>201912</v>
      </c>
      <c r="K49">
        <f t="shared" si="8"/>
        <v>4146.6829767252757</v>
      </c>
      <c r="M49" s="4">
        <f t="shared" si="9"/>
        <v>42491</v>
      </c>
      <c r="N49" s="16">
        <v>42491</v>
      </c>
      <c r="O49" s="33">
        <v>3062.9611581920899</v>
      </c>
      <c r="P49" s="4">
        <f t="shared" si="10"/>
        <v>42902.444444444445</v>
      </c>
      <c r="Q49">
        <f t="shared" si="11"/>
        <v>4154.3611111111095</v>
      </c>
      <c r="R49" s="11">
        <f t="shared" si="12"/>
        <v>449050.44729545974</v>
      </c>
      <c r="S49" s="11">
        <f t="shared" si="13"/>
        <v>169286.5308641982</v>
      </c>
    </row>
    <row r="50" spans="3:22" x14ac:dyDescent="0.3">
      <c r="M50" s="4">
        <f t="shared" si="9"/>
        <v>42522</v>
      </c>
      <c r="N50" s="16">
        <v>42522</v>
      </c>
      <c r="O50" s="33">
        <v>4376.4133051820563</v>
      </c>
      <c r="P50" s="4">
        <f t="shared" si="10"/>
        <v>42902.444444444445</v>
      </c>
      <c r="Q50">
        <f t="shared" si="11"/>
        <v>4154.3611111111095</v>
      </c>
      <c r="R50" s="11">
        <f t="shared" si="12"/>
        <v>-84478.523610991499</v>
      </c>
      <c r="S50" s="11">
        <f t="shared" si="13"/>
        <v>144737.97530864258</v>
      </c>
    </row>
    <row r="51" spans="3:22" x14ac:dyDescent="0.3">
      <c r="M51" s="4">
        <f t="shared" si="9"/>
        <v>42552</v>
      </c>
      <c r="N51" s="16">
        <v>42552</v>
      </c>
      <c r="O51" s="33">
        <v>5608.1591547575417</v>
      </c>
      <c r="P51" s="4">
        <f t="shared" si="10"/>
        <v>42902.444444444445</v>
      </c>
      <c r="Q51">
        <f t="shared" si="11"/>
        <v>4154.3611111111095</v>
      </c>
      <c r="R51" s="11">
        <f t="shared" si="12"/>
        <v>-509475.44774009532</v>
      </c>
      <c r="S51" s="11">
        <f t="shared" si="13"/>
        <v>122811.30864197588</v>
      </c>
    </row>
    <row r="52" spans="3:22" x14ac:dyDescent="0.3">
      <c r="M52" s="4">
        <f t="shared" si="9"/>
        <v>42583</v>
      </c>
      <c r="N52" s="16">
        <v>42583</v>
      </c>
      <c r="O52" s="33">
        <v>1786.7429203539821</v>
      </c>
      <c r="P52" s="4">
        <f t="shared" si="10"/>
        <v>42902.444444444445</v>
      </c>
      <c r="Q52">
        <f t="shared" si="11"/>
        <v>4154.3611111111095</v>
      </c>
      <c r="R52" s="11">
        <f t="shared" si="12"/>
        <v>756322.47760297311</v>
      </c>
      <c r="S52" s="11">
        <f t="shared" si="13"/>
        <v>102044.75308642027</v>
      </c>
    </row>
    <row r="53" spans="3:22" x14ac:dyDescent="0.3">
      <c r="M53" s="4">
        <f t="shared" si="9"/>
        <v>42614</v>
      </c>
      <c r="N53" s="16">
        <v>42614</v>
      </c>
      <c r="O53" s="33">
        <v>4354.7527744203926</v>
      </c>
      <c r="P53" s="4">
        <f t="shared" si="10"/>
        <v>42902.444444444445</v>
      </c>
      <c r="Q53">
        <f t="shared" si="11"/>
        <v>4154.3611111111095</v>
      </c>
      <c r="R53" s="11">
        <f t="shared" si="12"/>
        <v>-57801.861994544488</v>
      </c>
      <c r="S53" s="11">
        <f t="shared" si="13"/>
        <v>83200.197530864665</v>
      </c>
      <c r="T53" s="8"/>
      <c r="U53" s="8"/>
      <c r="V53" s="8"/>
    </row>
    <row r="54" spans="3:22" x14ac:dyDescent="0.3">
      <c r="M54" s="4">
        <f t="shared" si="9"/>
        <v>42644</v>
      </c>
      <c r="N54" s="16">
        <v>42644</v>
      </c>
      <c r="O54" s="33">
        <v>3189.0323881973254</v>
      </c>
      <c r="P54" s="4">
        <f t="shared" si="10"/>
        <v>42902.444444444445</v>
      </c>
      <c r="Q54">
        <f t="shared" si="11"/>
        <v>4154.3611111111095</v>
      </c>
      <c r="R54" s="11">
        <f t="shared" si="12"/>
        <v>249483.84549971877</v>
      </c>
      <c r="S54" s="11">
        <f t="shared" si="13"/>
        <v>66793.53086419795</v>
      </c>
    </row>
    <row r="55" spans="3:22" x14ac:dyDescent="0.3">
      <c r="M55" s="4">
        <f t="shared" si="9"/>
        <v>42675</v>
      </c>
      <c r="N55" s="16">
        <v>42675</v>
      </c>
      <c r="O55" s="33">
        <v>2763.7799860529981</v>
      </c>
      <c r="P55" s="4">
        <f t="shared" si="10"/>
        <v>42902.444444444445</v>
      </c>
      <c r="Q55">
        <f t="shared" si="11"/>
        <v>4154.3611111111095</v>
      </c>
      <c r="R55" s="11">
        <f t="shared" si="12"/>
        <v>316279.95144377381</v>
      </c>
      <c r="S55" s="11">
        <f t="shared" si="13"/>
        <v>51730.975308642344</v>
      </c>
    </row>
    <row r="56" spans="3:22" x14ac:dyDescent="0.3">
      <c r="C56" s="9"/>
      <c r="D56" s="14"/>
      <c r="E56" s="8"/>
      <c r="F56" s="8"/>
      <c r="G56" s="32"/>
      <c r="H56" s="8"/>
      <c r="I56" s="8"/>
      <c r="J56" s="8"/>
      <c r="K56" s="8"/>
      <c r="M56" s="4">
        <f t="shared" si="9"/>
        <v>42705</v>
      </c>
      <c r="N56" s="16">
        <v>42705</v>
      </c>
      <c r="O56" s="33">
        <v>5594.5187350685273</v>
      </c>
      <c r="P56" s="4">
        <f t="shared" si="10"/>
        <v>42902.444444444445</v>
      </c>
      <c r="Q56">
        <f t="shared" si="11"/>
        <v>4154.3611111111095</v>
      </c>
      <c r="R56" s="11">
        <f t="shared" si="12"/>
        <v>-284351.12197470467</v>
      </c>
      <c r="S56" s="11">
        <f t="shared" si="13"/>
        <v>38984.308641975629</v>
      </c>
    </row>
    <row r="57" spans="3:22" x14ac:dyDescent="0.3">
      <c r="C57" s="16"/>
      <c r="D57" s="15"/>
      <c r="E57" s="16"/>
      <c r="G57" s="18"/>
      <c r="H57" s="11"/>
      <c r="M57" s="4">
        <f t="shared" si="9"/>
        <v>42736</v>
      </c>
      <c r="N57" s="16">
        <v>42736</v>
      </c>
      <c r="O57" s="33">
        <v>4601.8998223575682</v>
      </c>
      <c r="P57" s="4">
        <f t="shared" si="10"/>
        <v>42902.444444444445</v>
      </c>
      <c r="Q57">
        <f t="shared" si="11"/>
        <v>4154.3611111111095</v>
      </c>
      <c r="R57" s="11">
        <f t="shared" si="12"/>
        <v>-74490.332160799808</v>
      </c>
      <c r="S57" s="11">
        <f t="shared" si="13"/>
        <v>27703.753086420023</v>
      </c>
    </row>
    <row r="58" spans="3:22" x14ac:dyDescent="0.3">
      <c r="C58" s="16"/>
      <c r="D58" s="15"/>
      <c r="E58"/>
      <c r="G58" s="18"/>
      <c r="H58" s="11"/>
      <c r="M58" s="4">
        <f t="shared" si="9"/>
        <v>42767</v>
      </c>
      <c r="N58" s="16">
        <v>42767</v>
      </c>
      <c r="O58" s="33">
        <v>4134.7650681341711</v>
      </c>
      <c r="P58" s="4">
        <f t="shared" si="10"/>
        <v>42902.444444444445</v>
      </c>
      <c r="Q58">
        <f t="shared" si="11"/>
        <v>4154.3611111111095</v>
      </c>
      <c r="R58" s="11">
        <f t="shared" si="12"/>
        <v>2654.1751543208957</v>
      </c>
      <c r="S58" s="11">
        <f t="shared" si="13"/>
        <v>18345.197530864418</v>
      </c>
    </row>
    <row r="59" spans="3:22" x14ac:dyDescent="0.3">
      <c r="C59" s="16"/>
      <c r="D59" s="15"/>
      <c r="E59"/>
      <c r="G59" s="18"/>
      <c r="H59" s="11"/>
      <c r="M59" s="4">
        <f t="shared" si="9"/>
        <v>42795</v>
      </c>
      <c r="N59" s="16">
        <v>42795</v>
      </c>
      <c r="O59" s="33">
        <v>5365.1799274148507</v>
      </c>
      <c r="P59" s="4">
        <f t="shared" si="10"/>
        <v>42902.444444444445</v>
      </c>
      <c r="Q59">
        <f t="shared" si="11"/>
        <v>4154.3611111111095</v>
      </c>
      <c r="R59" s="11">
        <f t="shared" si="12"/>
        <v>-130095.75504063629</v>
      </c>
      <c r="S59" s="11">
        <f t="shared" si="13"/>
        <v>11544.308641975482</v>
      </c>
    </row>
    <row r="60" spans="3:22" x14ac:dyDescent="0.3">
      <c r="C60" s="16"/>
      <c r="D60" s="15"/>
      <c r="E60"/>
      <c r="G60" s="18"/>
      <c r="H60" s="11"/>
      <c r="M60" s="4">
        <f t="shared" si="9"/>
        <v>42826</v>
      </c>
      <c r="N60" s="16">
        <v>42826</v>
      </c>
      <c r="O60" s="33">
        <v>5864.9803921568609</v>
      </c>
      <c r="P60" s="4">
        <f t="shared" si="10"/>
        <v>42902.444444444445</v>
      </c>
      <c r="Q60">
        <f t="shared" si="11"/>
        <v>4154.3611111111095</v>
      </c>
      <c r="R60" s="11">
        <f t="shared" si="12"/>
        <v>-130767.34059549883</v>
      </c>
      <c r="S60" s="11">
        <f t="shared" si="13"/>
        <v>5843.753086419877</v>
      </c>
    </row>
    <row r="61" spans="3:22" x14ac:dyDescent="0.3">
      <c r="C61" s="16"/>
      <c r="D61" s="15"/>
      <c r="E61"/>
      <c r="G61" s="18"/>
      <c r="H61" s="11"/>
      <c r="M61" s="4">
        <f t="shared" si="9"/>
        <v>42856</v>
      </c>
      <c r="N61" s="16">
        <v>42856</v>
      </c>
      <c r="O61" s="33">
        <v>6627.6142302259877</v>
      </c>
      <c r="P61" s="4">
        <f t="shared" si="10"/>
        <v>42902.444444444445</v>
      </c>
      <c r="Q61">
        <f t="shared" si="11"/>
        <v>4154.3611111111095</v>
      </c>
      <c r="R61" s="11">
        <f t="shared" si="12"/>
        <v>-114868.86708778189</v>
      </c>
      <c r="S61" s="11">
        <f t="shared" si="13"/>
        <v>2157.0864197531614</v>
      </c>
    </row>
    <row r="62" spans="3:22" x14ac:dyDescent="0.3">
      <c r="C62" s="16"/>
      <c r="D62" s="15"/>
      <c r="E62"/>
      <c r="G62" s="18"/>
      <c r="H62" s="11"/>
      <c r="M62" s="4">
        <f t="shared" si="9"/>
        <v>42887</v>
      </c>
      <c r="N62" s="16">
        <v>42887</v>
      </c>
      <c r="O62" s="33">
        <v>3960.9310293736335</v>
      </c>
      <c r="P62" s="4">
        <f t="shared" si="10"/>
        <v>42902.444444444445</v>
      </c>
      <c r="Q62">
        <f t="shared" si="11"/>
        <v>4154.3611111111095</v>
      </c>
      <c r="R62" s="11">
        <f t="shared" si="12"/>
        <v>2987.4201512789527</v>
      </c>
      <c r="S62" s="11">
        <f t="shared" si="13"/>
        <v>238.53086419755584</v>
      </c>
    </row>
    <row r="63" spans="3:22" x14ac:dyDescent="0.3">
      <c r="C63" s="16"/>
      <c r="D63" s="15"/>
      <c r="E63"/>
      <c r="G63" s="18"/>
      <c r="H63" s="11"/>
      <c r="M63" s="4">
        <f t="shared" si="9"/>
        <v>42917</v>
      </c>
      <c r="N63" s="16">
        <v>42917</v>
      </c>
      <c r="O63" s="33">
        <v>2922.8191034566994</v>
      </c>
      <c r="P63" s="4">
        <f t="shared" si="10"/>
        <v>42902.444444444445</v>
      </c>
      <c r="Q63">
        <f t="shared" si="11"/>
        <v>4154.3611111111095</v>
      </c>
      <c r="R63" s="11">
        <f t="shared" si="12"/>
        <v>-17925.778111413198</v>
      </c>
      <c r="S63" s="11">
        <f t="shared" si="13"/>
        <v>211.86419753084067</v>
      </c>
    </row>
    <row r="64" spans="3:22" x14ac:dyDescent="0.3">
      <c r="C64" s="16"/>
      <c r="D64" s="15"/>
      <c r="E64"/>
      <c r="G64" s="18"/>
      <c r="H64" s="11"/>
      <c r="M64" s="4">
        <f t="shared" si="9"/>
        <v>42948</v>
      </c>
      <c r="N64" s="16">
        <v>42948</v>
      </c>
      <c r="O64" s="33">
        <v>8106.5188053097336</v>
      </c>
      <c r="P64" s="4">
        <f t="shared" si="10"/>
        <v>42902.444444444445</v>
      </c>
      <c r="Q64">
        <f t="shared" si="11"/>
        <v>4154.3611111111095</v>
      </c>
      <c r="R64" s="11">
        <f t="shared" si="12"/>
        <v>180042.73940237856</v>
      </c>
      <c r="S64" s="11">
        <f t="shared" si="13"/>
        <v>2075.3086419752349</v>
      </c>
    </row>
    <row r="65" spans="3:23" x14ac:dyDescent="0.3">
      <c r="C65" s="16"/>
      <c r="D65" s="15"/>
      <c r="E65"/>
      <c r="G65" s="18"/>
      <c r="H65" s="11"/>
      <c r="I65" s="8"/>
      <c r="J65" s="8"/>
      <c r="K65" s="8"/>
      <c r="M65" s="4">
        <f t="shared" si="9"/>
        <v>42979</v>
      </c>
      <c r="N65" s="16">
        <v>42979</v>
      </c>
      <c r="O65" s="33">
        <v>5094.2390946049873</v>
      </c>
      <c r="P65" s="4">
        <f t="shared" si="10"/>
        <v>42902.444444444445</v>
      </c>
      <c r="Q65">
        <f t="shared" si="11"/>
        <v>4154.3611111111095</v>
      </c>
      <c r="R65" s="11">
        <f t="shared" si="12"/>
        <v>71952.881180808326</v>
      </c>
      <c r="S65" s="11">
        <f t="shared" si="13"/>
        <v>5860.7530864196297</v>
      </c>
    </row>
    <row r="66" spans="3:23" x14ac:dyDescent="0.3">
      <c r="C66" s="16"/>
      <c r="D66" s="15"/>
      <c r="E66"/>
      <c r="G66" s="18"/>
      <c r="H66" s="11"/>
      <c r="M66" s="4">
        <f t="shared" si="9"/>
        <v>43009</v>
      </c>
      <c r="N66" s="16">
        <v>43009</v>
      </c>
      <c r="O66" s="33">
        <v>4085.4090594744116</v>
      </c>
      <c r="P66" s="4">
        <f t="shared" si="10"/>
        <v>42902.444444444445</v>
      </c>
      <c r="Q66">
        <f t="shared" si="11"/>
        <v>4154.3611111111095</v>
      </c>
      <c r="R66" s="11">
        <f t="shared" si="12"/>
        <v>-7347.2241688436416</v>
      </c>
      <c r="S66" s="11">
        <f t="shared" si="13"/>
        <v>11354.086419752914</v>
      </c>
    </row>
    <row r="67" spans="3:23" x14ac:dyDescent="0.3">
      <c r="C67" s="16"/>
      <c r="D67" s="15"/>
      <c r="E67"/>
      <c r="G67" s="18"/>
      <c r="H67" s="11"/>
      <c r="M67" s="4">
        <f t="shared" si="9"/>
        <v>43040</v>
      </c>
      <c r="N67" s="16">
        <v>43040</v>
      </c>
      <c r="O67" s="33">
        <v>7144.1105299860519</v>
      </c>
      <c r="P67" s="4">
        <f t="shared" si="10"/>
        <v>42902.444444444445</v>
      </c>
      <c r="Q67">
        <f t="shared" si="11"/>
        <v>4154.3611111111095</v>
      </c>
      <c r="R67" s="11">
        <f t="shared" si="12"/>
        <v>411256.64228523965</v>
      </c>
      <c r="S67" s="11">
        <f t="shared" si="13"/>
        <v>18921.53086419731</v>
      </c>
    </row>
    <row r="68" spans="3:23" x14ac:dyDescent="0.3">
      <c r="C68" s="16"/>
      <c r="D68" s="15"/>
      <c r="E68"/>
      <c r="G68" s="18"/>
      <c r="H68" s="11"/>
      <c r="I68" s="11"/>
      <c r="J68" s="11"/>
      <c r="K68" s="11"/>
      <c r="M68" s="4">
        <f t="shared" si="9"/>
        <v>43070</v>
      </c>
      <c r="N68" s="16">
        <v>43070</v>
      </c>
      <c r="O68" s="33">
        <v>1715.9658305042121</v>
      </c>
      <c r="P68" s="4">
        <f t="shared" si="10"/>
        <v>42902.444444444445</v>
      </c>
      <c r="Q68">
        <f t="shared" si="11"/>
        <v>4154.3611111111095</v>
      </c>
      <c r="R68" s="11">
        <f t="shared" si="12"/>
        <v>-408566.67590613151</v>
      </c>
      <c r="S68" s="11">
        <f t="shared" si="13"/>
        <v>28074.864197530595</v>
      </c>
    </row>
    <row r="69" spans="3:23" x14ac:dyDescent="0.3">
      <c r="C69" s="16"/>
      <c r="D69" s="15"/>
      <c r="E69"/>
      <c r="G69" s="18"/>
      <c r="H69" s="11"/>
      <c r="M69" s="4">
        <f t="shared" si="9"/>
        <v>43101</v>
      </c>
      <c r="N69" s="16">
        <v>43101</v>
      </c>
      <c r="O69" s="33">
        <v>4516.5037431797991</v>
      </c>
      <c r="P69" s="4">
        <f t="shared" si="10"/>
        <v>42902.444444444445</v>
      </c>
      <c r="Q69">
        <f t="shared" si="11"/>
        <v>4154.3611111111095</v>
      </c>
      <c r="R69" s="11">
        <f t="shared" si="12"/>
        <v>71905.431500749532</v>
      </c>
      <c r="S69" s="11">
        <f t="shared" si="13"/>
        <v>39424.308641974989</v>
      </c>
    </row>
    <row r="70" spans="3:23" x14ac:dyDescent="0.3">
      <c r="C70" s="16"/>
      <c r="D70" s="15"/>
      <c r="E70"/>
      <c r="G70" s="18"/>
      <c r="H70" s="11"/>
      <c r="M70" s="4">
        <f t="shared" si="9"/>
        <v>43132</v>
      </c>
      <c r="N70" s="16">
        <v>43132</v>
      </c>
      <c r="O70" s="33">
        <v>5388.91181865828</v>
      </c>
      <c r="P70" s="4">
        <f t="shared" si="10"/>
        <v>42902.444444444445</v>
      </c>
      <c r="Q70">
        <f t="shared" si="11"/>
        <v>4154.3611111111095</v>
      </c>
      <c r="R70" s="11">
        <f t="shared" si="12"/>
        <v>283397.97353249392</v>
      </c>
      <c r="S70" s="11">
        <f t="shared" si="13"/>
        <v>52695.753086419383</v>
      </c>
    </row>
    <row r="71" spans="3:23" x14ac:dyDescent="0.3">
      <c r="C71" s="16"/>
      <c r="D71" s="15"/>
      <c r="E71"/>
      <c r="G71" s="18"/>
      <c r="H71" s="11"/>
      <c r="M71" s="4">
        <f t="shared" si="9"/>
        <v>43160</v>
      </c>
      <c r="N71" s="16">
        <v>43160</v>
      </c>
      <c r="O71" s="33">
        <v>4154.3611111111104</v>
      </c>
      <c r="P71" s="4">
        <f t="shared" si="10"/>
        <v>42902.444444444445</v>
      </c>
      <c r="Q71">
        <f t="shared" si="11"/>
        <v>4154.3611111111095</v>
      </c>
      <c r="R71" s="11">
        <f t="shared" si="12"/>
        <v>2.3424541318996012E-10</v>
      </c>
      <c r="S71" s="11">
        <f t="shared" si="13"/>
        <v>66334.864197530449</v>
      </c>
    </row>
    <row r="72" spans="3:23" x14ac:dyDescent="0.3">
      <c r="C72" s="16"/>
      <c r="D72" s="15"/>
      <c r="E72"/>
      <c r="G72" s="18"/>
      <c r="H72" s="11"/>
      <c r="M72" s="4">
        <f t="shared" si="9"/>
        <v>43191</v>
      </c>
      <c r="N72" s="16">
        <v>43191</v>
      </c>
      <c r="O72" s="33">
        <v>4507.9237588652468</v>
      </c>
      <c r="P72" s="4">
        <f t="shared" si="10"/>
        <v>42902.444444444445</v>
      </c>
      <c r="Q72">
        <f t="shared" si="11"/>
        <v>4154.3611111111095</v>
      </c>
      <c r="R72" s="11">
        <f t="shared" si="12"/>
        <v>102022.46624638799</v>
      </c>
      <c r="S72" s="11">
        <f t="shared" si="13"/>
        <v>83264.308641974843</v>
      </c>
    </row>
    <row r="73" spans="3:23" x14ac:dyDescent="0.3">
      <c r="C73" s="16"/>
      <c r="D73" s="15"/>
      <c r="E73"/>
      <c r="G73" s="18"/>
      <c r="H73" s="11"/>
      <c r="M73" s="4">
        <f t="shared" si="9"/>
        <v>43221</v>
      </c>
      <c r="N73" s="16">
        <v>43221</v>
      </c>
      <c r="O73" s="33">
        <v>2772.5079449152536</v>
      </c>
      <c r="P73" s="4">
        <f t="shared" si="10"/>
        <v>42902.444444444445</v>
      </c>
      <c r="Q73">
        <f t="shared" si="11"/>
        <v>4154.3611111111095</v>
      </c>
      <c r="R73" s="11">
        <f t="shared" si="12"/>
        <v>-440197.00305372319</v>
      </c>
      <c r="S73" s="11">
        <f t="shared" si="13"/>
        <v>101477.64197530813</v>
      </c>
    </row>
    <row r="74" spans="3:23" x14ac:dyDescent="0.3">
      <c r="C74" s="16"/>
      <c r="D74" s="15"/>
      <c r="E74"/>
      <c r="G74" s="18"/>
      <c r="H74" s="11"/>
      <c r="M74" s="4">
        <f t="shared" si="9"/>
        <v>43252</v>
      </c>
      <c r="N74" s="16">
        <v>43252</v>
      </c>
      <c r="O74" s="33">
        <v>4125.7389987776414</v>
      </c>
      <c r="P74" s="4">
        <f t="shared" si="10"/>
        <v>42902.444444444445</v>
      </c>
      <c r="Q74">
        <f t="shared" si="11"/>
        <v>4154.3611111111095</v>
      </c>
      <c r="R74" s="11">
        <f t="shared" si="12"/>
        <v>-10005.018377898925</v>
      </c>
      <c r="S74" s="11">
        <f t="shared" si="13"/>
        <v>122189.08641975252</v>
      </c>
    </row>
    <row r="75" spans="3:23" x14ac:dyDescent="0.3">
      <c r="C75" s="16"/>
      <c r="D75" s="15"/>
      <c r="E75"/>
      <c r="G75" s="18"/>
      <c r="H75" s="11"/>
      <c r="M75" s="4">
        <f t="shared" si="9"/>
        <v>43282</v>
      </c>
      <c r="N75" s="16">
        <v>43282</v>
      </c>
      <c r="O75" s="33">
        <v>3932.1050751190905</v>
      </c>
      <c r="P75" s="4">
        <f t="shared" si="10"/>
        <v>42902.444444444445</v>
      </c>
      <c r="Q75">
        <f t="shared" si="11"/>
        <v>4154.3611111111095</v>
      </c>
      <c r="R75" s="11">
        <f t="shared" si="12"/>
        <v>-84358.513216526131</v>
      </c>
      <c r="S75" s="11">
        <f t="shared" si="13"/>
        <v>144062.41975308579</v>
      </c>
    </row>
    <row r="76" spans="3:23" x14ac:dyDescent="0.3">
      <c r="C76" s="16"/>
      <c r="D76" s="15"/>
      <c r="E76"/>
      <c r="G76" s="18"/>
      <c r="H76" s="11"/>
      <c r="M76" s="4">
        <f t="shared" si="9"/>
        <v>43313</v>
      </c>
      <c r="N76" s="16">
        <v>43313</v>
      </c>
      <c r="O76" s="33">
        <v>2569.8216076696162</v>
      </c>
      <c r="P76" s="4">
        <f t="shared" si="10"/>
        <v>42902.444444444445</v>
      </c>
      <c r="Q76">
        <f t="shared" si="11"/>
        <v>4154.3611111111095</v>
      </c>
      <c r="R76" s="11">
        <f t="shared" si="12"/>
        <v>-650541.49613514508</v>
      </c>
      <c r="S76" s="11">
        <f t="shared" si="13"/>
        <v>168555.8641975302</v>
      </c>
    </row>
    <row r="77" spans="3:23" x14ac:dyDescent="0.3">
      <c r="C77" s="16"/>
      <c r="D77" s="15"/>
      <c r="E77"/>
      <c r="G77" s="18"/>
      <c r="H77" s="11"/>
      <c r="M77" s="4">
        <f t="shared" si="9"/>
        <v>43344</v>
      </c>
      <c r="N77" s="16">
        <v>43344</v>
      </c>
      <c r="O77" s="33">
        <v>3014.0914643079509</v>
      </c>
      <c r="P77" s="4">
        <f t="shared" si="10"/>
        <v>42902.444444444445</v>
      </c>
      <c r="Q77">
        <f t="shared" si="11"/>
        <v>4154.3611111111095</v>
      </c>
      <c r="R77" s="11">
        <f t="shared" si="12"/>
        <v>-503492.39737730491</v>
      </c>
      <c r="S77" s="11">
        <f t="shared" si="13"/>
        <v>194971.30864197458</v>
      </c>
    </row>
    <row r="78" spans="3:23" x14ac:dyDescent="0.3">
      <c r="C78" s="16"/>
      <c r="D78" s="15"/>
      <c r="E78"/>
      <c r="G78" s="18"/>
      <c r="H78" s="11"/>
      <c r="M78" s="4">
        <f t="shared" si="9"/>
        <v>43374</v>
      </c>
      <c r="N78" s="16">
        <v>43374</v>
      </c>
      <c r="O78" s="33">
        <v>5188.6418856615946</v>
      </c>
      <c r="P78" s="4">
        <f t="shared" si="10"/>
        <v>42902.444444444445</v>
      </c>
      <c r="Q78">
        <f t="shared" si="11"/>
        <v>4154.3611111111095</v>
      </c>
      <c r="R78" s="11">
        <f t="shared" si="12"/>
        <v>487720.84524358349</v>
      </c>
      <c r="S78" s="11">
        <f t="shared" si="13"/>
        <v>222364.64197530787</v>
      </c>
    </row>
    <row r="79" spans="3:23" x14ac:dyDescent="0.3">
      <c r="C79" s="16"/>
      <c r="D79" s="15"/>
      <c r="E79"/>
      <c r="G79" s="18"/>
      <c r="H79" s="11"/>
      <c r="M79" s="4">
        <f t="shared" si="9"/>
        <v>43405</v>
      </c>
      <c r="N79" s="16">
        <v>43405</v>
      </c>
      <c r="O79" s="33">
        <v>2555.1928172942812</v>
      </c>
      <c r="P79" s="4">
        <f t="shared" si="10"/>
        <v>42902.444444444445</v>
      </c>
      <c r="Q79">
        <f t="shared" si="11"/>
        <v>4154.3611111111095</v>
      </c>
      <c r="R79" s="11">
        <f t="shared" si="12"/>
        <v>-803670.91032594477</v>
      </c>
      <c r="S79" s="11">
        <f t="shared" si="13"/>
        <v>252562.08641975228</v>
      </c>
    </row>
    <row r="80" spans="3:23" x14ac:dyDescent="0.3">
      <c r="C80" s="16"/>
      <c r="D80" s="15"/>
      <c r="E80"/>
      <c r="G80" s="18"/>
      <c r="H80" s="11"/>
      <c r="M80" s="4">
        <f t="shared" si="9"/>
        <v>43435</v>
      </c>
      <c r="N80" s="17">
        <v>43435</v>
      </c>
      <c r="O80" s="34">
        <v>5152.5987677605935</v>
      </c>
      <c r="P80" s="24">
        <f t="shared" si="10"/>
        <v>42902.444444444445</v>
      </c>
      <c r="Q80" s="10">
        <f t="shared" si="11"/>
        <v>4154.3611111111095</v>
      </c>
      <c r="R80" s="10">
        <f t="shared" si="12"/>
        <v>531617.00981344108</v>
      </c>
      <c r="S80" s="10">
        <f t="shared" si="13"/>
        <v>283615.41975308553</v>
      </c>
      <c r="V80" t="s">
        <v>14</v>
      </c>
      <c r="W80" s="36" t="s">
        <v>20</v>
      </c>
    </row>
    <row r="81" spans="3:23" x14ac:dyDescent="0.3">
      <c r="C81" s="16"/>
      <c r="D81" s="15"/>
      <c r="E81"/>
      <c r="G81" s="18"/>
      <c r="H81" s="11"/>
      <c r="M81" s="4">
        <f t="shared" si="9"/>
        <v>43466</v>
      </c>
      <c r="N81" s="4">
        <v>43466</v>
      </c>
      <c r="P81" s="4">
        <f>AVERAGE(P46:P80)</f>
        <v>42902.444444444474</v>
      </c>
      <c r="Q81" s="4">
        <f>AVERAGE(Q46:Q80)</f>
        <v>4154.3611111111104</v>
      </c>
      <c r="R81" s="4">
        <f>SUM(R45:R80)</f>
        <v>2127868.907076526</v>
      </c>
      <c r="S81" s="4">
        <f>SUM(S45:S80)</f>
        <v>3596458.888888889</v>
      </c>
      <c r="T81" s="13">
        <f>$R$81/$S$81</f>
        <v>0.59165667475040207</v>
      </c>
      <c r="U81">
        <f>$Q$81-(T81*$P$81)</f>
        <v>-21229.156507552769</v>
      </c>
      <c r="V81" s="35">
        <f t="shared" ref="V81:V92" si="14">U81+(T81*N81)</f>
        <v>4487.7925171482093</v>
      </c>
      <c r="W81" s="37">
        <f>V81*F26</f>
        <v>3774.7065725856355</v>
      </c>
    </row>
    <row r="82" spans="3:23" x14ac:dyDescent="0.3">
      <c r="C82" s="16"/>
      <c r="D82" s="15"/>
      <c r="E82"/>
      <c r="G82" s="18"/>
      <c r="H82" s="11"/>
      <c r="M82" s="4">
        <f t="shared" si="9"/>
        <v>43497</v>
      </c>
      <c r="N82" s="16">
        <v>43497</v>
      </c>
      <c r="T82" s="13">
        <f t="shared" ref="T82:T92" si="15">$R$81/$S$81</f>
        <v>0.59165667475040207</v>
      </c>
      <c r="U82">
        <f t="shared" ref="U82:U92" si="16">$Q$81-(T82*$P$81)</f>
        <v>-21229.156507552769</v>
      </c>
      <c r="V82" s="35">
        <f t="shared" si="14"/>
        <v>4506.1338740654683</v>
      </c>
      <c r="W82" s="37">
        <f t="shared" ref="W82:W92" si="17">V82*F27</f>
        <v>4587.9805127994377</v>
      </c>
    </row>
    <row r="83" spans="3:23" x14ac:dyDescent="0.3">
      <c r="C83" s="16"/>
      <c r="D83" s="15"/>
      <c r="E83"/>
      <c r="G83" s="18"/>
      <c r="H83" s="11"/>
      <c r="M83" s="4">
        <f t="shared" si="9"/>
        <v>43525</v>
      </c>
      <c r="N83" s="16">
        <v>43525</v>
      </c>
      <c r="T83" s="13">
        <f t="shared" si="15"/>
        <v>0.59165667475040207</v>
      </c>
      <c r="U83">
        <f t="shared" si="16"/>
        <v>-21229.156507552769</v>
      </c>
      <c r="V83" s="35">
        <f t="shared" si="14"/>
        <v>4522.7002609584815</v>
      </c>
      <c r="W83" s="37">
        <f t="shared" si="17"/>
        <v>4322.4750588000779</v>
      </c>
    </row>
    <row r="84" spans="3:23" x14ac:dyDescent="0.3">
      <c r="C84" s="16"/>
      <c r="D84" s="15"/>
      <c r="E84"/>
      <c r="G84" s="18"/>
      <c r="H84" s="11"/>
      <c r="M84" s="4">
        <f t="shared" si="9"/>
        <v>43556</v>
      </c>
      <c r="N84" s="16">
        <v>43556</v>
      </c>
      <c r="T84" s="13">
        <f t="shared" si="15"/>
        <v>0.59165667475040207</v>
      </c>
      <c r="U84">
        <f t="shared" si="16"/>
        <v>-21229.156507552769</v>
      </c>
      <c r="V84" s="35">
        <f t="shared" si="14"/>
        <v>4541.0416178757441</v>
      </c>
      <c r="W84" s="37">
        <f t="shared" si="17"/>
        <v>5808.4816307947258</v>
      </c>
    </row>
    <row r="85" spans="3:23" x14ac:dyDescent="0.3">
      <c r="C85" s="16"/>
      <c r="D85" s="15"/>
      <c r="E85"/>
      <c r="G85" s="18"/>
      <c r="H85" s="11"/>
      <c r="M85" s="4">
        <f t="shared" si="9"/>
        <v>43586</v>
      </c>
      <c r="N85" s="16">
        <v>43586</v>
      </c>
      <c r="T85" s="13">
        <f t="shared" si="15"/>
        <v>0.59165667475040207</v>
      </c>
      <c r="U85">
        <f t="shared" si="16"/>
        <v>-21229.156507552769</v>
      </c>
      <c r="V85" s="35">
        <f t="shared" si="14"/>
        <v>4558.7913181182557</v>
      </c>
      <c r="W85" s="37">
        <f t="shared" si="17"/>
        <v>3444.7052736943515</v>
      </c>
    </row>
    <row r="86" spans="3:23" x14ac:dyDescent="0.3">
      <c r="C86" s="16"/>
      <c r="D86" s="15"/>
      <c r="E86"/>
      <c r="G86" s="18"/>
      <c r="H86" s="11"/>
      <c r="M86" s="4">
        <f t="shared" si="9"/>
        <v>43617</v>
      </c>
      <c r="N86" s="16">
        <v>43617</v>
      </c>
      <c r="T86" s="13">
        <f t="shared" si="15"/>
        <v>0.59165667475040207</v>
      </c>
      <c r="U86">
        <f t="shared" si="16"/>
        <v>-21229.156507552769</v>
      </c>
      <c r="V86" s="35">
        <f t="shared" si="14"/>
        <v>4577.1326750355183</v>
      </c>
      <c r="W86" s="37">
        <f t="shared" si="17"/>
        <v>3296.9936919211004</v>
      </c>
    </row>
    <row r="87" spans="3:23" x14ac:dyDescent="0.3">
      <c r="C87" s="16"/>
      <c r="D87" s="15"/>
      <c r="E87"/>
      <c r="G87" s="18"/>
      <c r="H87" s="11"/>
      <c r="M87" s="4">
        <f t="shared" si="9"/>
        <v>43647</v>
      </c>
      <c r="N87" s="16">
        <v>43647</v>
      </c>
      <c r="T87" s="13">
        <f t="shared" si="15"/>
        <v>0.59165667475040207</v>
      </c>
      <c r="U87">
        <f t="shared" si="16"/>
        <v>-21229.156507552769</v>
      </c>
      <c r="V87" s="35">
        <f t="shared" si="14"/>
        <v>4594.8823752780299</v>
      </c>
      <c r="W87" s="37">
        <f t="shared" si="17"/>
        <v>5018.5505321479532</v>
      </c>
    </row>
    <row r="88" spans="3:23" x14ac:dyDescent="0.3">
      <c r="C88" s="16"/>
      <c r="D88" s="15"/>
      <c r="E88"/>
      <c r="G88" s="18"/>
      <c r="H88" s="11"/>
      <c r="M88" s="4">
        <f t="shared" si="9"/>
        <v>43678</v>
      </c>
      <c r="N88" s="16">
        <v>43678</v>
      </c>
      <c r="T88" s="13">
        <f t="shared" si="15"/>
        <v>0.59165667475040207</v>
      </c>
      <c r="U88">
        <f t="shared" si="16"/>
        <v>-21229.156507552769</v>
      </c>
      <c r="V88" s="35">
        <f t="shared" si="14"/>
        <v>4613.2237321952925</v>
      </c>
      <c r="W88" s="37">
        <f t="shared" si="17"/>
        <v>8345.3262550035251</v>
      </c>
    </row>
    <row r="89" spans="3:23" x14ac:dyDescent="0.3">
      <c r="C89" s="16"/>
      <c r="D89" s="15"/>
      <c r="E89"/>
      <c r="G89" s="18"/>
      <c r="H89" s="11"/>
      <c r="M89" s="4">
        <f t="shared" si="9"/>
        <v>43709</v>
      </c>
      <c r="N89" s="16">
        <v>43709</v>
      </c>
      <c r="T89" s="13">
        <f t="shared" si="15"/>
        <v>0.59165667475040207</v>
      </c>
      <c r="U89">
        <f t="shared" si="16"/>
        <v>-21229.156507552769</v>
      </c>
      <c r="V89" s="35">
        <f t="shared" si="14"/>
        <v>4631.5650891125551</v>
      </c>
      <c r="W89" s="37">
        <f t="shared" si="17"/>
        <v>3374.0168660803006</v>
      </c>
    </row>
    <row r="90" spans="3:23" x14ac:dyDescent="0.3">
      <c r="C90" s="16"/>
      <c r="D90" s="15"/>
      <c r="E90"/>
      <c r="G90" s="18"/>
      <c r="H90" s="11"/>
      <c r="M90" s="4">
        <f t="shared" si="9"/>
        <v>43739</v>
      </c>
      <c r="N90" s="16">
        <v>43739</v>
      </c>
      <c r="T90" s="13">
        <f t="shared" si="15"/>
        <v>0.59165667475040207</v>
      </c>
      <c r="U90">
        <f t="shared" si="16"/>
        <v>-21229.156507552769</v>
      </c>
      <c r="V90" s="35">
        <f t="shared" si="14"/>
        <v>4649.3147893550668</v>
      </c>
      <c r="W90" s="37">
        <f t="shared" si="17"/>
        <v>5381.3050037613575</v>
      </c>
    </row>
    <row r="91" spans="3:23" x14ac:dyDescent="0.3">
      <c r="C91" s="16"/>
      <c r="D91" s="15"/>
      <c r="E91"/>
      <c r="G91" s="18"/>
      <c r="H91" s="11"/>
      <c r="M91" s="4">
        <f t="shared" si="9"/>
        <v>43770</v>
      </c>
      <c r="N91" s="16">
        <v>43770</v>
      </c>
      <c r="T91" s="13">
        <f t="shared" si="15"/>
        <v>0.59165667475040207</v>
      </c>
      <c r="U91">
        <f t="shared" si="16"/>
        <v>-21229.156507552769</v>
      </c>
      <c r="V91" s="35">
        <f t="shared" si="14"/>
        <v>4667.6561462723294</v>
      </c>
      <c r="W91" s="37">
        <f t="shared" si="17"/>
        <v>3571.7998165675785</v>
      </c>
    </row>
    <row r="92" spans="3:23" x14ac:dyDescent="0.3">
      <c r="C92" s="16"/>
      <c r="D92" s="14"/>
      <c r="E92" s="10"/>
      <c r="F92" s="10"/>
      <c r="G92" s="24"/>
      <c r="H92" s="10"/>
      <c r="M92" s="4">
        <f t="shared" si="9"/>
        <v>43800</v>
      </c>
      <c r="N92" s="16">
        <v>43800</v>
      </c>
      <c r="T92" s="13">
        <f t="shared" si="15"/>
        <v>0.59165667475040207</v>
      </c>
      <c r="U92">
        <f t="shared" si="16"/>
        <v>-21229.156507552769</v>
      </c>
      <c r="V92" s="35">
        <f t="shared" si="14"/>
        <v>4685.405846514841</v>
      </c>
      <c r="W92" s="37">
        <f t="shared" si="17"/>
        <v>4111.9384487033803</v>
      </c>
    </row>
    <row r="93" spans="3:23" x14ac:dyDescent="0.3">
      <c r="C93" s="16"/>
      <c r="E93"/>
      <c r="I93" s="13"/>
      <c r="K93" s="7"/>
    </row>
    <row r="94" spans="3:23" x14ac:dyDescent="0.3">
      <c r="C94" s="16"/>
      <c r="E94"/>
      <c r="I94" s="13"/>
      <c r="K94" s="7"/>
    </row>
    <row r="95" spans="3:23" x14ac:dyDescent="0.3">
      <c r="C95" s="16"/>
      <c r="E95"/>
      <c r="I95" s="13"/>
      <c r="K95" s="7"/>
    </row>
    <row r="96" spans="3:23" x14ac:dyDescent="0.3">
      <c r="C96" s="16"/>
      <c r="E96"/>
      <c r="I96" s="13"/>
      <c r="K96" s="7"/>
    </row>
    <row r="97" spans="3:11" x14ac:dyDescent="0.3">
      <c r="C97" s="16"/>
      <c r="E97"/>
      <c r="I97" s="13"/>
      <c r="K97" s="7"/>
    </row>
    <row r="98" spans="3:11" x14ac:dyDescent="0.3">
      <c r="C98" s="16"/>
      <c r="E98"/>
      <c r="I98" s="13"/>
      <c r="K98" s="7"/>
    </row>
    <row r="99" spans="3:11" x14ac:dyDescent="0.3">
      <c r="C99" s="16"/>
      <c r="E99"/>
      <c r="I99" s="13"/>
      <c r="K99" s="7"/>
    </row>
    <row r="100" spans="3:11" x14ac:dyDescent="0.3">
      <c r="C100" s="16"/>
      <c r="E100"/>
      <c r="I100" s="13"/>
      <c r="K100" s="7"/>
    </row>
    <row r="101" spans="3:11" x14ac:dyDescent="0.3">
      <c r="C101" s="16"/>
      <c r="E101"/>
      <c r="I101" s="13"/>
      <c r="K101" s="7"/>
    </row>
    <row r="102" spans="3:11" x14ac:dyDescent="0.3">
      <c r="C102" s="16"/>
      <c r="E102"/>
      <c r="I102" s="13"/>
      <c r="K102" s="7"/>
    </row>
    <row r="103" spans="3:11" x14ac:dyDescent="0.3">
      <c r="C103" s="16"/>
      <c r="E103"/>
      <c r="I103" s="13"/>
      <c r="K103" s="7"/>
    </row>
    <row r="104" spans="3:11" x14ac:dyDescent="0.3">
      <c r="C104" s="16"/>
      <c r="E104"/>
      <c r="I104" s="13"/>
      <c r="K104" s="7"/>
    </row>
    <row r="105" spans="3:11" x14ac:dyDescent="0.3">
      <c r="E10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workbookViewId="0">
      <selection activeCell="F26" sqref="F26"/>
    </sheetView>
  </sheetViews>
  <sheetFormatPr defaultRowHeight="14.4" x14ac:dyDescent="0.3"/>
  <cols>
    <col min="1" max="1" width="10.6640625" bestFit="1" customWidth="1"/>
    <col min="3" max="3" width="11.109375" style="4" bestFit="1" customWidth="1"/>
    <col min="4" max="4" width="10.21875" customWidth="1"/>
    <col min="5" max="6" width="9.6640625" bestFit="1" customWidth="1"/>
    <col min="7" max="7" width="14.33203125" bestFit="1" customWidth="1"/>
    <col min="8" max="8" width="11.44140625" bestFit="1" customWidth="1"/>
    <col min="13" max="13" width="11.5546875" bestFit="1" customWidth="1"/>
    <col min="16" max="16" width="10.109375" bestFit="1" customWidth="1"/>
    <col min="17" max="17" width="12.5546875" bestFit="1" customWidth="1"/>
  </cols>
  <sheetData>
    <row r="1" spans="1:20" ht="28.8" x14ac:dyDescent="0.3">
      <c r="A1" s="1" t="s">
        <v>0</v>
      </c>
      <c r="B1" s="1" t="s">
        <v>18</v>
      </c>
      <c r="C1" s="3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L1" s="9" t="s">
        <v>17</v>
      </c>
      <c r="M1" s="14" t="s">
        <v>4</v>
      </c>
      <c r="N1" s="8" t="s">
        <v>15</v>
      </c>
      <c r="O1" s="8" t="s">
        <v>16</v>
      </c>
      <c r="P1" s="8" t="s">
        <v>12</v>
      </c>
      <c r="Q1" s="8" t="s">
        <v>13</v>
      </c>
      <c r="R1" s="8" t="s">
        <v>11</v>
      </c>
      <c r="S1" s="8" t="s">
        <v>10</v>
      </c>
      <c r="T1" s="8" t="s">
        <v>14</v>
      </c>
    </row>
    <row r="2" spans="1:20" x14ac:dyDescent="0.3">
      <c r="A2" s="16">
        <v>42095</v>
      </c>
      <c r="B2">
        <v>70.16</v>
      </c>
      <c r="E2" s="12">
        <f>B2/D14</f>
        <v>86.04451195196809</v>
      </c>
      <c r="G2">
        <f>B2</f>
        <v>70.16</v>
      </c>
      <c r="L2" s="16">
        <f t="shared" ref="L2:L37" si="0">A2</f>
        <v>42095</v>
      </c>
      <c r="M2" s="28">
        <v>86.04451195196809</v>
      </c>
      <c r="N2" s="16">
        <f>AVERAGE($L$2:$L$25)</f>
        <v>42445.791666666664</v>
      </c>
      <c r="O2" s="4">
        <f>AVERAGE($M$2:$M$25)</f>
        <v>91.238333333333344</v>
      </c>
      <c r="P2" s="29">
        <f>(L2-N2)*(M2-O2)</f>
        <v>1821.9492587380737</v>
      </c>
      <c r="Q2" s="11">
        <f>(L2-N2)^2</f>
        <v>123054.79340277608</v>
      </c>
    </row>
    <row r="3" spans="1:20" x14ac:dyDescent="0.3">
      <c r="A3" s="16">
        <v>42125</v>
      </c>
      <c r="B3">
        <v>73.319999999999993</v>
      </c>
      <c r="E3" s="12">
        <f t="shared" ref="E3:E13" si="1">B3/D15</f>
        <v>85.370017866258294</v>
      </c>
      <c r="G3">
        <f t="shared" ref="G3:G25" si="2">B3</f>
        <v>73.319999999999993</v>
      </c>
      <c r="L3" s="16">
        <f t="shared" si="0"/>
        <v>42125</v>
      </c>
      <c r="M3" s="28">
        <v>85.370017866258294</v>
      </c>
      <c r="N3" s="16">
        <f t="shared" ref="N3:N25" si="3">AVERAGE($L$2:$L$25)</f>
        <v>42445.791666666664</v>
      </c>
      <c r="O3" s="4">
        <f t="shared" ref="O3:O26" si="4">AVERAGE($M$2:$M$25)</f>
        <v>91.238333333333344</v>
      </c>
      <c r="P3" s="11">
        <f t="shared" ref="P3:P25" si="5">(L3-N3)*(M3-O3)</f>
        <v>1882.5066992087693</v>
      </c>
      <c r="Q3" s="11">
        <f t="shared" ref="Q3:Q25" si="6">(L3-N3)^2</f>
        <v>102907.29340277622</v>
      </c>
    </row>
    <row r="4" spans="1:20" x14ac:dyDescent="0.3">
      <c r="A4" s="16">
        <v>42156</v>
      </c>
      <c r="B4">
        <v>80.91</v>
      </c>
      <c r="E4" s="12">
        <f t="shared" si="1"/>
        <v>85.863257342250648</v>
      </c>
      <c r="G4">
        <f t="shared" si="2"/>
        <v>80.91</v>
      </c>
      <c r="L4" s="16">
        <f t="shared" si="0"/>
        <v>42156</v>
      </c>
      <c r="M4" s="28">
        <v>85.863257342250648</v>
      </c>
      <c r="N4" s="16">
        <f t="shared" si="3"/>
        <v>42445.791666666664</v>
      </c>
      <c r="O4" s="4">
        <f t="shared" si="4"/>
        <v>91.238333333333344</v>
      </c>
      <c r="P4" s="11">
        <f t="shared" si="5"/>
        <v>1557.6522299158264</v>
      </c>
      <c r="Q4" s="11">
        <f t="shared" si="6"/>
        <v>83979.210069443041</v>
      </c>
    </row>
    <row r="5" spans="1:20" x14ac:dyDescent="0.3">
      <c r="A5" s="16">
        <v>42186</v>
      </c>
      <c r="B5">
        <v>86.04</v>
      </c>
      <c r="E5" s="12">
        <f t="shared" si="1"/>
        <v>87.286887196308442</v>
      </c>
      <c r="G5">
        <f t="shared" si="2"/>
        <v>86.04</v>
      </c>
      <c r="L5" s="16">
        <f t="shared" si="0"/>
        <v>42186</v>
      </c>
      <c r="M5" s="28">
        <v>87.286887196308442</v>
      </c>
      <c r="N5" s="16">
        <f t="shared" si="3"/>
        <v>42445.791666666664</v>
      </c>
      <c r="O5" s="4">
        <f t="shared" si="4"/>
        <v>91.238333333333344</v>
      </c>
      <c r="P5" s="11">
        <f t="shared" si="5"/>
        <v>1026.5527776812514</v>
      </c>
      <c r="Q5" s="11">
        <f t="shared" si="6"/>
        <v>67491.710069443187</v>
      </c>
    </row>
    <row r="6" spans="1:20" x14ac:dyDescent="0.3">
      <c r="A6" s="16">
        <v>42217</v>
      </c>
      <c r="B6">
        <v>87.93</v>
      </c>
      <c r="E6" s="12">
        <f t="shared" si="1"/>
        <v>87.0600830168204</v>
      </c>
      <c r="G6">
        <f t="shared" si="2"/>
        <v>87.93</v>
      </c>
      <c r="L6" s="16">
        <f t="shared" si="0"/>
        <v>42217</v>
      </c>
      <c r="M6" s="28">
        <v>87.0600830168204</v>
      </c>
      <c r="N6" s="16">
        <f t="shared" si="3"/>
        <v>42445.791666666664</v>
      </c>
      <c r="O6" s="4">
        <f t="shared" si="4"/>
        <v>91.238333333333344</v>
      </c>
      <c r="P6" s="11">
        <f t="shared" si="5"/>
        <v>955.94885366551387</v>
      </c>
      <c r="Q6" s="11">
        <f t="shared" si="6"/>
        <v>52345.626736110004</v>
      </c>
    </row>
    <row r="7" spans="1:20" x14ac:dyDescent="0.3">
      <c r="A7" s="16">
        <v>42248</v>
      </c>
      <c r="B7">
        <v>90.24</v>
      </c>
      <c r="E7" s="12">
        <f t="shared" si="1"/>
        <v>87.129977247473406</v>
      </c>
      <c r="G7">
        <f t="shared" si="2"/>
        <v>90.24</v>
      </c>
      <c r="L7" s="16">
        <f t="shared" si="0"/>
        <v>42248</v>
      </c>
      <c r="M7" s="28">
        <v>87.129977247473406</v>
      </c>
      <c r="N7" s="16">
        <f t="shared" si="3"/>
        <v>42445.791666666664</v>
      </c>
      <c r="O7" s="4">
        <f t="shared" si="4"/>
        <v>91.238333333333344</v>
      </c>
      <c r="P7" s="11">
        <f t="shared" si="5"/>
        <v>812.59859748237034</v>
      </c>
      <c r="Q7" s="11">
        <f t="shared" si="6"/>
        <v>39121.543402776821</v>
      </c>
    </row>
    <row r="8" spans="1:20" x14ac:dyDescent="0.3">
      <c r="A8" s="16">
        <v>42278</v>
      </c>
      <c r="B8">
        <v>95.16</v>
      </c>
      <c r="E8" s="12">
        <f t="shared" si="1"/>
        <v>88.689307931967917</v>
      </c>
      <c r="G8">
        <f t="shared" si="2"/>
        <v>95.16</v>
      </c>
      <c r="L8" s="16">
        <f t="shared" si="0"/>
        <v>42278</v>
      </c>
      <c r="M8" s="28">
        <v>88.689307931967917</v>
      </c>
      <c r="N8" s="16">
        <f t="shared" si="3"/>
        <v>42445.791666666664</v>
      </c>
      <c r="O8" s="4">
        <f t="shared" si="4"/>
        <v>91.238333333333344</v>
      </c>
      <c r="P8" s="11">
        <f t="shared" si="5"/>
        <v>427.7052204707677</v>
      </c>
      <c r="Q8" s="11">
        <f t="shared" si="6"/>
        <v>28154.043402776962</v>
      </c>
    </row>
    <row r="9" spans="1:20" x14ac:dyDescent="0.3">
      <c r="A9" s="16">
        <v>42309</v>
      </c>
      <c r="B9">
        <v>101.1</v>
      </c>
      <c r="E9" s="12">
        <f t="shared" si="1"/>
        <v>87.824388270018076</v>
      </c>
      <c r="G9">
        <f t="shared" si="2"/>
        <v>101.1</v>
      </c>
      <c r="L9" s="16">
        <f t="shared" si="0"/>
        <v>42309</v>
      </c>
      <c r="M9" s="28">
        <v>87.824388270018076</v>
      </c>
      <c r="N9" s="16">
        <f t="shared" si="3"/>
        <v>42445.791666666664</v>
      </c>
      <c r="O9" s="4">
        <f t="shared" si="4"/>
        <v>91.238333333333344</v>
      </c>
      <c r="P9" s="11">
        <f t="shared" si="5"/>
        <v>466.99923511932604</v>
      </c>
      <c r="Q9" s="11">
        <f t="shared" si="6"/>
        <v>18711.96006944378</v>
      </c>
    </row>
    <row r="10" spans="1:20" x14ac:dyDescent="0.3">
      <c r="A10" s="16">
        <v>42339</v>
      </c>
      <c r="B10">
        <v>99.57</v>
      </c>
      <c r="E10" s="12">
        <f t="shared" si="1"/>
        <v>86.623130870083415</v>
      </c>
      <c r="G10">
        <f t="shared" si="2"/>
        <v>99.57</v>
      </c>
      <c r="L10" s="16">
        <f t="shared" si="0"/>
        <v>42339</v>
      </c>
      <c r="M10" s="28">
        <v>86.623130870083415</v>
      </c>
      <c r="N10" s="16">
        <f t="shared" si="3"/>
        <v>42445.791666666664</v>
      </c>
      <c r="O10" s="4">
        <f t="shared" si="4"/>
        <v>91.238333333333344</v>
      </c>
      <c r="P10" s="11">
        <f t="shared" si="5"/>
        <v>492.86516305455416</v>
      </c>
      <c r="Q10" s="11">
        <f t="shared" si="6"/>
        <v>11404.460069443927</v>
      </c>
      <c r="R10" s="8"/>
      <c r="S10" s="8"/>
      <c r="T10" s="8"/>
    </row>
    <row r="11" spans="1:20" x14ac:dyDescent="0.3">
      <c r="A11" s="16">
        <v>42370</v>
      </c>
      <c r="B11">
        <v>97.81</v>
      </c>
      <c r="E11" s="12">
        <f t="shared" si="1"/>
        <v>87.012688995059804</v>
      </c>
      <c r="G11">
        <f t="shared" si="2"/>
        <v>97.81</v>
      </c>
      <c r="L11" s="16">
        <f t="shared" si="0"/>
        <v>42370</v>
      </c>
      <c r="M11" s="28">
        <v>87.012688995059804</v>
      </c>
      <c r="N11" s="16">
        <f t="shared" si="3"/>
        <v>42445.791666666664</v>
      </c>
      <c r="O11" s="4">
        <f t="shared" si="4"/>
        <v>91.238333333333344</v>
      </c>
      <c r="P11" s="11">
        <f t="shared" si="5"/>
        <v>320.26862713830513</v>
      </c>
      <c r="Q11" s="11">
        <f t="shared" si="6"/>
        <v>5744.3767361107439</v>
      </c>
    </row>
    <row r="12" spans="1:20" x14ac:dyDescent="0.3">
      <c r="A12" s="16">
        <v>42401</v>
      </c>
      <c r="B12">
        <v>83.84</v>
      </c>
      <c r="E12" s="12">
        <f t="shared" si="1"/>
        <v>87.138142811034541</v>
      </c>
      <c r="G12">
        <f t="shared" si="2"/>
        <v>83.84</v>
      </c>
      <c r="L12" s="16">
        <f t="shared" si="0"/>
        <v>42401</v>
      </c>
      <c r="M12" s="28">
        <v>87.138142811034541</v>
      </c>
      <c r="N12" s="16">
        <f t="shared" si="3"/>
        <v>42445.791666666664</v>
      </c>
      <c r="O12" s="4">
        <f t="shared" si="4"/>
        <v>91.238333333333344</v>
      </c>
      <c r="P12" s="11">
        <f t="shared" si="5"/>
        <v>183.65436714462393</v>
      </c>
      <c r="Q12" s="11">
        <f t="shared" si="6"/>
        <v>2006.2934027775605</v>
      </c>
    </row>
    <row r="13" spans="1:20" x14ac:dyDescent="0.3">
      <c r="A13" s="16">
        <v>42430</v>
      </c>
      <c r="B13">
        <v>77.959999999999994</v>
      </c>
      <c r="E13" s="12">
        <f t="shared" si="1"/>
        <v>87.377193866060622</v>
      </c>
      <c r="G13">
        <f t="shared" si="2"/>
        <v>77.959999999999994</v>
      </c>
      <c r="L13" s="16">
        <f t="shared" si="0"/>
        <v>42430</v>
      </c>
      <c r="M13" s="28">
        <v>87.377193866060622</v>
      </c>
      <c r="N13" s="16">
        <f t="shared" si="3"/>
        <v>42445.791666666664</v>
      </c>
      <c r="O13" s="4">
        <f t="shared" si="4"/>
        <v>91.238333333333344</v>
      </c>
      <c r="P13" s="11">
        <f t="shared" si="5"/>
        <v>60.973827420672364</v>
      </c>
      <c r="Q13" s="11">
        <f t="shared" si="6"/>
        <v>249.37673611103452</v>
      </c>
    </row>
    <row r="14" spans="1:20" x14ac:dyDescent="0.3">
      <c r="A14" s="16">
        <v>42461</v>
      </c>
      <c r="B14">
        <v>78.63</v>
      </c>
      <c r="C14" s="4">
        <f>AVERAGE(B2,B14)</f>
        <v>74.394999999999996</v>
      </c>
      <c r="D14" s="5">
        <f>C14/AVERAGE($C$14:$C$25)</f>
        <v>0.8153919222549002</v>
      </c>
      <c r="E14" s="26">
        <f>B14/D14</f>
        <v>96.432154714698555</v>
      </c>
      <c r="G14">
        <f t="shared" si="2"/>
        <v>78.63</v>
      </c>
      <c r="L14" s="16">
        <f t="shared" si="0"/>
        <v>42461</v>
      </c>
      <c r="M14" s="28">
        <v>96.432154714698555</v>
      </c>
      <c r="N14" s="16">
        <f t="shared" si="3"/>
        <v>42445.791666666664</v>
      </c>
      <c r="O14" s="4">
        <f t="shared" si="4"/>
        <v>91.238333333333344</v>
      </c>
      <c r="P14" s="11">
        <f t="shared" si="5"/>
        <v>78.989366841608515</v>
      </c>
      <c r="Q14" s="11">
        <f t="shared" si="6"/>
        <v>231.29340277785155</v>
      </c>
    </row>
    <row r="15" spans="1:20" x14ac:dyDescent="0.3">
      <c r="A15" s="16">
        <v>42491</v>
      </c>
      <c r="B15">
        <v>83.4</v>
      </c>
      <c r="C15" s="4">
        <f t="shared" ref="C15:C25" si="7">AVERAGE(B3,B15)</f>
        <v>78.36</v>
      </c>
      <c r="D15" s="5">
        <f t="shared" ref="D15:D25" si="8">C15/AVERAGE($C$14:$C$25)</f>
        <v>0.85884953327366054</v>
      </c>
      <c r="E15" s="26">
        <f t="shared" ref="E15:E25" si="9">B15/D15</f>
        <v>97.106648800408379</v>
      </c>
      <c r="G15">
        <f t="shared" si="2"/>
        <v>83.4</v>
      </c>
      <c r="L15" s="16">
        <f t="shared" si="0"/>
        <v>42491</v>
      </c>
      <c r="M15" s="28">
        <v>97.106648800408379</v>
      </c>
      <c r="N15" s="16">
        <f t="shared" si="3"/>
        <v>42445.791666666664</v>
      </c>
      <c r="O15" s="4">
        <f t="shared" si="4"/>
        <v>91.238333333333344</v>
      </c>
      <c r="P15" s="11">
        <f t="shared" si="5"/>
        <v>265.29676174069812</v>
      </c>
      <c r="Q15" s="11">
        <f t="shared" si="6"/>
        <v>2043.793402777997</v>
      </c>
    </row>
    <row r="16" spans="1:20" x14ac:dyDescent="0.3">
      <c r="A16" s="16">
        <v>42522</v>
      </c>
      <c r="B16">
        <v>91.04</v>
      </c>
      <c r="C16" s="4">
        <f t="shared" si="7"/>
        <v>85.974999999999994</v>
      </c>
      <c r="D16" s="5">
        <f t="shared" si="8"/>
        <v>0.94231225910162031</v>
      </c>
      <c r="E16" s="26">
        <f t="shared" si="9"/>
        <v>96.613409324416011</v>
      </c>
      <c r="G16">
        <f t="shared" si="2"/>
        <v>91.04</v>
      </c>
      <c r="L16" s="16">
        <f t="shared" si="0"/>
        <v>42522</v>
      </c>
      <c r="M16" s="28">
        <v>96.613409324416011</v>
      </c>
      <c r="N16" s="16">
        <f t="shared" si="3"/>
        <v>42445.791666666664</v>
      </c>
      <c r="O16" s="4">
        <f t="shared" si="4"/>
        <v>91.238333333333344</v>
      </c>
      <c r="P16" s="11">
        <f t="shared" si="5"/>
        <v>409.62558282043796</v>
      </c>
      <c r="Q16" s="11">
        <f t="shared" si="6"/>
        <v>5807.7100694448145</v>
      </c>
    </row>
    <row r="17" spans="1:22" x14ac:dyDescent="0.3">
      <c r="A17" s="16">
        <v>42552</v>
      </c>
      <c r="B17">
        <v>93.83</v>
      </c>
      <c r="C17" s="4">
        <f t="shared" si="7"/>
        <v>89.935000000000002</v>
      </c>
      <c r="D17" s="5">
        <f t="shared" si="8"/>
        <v>0.98571506859324487</v>
      </c>
      <c r="E17" s="26">
        <f t="shared" si="9"/>
        <v>95.189779470358218</v>
      </c>
      <c r="G17">
        <f t="shared" si="2"/>
        <v>93.83</v>
      </c>
      <c r="L17" s="16">
        <f t="shared" si="0"/>
        <v>42552</v>
      </c>
      <c r="M17" s="28">
        <v>95.189779470358218</v>
      </c>
      <c r="N17" s="16">
        <f t="shared" si="3"/>
        <v>42445.791666666664</v>
      </c>
      <c r="O17" s="4">
        <f t="shared" si="4"/>
        <v>91.238333333333344</v>
      </c>
      <c r="P17" s="11">
        <f t="shared" si="5"/>
        <v>419.67650846985975</v>
      </c>
      <c r="Q17" s="11">
        <f t="shared" si="6"/>
        <v>11280.21006944496</v>
      </c>
    </row>
    <row r="18" spans="1:22" x14ac:dyDescent="0.3">
      <c r="A18" s="16">
        <v>42583</v>
      </c>
      <c r="B18">
        <v>96.37</v>
      </c>
      <c r="C18" s="4">
        <f t="shared" si="7"/>
        <v>92.15</v>
      </c>
      <c r="D18" s="5">
        <f t="shared" si="8"/>
        <v>1.009992145114444</v>
      </c>
      <c r="E18" s="26">
        <f t="shared" si="9"/>
        <v>95.41658364984626</v>
      </c>
      <c r="G18">
        <f t="shared" si="2"/>
        <v>96.37</v>
      </c>
      <c r="L18" s="16">
        <f t="shared" si="0"/>
        <v>42583</v>
      </c>
      <c r="M18" s="28">
        <v>95.41658364984626</v>
      </c>
      <c r="N18" s="16">
        <f t="shared" si="3"/>
        <v>42445.791666666664</v>
      </c>
      <c r="O18" s="4">
        <f t="shared" si="4"/>
        <v>91.238333333333344</v>
      </c>
      <c r="P18" s="11">
        <f t="shared" si="5"/>
        <v>573.29076217821978</v>
      </c>
      <c r="Q18" s="11">
        <f t="shared" si="6"/>
        <v>18826.126736111775</v>
      </c>
    </row>
    <row r="19" spans="1:22" x14ac:dyDescent="0.3">
      <c r="A19" s="16">
        <v>42614</v>
      </c>
      <c r="B19">
        <v>98.75</v>
      </c>
      <c r="C19" s="4">
        <f t="shared" si="7"/>
        <v>94.495000000000005</v>
      </c>
      <c r="D19" s="5">
        <f t="shared" si="8"/>
        <v>1.035694061341176</v>
      </c>
      <c r="E19" s="26">
        <f t="shared" si="9"/>
        <v>95.346689419193254</v>
      </c>
      <c r="G19">
        <f t="shared" si="2"/>
        <v>98.75</v>
      </c>
      <c r="L19" s="16">
        <f t="shared" si="0"/>
        <v>42614</v>
      </c>
      <c r="M19" s="28">
        <v>95.346689419193254</v>
      </c>
      <c r="N19" s="16">
        <f t="shared" si="3"/>
        <v>42445.791666666664</v>
      </c>
      <c r="O19" s="4">
        <f t="shared" si="4"/>
        <v>91.238333333333344</v>
      </c>
      <c r="P19" s="11">
        <f t="shared" si="5"/>
        <v>691.05972994236231</v>
      </c>
      <c r="Q19" s="11">
        <f t="shared" si="6"/>
        <v>28294.043402778592</v>
      </c>
    </row>
    <row r="20" spans="1:22" x14ac:dyDescent="0.3">
      <c r="A20" s="16">
        <v>42644</v>
      </c>
      <c r="B20">
        <v>100.63</v>
      </c>
      <c r="C20" s="4">
        <f t="shared" si="7"/>
        <v>97.894999999999996</v>
      </c>
      <c r="D20" s="5">
        <f t="shared" si="8"/>
        <v>1.072959099793581</v>
      </c>
      <c r="E20" s="26">
        <f t="shared" si="9"/>
        <v>93.787358734698728</v>
      </c>
      <c r="G20">
        <f t="shared" si="2"/>
        <v>100.63</v>
      </c>
      <c r="L20" s="16">
        <f t="shared" si="0"/>
        <v>42644</v>
      </c>
      <c r="M20" s="28">
        <v>93.787358734698728</v>
      </c>
      <c r="N20" s="16">
        <f t="shared" si="3"/>
        <v>42445.791666666664</v>
      </c>
      <c r="O20" s="4">
        <f t="shared" si="4"/>
        <v>91.238333333333344</v>
      </c>
      <c r="P20" s="11">
        <f t="shared" si="5"/>
        <v>505.23807642896998</v>
      </c>
      <c r="Q20" s="11">
        <f t="shared" si="6"/>
        <v>39286.543402778741</v>
      </c>
    </row>
    <row r="21" spans="1:22" x14ac:dyDescent="0.3">
      <c r="A21" s="16">
        <v>42675</v>
      </c>
      <c r="B21">
        <v>108.96</v>
      </c>
      <c r="C21" s="4">
        <f t="shared" si="7"/>
        <v>105.03</v>
      </c>
      <c r="D21" s="5">
        <f t="shared" si="8"/>
        <v>1.1511608790164953</v>
      </c>
      <c r="E21" s="26">
        <f t="shared" si="9"/>
        <v>94.652278396648569</v>
      </c>
      <c r="G21">
        <f t="shared" si="2"/>
        <v>108.96</v>
      </c>
      <c r="L21" s="16">
        <f t="shared" si="0"/>
        <v>42675</v>
      </c>
      <c r="M21" s="28">
        <v>94.652278396648569</v>
      </c>
      <c r="N21" s="16">
        <f t="shared" si="3"/>
        <v>42445.791666666664</v>
      </c>
      <c r="O21" s="4">
        <f t="shared" si="4"/>
        <v>91.238333333333344</v>
      </c>
      <c r="P21" s="11">
        <f t="shared" si="5"/>
        <v>782.50465805405213</v>
      </c>
      <c r="Q21" s="11">
        <f t="shared" si="6"/>
        <v>52536.460069445558</v>
      </c>
    </row>
    <row r="22" spans="1:22" x14ac:dyDescent="0.3">
      <c r="A22" s="16">
        <v>42705</v>
      </c>
      <c r="B22">
        <v>110.18</v>
      </c>
      <c r="C22" s="4">
        <f t="shared" si="7"/>
        <v>104.875</v>
      </c>
      <c r="D22" s="5">
        <f t="shared" si="8"/>
        <v>1.1494620316752828</v>
      </c>
      <c r="E22" s="26">
        <f t="shared" si="9"/>
        <v>95.85353579658323</v>
      </c>
      <c r="G22">
        <f t="shared" si="2"/>
        <v>110.18</v>
      </c>
      <c r="L22" s="16">
        <f t="shared" si="0"/>
        <v>42705</v>
      </c>
      <c r="M22" s="28">
        <v>95.85353579658323</v>
      </c>
      <c r="N22" s="16">
        <f t="shared" si="3"/>
        <v>42445.791666666664</v>
      </c>
      <c r="O22" s="4">
        <f t="shared" si="4"/>
        <v>91.238333333333344</v>
      </c>
      <c r="P22" s="11">
        <f t="shared" si="5"/>
        <v>1196.298938494909</v>
      </c>
      <c r="Q22" s="11">
        <f t="shared" si="6"/>
        <v>67188.960069445704</v>
      </c>
    </row>
    <row r="23" spans="1:22" x14ac:dyDescent="0.3">
      <c r="A23" s="16">
        <v>42736</v>
      </c>
      <c r="B23">
        <v>107.31</v>
      </c>
      <c r="C23" s="4">
        <f t="shared" si="7"/>
        <v>102.56</v>
      </c>
      <c r="D23" s="5">
        <f t="shared" si="8"/>
        <v>1.1240889246113659</v>
      </c>
      <c r="E23" s="26">
        <f t="shared" si="9"/>
        <v>95.463977671606855</v>
      </c>
      <c r="G23">
        <f t="shared" si="2"/>
        <v>107.31</v>
      </c>
      <c r="L23" s="16">
        <f t="shared" si="0"/>
        <v>42736</v>
      </c>
      <c r="M23" s="28">
        <v>95.463977671606855</v>
      </c>
      <c r="N23" s="16">
        <f t="shared" si="3"/>
        <v>42445.791666666664</v>
      </c>
      <c r="O23" s="4">
        <f t="shared" si="4"/>
        <v>91.238333333333344</v>
      </c>
      <c r="P23" s="11">
        <f t="shared" si="5"/>
        <v>1226.3172006698021</v>
      </c>
      <c r="Q23" s="11">
        <f t="shared" si="6"/>
        <v>84220.876736112521</v>
      </c>
    </row>
    <row r="24" spans="1:22" x14ac:dyDescent="0.3">
      <c r="A24" s="16">
        <v>42767</v>
      </c>
      <c r="B24">
        <v>91.73</v>
      </c>
      <c r="C24" s="4">
        <f t="shared" si="7"/>
        <v>87.784999999999997</v>
      </c>
      <c r="D24" s="5">
        <f t="shared" si="8"/>
        <v>0.96215041192481232</v>
      </c>
      <c r="E24" s="26">
        <f t="shared" si="9"/>
        <v>95.338523855632133</v>
      </c>
      <c r="G24">
        <f t="shared" si="2"/>
        <v>91.73</v>
      </c>
      <c r="L24" s="16">
        <f t="shared" si="0"/>
        <v>42767</v>
      </c>
      <c r="M24" s="28">
        <v>95.338523855632133</v>
      </c>
      <c r="N24" s="16">
        <f t="shared" si="3"/>
        <v>42445.791666666664</v>
      </c>
      <c r="O24" s="4">
        <f t="shared" si="4"/>
        <v>91.238333333333344</v>
      </c>
      <c r="P24" s="11">
        <f t="shared" si="5"/>
        <v>1317.0153640167334</v>
      </c>
      <c r="Q24" s="11">
        <f t="shared" si="6"/>
        <v>103174.79340277934</v>
      </c>
    </row>
    <row r="25" spans="1:22" x14ac:dyDescent="0.3">
      <c r="A25" s="17">
        <v>42795</v>
      </c>
      <c r="B25" s="10">
        <v>84.85</v>
      </c>
      <c r="C25" s="24">
        <f t="shared" si="7"/>
        <v>81.405000000000001</v>
      </c>
      <c r="D25" s="25">
        <f t="shared" si="8"/>
        <v>0.89222366329941738</v>
      </c>
      <c r="E25" s="27">
        <f t="shared" si="9"/>
        <v>95.099472800606009</v>
      </c>
      <c r="F25" s="27">
        <f>E25</f>
        <v>95.099472800606009</v>
      </c>
      <c r="G25" s="10">
        <f t="shared" si="2"/>
        <v>84.85</v>
      </c>
      <c r="H25" s="10"/>
      <c r="L25" s="17">
        <f t="shared" si="0"/>
        <v>42795</v>
      </c>
      <c r="M25" s="31">
        <v>95.099472800606009</v>
      </c>
      <c r="N25" s="17">
        <f t="shared" si="3"/>
        <v>42445.791666666664</v>
      </c>
      <c r="O25" s="24">
        <f t="shared" si="4"/>
        <v>91.238333333333344</v>
      </c>
      <c r="P25" s="10">
        <f t="shared" si="5"/>
        <v>1348.3420781338511</v>
      </c>
      <c r="Q25" s="10">
        <f t="shared" si="6"/>
        <v>121946.46006944614</v>
      </c>
      <c r="R25" s="10"/>
      <c r="S25" s="10"/>
      <c r="T25" s="10" t="s">
        <v>14</v>
      </c>
      <c r="U25" s="10" t="s">
        <v>19</v>
      </c>
      <c r="V25" s="10"/>
    </row>
    <row r="26" spans="1:22" x14ac:dyDescent="0.3">
      <c r="A26" s="16">
        <v>42826</v>
      </c>
      <c r="D26" s="6"/>
      <c r="F26" s="12">
        <f>FORECAST(A26,$E$2:$E$25,$A$2:$A$25)</f>
        <v>97.926869458282226</v>
      </c>
      <c r="H26" s="12">
        <f>F26*D14</f>
        <v>79.848778327993429</v>
      </c>
      <c r="L26" s="16">
        <f t="shared" si="0"/>
        <v>42826</v>
      </c>
      <c r="M26" s="28"/>
      <c r="N26">
        <f>AVERAGE(N3:N25)</f>
        <v>42445.79166666665</v>
      </c>
      <c r="O26" s="4">
        <f t="shared" si="4"/>
        <v>91.238333333333344</v>
      </c>
      <c r="P26" s="30">
        <f>SUM(P2:P25)</f>
        <v>18823.329884831557</v>
      </c>
      <c r="Q26" s="30">
        <f>SUM(Q2:Q25)</f>
        <v>1070007.9583333335</v>
      </c>
      <c r="R26">
        <f>P26/Q26</f>
        <v>1.7591766246440974E-2</v>
      </c>
      <c r="S26">
        <f>O26-(R26*N26)</f>
        <v>-655.45811181179863</v>
      </c>
      <c r="T26" s="4">
        <f>S26+(R26*L26)</f>
        <v>97.926869458282454</v>
      </c>
      <c r="U26" s="30">
        <f>T26*D14</f>
        <v>79.848778327993614</v>
      </c>
    </row>
    <row r="27" spans="1:22" x14ac:dyDescent="0.3">
      <c r="A27" s="16">
        <v>42856</v>
      </c>
      <c r="D27" s="6"/>
      <c r="F27" s="12">
        <f t="shared" ref="F27:F37" si="10">FORECAST(A27,$E$2:$E$25,$A$2:$A$25)</f>
        <v>98.454622445675454</v>
      </c>
      <c r="H27" s="12">
        <f t="shared" ref="H27:H37" si="11">F27*D15</f>
        <v>84.557706536102827</v>
      </c>
      <c r="L27" s="16">
        <f t="shared" si="0"/>
        <v>42856</v>
      </c>
      <c r="M27" s="15"/>
      <c r="P27" s="29">
        <f>P26</f>
        <v>18823.329884831557</v>
      </c>
      <c r="Q27" s="29">
        <f>Q26</f>
        <v>1070007.9583333335</v>
      </c>
      <c r="R27">
        <f>R26</f>
        <v>1.7591766246440974E-2</v>
      </c>
      <c r="S27">
        <f>S26</f>
        <v>-655.45811181179863</v>
      </c>
      <c r="T27" s="4">
        <f t="shared" ref="T27:T36" si="12">S27+(R27*L27)</f>
        <v>98.454622445675682</v>
      </c>
      <c r="U27" s="30">
        <f t="shared" ref="U27:U37" si="13">T27*D15</f>
        <v>84.557706536103026</v>
      </c>
    </row>
    <row r="28" spans="1:22" x14ac:dyDescent="0.3">
      <c r="A28" s="16">
        <v>42887</v>
      </c>
      <c r="D28" s="6"/>
      <c r="F28" s="12">
        <f t="shared" si="10"/>
        <v>98.999967199315165</v>
      </c>
      <c r="H28" s="12">
        <f t="shared" si="11"/>
        <v>93.28888274257298</v>
      </c>
      <c r="L28" s="16">
        <f t="shared" si="0"/>
        <v>42887</v>
      </c>
      <c r="M28" s="15"/>
      <c r="P28" s="29">
        <f t="shared" ref="P28:P37" si="14">P27</f>
        <v>18823.329884831557</v>
      </c>
      <c r="Q28" s="29">
        <f t="shared" ref="Q28:Q37" si="15">Q27</f>
        <v>1070007.9583333335</v>
      </c>
      <c r="R28">
        <f t="shared" ref="R28:R37" si="16">R27</f>
        <v>1.7591766246440974E-2</v>
      </c>
      <c r="S28">
        <f t="shared" ref="S28:S37" si="17">S27</f>
        <v>-655.45811181179863</v>
      </c>
      <c r="T28" s="4">
        <f t="shared" si="12"/>
        <v>98.999967199315392</v>
      </c>
      <c r="U28" s="30">
        <f t="shared" si="13"/>
        <v>93.288882742573193</v>
      </c>
    </row>
    <row r="29" spans="1:22" x14ac:dyDescent="0.3">
      <c r="A29" s="16">
        <v>42917</v>
      </c>
      <c r="D29" s="6"/>
      <c r="F29" s="12">
        <f t="shared" si="10"/>
        <v>99.527720186708393</v>
      </c>
      <c r="H29" s="12">
        <f t="shared" si="11"/>
        <v>98.105973530770541</v>
      </c>
      <c r="L29" s="16">
        <f t="shared" si="0"/>
        <v>42917</v>
      </c>
      <c r="M29" s="15"/>
      <c r="P29" s="29">
        <f t="shared" si="14"/>
        <v>18823.329884831557</v>
      </c>
      <c r="Q29" s="29">
        <f t="shared" si="15"/>
        <v>1070007.9583333335</v>
      </c>
      <c r="R29">
        <f t="shared" si="16"/>
        <v>1.7591766246440974E-2</v>
      </c>
      <c r="S29">
        <f t="shared" si="17"/>
        <v>-655.45811181179863</v>
      </c>
      <c r="T29" s="4">
        <f t="shared" si="12"/>
        <v>99.527720186708621</v>
      </c>
      <c r="U29" s="30">
        <f t="shared" si="13"/>
        <v>98.105973530770768</v>
      </c>
    </row>
    <row r="30" spans="1:22" x14ac:dyDescent="0.3">
      <c r="A30" s="16">
        <v>42948</v>
      </c>
      <c r="D30" s="6"/>
      <c r="F30" s="12">
        <f t="shared" si="10"/>
        <v>100.0730649403481</v>
      </c>
      <c r="H30" s="12">
        <f t="shared" si="11"/>
        <v>101.07300952727924</v>
      </c>
      <c r="L30" s="16">
        <f t="shared" si="0"/>
        <v>42948</v>
      </c>
      <c r="M30" s="15"/>
      <c r="P30" s="29">
        <f t="shared" si="14"/>
        <v>18823.329884831557</v>
      </c>
      <c r="Q30" s="29">
        <f t="shared" si="15"/>
        <v>1070007.9583333335</v>
      </c>
      <c r="R30">
        <f t="shared" si="16"/>
        <v>1.7591766246440974E-2</v>
      </c>
      <c r="S30">
        <f t="shared" si="17"/>
        <v>-655.45811181179863</v>
      </c>
      <c r="T30" s="4">
        <f t="shared" si="12"/>
        <v>100.07306494034833</v>
      </c>
      <c r="U30" s="30">
        <f t="shared" si="13"/>
        <v>101.07300952727947</v>
      </c>
    </row>
    <row r="31" spans="1:22" x14ac:dyDescent="0.3">
      <c r="A31" s="16">
        <v>42979</v>
      </c>
      <c r="D31" s="6"/>
      <c r="F31" s="12">
        <f t="shared" si="10"/>
        <v>100.6184096939877</v>
      </c>
      <c r="H31" s="12">
        <f t="shared" si="11"/>
        <v>104.20988938165648</v>
      </c>
      <c r="L31" s="16">
        <f t="shared" si="0"/>
        <v>42979</v>
      </c>
      <c r="M31" s="15"/>
      <c r="P31" s="29">
        <f t="shared" si="14"/>
        <v>18823.329884831557</v>
      </c>
      <c r="Q31" s="29">
        <f t="shared" si="15"/>
        <v>1070007.9583333335</v>
      </c>
      <c r="R31">
        <f t="shared" si="16"/>
        <v>1.7591766246440974E-2</v>
      </c>
      <c r="S31">
        <f t="shared" si="17"/>
        <v>-655.45811181179863</v>
      </c>
      <c r="T31" s="4">
        <f t="shared" si="12"/>
        <v>100.61840969398793</v>
      </c>
      <c r="U31" s="30">
        <f t="shared" si="13"/>
        <v>104.20988938165671</v>
      </c>
    </row>
    <row r="32" spans="1:22" x14ac:dyDescent="0.3">
      <c r="A32" s="16">
        <v>43009</v>
      </c>
      <c r="D32" s="6"/>
      <c r="F32" s="12">
        <f t="shared" si="10"/>
        <v>101.14616268138093</v>
      </c>
      <c r="H32" s="12">
        <f t="shared" si="11"/>
        <v>108.52569565818958</v>
      </c>
      <c r="L32" s="16">
        <f t="shared" si="0"/>
        <v>43009</v>
      </c>
      <c r="M32" s="15"/>
      <c r="P32" s="29">
        <f t="shared" si="14"/>
        <v>18823.329884831557</v>
      </c>
      <c r="Q32" s="29">
        <f t="shared" si="15"/>
        <v>1070007.9583333335</v>
      </c>
      <c r="R32">
        <f t="shared" si="16"/>
        <v>1.7591766246440974E-2</v>
      </c>
      <c r="S32">
        <f t="shared" si="17"/>
        <v>-655.45811181179863</v>
      </c>
      <c r="T32" s="4">
        <f t="shared" si="12"/>
        <v>101.14616268138116</v>
      </c>
      <c r="U32" s="30">
        <f t="shared" si="13"/>
        <v>108.52569565818982</v>
      </c>
    </row>
    <row r="33" spans="1:21" x14ac:dyDescent="0.3">
      <c r="A33" s="16">
        <v>43040</v>
      </c>
      <c r="D33" s="6"/>
      <c r="F33" s="12">
        <f t="shared" si="10"/>
        <v>101.69150743502064</v>
      </c>
      <c r="H33" s="12">
        <f t="shared" si="11"/>
        <v>117.06328508741083</v>
      </c>
      <c r="L33" s="16">
        <f t="shared" si="0"/>
        <v>43040</v>
      </c>
      <c r="M33" s="15"/>
      <c r="P33" s="29">
        <f t="shared" si="14"/>
        <v>18823.329884831557</v>
      </c>
      <c r="Q33" s="29">
        <f t="shared" si="15"/>
        <v>1070007.9583333335</v>
      </c>
      <c r="R33">
        <f t="shared" si="16"/>
        <v>1.7591766246440974E-2</v>
      </c>
      <c r="S33">
        <f t="shared" si="17"/>
        <v>-655.45811181179863</v>
      </c>
      <c r="T33" s="4">
        <f t="shared" si="12"/>
        <v>101.69150743502087</v>
      </c>
      <c r="U33" s="30">
        <f t="shared" si="13"/>
        <v>117.06328508741109</v>
      </c>
    </row>
    <row r="34" spans="1:21" x14ac:dyDescent="0.3">
      <c r="A34" s="16">
        <v>43070</v>
      </c>
      <c r="D34" s="6"/>
      <c r="F34" s="12">
        <f t="shared" si="10"/>
        <v>102.21926042241387</v>
      </c>
      <c r="H34" s="12">
        <f t="shared" si="11"/>
        <v>117.49715876149267</v>
      </c>
      <c r="L34" s="16">
        <f t="shared" si="0"/>
        <v>43070</v>
      </c>
      <c r="M34" s="15"/>
      <c r="P34" s="29">
        <f t="shared" si="14"/>
        <v>18823.329884831557</v>
      </c>
      <c r="Q34" s="29">
        <f t="shared" si="15"/>
        <v>1070007.9583333335</v>
      </c>
      <c r="R34">
        <f t="shared" si="16"/>
        <v>1.7591766246440974E-2</v>
      </c>
      <c r="S34">
        <f t="shared" si="17"/>
        <v>-655.45811181179863</v>
      </c>
      <c r="T34" s="4">
        <f t="shared" si="12"/>
        <v>102.2192604224141</v>
      </c>
      <c r="U34" s="30">
        <f t="shared" si="13"/>
        <v>117.49715876149294</v>
      </c>
    </row>
    <row r="35" spans="1:21" x14ac:dyDescent="0.3">
      <c r="A35" s="16">
        <v>43101</v>
      </c>
      <c r="D35" s="6"/>
      <c r="F35" s="12">
        <f t="shared" si="10"/>
        <v>102.76460517605358</v>
      </c>
      <c r="H35" s="12">
        <f t="shared" si="11"/>
        <v>115.51655452046167</v>
      </c>
      <c r="L35" s="16">
        <f t="shared" si="0"/>
        <v>43101</v>
      </c>
      <c r="M35" s="15"/>
      <c r="P35" s="29">
        <f t="shared" si="14"/>
        <v>18823.329884831557</v>
      </c>
      <c r="Q35" s="29">
        <f t="shared" si="15"/>
        <v>1070007.9583333335</v>
      </c>
      <c r="R35">
        <f t="shared" si="16"/>
        <v>1.7591766246440974E-2</v>
      </c>
      <c r="S35">
        <f t="shared" si="17"/>
        <v>-655.45811181179863</v>
      </c>
      <c r="T35" s="4">
        <f t="shared" si="12"/>
        <v>102.76460517605381</v>
      </c>
      <c r="U35" s="30">
        <f t="shared" si="13"/>
        <v>115.51655452046192</v>
      </c>
    </row>
    <row r="36" spans="1:21" x14ac:dyDescent="0.3">
      <c r="A36" s="16">
        <v>43132</v>
      </c>
      <c r="D36" s="6"/>
      <c r="F36" s="12">
        <f t="shared" si="10"/>
        <v>103.30994992969318</v>
      </c>
      <c r="H36" s="12">
        <f t="shared" si="11"/>
        <v>99.399710880786031</v>
      </c>
      <c r="L36" s="16">
        <f t="shared" si="0"/>
        <v>43132</v>
      </c>
      <c r="M36" s="15"/>
      <c r="P36" s="29">
        <f t="shared" si="14"/>
        <v>18823.329884831557</v>
      </c>
      <c r="Q36" s="29">
        <f t="shared" si="15"/>
        <v>1070007.9583333335</v>
      </c>
      <c r="R36">
        <f t="shared" si="16"/>
        <v>1.7591766246440974E-2</v>
      </c>
      <c r="S36">
        <f t="shared" si="17"/>
        <v>-655.45811181179863</v>
      </c>
      <c r="T36" s="4">
        <f t="shared" si="12"/>
        <v>103.3099499296934</v>
      </c>
      <c r="U36" s="30">
        <f t="shared" si="13"/>
        <v>99.399710880786245</v>
      </c>
    </row>
    <row r="37" spans="1:21" x14ac:dyDescent="0.3">
      <c r="A37" s="16">
        <v>43160</v>
      </c>
      <c r="D37" s="6"/>
      <c r="F37" s="12">
        <f t="shared" si="10"/>
        <v>103.80251938459355</v>
      </c>
      <c r="H37" s="12">
        <f t="shared" si="11"/>
        <v>92.615064105030839</v>
      </c>
      <c r="L37" s="16">
        <f t="shared" si="0"/>
        <v>43160</v>
      </c>
      <c r="M37" s="20"/>
      <c r="N37" s="11"/>
      <c r="O37" s="11"/>
      <c r="P37" s="29">
        <f t="shared" si="14"/>
        <v>18823.329884831557</v>
      </c>
      <c r="Q37" s="29">
        <f t="shared" si="15"/>
        <v>1070007.9583333335</v>
      </c>
      <c r="R37">
        <f t="shared" si="16"/>
        <v>1.7591766246440974E-2</v>
      </c>
      <c r="S37">
        <f t="shared" si="17"/>
        <v>-655.45811181179863</v>
      </c>
      <c r="T37" s="4">
        <f>S37+(R37*L37)</f>
        <v>103.80251938459378</v>
      </c>
      <c r="U37" s="30">
        <f t="shared" si="13"/>
        <v>92.615064105031053</v>
      </c>
    </row>
    <row r="38" spans="1:21" x14ac:dyDescent="0.3">
      <c r="A38" s="16"/>
      <c r="L38" s="16"/>
      <c r="R38" s="13"/>
      <c r="T38" s="7"/>
    </row>
    <row r="39" spans="1:21" x14ac:dyDescent="0.3">
      <c r="A39" s="16"/>
      <c r="L39" s="16"/>
      <c r="R39" s="13"/>
      <c r="T39" s="7"/>
    </row>
    <row r="40" spans="1:21" x14ac:dyDescent="0.3">
      <c r="A40" s="16"/>
      <c r="L40" s="16"/>
      <c r="R40" s="13"/>
      <c r="T40" s="7"/>
    </row>
    <row r="41" spans="1:21" x14ac:dyDescent="0.3">
      <c r="A41" s="16"/>
      <c r="L41" s="16"/>
      <c r="R41" s="13"/>
      <c r="T41" s="7"/>
    </row>
    <row r="42" spans="1:21" x14ac:dyDescent="0.3">
      <c r="A42" s="16"/>
      <c r="L42" s="16"/>
      <c r="R42" s="13"/>
      <c r="T42" s="7"/>
    </row>
    <row r="43" spans="1:21" x14ac:dyDescent="0.3">
      <c r="A43" s="16"/>
      <c r="L43" s="16"/>
      <c r="R43" s="13"/>
      <c r="T43" s="7"/>
    </row>
    <row r="44" spans="1:21" x14ac:dyDescent="0.3">
      <c r="A44" s="16"/>
      <c r="L44" s="16"/>
      <c r="R44" s="13"/>
      <c r="T44" s="7"/>
    </row>
    <row r="45" spans="1:21" x14ac:dyDescent="0.3">
      <c r="A45" s="16"/>
      <c r="L45" s="16"/>
      <c r="R45" s="13"/>
      <c r="T45" s="7"/>
    </row>
    <row r="46" spans="1:21" x14ac:dyDescent="0.3">
      <c r="A46" s="16"/>
      <c r="L46" s="16"/>
      <c r="R46" s="13"/>
      <c r="T46" s="7"/>
    </row>
    <row r="47" spans="1:21" x14ac:dyDescent="0.3">
      <c r="A47" s="16"/>
      <c r="L47" s="16"/>
      <c r="R47" s="13"/>
      <c r="T47" s="7"/>
    </row>
    <row r="48" spans="1:21" x14ac:dyDescent="0.3">
      <c r="A48" s="16"/>
      <c r="L48" s="16"/>
      <c r="R48" s="13"/>
      <c r="T48" s="7"/>
    </row>
    <row r="49" spans="1:20" x14ac:dyDescent="0.3">
      <c r="A49" s="16"/>
      <c r="L49" s="16"/>
      <c r="R49" s="13"/>
      <c r="T49" s="7"/>
    </row>
    <row r="53" spans="1:20" x14ac:dyDescent="0.3">
      <c r="A53" s="11"/>
      <c r="B53" s="11"/>
      <c r="C53" s="18"/>
      <c r="D53" s="11"/>
      <c r="E53" s="11"/>
      <c r="F53" s="11"/>
      <c r="G53" s="11"/>
      <c r="H53" s="11"/>
      <c r="I53" s="11"/>
      <c r="J53" s="11"/>
      <c r="K53" s="11"/>
    </row>
    <row r="54" spans="1:20" x14ac:dyDescent="0.3">
      <c r="A54" s="11"/>
      <c r="B54" s="11"/>
      <c r="C54" s="18"/>
      <c r="D54" s="11"/>
      <c r="E54" s="11"/>
      <c r="F54" s="11"/>
      <c r="G54" s="11"/>
      <c r="H54" s="11"/>
      <c r="I54" s="11"/>
      <c r="J54" s="11"/>
      <c r="K54" s="11"/>
    </row>
    <row r="55" spans="1:20" x14ac:dyDescent="0.3">
      <c r="A55" s="11"/>
      <c r="B55" s="11"/>
      <c r="C55" s="18"/>
      <c r="D55" s="11"/>
      <c r="E55" s="11"/>
      <c r="F55" s="11"/>
      <c r="G55" s="11"/>
      <c r="H55" s="11"/>
      <c r="I55" s="11"/>
      <c r="J55" s="11"/>
      <c r="K55" s="11"/>
    </row>
    <row r="56" spans="1:20" x14ac:dyDescent="0.3">
      <c r="A56" s="19"/>
      <c r="B56" s="20"/>
      <c r="C56" s="19"/>
      <c r="D56" s="19"/>
      <c r="E56" s="19"/>
      <c r="F56" s="19"/>
      <c r="G56" s="19"/>
      <c r="H56" s="19"/>
      <c r="I56" s="11"/>
      <c r="J56" s="11"/>
      <c r="K56" s="11"/>
    </row>
    <row r="57" spans="1:20" x14ac:dyDescent="0.3">
      <c r="A57" s="21"/>
      <c r="B57" s="20"/>
      <c r="C57" s="21"/>
      <c r="D57" s="11"/>
      <c r="E57" s="11"/>
      <c r="F57" s="11"/>
      <c r="G57" s="11"/>
      <c r="H57" s="11"/>
      <c r="I57" s="11"/>
      <c r="J57" s="11"/>
      <c r="K57" s="11"/>
    </row>
    <row r="58" spans="1:20" x14ac:dyDescent="0.3">
      <c r="A58" s="21"/>
      <c r="B58" s="20"/>
      <c r="C58" s="11"/>
      <c r="D58" s="11"/>
      <c r="E58" s="11"/>
      <c r="F58" s="11"/>
      <c r="G58" s="11"/>
      <c r="H58" s="11"/>
      <c r="I58" s="11"/>
      <c r="J58" s="11"/>
      <c r="K58" s="11"/>
    </row>
    <row r="59" spans="1:20" x14ac:dyDescent="0.3">
      <c r="A59" s="21"/>
      <c r="B59" s="20"/>
      <c r="C59" s="11"/>
      <c r="D59" s="11"/>
      <c r="E59" s="11"/>
      <c r="F59" s="11"/>
      <c r="G59" s="11"/>
      <c r="H59" s="11"/>
      <c r="I59" s="11"/>
      <c r="J59" s="11"/>
      <c r="K59" s="11"/>
    </row>
    <row r="60" spans="1:20" x14ac:dyDescent="0.3">
      <c r="A60" s="21"/>
      <c r="B60" s="20"/>
      <c r="C60" s="11"/>
      <c r="D60" s="11"/>
      <c r="E60" s="11"/>
      <c r="F60" s="11"/>
      <c r="G60" s="11"/>
      <c r="H60" s="11"/>
      <c r="I60" s="11"/>
      <c r="J60" s="11"/>
      <c r="K60" s="11"/>
    </row>
    <row r="61" spans="1:20" x14ac:dyDescent="0.3">
      <c r="A61" s="21"/>
      <c r="B61" s="20"/>
      <c r="C61" s="11"/>
      <c r="D61" s="11"/>
      <c r="E61" s="11"/>
      <c r="F61" s="11"/>
      <c r="G61" s="11"/>
      <c r="H61" s="11"/>
      <c r="I61" s="11"/>
      <c r="J61" s="11"/>
      <c r="K61" s="11"/>
    </row>
    <row r="62" spans="1:20" x14ac:dyDescent="0.3">
      <c r="A62" s="21"/>
      <c r="B62" s="20"/>
      <c r="C62" s="11"/>
      <c r="D62" s="11"/>
      <c r="E62" s="11"/>
      <c r="F62" s="11"/>
      <c r="G62" s="11"/>
      <c r="H62" s="11"/>
      <c r="I62" s="11"/>
      <c r="J62" s="11"/>
      <c r="K62" s="11"/>
    </row>
    <row r="63" spans="1:20" x14ac:dyDescent="0.3">
      <c r="A63" s="21"/>
      <c r="B63" s="20"/>
      <c r="C63" s="11"/>
      <c r="D63" s="11"/>
      <c r="E63" s="11"/>
      <c r="F63" s="11"/>
      <c r="G63" s="11"/>
      <c r="H63" s="11"/>
      <c r="I63" s="11"/>
      <c r="J63" s="11"/>
      <c r="K63" s="11"/>
    </row>
    <row r="64" spans="1:20" x14ac:dyDescent="0.3">
      <c r="A64" s="21"/>
      <c r="B64" s="20"/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3">
      <c r="A65" s="21"/>
      <c r="B65" s="20"/>
      <c r="C65" s="11"/>
      <c r="D65" s="11"/>
      <c r="E65" s="11"/>
      <c r="F65" s="11"/>
      <c r="G65" s="19"/>
      <c r="H65" s="19"/>
      <c r="I65" s="11"/>
      <c r="J65" s="11"/>
      <c r="K65" s="11"/>
    </row>
    <row r="66" spans="1:11" x14ac:dyDescent="0.3">
      <c r="A66" s="21"/>
      <c r="B66" s="20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3">
      <c r="A67" s="21"/>
      <c r="B67" s="20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3">
      <c r="A68" s="21"/>
      <c r="B68" s="20"/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3">
      <c r="A69" s="21"/>
      <c r="B69" s="20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3">
      <c r="A70" s="21"/>
      <c r="B70" s="20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21"/>
      <c r="B71" s="20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3">
      <c r="A72" s="21"/>
      <c r="B72" s="20"/>
      <c r="C72" s="11"/>
      <c r="D72" s="11"/>
      <c r="E72" s="11"/>
      <c r="F72" s="11"/>
      <c r="G72" s="11"/>
      <c r="H72" s="11"/>
      <c r="I72" s="11"/>
      <c r="J72" s="11"/>
      <c r="K72" s="11"/>
    </row>
    <row r="73" spans="1:11" x14ac:dyDescent="0.3">
      <c r="A73" s="21"/>
      <c r="B73" s="20"/>
      <c r="C73" s="11"/>
      <c r="D73" s="11"/>
      <c r="E73" s="11"/>
      <c r="F73" s="11"/>
      <c r="G73" s="11"/>
      <c r="H73" s="11"/>
      <c r="I73" s="11"/>
      <c r="J73" s="11"/>
      <c r="K73" s="11"/>
    </row>
    <row r="74" spans="1:11" x14ac:dyDescent="0.3">
      <c r="A74" s="21"/>
      <c r="B74" s="20"/>
      <c r="C74" s="11"/>
      <c r="D74" s="11"/>
      <c r="E74" s="11"/>
      <c r="F74" s="11"/>
      <c r="G74" s="11"/>
      <c r="H74" s="11"/>
      <c r="I74" s="11"/>
      <c r="J74" s="11"/>
      <c r="K74" s="11"/>
    </row>
    <row r="75" spans="1:11" x14ac:dyDescent="0.3">
      <c r="A75" s="21"/>
      <c r="B75" s="20"/>
      <c r="C75" s="11"/>
      <c r="D75" s="11"/>
      <c r="E75" s="11"/>
      <c r="F75" s="11"/>
      <c r="G75" s="11"/>
      <c r="H75" s="11"/>
      <c r="I75" s="11"/>
      <c r="J75" s="11"/>
      <c r="K75" s="11"/>
    </row>
    <row r="76" spans="1:11" x14ac:dyDescent="0.3">
      <c r="A76" s="21"/>
      <c r="B76" s="20"/>
      <c r="C76" s="11"/>
      <c r="D76" s="11"/>
      <c r="E76" s="11"/>
      <c r="F76" s="11"/>
      <c r="G76" s="11"/>
      <c r="H76" s="11"/>
      <c r="I76" s="11"/>
      <c r="J76" s="11"/>
      <c r="K76" s="11"/>
    </row>
    <row r="77" spans="1:11" x14ac:dyDescent="0.3">
      <c r="A77" s="21"/>
      <c r="B77" s="20"/>
      <c r="C77" s="11"/>
      <c r="D77" s="11"/>
      <c r="E77" s="11"/>
      <c r="F77" s="11"/>
      <c r="G77" s="11"/>
      <c r="H77" s="11"/>
      <c r="I77" s="11"/>
      <c r="J77" s="11"/>
      <c r="K77" s="11"/>
    </row>
    <row r="78" spans="1:11" x14ac:dyDescent="0.3">
      <c r="A78" s="21"/>
      <c r="B78" s="20"/>
      <c r="C78" s="11"/>
      <c r="D78" s="11"/>
      <c r="E78" s="11"/>
      <c r="F78" s="11"/>
      <c r="G78" s="11"/>
      <c r="H78" s="11"/>
      <c r="I78" s="11"/>
      <c r="J78" s="11"/>
      <c r="K78" s="11"/>
    </row>
    <row r="79" spans="1:11" x14ac:dyDescent="0.3">
      <c r="A79" s="21"/>
      <c r="B79" s="20"/>
      <c r="C79" s="11"/>
      <c r="D79" s="11"/>
      <c r="E79" s="11"/>
      <c r="F79" s="11"/>
      <c r="G79" s="11"/>
      <c r="H79" s="11"/>
      <c r="I79" s="11"/>
      <c r="J79" s="11"/>
      <c r="K79" s="11"/>
    </row>
    <row r="80" spans="1:11" x14ac:dyDescent="0.3">
      <c r="A80" s="21"/>
      <c r="B80" s="20"/>
      <c r="C80" s="11"/>
      <c r="D80" s="11"/>
      <c r="E80" s="11"/>
      <c r="F80" s="11"/>
      <c r="G80" s="11"/>
      <c r="H80" s="11"/>
      <c r="I80" s="11"/>
      <c r="J80" s="11"/>
      <c r="K80" s="11"/>
    </row>
    <row r="81" spans="1:11" x14ac:dyDescent="0.3">
      <c r="A81" s="21"/>
      <c r="B81" s="20"/>
      <c r="C81" s="11"/>
      <c r="D81" s="11"/>
      <c r="E81" s="11"/>
      <c r="F81" s="11"/>
      <c r="G81" s="11"/>
      <c r="H81" s="11"/>
      <c r="I81" s="11"/>
      <c r="J81" s="11"/>
      <c r="K81" s="11"/>
    </row>
    <row r="82" spans="1:11" x14ac:dyDescent="0.3">
      <c r="A82" s="21"/>
      <c r="B82" s="20"/>
      <c r="C82" s="11"/>
      <c r="D82" s="11"/>
      <c r="E82" s="11"/>
      <c r="F82" s="11"/>
      <c r="G82" s="11"/>
      <c r="H82" s="11"/>
      <c r="I82" s="11"/>
      <c r="J82" s="11"/>
      <c r="K82" s="11"/>
    </row>
    <row r="83" spans="1:11" x14ac:dyDescent="0.3">
      <c r="A83" s="21"/>
      <c r="B83" s="20"/>
      <c r="C83" s="11"/>
      <c r="D83" s="11"/>
      <c r="E83" s="11"/>
      <c r="F83" s="11"/>
      <c r="G83" s="11"/>
      <c r="H83" s="11"/>
      <c r="I83" s="11"/>
      <c r="J83" s="11"/>
      <c r="K83" s="11"/>
    </row>
    <row r="84" spans="1:11" x14ac:dyDescent="0.3">
      <c r="A84" s="21"/>
      <c r="B84" s="20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21"/>
      <c r="B85" s="20"/>
      <c r="C85" s="11"/>
      <c r="D85" s="11"/>
      <c r="E85" s="11"/>
      <c r="F85" s="11"/>
      <c r="G85" s="11"/>
      <c r="H85" s="11"/>
      <c r="I85" s="11"/>
      <c r="J85" s="11"/>
      <c r="K85" s="11"/>
    </row>
    <row r="86" spans="1:11" x14ac:dyDescent="0.3">
      <c r="A86" s="21"/>
      <c r="B86" s="20"/>
      <c r="C86" s="11"/>
      <c r="D86" s="11"/>
      <c r="E86" s="11"/>
      <c r="F86" s="11"/>
      <c r="G86" s="11"/>
      <c r="H86" s="11"/>
      <c r="I86" s="11"/>
      <c r="J86" s="11"/>
      <c r="K86" s="11"/>
    </row>
    <row r="87" spans="1:11" x14ac:dyDescent="0.3">
      <c r="A87" s="21"/>
      <c r="B87" s="20"/>
      <c r="C87" s="11"/>
      <c r="D87" s="11"/>
      <c r="E87" s="11"/>
      <c r="F87" s="11"/>
      <c r="G87" s="11"/>
      <c r="H87" s="11"/>
      <c r="I87" s="11"/>
      <c r="J87" s="11"/>
      <c r="K87" s="11"/>
    </row>
    <row r="88" spans="1:11" x14ac:dyDescent="0.3">
      <c r="A88" s="21"/>
      <c r="B88" s="20"/>
      <c r="C88" s="11"/>
      <c r="D88" s="11"/>
      <c r="E88" s="11"/>
      <c r="F88" s="11"/>
      <c r="G88" s="11"/>
      <c r="H88" s="11"/>
      <c r="I88" s="11"/>
      <c r="J88" s="11"/>
      <c r="K88" s="11"/>
    </row>
    <row r="89" spans="1:11" x14ac:dyDescent="0.3">
      <c r="A89" s="21"/>
      <c r="B89" s="20"/>
      <c r="C89" s="11"/>
      <c r="D89" s="11"/>
      <c r="E89" s="11"/>
      <c r="F89" s="11"/>
      <c r="G89" s="11"/>
      <c r="H89" s="11"/>
      <c r="I89" s="11"/>
      <c r="J89" s="11"/>
      <c r="K89" s="11"/>
    </row>
    <row r="90" spans="1:11" x14ac:dyDescent="0.3">
      <c r="A90" s="21"/>
      <c r="B90" s="20"/>
      <c r="C90" s="11"/>
      <c r="D90" s="11"/>
      <c r="E90" s="11"/>
      <c r="F90" s="11"/>
      <c r="G90" s="11"/>
      <c r="H90" s="11"/>
      <c r="I90" s="11"/>
      <c r="J90" s="11"/>
      <c r="K90" s="11"/>
    </row>
    <row r="91" spans="1:11" x14ac:dyDescent="0.3">
      <c r="A91" s="21"/>
      <c r="B91" s="20"/>
      <c r="C91" s="11"/>
      <c r="D91" s="11"/>
      <c r="E91" s="11"/>
      <c r="F91" s="11"/>
      <c r="G91" s="11"/>
      <c r="H91" s="11"/>
      <c r="I91" s="11"/>
      <c r="J91" s="11"/>
      <c r="K91" s="11"/>
    </row>
    <row r="92" spans="1:11" x14ac:dyDescent="0.3">
      <c r="A92" s="21"/>
      <c r="B92" s="20"/>
      <c r="C92" s="11"/>
      <c r="D92" s="11"/>
      <c r="E92" s="11"/>
      <c r="F92" s="11"/>
      <c r="G92" s="11"/>
      <c r="H92" s="11"/>
      <c r="I92" s="11"/>
      <c r="J92" s="11"/>
      <c r="K92" s="11"/>
    </row>
    <row r="93" spans="1:11" x14ac:dyDescent="0.3">
      <c r="A93" s="21"/>
      <c r="B93" s="11"/>
      <c r="C93" s="11"/>
      <c r="D93" s="11"/>
      <c r="E93" s="11"/>
      <c r="F93" s="11"/>
      <c r="G93" s="22"/>
      <c r="H93" s="23"/>
      <c r="I93" s="11"/>
      <c r="J93" s="11"/>
      <c r="K93" s="11"/>
    </row>
    <row r="94" spans="1:11" x14ac:dyDescent="0.3">
      <c r="A94" s="21"/>
      <c r="B94" s="11"/>
      <c r="C94" s="11"/>
      <c r="D94" s="11"/>
      <c r="E94" s="11"/>
      <c r="F94" s="11"/>
      <c r="G94" s="22"/>
      <c r="H94" s="23"/>
      <c r="I94" s="11"/>
      <c r="J94" s="11"/>
      <c r="K94" s="11"/>
    </row>
    <row r="95" spans="1:11" x14ac:dyDescent="0.3">
      <c r="A95" s="21"/>
      <c r="B95" s="11"/>
      <c r="C95" s="11"/>
      <c r="D95" s="11"/>
      <c r="E95" s="11"/>
      <c r="F95" s="11"/>
      <c r="G95" s="22"/>
      <c r="H95" s="23"/>
      <c r="I95" s="11"/>
      <c r="J95" s="11"/>
      <c r="K95" s="11"/>
    </row>
    <row r="96" spans="1:11" x14ac:dyDescent="0.3">
      <c r="A96" s="21"/>
      <c r="B96" s="11"/>
      <c r="C96" s="11"/>
      <c r="D96" s="11"/>
      <c r="E96" s="11"/>
      <c r="F96" s="11"/>
      <c r="G96" s="22"/>
      <c r="H96" s="23"/>
      <c r="I96" s="11"/>
      <c r="J96" s="11"/>
      <c r="K96" s="11"/>
    </row>
    <row r="97" spans="1:11" x14ac:dyDescent="0.3">
      <c r="A97" s="21"/>
      <c r="B97" s="11"/>
      <c r="C97" s="11"/>
      <c r="D97" s="11"/>
      <c r="E97" s="11"/>
      <c r="F97" s="11"/>
      <c r="G97" s="22"/>
      <c r="H97" s="23"/>
      <c r="I97" s="11"/>
      <c r="J97" s="11"/>
      <c r="K97" s="11"/>
    </row>
    <row r="98" spans="1:11" x14ac:dyDescent="0.3">
      <c r="A98" s="21"/>
      <c r="B98" s="11"/>
      <c r="C98" s="11"/>
      <c r="D98" s="11"/>
      <c r="E98" s="11"/>
      <c r="F98" s="11"/>
      <c r="G98" s="22"/>
      <c r="H98" s="23"/>
      <c r="I98" s="11"/>
      <c r="J98" s="11"/>
      <c r="K98" s="11"/>
    </row>
    <row r="99" spans="1:11" x14ac:dyDescent="0.3">
      <c r="A99" s="21"/>
      <c r="B99" s="11"/>
      <c r="C99" s="11"/>
      <c r="D99" s="11"/>
      <c r="E99" s="11"/>
      <c r="F99" s="11"/>
      <c r="G99" s="22"/>
      <c r="H99" s="23"/>
      <c r="I99" s="11"/>
      <c r="J99" s="11"/>
      <c r="K99" s="11"/>
    </row>
    <row r="100" spans="1:11" x14ac:dyDescent="0.3">
      <c r="A100" s="21"/>
      <c r="B100" s="11"/>
      <c r="C100" s="11"/>
      <c r="D100" s="11"/>
      <c r="E100" s="11"/>
      <c r="F100" s="11"/>
      <c r="G100" s="22"/>
      <c r="H100" s="23"/>
      <c r="I100" s="11"/>
      <c r="J100" s="11"/>
      <c r="K100" s="11"/>
    </row>
    <row r="101" spans="1:11" x14ac:dyDescent="0.3">
      <c r="A101" s="21"/>
      <c r="B101" s="11"/>
      <c r="C101" s="11"/>
      <c r="D101" s="11"/>
      <c r="E101" s="11"/>
      <c r="F101" s="11"/>
      <c r="G101" s="22"/>
      <c r="H101" s="23"/>
      <c r="I101" s="11"/>
      <c r="J101" s="11"/>
      <c r="K101" s="11"/>
    </row>
    <row r="102" spans="1:11" x14ac:dyDescent="0.3">
      <c r="A102" s="21"/>
      <c r="B102" s="11"/>
      <c r="C102" s="11"/>
      <c r="D102" s="11"/>
      <c r="E102" s="11"/>
      <c r="F102" s="11"/>
      <c r="G102" s="22"/>
      <c r="H102" s="23"/>
      <c r="I102" s="11"/>
      <c r="J102" s="11"/>
      <c r="K102" s="11"/>
    </row>
    <row r="103" spans="1:11" x14ac:dyDescent="0.3">
      <c r="A103" s="21"/>
      <c r="B103" s="11"/>
      <c r="C103" s="11"/>
      <c r="D103" s="11"/>
      <c r="E103" s="11"/>
      <c r="F103" s="11"/>
      <c r="G103" s="22"/>
      <c r="H103" s="23"/>
      <c r="I103" s="11"/>
      <c r="J103" s="11"/>
      <c r="K103" s="11"/>
    </row>
    <row r="104" spans="1:11" x14ac:dyDescent="0.3">
      <c r="A104" s="21"/>
      <c r="B104" s="11"/>
      <c r="C104" s="11"/>
      <c r="D104" s="11"/>
      <c r="E104" s="11"/>
      <c r="F104" s="11"/>
      <c r="G104" s="22"/>
      <c r="H104" s="23"/>
      <c r="I104" s="11"/>
      <c r="J104" s="11"/>
      <c r="K104" s="11"/>
    </row>
    <row r="105" spans="1:1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Verwijst</dc:creator>
  <cp:lastModifiedBy>Mike Verwijst</cp:lastModifiedBy>
  <dcterms:created xsi:type="dcterms:W3CDTF">2019-01-17T17:05:02Z</dcterms:created>
  <dcterms:modified xsi:type="dcterms:W3CDTF">2019-01-31T15:23:28Z</dcterms:modified>
</cp:coreProperties>
</file>