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vi\Desktop\CoilSims\"/>
    </mc:Choice>
  </mc:AlternateContent>
  <xr:revisionPtr revIDLastSave="0" documentId="8_{D1DB8B25-9D4F-40A4-99E9-14628DD47C67}" xr6:coauthVersionLast="47" xr6:coauthVersionMax="47" xr10:uidLastSave="{00000000-0000-0000-0000-000000000000}"/>
  <bookViews>
    <workbookView xWindow="-108" yWindow="-108" windowWidth="23256" windowHeight="12576" xr2:uid="{90024BA9-AEA2-47C9-9450-3583C4690785}"/>
  </bookViews>
  <sheets>
    <sheet name="Sheet1" sheetId="1" r:id="rId1"/>
    <sheet name="Sim 2.0 100mm" sheetId="2" state="hidden" r:id="rId2"/>
    <sheet name="TestData" sheetId="5" state="hidden" r:id="rId3"/>
  </sheets>
  <externalReferences>
    <externalReference r:id="rId4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2" l="1"/>
  <c r="O32" i="2"/>
  <c r="O5" i="2"/>
  <c r="O6" i="2"/>
  <c r="O4" i="2"/>
  <c r="R4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" i="5"/>
  <c r="E5" i="2"/>
  <c r="F5" i="2" s="1"/>
  <c r="U4" i="2"/>
  <c r="V4" i="2" s="1"/>
  <c r="T4" i="2"/>
  <c r="Q4" i="2"/>
  <c r="K4" i="2"/>
  <c r="J4" i="2"/>
  <c r="I4" i="2"/>
  <c r="H4" i="2" s="1"/>
  <c r="F4" i="2"/>
  <c r="C4" i="2"/>
  <c r="D4" i="2" s="1"/>
  <c r="S4" i="2" l="1"/>
  <c r="T5" i="2" s="1"/>
  <c r="U5" i="2" s="1"/>
  <c r="P4" i="2"/>
  <c r="G4" i="2" s="1"/>
  <c r="N5" i="2" s="1"/>
  <c r="R5" i="2" s="1"/>
  <c r="I5" i="2"/>
  <c r="H5" i="2" s="1"/>
  <c r="K5" i="2"/>
  <c r="L5" i="2" s="1"/>
  <c r="L4" i="2"/>
  <c r="M4" i="2" s="1"/>
  <c r="E6" i="2"/>
  <c r="J5" i="2" l="1"/>
  <c r="E7" i="2"/>
  <c r="F6" i="2"/>
  <c r="M5" i="2"/>
  <c r="V5" i="2"/>
  <c r="S5" i="2" l="1"/>
  <c r="T6" i="2" s="1"/>
  <c r="U6" i="2" s="1"/>
  <c r="I6" i="2"/>
  <c r="H6" i="2" s="1"/>
  <c r="P5" i="2"/>
  <c r="G5" i="2" s="1"/>
  <c r="N6" i="2" s="1"/>
  <c r="F7" i="2"/>
  <c r="E8" i="2"/>
  <c r="Q5" i="2"/>
  <c r="K6" i="2"/>
  <c r="Q6" i="2" l="1"/>
  <c r="K7" i="2"/>
  <c r="I7" i="2"/>
  <c r="L6" i="2"/>
  <c r="M6" i="2" s="1"/>
  <c r="E9" i="2"/>
  <c r="F8" i="2"/>
  <c r="L7" i="2"/>
  <c r="J6" i="2"/>
  <c r="V6" i="2"/>
  <c r="R6" i="2" s="1"/>
  <c r="P6" i="2" l="1"/>
  <c r="G6" i="2" s="1"/>
  <c r="N7" i="2" s="1"/>
  <c r="S6" i="2"/>
  <c r="T7" i="2" s="1"/>
  <c r="U7" i="2" s="1"/>
  <c r="H7" i="2"/>
  <c r="F9" i="2"/>
  <c r="E10" i="2"/>
  <c r="K8" i="2"/>
  <c r="M7" i="2"/>
  <c r="R7" i="2" l="1"/>
  <c r="O7" i="2"/>
  <c r="Q7" i="2"/>
  <c r="I8" i="2"/>
  <c r="E11" i="2"/>
  <c r="F10" i="2"/>
  <c r="K9" i="2"/>
  <c r="L8" i="2"/>
  <c r="M8" i="2" s="1"/>
  <c r="J7" i="2"/>
  <c r="V7" i="2"/>
  <c r="S7" i="2" l="1"/>
  <c r="T8" i="2" s="1"/>
  <c r="U8" i="2" s="1"/>
  <c r="P7" i="2"/>
  <c r="G7" i="2" s="1"/>
  <c r="K10" i="2"/>
  <c r="H8" i="2"/>
  <c r="L9" i="2" s="1"/>
  <c r="M9" i="2" s="1"/>
  <c r="F11" i="2"/>
  <c r="E12" i="2"/>
  <c r="R8" i="2" l="1"/>
  <c r="O8" i="2"/>
  <c r="N8" i="2"/>
  <c r="Q8" i="2" s="1"/>
  <c r="K11" i="2"/>
  <c r="J8" i="2"/>
  <c r="V8" i="2"/>
  <c r="E13" i="2"/>
  <c r="F12" i="2"/>
  <c r="I9" i="2" l="1"/>
  <c r="H9" i="2" s="1"/>
  <c r="L10" i="2" s="1"/>
  <c r="M10" i="2" s="1"/>
  <c r="S8" i="2"/>
  <c r="T9" i="2" s="1"/>
  <c r="U9" i="2" s="1"/>
  <c r="P8" i="2"/>
  <c r="G8" i="2" s="1"/>
  <c r="N9" i="2" s="1"/>
  <c r="K12" i="2"/>
  <c r="F13" i="2"/>
  <c r="E14" i="2"/>
  <c r="R9" i="2" l="1"/>
  <c r="O9" i="2"/>
  <c r="J9" i="2"/>
  <c r="Q9" i="2"/>
  <c r="I10" i="2"/>
  <c r="H10" i="2" s="1"/>
  <c r="L11" i="2" s="1"/>
  <c r="M11" i="2" s="1"/>
  <c r="E15" i="2"/>
  <c r="F14" i="2"/>
  <c r="K13" i="2"/>
  <c r="V9" i="2"/>
  <c r="S9" i="2" l="1"/>
  <c r="T10" i="2" s="1"/>
  <c r="U10" i="2" s="1"/>
  <c r="P9" i="2"/>
  <c r="G9" i="2" s="1"/>
  <c r="J10" i="2"/>
  <c r="K14" i="2"/>
  <c r="F15" i="2"/>
  <c r="E16" i="2"/>
  <c r="R10" i="2" l="1"/>
  <c r="O10" i="2"/>
  <c r="N10" i="2"/>
  <c r="Q10" i="2" s="1"/>
  <c r="V10" i="2"/>
  <c r="K15" i="2"/>
  <c r="E17" i="2"/>
  <c r="F16" i="2"/>
  <c r="I11" i="2" l="1"/>
  <c r="H11" i="2" s="1"/>
  <c r="L12" i="2" s="1"/>
  <c r="M12" i="2" s="1"/>
  <c r="S10" i="2"/>
  <c r="T11" i="2" s="1"/>
  <c r="U11" i="2" s="1"/>
  <c r="P10" i="2"/>
  <c r="G10" i="2" s="1"/>
  <c r="N11" i="2" s="1"/>
  <c r="F17" i="2"/>
  <c r="E18" i="2"/>
  <c r="K16" i="2"/>
  <c r="R11" i="2" l="1"/>
  <c r="O11" i="2"/>
  <c r="J11" i="2"/>
  <c r="Q11" i="2"/>
  <c r="V11" i="2"/>
  <c r="I12" i="2"/>
  <c r="H12" i="2" s="1"/>
  <c r="L13" i="2" s="1"/>
  <c r="M13" i="2" s="1"/>
  <c r="K17" i="2"/>
  <c r="E19" i="2"/>
  <c r="F18" i="2"/>
  <c r="P11" i="2" l="1"/>
  <c r="G11" i="2" s="1"/>
  <c r="N12" i="2" s="1"/>
  <c r="S11" i="2"/>
  <c r="T12" i="2" s="1"/>
  <c r="U12" i="2" s="1"/>
  <c r="F19" i="2"/>
  <c r="E20" i="2"/>
  <c r="J12" i="2"/>
  <c r="K18" i="2"/>
  <c r="R12" i="2" l="1"/>
  <c r="O12" i="2"/>
  <c r="Q12" i="2"/>
  <c r="I13" i="2"/>
  <c r="H13" i="2" s="1"/>
  <c r="L14" i="2" s="1"/>
  <c r="M14" i="2" s="1"/>
  <c r="V12" i="2"/>
  <c r="J13" i="2"/>
  <c r="E21" i="2"/>
  <c r="F20" i="2"/>
  <c r="K19" i="2"/>
  <c r="P12" i="2" l="1"/>
  <c r="G12" i="2" s="1"/>
  <c r="N13" i="2" s="1"/>
  <c r="I14" i="2" s="1"/>
  <c r="S12" i="2"/>
  <c r="T13" i="2" s="1"/>
  <c r="U13" i="2" s="1"/>
  <c r="K20" i="2"/>
  <c r="F21" i="2"/>
  <c r="E22" i="2"/>
  <c r="R13" i="2" l="1"/>
  <c r="O13" i="2"/>
  <c r="Q13" i="2"/>
  <c r="V13" i="2"/>
  <c r="H14" i="2"/>
  <c r="L15" i="2" s="1"/>
  <c r="M15" i="2" s="1"/>
  <c r="E23" i="2"/>
  <c r="F22" i="2"/>
  <c r="K21" i="2"/>
  <c r="P13" i="2" l="1"/>
  <c r="G13" i="2" s="1"/>
  <c r="N14" i="2" s="1"/>
  <c r="I15" i="2" s="1"/>
  <c r="H15" i="2" s="1"/>
  <c r="L16" i="2" s="1"/>
  <c r="M16" i="2" s="1"/>
  <c r="S13" i="2"/>
  <c r="T14" i="2" s="1"/>
  <c r="U14" i="2" s="1"/>
  <c r="K22" i="2"/>
  <c r="J14" i="2"/>
  <c r="F23" i="2"/>
  <c r="E24" i="2"/>
  <c r="R14" i="2" l="1"/>
  <c r="O14" i="2"/>
  <c r="Q14" i="2"/>
  <c r="V14" i="2"/>
  <c r="P14" i="2"/>
  <c r="G14" i="2" s="1"/>
  <c r="N15" i="2" s="1"/>
  <c r="J15" i="2"/>
  <c r="E25" i="2"/>
  <c r="F24" i="2"/>
  <c r="K23" i="2"/>
  <c r="S14" i="2" l="1"/>
  <c r="T15" i="2" s="1"/>
  <c r="U15" i="2" s="1"/>
  <c r="V15" i="2"/>
  <c r="Q15" i="2"/>
  <c r="I16" i="2"/>
  <c r="H16" i="2" s="1"/>
  <c r="L17" i="2" s="1"/>
  <c r="M17" i="2" s="1"/>
  <c r="K24" i="2"/>
  <c r="F25" i="2"/>
  <c r="E26" i="2"/>
  <c r="R15" i="2" l="1"/>
  <c r="O15" i="2"/>
  <c r="S15" i="2"/>
  <c r="T16" i="2" s="1"/>
  <c r="U16" i="2" s="1"/>
  <c r="P15" i="2"/>
  <c r="G15" i="2" s="1"/>
  <c r="N16" i="2" s="1"/>
  <c r="J16" i="2"/>
  <c r="E27" i="2"/>
  <c r="F26" i="2"/>
  <c r="K25" i="2"/>
  <c r="R16" i="2" l="1"/>
  <c r="O16" i="2"/>
  <c r="Q16" i="2"/>
  <c r="I17" i="2"/>
  <c r="H17" i="2" s="1"/>
  <c r="L18" i="2" s="1"/>
  <c r="M18" i="2" s="1"/>
  <c r="V16" i="2"/>
  <c r="K26" i="2"/>
  <c r="F27" i="2"/>
  <c r="E28" i="2"/>
  <c r="P16" i="2" l="1"/>
  <c r="G16" i="2" s="1"/>
  <c r="N17" i="2" s="1"/>
  <c r="Q17" i="2" s="1"/>
  <c r="S16" i="2"/>
  <c r="T17" i="2" s="1"/>
  <c r="U17" i="2" s="1"/>
  <c r="J17" i="2"/>
  <c r="E29" i="2"/>
  <c r="F28" i="2"/>
  <c r="K27" i="2"/>
  <c r="R17" i="2" l="1"/>
  <c r="O17" i="2"/>
  <c r="I18" i="2"/>
  <c r="H18" i="2" s="1"/>
  <c r="L19" i="2" s="1"/>
  <c r="M19" i="2" s="1"/>
  <c r="S17" i="2"/>
  <c r="T18" i="2" s="1"/>
  <c r="U18" i="2" s="1"/>
  <c r="V17" i="2"/>
  <c r="K28" i="2"/>
  <c r="F29" i="2"/>
  <c r="E30" i="2"/>
  <c r="R18" i="2" l="1"/>
  <c r="O18" i="2"/>
  <c r="J18" i="2"/>
  <c r="P17" i="2"/>
  <c r="G17" i="2" s="1"/>
  <c r="N18" i="2" s="1"/>
  <c r="V18" i="2"/>
  <c r="S18" i="2" s="1"/>
  <c r="T19" i="2" s="1"/>
  <c r="U19" i="2" s="1"/>
  <c r="E31" i="2"/>
  <c r="F30" i="2"/>
  <c r="K29" i="2"/>
  <c r="R19" i="2" l="1"/>
  <c r="O19" i="2"/>
  <c r="P18" i="2"/>
  <c r="G18" i="2" s="1"/>
  <c r="N19" i="2" s="1"/>
  <c r="Q19" i="2" s="1"/>
  <c r="I19" i="2"/>
  <c r="Q18" i="2"/>
  <c r="F31" i="2"/>
  <c r="E32" i="2"/>
  <c r="K30" i="2"/>
  <c r="I20" i="2" l="1"/>
  <c r="H20" i="2" s="1"/>
  <c r="L21" i="2" s="1"/>
  <c r="H19" i="2"/>
  <c r="L20" i="2" s="1"/>
  <c r="M20" i="2" s="1"/>
  <c r="M21" i="2" s="1"/>
  <c r="J20" i="2"/>
  <c r="V19" i="2"/>
  <c r="E33" i="2"/>
  <c r="F32" i="2"/>
  <c r="K31" i="2"/>
  <c r="S19" i="2" l="1"/>
  <c r="T20" i="2" s="1"/>
  <c r="U20" i="2" s="1"/>
  <c r="J19" i="2"/>
  <c r="P19" i="2"/>
  <c r="G19" i="2" s="1"/>
  <c r="N20" i="2" s="1"/>
  <c r="F33" i="2"/>
  <c r="E34" i="2"/>
  <c r="K32" i="2"/>
  <c r="R20" i="2" l="1"/>
  <c r="O20" i="2"/>
  <c r="Q20" i="2"/>
  <c r="I21" i="2"/>
  <c r="V20" i="2"/>
  <c r="E35" i="2"/>
  <c r="F34" i="2"/>
  <c r="K33" i="2"/>
  <c r="P20" i="2" l="1"/>
  <c r="G20" i="2" s="1"/>
  <c r="N21" i="2" s="1"/>
  <c r="Q21" i="2" s="1"/>
  <c r="S20" i="2"/>
  <c r="T21" i="2" s="1"/>
  <c r="U21" i="2" s="1"/>
  <c r="K34" i="2"/>
  <c r="F35" i="2"/>
  <c r="E36" i="2"/>
  <c r="H21" i="2"/>
  <c r="L22" i="2" s="1"/>
  <c r="M22" i="2" s="1"/>
  <c r="R21" i="2" l="1"/>
  <c r="O21" i="2"/>
  <c r="V21" i="2"/>
  <c r="I22" i="2"/>
  <c r="H22" i="2" s="1"/>
  <c r="L23" i="2" s="1"/>
  <c r="M23" i="2" s="1"/>
  <c r="E37" i="2"/>
  <c r="F36" i="2"/>
  <c r="K35" i="2"/>
  <c r="J21" i="2"/>
  <c r="P21" i="2" l="1"/>
  <c r="G21" i="2" s="1"/>
  <c r="N22" i="2" s="1"/>
  <c r="Q22" i="2" s="1"/>
  <c r="S21" i="2"/>
  <c r="T22" i="2" s="1"/>
  <c r="U22" i="2" s="1"/>
  <c r="J22" i="2"/>
  <c r="K36" i="2"/>
  <c r="F37" i="2"/>
  <c r="E38" i="2"/>
  <c r="R22" i="2" l="1"/>
  <c r="O22" i="2"/>
  <c r="V22" i="2"/>
  <c r="I23" i="2"/>
  <c r="H23" i="2" s="1"/>
  <c r="L24" i="2" s="1"/>
  <c r="M24" i="2" s="1"/>
  <c r="P22" i="2"/>
  <c r="G22" i="2" s="1"/>
  <c r="N23" i="2" s="1"/>
  <c r="S22" i="2"/>
  <c r="T23" i="2" s="1"/>
  <c r="U23" i="2" s="1"/>
  <c r="K37" i="2"/>
  <c r="E39" i="2"/>
  <c r="F38" i="2"/>
  <c r="R23" i="2" l="1"/>
  <c r="O23" i="2"/>
  <c r="I24" i="2"/>
  <c r="H24" i="2" s="1"/>
  <c r="L25" i="2" s="1"/>
  <c r="M25" i="2" s="1"/>
  <c r="Q23" i="2"/>
  <c r="J23" i="2"/>
  <c r="F39" i="2"/>
  <c r="E40" i="2"/>
  <c r="K38" i="2"/>
  <c r="V23" i="2"/>
  <c r="S23" i="2" l="1"/>
  <c r="T24" i="2" s="1"/>
  <c r="U24" i="2" s="1"/>
  <c r="P23" i="2"/>
  <c r="G23" i="2" s="1"/>
  <c r="N24" i="2" s="1"/>
  <c r="E41" i="2"/>
  <c r="F40" i="2"/>
  <c r="K39" i="2"/>
  <c r="J24" i="2"/>
  <c r="R24" i="2" l="1"/>
  <c r="O24" i="2"/>
  <c r="Q24" i="2"/>
  <c r="I25" i="2"/>
  <c r="H25" i="2" s="1"/>
  <c r="L26" i="2" s="1"/>
  <c r="M26" i="2" s="1"/>
  <c r="V24" i="2"/>
  <c r="K40" i="2"/>
  <c r="F41" i="2"/>
  <c r="E42" i="2"/>
  <c r="S24" i="2" l="1"/>
  <c r="T25" i="2" s="1"/>
  <c r="U25" i="2" s="1"/>
  <c r="P24" i="2"/>
  <c r="G24" i="2" s="1"/>
  <c r="N25" i="2" s="1"/>
  <c r="Q25" i="2" s="1"/>
  <c r="E43" i="2"/>
  <c r="F42" i="2"/>
  <c r="K41" i="2"/>
  <c r="J25" i="2"/>
  <c r="R25" i="2" l="1"/>
  <c r="O25" i="2"/>
  <c r="I26" i="2"/>
  <c r="H26" i="2" s="1"/>
  <c r="L27" i="2" s="1"/>
  <c r="M27" i="2" s="1"/>
  <c r="K42" i="2"/>
  <c r="V25" i="2"/>
  <c r="F43" i="2"/>
  <c r="E44" i="2"/>
  <c r="S25" i="2" l="1"/>
  <c r="T26" i="2" s="1"/>
  <c r="U26" i="2" s="1"/>
  <c r="P25" i="2"/>
  <c r="G25" i="2" s="1"/>
  <c r="N26" i="2" s="1"/>
  <c r="J26" i="2"/>
  <c r="E45" i="2"/>
  <c r="F44" i="2"/>
  <c r="K43" i="2"/>
  <c r="R26" i="2" l="1"/>
  <c r="O26" i="2"/>
  <c r="I27" i="2"/>
  <c r="H27" i="2" s="1"/>
  <c r="L28" i="2" s="1"/>
  <c r="M28" i="2" s="1"/>
  <c r="Q26" i="2"/>
  <c r="K44" i="2"/>
  <c r="F45" i="2"/>
  <c r="E46" i="2"/>
  <c r="J27" i="2" l="1"/>
  <c r="E47" i="2"/>
  <c r="F46" i="2"/>
  <c r="K45" i="2"/>
  <c r="V26" i="2"/>
  <c r="S26" i="2" l="1"/>
  <c r="T27" i="2" s="1"/>
  <c r="P26" i="2"/>
  <c r="G26" i="2" s="1"/>
  <c r="N27" i="2" s="1"/>
  <c r="F47" i="2"/>
  <c r="E48" i="2"/>
  <c r="K46" i="2"/>
  <c r="Q27" i="2" l="1"/>
  <c r="I28" i="2"/>
  <c r="H28" i="2" s="1"/>
  <c r="L29" i="2" s="1"/>
  <c r="M29" i="2" s="1"/>
  <c r="E49" i="2"/>
  <c r="F48" i="2"/>
  <c r="K47" i="2"/>
  <c r="U27" i="2"/>
  <c r="R27" i="2" l="1"/>
  <c r="O27" i="2"/>
  <c r="V27" i="2"/>
  <c r="K48" i="2"/>
  <c r="F49" i="2"/>
  <c r="E50" i="2"/>
  <c r="J28" i="2"/>
  <c r="S27" i="2" l="1"/>
  <c r="T28" i="2" s="1"/>
  <c r="U28" i="2" s="1"/>
  <c r="P27" i="2"/>
  <c r="G27" i="2" s="1"/>
  <c r="N28" i="2" s="1"/>
  <c r="E51" i="2"/>
  <c r="F50" i="2"/>
  <c r="K49" i="2"/>
  <c r="R28" i="2" l="1"/>
  <c r="O28" i="2"/>
  <c r="Q28" i="2"/>
  <c r="I29" i="2"/>
  <c r="H29" i="2" s="1"/>
  <c r="L30" i="2" s="1"/>
  <c r="M30" i="2" s="1"/>
  <c r="V28" i="2"/>
  <c r="F51" i="2"/>
  <c r="E52" i="2"/>
  <c r="K50" i="2"/>
  <c r="S28" i="2" l="1"/>
  <c r="T29" i="2" s="1"/>
  <c r="U29" i="2" s="1"/>
  <c r="P28" i="2"/>
  <c r="G28" i="2" s="1"/>
  <c r="N29" i="2" s="1"/>
  <c r="J29" i="2"/>
  <c r="K51" i="2"/>
  <c r="E53" i="2"/>
  <c r="F52" i="2"/>
  <c r="R29" i="2" l="1"/>
  <c r="O29" i="2"/>
  <c r="V29" i="2"/>
  <c r="Q29" i="2"/>
  <c r="I30" i="2"/>
  <c r="H30" i="2" s="1"/>
  <c r="L31" i="2" s="1"/>
  <c r="M31" i="2" s="1"/>
  <c r="K52" i="2"/>
  <c r="F53" i="2"/>
  <c r="E54" i="2"/>
  <c r="S29" i="2" l="1"/>
  <c r="T30" i="2" s="1"/>
  <c r="U30" i="2" s="1"/>
  <c r="P29" i="2"/>
  <c r="G29" i="2" s="1"/>
  <c r="N30" i="2" s="1"/>
  <c r="Q30" i="2" s="1"/>
  <c r="J30" i="2"/>
  <c r="E55" i="2"/>
  <c r="F54" i="2"/>
  <c r="K53" i="2"/>
  <c r="R30" i="2" l="1"/>
  <c r="O30" i="2"/>
  <c r="V30" i="2"/>
  <c r="I31" i="2"/>
  <c r="H31" i="2" s="1"/>
  <c r="L32" i="2" s="1"/>
  <c r="M32" i="2" s="1"/>
  <c r="K54" i="2"/>
  <c r="F55" i="2"/>
  <c r="E56" i="2"/>
  <c r="P30" i="2" l="1"/>
  <c r="G30" i="2" s="1"/>
  <c r="N31" i="2" s="1"/>
  <c r="S30" i="2"/>
  <c r="T31" i="2" s="1"/>
  <c r="U31" i="2" s="1"/>
  <c r="R31" i="2" s="1"/>
  <c r="I32" i="2"/>
  <c r="H32" i="2" s="1"/>
  <c r="L33" i="2" s="1"/>
  <c r="M33" i="2" s="1"/>
  <c r="Q31" i="2"/>
  <c r="E57" i="2"/>
  <c r="F56" i="2"/>
  <c r="J31" i="2"/>
  <c r="K55" i="2"/>
  <c r="V31" i="2" l="1"/>
  <c r="S31" i="2"/>
  <c r="T32" i="2" s="1"/>
  <c r="P31" i="2"/>
  <c r="G31" i="2" s="1"/>
  <c r="N32" i="2" s="1"/>
  <c r="F57" i="2"/>
  <c r="E58" i="2"/>
  <c r="K56" i="2"/>
  <c r="J32" i="2"/>
  <c r="Q32" i="2" l="1"/>
  <c r="I33" i="2"/>
  <c r="H33" i="2" s="1"/>
  <c r="L34" i="2" s="1"/>
  <c r="M34" i="2" s="1"/>
  <c r="U32" i="2"/>
  <c r="E59" i="2"/>
  <c r="F58" i="2"/>
  <c r="K57" i="2"/>
  <c r="R32" i="2" l="1"/>
  <c r="J33" i="2"/>
  <c r="K58" i="2"/>
  <c r="E60" i="2"/>
  <c r="F59" i="2"/>
  <c r="V32" i="2"/>
  <c r="S32" i="2" l="1"/>
  <c r="T33" i="2" s="1"/>
  <c r="U33" i="2" s="1"/>
  <c r="O33" i="2" s="1"/>
  <c r="P32" i="2"/>
  <c r="G32" i="2" s="1"/>
  <c r="N33" i="2" s="1"/>
  <c r="Q33" i="2" s="1"/>
  <c r="K59" i="2"/>
  <c r="F60" i="2"/>
  <c r="E61" i="2"/>
  <c r="R33" i="2" l="1"/>
  <c r="I34" i="2"/>
  <c r="H34" i="2" s="1"/>
  <c r="L35" i="2" s="1"/>
  <c r="M35" i="2" s="1"/>
  <c r="E62" i="2"/>
  <c r="F61" i="2"/>
  <c r="K60" i="2"/>
  <c r="V33" i="2"/>
  <c r="P33" i="2" l="1"/>
  <c r="G33" i="2" s="1"/>
  <c r="N34" i="2" s="1"/>
  <c r="J34" i="2"/>
  <c r="S33" i="2"/>
  <c r="T34" i="2" s="1"/>
  <c r="K61" i="2"/>
  <c r="F62" i="2"/>
  <c r="E63" i="2"/>
  <c r="Q34" i="2" l="1"/>
  <c r="I35" i="2"/>
  <c r="H35" i="2" s="1"/>
  <c r="L36" i="2" s="1"/>
  <c r="M36" i="2" s="1"/>
  <c r="F63" i="2"/>
  <c r="E64" i="2"/>
  <c r="K62" i="2"/>
  <c r="U34" i="2"/>
  <c r="O34" i="2" s="1"/>
  <c r="R34" i="2" l="1"/>
  <c r="J35" i="2"/>
  <c r="V34" i="2"/>
  <c r="K63" i="2"/>
  <c r="F64" i="2"/>
  <c r="E65" i="2"/>
  <c r="S34" i="2" l="1"/>
  <c r="T35" i="2" s="1"/>
  <c r="U35" i="2" s="1"/>
  <c r="O35" i="2" s="1"/>
  <c r="P34" i="2"/>
  <c r="G34" i="2" s="1"/>
  <c r="N35" i="2" s="1"/>
  <c r="F65" i="2"/>
  <c r="E66" i="2"/>
  <c r="K64" i="2"/>
  <c r="R35" i="2" l="1"/>
  <c r="V35" i="2"/>
  <c r="S35" i="2" s="1"/>
  <c r="T36" i="2" s="1"/>
  <c r="U36" i="2" s="1"/>
  <c r="O36" i="2" s="1"/>
  <c r="Q35" i="2"/>
  <c r="I36" i="2"/>
  <c r="H36" i="2" s="1"/>
  <c r="L37" i="2" s="1"/>
  <c r="M37" i="2" s="1"/>
  <c r="P35" i="2"/>
  <c r="G35" i="2" s="1"/>
  <c r="N36" i="2" s="1"/>
  <c r="F66" i="2"/>
  <c r="E67" i="2"/>
  <c r="K65" i="2"/>
  <c r="R36" i="2" l="1"/>
  <c r="I37" i="2"/>
  <c r="H37" i="2" s="1"/>
  <c r="L38" i="2" s="1"/>
  <c r="M38" i="2" s="1"/>
  <c r="Q36" i="2"/>
  <c r="K66" i="2"/>
  <c r="J36" i="2"/>
  <c r="F67" i="2"/>
  <c r="E68" i="2"/>
  <c r="V36" i="2"/>
  <c r="P36" i="2" l="1"/>
  <c r="G36" i="2" s="1"/>
  <c r="N37" i="2" s="1"/>
  <c r="S36" i="2"/>
  <c r="T37" i="2" s="1"/>
  <c r="U37" i="2" s="1"/>
  <c r="O37" i="2" s="1"/>
  <c r="F68" i="2"/>
  <c r="E69" i="2"/>
  <c r="K67" i="2"/>
  <c r="J37" i="2"/>
  <c r="R37" i="2" l="1"/>
  <c r="Q37" i="2"/>
  <c r="I38" i="2"/>
  <c r="H38" i="2" s="1"/>
  <c r="L39" i="2" s="1"/>
  <c r="M39" i="2" s="1"/>
  <c r="V37" i="2"/>
  <c r="F69" i="2"/>
  <c r="E70" i="2"/>
  <c r="K68" i="2"/>
  <c r="S37" i="2" l="1"/>
  <c r="T38" i="2" s="1"/>
  <c r="U38" i="2" s="1"/>
  <c r="O38" i="2" s="1"/>
  <c r="P37" i="2"/>
  <c r="G37" i="2" s="1"/>
  <c r="N38" i="2" s="1"/>
  <c r="Q38" i="2" s="1"/>
  <c r="J38" i="2"/>
  <c r="K69" i="2"/>
  <c r="F70" i="2"/>
  <c r="E71" i="2"/>
  <c r="R38" i="2" l="1"/>
  <c r="V38" i="2"/>
  <c r="I39" i="2"/>
  <c r="H39" i="2" s="1"/>
  <c r="L40" i="2" s="1"/>
  <c r="M40" i="2" s="1"/>
  <c r="P38" i="2"/>
  <c r="G38" i="2" s="1"/>
  <c r="N39" i="2" s="1"/>
  <c r="E72" i="2"/>
  <c r="F71" i="2"/>
  <c r="K70" i="2"/>
  <c r="S38" i="2" l="1"/>
  <c r="T39" i="2" s="1"/>
  <c r="U39" i="2" s="1"/>
  <c r="O39" i="2" s="1"/>
  <c r="J39" i="2"/>
  <c r="I40" i="2"/>
  <c r="H40" i="2" s="1"/>
  <c r="L41" i="2" s="1"/>
  <c r="M41" i="2" s="1"/>
  <c r="Q39" i="2"/>
  <c r="K71" i="2"/>
  <c r="F72" i="2"/>
  <c r="E73" i="2"/>
  <c r="R39" i="2" l="1"/>
  <c r="V39" i="2"/>
  <c r="P39" i="2"/>
  <c r="G39" i="2" s="1"/>
  <c r="N40" i="2" s="1"/>
  <c r="F73" i="2"/>
  <c r="E74" i="2"/>
  <c r="J40" i="2"/>
  <c r="K72" i="2"/>
  <c r="S39" i="2" l="1"/>
  <c r="T40" i="2" s="1"/>
  <c r="U40" i="2" s="1"/>
  <c r="O40" i="2" s="1"/>
  <c r="F74" i="2"/>
  <c r="E75" i="2"/>
  <c r="Q40" i="2"/>
  <c r="I41" i="2"/>
  <c r="K73" i="2"/>
  <c r="R40" i="2" l="1"/>
  <c r="V40" i="2"/>
  <c r="S40" i="2" s="1"/>
  <c r="T41" i="2" s="1"/>
  <c r="U41" i="2" s="1"/>
  <c r="O41" i="2" s="1"/>
  <c r="H41" i="2"/>
  <c r="L42" i="2" s="1"/>
  <c r="M42" i="2" s="1"/>
  <c r="E76" i="2"/>
  <c r="F75" i="2"/>
  <c r="K74" i="2"/>
  <c r="R41" i="2" l="1"/>
  <c r="P40" i="2"/>
  <c r="G40" i="2" s="1"/>
  <c r="N41" i="2" s="1"/>
  <c r="Q41" i="2" s="1"/>
  <c r="V41" i="2"/>
  <c r="J41" i="2"/>
  <c r="K75" i="2"/>
  <c r="F76" i="2"/>
  <c r="E77" i="2"/>
  <c r="I42" i="2" l="1"/>
  <c r="H42" i="2" s="1"/>
  <c r="L43" i="2" s="1"/>
  <c r="M43" i="2" s="1"/>
  <c r="S41" i="2"/>
  <c r="T42" i="2" s="1"/>
  <c r="U42" i="2" s="1"/>
  <c r="O42" i="2" s="1"/>
  <c r="P41" i="2"/>
  <c r="G41" i="2" s="1"/>
  <c r="N42" i="2" s="1"/>
  <c r="Q42" i="2" s="1"/>
  <c r="P75" i="2"/>
  <c r="G75" i="2" s="1"/>
  <c r="J42" i="2"/>
  <c r="F77" i="2"/>
  <c r="E78" i="2"/>
  <c r="K76" i="2"/>
  <c r="R42" i="2" l="1"/>
  <c r="V42" i="2"/>
  <c r="S42" i="2" s="1"/>
  <c r="T43" i="2" s="1"/>
  <c r="I43" i="2"/>
  <c r="H43" i="2" s="1"/>
  <c r="L44" i="2" s="1"/>
  <c r="M44" i="2" s="1"/>
  <c r="P42" i="2"/>
  <c r="G42" i="2" s="1"/>
  <c r="N43" i="2" s="1"/>
  <c r="F78" i="2"/>
  <c r="E79" i="2"/>
  <c r="K77" i="2"/>
  <c r="P76" i="2"/>
  <c r="G76" i="2" s="1"/>
  <c r="J43" i="2" l="1"/>
  <c r="I44" i="2"/>
  <c r="H44" i="2" s="1"/>
  <c r="L45" i="2" s="1"/>
  <c r="M45" i="2" s="1"/>
  <c r="Q43" i="2"/>
  <c r="P77" i="2"/>
  <c r="G77" i="2" s="1"/>
  <c r="E80" i="2"/>
  <c r="F79" i="2"/>
  <c r="U43" i="2"/>
  <c r="O43" i="2" s="1"/>
  <c r="K78" i="2"/>
  <c r="R43" i="2" l="1"/>
  <c r="J44" i="2"/>
  <c r="P78" i="2"/>
  <c r="G78" i="2" s="1"/>
  <c r="F80" i="2"/>
  <c r="E81" i="2"/>
  <c r="K79" i="2"/>
  <c r="V43" i="2"/>
  <c r="S43" i="2" l="1"/>
  <c r="T44" i="2" s="1"/>
  <c r="U44" i="2" s="1"/>
  <c r="P43" i="2"/>
  <c r="G43" i="2" s="1"/>
  <c r="N44" i="2" s="1"/>
  <c r="Q44" i="2" s="1"/>
  <c r="P79" i="2"/>
  <c r="G79" i="2" s="1"/>
  <c r="F81" i="2"/>
  <c r="E82" i="2"/>
  <c r="K80" i="2"/>
  <c r="R44" i="2" l="1"/>
  <c r="O44" i="2"/>
  <c r="I45" i="2"/>
  <c r="H45" i="2" s="1"/>
  <c r="L46" i="2" s="1"/>
  <c r="M46" i="2" s="1"/>
  <c r="P80" i="2"/>
  <c r="G80" i="2" s="1"/>
  <c r="K81" i="2"/>
  <c r="F82" i="2"/>
  <c r="E83" i="2"/>
  <c r="V44" i="2"/>
  <c r="P44" i="2" l="1"/>
  <c r="G44" i="2" s="1"/>
  <c r="N45" i="2" s="1"/>
  <c r="S44" i="2"/>
  <c r="T45" i="2" s="1"/>
  <c r="U45" i="2" s="1"/>
  <c r="O45" i="2" s="1"/>
  <c r="K82" i="2"/>
  <c r="F83" i="2"/>
  <c r="E84" i="2"/>
  <c r="P81" i="2"/>
  <c r="G81" i="2" s="1"/>
  <c r="J45" i="2"/>
  <c r="R45" i="2" l="1"/>
  <c r="I46" i="2"/>
  <c r="H46" i="2" s="1"/>
  <c r="L47" i="2" s="1"/>
  <c r="M47" i="2" s="1"/>
  <c r="Q45" i="2"/>
  <c r="V45" i="2"/>
  <c r="K83" i="2"/>
  <c r="P82" i="2"/>
  <c r="G82" i="2" s="1"/>
  <c r="F84" i="2"/>
  <c r="E85" i="2"/>
  <c r="S45" i="2" l="1"/>
  <c r="T46" i="2" s="1"/>
  <c r="U46" i="2" s="1"/>
  <c r="O46" i="2" s="1"/>
  <c r="P45" i="2"/>
  <c r="G45" i="2" s="1"/>
  <c r="N46" i="2" s="1"/>
  <c r="J46" i="2"/>
  <c r="K84" i="2"/>
  <c r="P83" i="2"/>
  <c r="G83" i="2" s="1"/>
  <c r="E86" i="2"/>
  <c r="F85" i="2"/>
  <c r="R46" i="2" l="1"/>
  <c r="V46" i="2"/>
  <c r="S46" i="2" s="1"/>
  <c r="T47" i="2" s="1"/>
  <c r="U47" i="2" s="1"/>
  <c r="O47" i="2" s="1"/>
  <c r="I47" i="2"/>
  <c r="H47" i="2" s="1"/>
  <c r="L48" i="2" s="1"/>
  <c r="M48" i="2" s="1"/>
  <c r="Q46" i="2"/>
  <c r="K85" i="2"/>
  <c r="P84" i="2"/>
  <c r="G84" i="2" s="1"/>
  <c r="E87" i="2"/>
  <c r="F86" i="2"/>
  <c r="R47" i="2" l="1"/>
  <c r="P46" i="2"/>
  <c r="G46" i="2" s="1"/>
  <c r="N47" i="2" s="1"/>
  <c r="Q47" i="2" s="1"/>
  <c r="J47" i="2"/>
  <c r="K86" i="2"/>
  <c r="F87" i="2"/>
  <c r="E88" i="2"/>
  <c r="P85" i="2"/>
  <c r="G85" i="2" s="1"/>
  <c r="V47" i="2"/>
  <c r="I48" i="2" l="1"/>
  <c r="H48" i="2" s="1"/>
  <c r="L49" i="2" s="1"/>
  <c r="M49" i="2" s="1"/>
  <c r="P47" i="2"/>
  <c r="G47" i="2" s="1"/>
  <c r="N48" i="2" s="1"/>
  <c r="P86" i="2"/>
  <c r="G86" i="2" s="1"/>
  <c r="S47" i="2"/>
  <c r="T48" i="2" s="1"/>
  <c r="E89" i="2"/>
  <c r="F88" i="2"/>
  <c r="K87" i="2"/>
  <c r="I49" i="2" l="1"/>
  <c r="H49" i="2" s="1"/>
  <c r="L50" i="2" s="1"/>
  <c r="M50" i="2" s="1"/>
  <c r="Q48" i="2"/>
  <c r="J48" i="2"/>
  <c r="U48" i="2"/>
  <c r="O48" i="2" s="1"/>
  <c r="P87" i="2"/>
  <c r="G87" i="2" s="1"/>
  <c r="K88" i="2"/>
  <c r="E90" i="2"/>
  <c r="F89" i="2"/>
  <c r="R48" i="2" l="1"/>
  <c r="P88" i="2"/>
  <c r="G88" i="2" s="1"/>
  <c r="V48" i="2"/>
  <c r="F90" i="2"/>
  <c r="E91" i="2"/>
  <c r="J49" i="2"/>
  <c r="K89" i="2"/>
  <c r="S48" i="2" l="1"/>
  <c r="T49" i="2" s="1"/>
  <c r="U49" i="2" s="1"/>
  <c r="O49" i="2" s="1"/>
  <c r="P48" i="2"/>
  <c r="G48" i="2" s="1"/>
  <c r="N49" i="2" s="1"/>
  <c r="P89" i="2"/>
  <c r="G89" i="2" s="1"/>
  <c r="E92" i="2"/>
  <c r="F91" i="2"/>
  <c r="K90" i="2"/>
  <c r="R49" i="2" l="1"/>
  <c r="Q49" i="2"/>
  <c r="I50" i="2"/>
  <c r="H50" i="2" s="1"/>
  <c r="L51" i="2" s="1"/>
  <c r="M51" i="2" s="1"/>
  <c r="P90" i="2"/>
  <c r="G90" i="2" s="1"/>
  <c r="K91" i="2"/>
  <c r="E93" i="2"/>
  <c r="F92" i="2"/>
  <c r="V49" i="2"/>
  <c r="P49" i="2" l="1"/>
  <c r="G49" i="2" s="1"/>
  <c r="N50" i="2" s="1"/>
  <c r="S49" i="2"/>
  <c r="T50" i="2" s="1"/>
  <c r="J50" i="2"/>
  <c r="F93" i="2"/>
  <c r="E94" i="2"/>
  <c r="K92" i="2"/>
  <c r="P91" i="2"/>
  <c r="G91" i="2" s="1"/>
  <c r="Q50" i="2" l="1"/>
  <c r="I51" i="2"/>
  <c r="H51" i="2" s="1"/>
  <c r="L52" i="2" s="1"/>
  <c r="M52" i="2" s="1"/>
  <c r="K93" i="2"/>
  <c r="U50" i="2"/>
  <c r="O50" i="2" s="1"/>
  <c r="P92" i="2"/>
  <c r="G92" i="2" s="1"/>
  <c r="E95" i="2"/>
  <c r="F94" i="2"/>
  <c r="R50" i="2" l="1"/>
  <c r="K94" i="2"/>
  <c r="J51" i="2"/>
  <c r="P93" i="2"/>
  <c r="G93" i="2" s="1"/>
  <c r="E96" i="2"/>
  <c r="F95" i="2"/>
  <c r="V50" i="2"/>
  <c r="S50" i="2" l="1"/>
  <c r="T51" i="2" s="1"/>
  <c r="U51" i="2" s="1"/>
  <c r="O51" i="2" s="1"/>
  <c r="P50" i="2"/>
  <c r="G50" i="2" s="1"/>
  <c r="N51" i="2" s="1"/>
  <c r="Q51" i="2" s="1"/>
  <c r="E97" i="2"/>
  <c r="F96" i="2"/>
  <c r="K95" i="2"/>
  <c r="P94" i="2"/>
  <c r="G94" i="2" s="1"/>
  <c r="R51" i="2" l="1"/>
  <c r="I52" i="2"/>
  <c r="H52" i="2" s="1"/>
  <c r="L53" i="2" s="1"/>
  <c r="M53" i="2" s="1"/>
  <c r="V51" i="2"/>
  <c r="P95" i="2"/>
  <c r="G95" i="2" s="1"/>
  <c r="K96" i="2"/>
  <c r="E98" i="2"/>
  <c r="F97" i="2"/>
  <c r="S51" i="2" l="1"/>
  <c r="T52" i="2" s="1"/>
  <c r="U52" i="2" s="1"/>
  <c r="O52" i="2" s="1"/>
  <c r="P51" i="2"/>
  <c r="G51" i="2" s="1"/>
  <c r="N52" i="2" s="1"/>
  <c r="I53" i="2" s="1"/>
  <c r="H53" i="2" s="1"/>
  <c r="L54" i="2" s="1"/>
  <c r="M54" i="2" s="1"/>
  <c r="K97" i="2"/>
  <c r="P96" i="2"/>
  <c r="G96" i="2" s="1"/>
  <c r="J52" i="2"/>
  <c r="E99" i="2"/>
  <c r="F98" i="2"/>
  <c r="R52" i="2" l="1"/>
  <c r="V52" i="2"/>
  <c r="P52" i="2"/>
  <c r="G52" i="2" s="1"/>
  <c r="N53" i="2" s="1"/>
  <c r="Q53" i="2" s="1"/>
  <c r="Q52" i="2"/>
  <c r="P97" i="2"/>
  <c r="G97" i="2" s="1"/>
  <c r="J53" i="2"/>
  <c r="K98" i="2"/>
  <c r="E100" i="2"/>
  <c r="F99" i="2"/>
  <c r="S52" i="2" l="1"/>
  <c r="T53" i="2" s="1"/>
  <c r="U53" i="2" s="1"/>
  <c r="O53" i="2" s="1"/>
  <c r="I54" i="2"/>
  <c r="H54" i="2" s="1"/>
  <c r="L55" i="2" s="1"/>
  <c r="M55" i="2" s="1"/>
  <c r="E101" i="2"/>
  <c r="F100" i="2"/>
  <c r="P98" i="2"/>
  <c r="G98" i="2" s="1"/>
  <c r="V53" i="2"/>
  <c r="K99" i="2"/>
  <c r="R53" i="2" l="1"/>
  <c r="S53" i="2" s="1"/>
  <c r="T54" i="2" s="1"/>
  <c r="U54" i="2" s="1"/>
  <c r="O54" i="2" s="1"/>
  <c r="P53" i="2"/>
  <c r="G53" i="2" s="1"/>
  <c r="N54" i="2" s="1"/>
  <c r="J54" i="2"/>
  <c r="K100" i="2"/>
  <c r="P99" i="2"/>
  <c r="G99" i="2" s="1"/>
  <c r="F101" i="2"/>
  <c r="E102" i="2"/>
  <c r="R54" i="2" l="1"/>
  <c r="K101" i="2"/>
  <c r="P100" i="2"/>
  <c r="G100" i="2" s="1"/>
  <c r="V54" i="2"/>
  <c r="E103" i="2"/>
  <c r="F102" i="2"/>
  <c r="Q54" i="2"/>
  <c r="I55" i="2"/>
  <c r="S54" i="2" l="1"/>
  <c r="T55" i="2" s="1"/>
  <c r="U55" i="2" s="1"/>
  <c r="O55" i="2" s="1"/>
  <c r="P54" i="2"/>
  <c r="G54" i="2" s="1"/>
  <c r="N55" i="2" s="1"/>
  <c r="Q55" i="2" s="1"/>
  <c r="K102" i="2"/>
  <c r="E104" i="2"/>
  <c r="F103" i="2"/>
  <c r="P101" i="2"/>
  <c r="G101" i="2" s="1"/>
  <c r="H55" i="2"/>
  <c r="L56" i="2" s="1"/>
  <c r="M56" i="2" s="1"/>
  <c r="R55" i="2" l="1"/>
  <c r="V55" i="2"/>
  <c r="I56" i="2"/>
  <c r="H56" i="2" s="1"/>
  <c r="L57" i="2" s="1"/>
  <c r="M57" i="2" s="1"/>
  <c r="E105" i="2"/>
  <c r="F104" i="2"/>
  <c r="P102" i="2"/>
  <c r="G102" i="2" s="1"/>
  <c r="P55" i="2"/>
  <c r="G55" i="2" s="1"/>
  <c r="N56" i="2" s="1"/>
  <c r="K103" i="2"/>
  <c r="J55" i="2"/>
  <c r="S55" i="2" l="1"/>
  <c r="T56" i="2" s="1"/>
  <c r="U56" i="2" s="1"/>
  <c r="O56" i="2" s="1"/>
  <c r="P103" i="2"/>
  <c r="G103" i="2" s="1"/>
  <c r="J56" i="2"/>
  <c r="K104" i="2"/>
  <c r="E106" i="2"/>
  <c r="F105" i="2"/>
  <c r="Q56" i="2"/>
  <c r="I57" i="2"/>
  <c r="R56" i="2" l="1"/>
  <c r="V56" i="2"/>
  <c r="S56" i="2"/>
  <c r="T57" i="2" s="1"/>
  <c r="U57" i="2" s="1"/>
  <c r="O57" i="2" s="1"/>
  <c r="P56" i="2"/>
  <c r="G56" i="2" s="1"/>
  <c r="N57" i="2" s="1"/>
  <c r="Q57" i="2" s="1"/>
  <c r="K105" i="2"/>
  <c r="E107" i="2"/>
  <c r="F106" i="2"/>
  <c r="P104" i="2"/>
  <c r="G104" i="2" s="1"/>
  <c r="H57" i="2"/>
  <c r="L58" i="2" s="1"/>
  <c r="M58" i="2" s="1"/>
  <c r="R57" i="2" l="1"/>
  <c r="V57" i="2"/>
  <c r="S57" i="2"/>
  <c r="T58" i="2" s="1"/>
  <c r="U58" i="2" s="1"/>
  <c r="O58" i="2" s="1"/>
  <c r="I58" i="2"/>
  <c r="H58" i="2" s="1"/>
  <c r="L59" i="2" s="1"/>
  <c r="M59" i="2" s="1"/>
  <c r="P57" i="2"/>
  <c r="G57" i="2" s="1"/>
  <c r="N58" i="2" s="1"/>
  <c r="Q58" i="2" s="1"/>
  <c r="J57" i="2"/>
  <c r="P105" i="2"/>
  <c r="G105" i="2" s="1"/>
  <c r="E108" i="2"/>
  <c r="F107" i="2"/>
  <c r="K106" i="2"/>
  <c r="R58" i="2" l="1"/>
  <c r="I59" i="2"/>
  <c r="H59" i="2" s="1"/>
  <c r="L60" i="2" s="1"/>
  <c r="M60" i="2" s="1"/>
  <c r="J58" i="2"/>
  <c r="P106" i="2"/>
  <c r="G106" i="2" s="1"/>
  <c r="K107" i="2"/>
  <c r="E109" i="2"/>
  <c r="F108" i="2"/>
  <c r="V58" i="2"/>
  <c r="S58" i="2" l="1"/>
  <c r="T59" i="2" s="1"/>
  <c r="U59" i="2" s="1"/>
  <c r="R59" i="2" s="1"/>
  <c r="P58" i="2"/>
  <c r="G58" i="2" s="1"/>
  <c r="N59" i="2" s="1"/>
  <c r="K108" i="2"/>
  <c r="E110" i="2"/>
  <c r="F109" i="2"/>
  <c r="P107" i="2"/>
  <c r="G107" i="2" s="1"/>
  <c r="J59" i="2"/>
  <c r="P108" i="2" l="1"/>
  <c r="G108" i="2" s="1"/>
  <c r="Q59" i="2"/>
  <c r="I60" i="2"/>
  <c r="K109" i="2"/>
  <c r="E111" i="2"/>
  <c r="F110" i="2"/>
  <c r="V59" i="2"/>
  <c r="O59" i="2" l="1"/>
  <c r="P59" i="2" s="1"/>
  <c r="G59" i="2" s="1"/>
  <c r="N60" i="2" s="1"/>
  <c r="F111" i="2"/>
  <c r="E112" i="2"/>
  <c r="S59" i="2"/>
  <c r="T60" i="2" s="1"/>
  <c r="K110" i="2"/>
  <c r="H60" i="2"/>
  <c r="L61" i="2" s="1"/>
  <c r="M61" i="2" s="1"/>
  <c r="P109" i="2"/>
  <c r="G109" i="2" s="1"/>
  <c r="Q60" i="2" l="1"/>
  <c r="I61" i="2"/>
  <c r="H61" i="2" s="1"/>
  <c r="L62" i="2" s="1"/>
  <c r="M62" i="2" s="1"/>
  <c r="P110" i="2"/>
  <c r="G110" i="2" s="1"/>
  <c r="J60" i="2"/>
  <c r="E113" i="2"/>
  <c r="F112" i="2"/>
  <c r="U60" i="2"/>
  <c r="R60" i="2" s="1"/>
  <c r="K111" i="2"/>
  <c r="J61" i="2" l="1"/>
  <c r="K112" i="2"/>
  <c r="E114" i="2"/>
  <c r="F113" i="2"/>
  <c r="V60" i="2"/>
  <c r="P111" i="2"/>
  <c r="G111" i="2" s="1"/>
  <c r="S60" i="2" l="1"/>
  <c r="T61" i="2" s="1"/>
  <c r="U61" i="2" s="1"/>
  <c r="R61" i="2" s="1"/>
  <c r="O60" i="2"/>
  <c r="P60" i="2" s="1"/>
  <c r="G60" i="2" s="1"/>
  <c r="N61" i="2" s="1"/>
  <c r="Q61" i="2" s="1"/>
  <c r="E115" i="2"/>
  <c r="F114" i="2"/>
  <c r="K113" i="2"/>
  <c r="P112" i="2"/>
  <c r="G112" i="2" s="1"/>
  <c r="I62" i="2" l="1"/>
  <c r="H62" i="2" s="1"/>
  <c r="L63" i="2" s="1"/>
  <c r="M63" i="2" s="1"/>
  <c r="P113" i="2"/>
  <c r="G113" i="2" s="1"/>
  <c r="K114" i="2"/>
  <c r="E116" i="2"/>
  <c r="F115" i="2"/>
  <c r="V61" i="2"/>
  <c r="S61" i="2" l="1"/>
  <c r="T62" i="2" s="1"/>
  <c r="U62" i="2" s="1"/>
  <c r="R62" i="2" s="1"/>
  <c r="O61" i="2"/>
  <c r="P61" i="2" s="1"/>
  <c r="G61" i="2" s="1"/>
  <c r="N62" i="2" s="1"/>
  <c r="E117" i="2"/>
  <c r="F116" i="2"/>
  <c r="J62" i="2"/>
  <c r="K115" i="2"/>
  <c r="P114" i="2"/>
  <c r="G114" i="2" s="1"/>
  <c r="Q62" i="2" l="1"/>
  <c r="I63" i="2"/>
  <c r="F117" i="2"/>
  <c r="E118" i="2"/>
  <c r="P115" i="2"/>
  <c r="G115" i="2" s="1"/>
  <c r="K116" i="2"/>
  <c r="V62" i="2"/>
  <c r="O62" i="2" l="1"/>
  <c r="P62" i="2" s="1"/>
  <c r="G62" i="2" s="1"/>
  <c r="N63" i="2" s="1"/>
  <c r="S62" i="2"/>
  <c r="T63" i="2" s="1"/>
  <c r="K117" i="2"/>
  <c r="P116" i="2"/>
  <c r="G116" i="2" s="1"/>
  <c r="E119" i="2"/>
  <c r="F118" i="2"/>
  <c r="H63" i="2"/>
  <c r="L64" i="2" s="1"/>
  <c r="M64" i="2" s="1"/>
  <c r="Q63" i="2" l="1"/>
  <c r="I64" i="2"/>
  <c r="H64" i="2" s="1"/>
  <c r="L65" i="2" s="1"/>
  <c r="M65" i="2" s="1"/>
  <c r="J63" i="2"/>
  <c r="P117" i="2"/>
  <c r="G117" i="2" s="1"/>
  <c r="K118" i="2"/>
  <c r="E120" i="2"/>
  <c r="F119" i="2"/>
  <c r="U63" i="2"/>
  <c r="R63" i="2" s="1"/>
  <c r="V63" i="2" l="1"/>
  <c r="P118" i="2"/>
  <c r="G118" i="2" s="1"/>
  <c r="K119" i="2"/>
  <c r="E121" i="2"/>
  <c r="F120" i="2"/>
  <c r="J64" i="2"/>
  <c r="O63" i="2" l="1"/>
  <c r="P63" i="2" s="1"/>
  <c r="G63" i="2" s="1"/>
  <c r="N64" i="2" s="1"/>
  <c r="K120" i="2"/>
  <c r="F121" i="2"/>
  <c r="E122" i="2"/>
  <c r="P119" i="2"/>
  <c r="G119" i="2" s="1"/>
  <c r="S63" i="2"/>
  <c r="T64" i="2" s="1"/>
  <c r="Q64" i="2" l="1"/>
  <c r="I65" i="2"/>
  <c r="P120" i="2"/>
  <c r="G120" i="2" s="1"/>
  <c r="U64" i="2"/>
  <c r="R64" i="2" s="1"/>
  <c r="E123" i="2"/>
  <c r="F122" i="2"/>
  <c r="K121" i="2"/>
  <c r="H65" i="2"/>
  <c r="L66" i="2" s="1"/>
  <c r="M66" i="2" s="1"/>
  <c r="J65" i="2" l="1"/>
  <c r="P121" i="2"/>
  <c r="G121" i="2" s="1"/>
  <c r="K122" i="2"/>
  <c r="F123" i="2"/>
  <c r="E124" i="2"/>
  <c r="V64" i="2"/>
  <c r="S64" i="2" l="1"/>
  <c r="T65" i="2" s="1"/>
  <c r="U65" i="2" s="1"/>
  <c r="R65" i="2" s="1"/>
  <c r="O64" i="2"/>
  <c r="P64" i="2" s="1"/>
  <c r="G64" i="2" s="1"/>
  <c r="N65" i="2" s="1"/>
  <c r="Q65" i="2" s="1"/>
  <c r="P122" i="2"/>
  <c r="G122" i="2" s="1"/>
  <c r="E125" i="2"/>
  <c r="F124" i="2"/>
  <c r="K123" i="2"/>
  <c r="I66" i="2" l="1"/>
  <c r="H66" i="2" s="1"/>
  <c r="L67" i="2" s="1"/>
  <c r="M67" i="2" s="1"/>
  <c r="K124" i="2"/>
  <c r="E126" i="2"/>
  <c r="F125" i="2"/>
  <c r="P123" i="2"/>
  <c r="G123" i="2" s="1"/>
  <c r="V65" i="2"/>
  <c r="S65" i="2" l="1"/>
  <c r="T66" i="2" s="1"/>
  <c r="U66" i="2" s="1"/>
  <c r="R66" i="2" s="1"/>
  <c r="O65" i="2"/>
  <c r="P65" i="2" s="1"/>
  <c r="G65" i="2" s="1"/>
  <c r="N66" i="2" s="1"/>
  <c r="J66" i="2"/>
  <c r="K125" i="2"/>
  <c r="E127" i="2"/>
  <c r="F126" i="2"/>
  <c r="P124" i="2"/>
  <c r="G124" i="2" s="1"/>
  <c r="E128" i="2" l="1"/>
  <c r="F127" i="2"/>
  <c r="P125" i="2"/>
  <c r="G125" i="2" s="1"/>
  <c r="V66" i="2"/>
  <c r="Q66" i="2"/>
  <c r="I67" i="2"/>
  <c r="K126" i="2"/>
  <c r="S66" i="2" l="1"/>
  <c r="T67" i="2" s="1"/>
  <c r="U67" i="2" s="1"/>
  <c r="R67" i="2" s="1"/>
  <c r="O66" i="2"/>
  <c r="P66" i="2" s="1"/>
  <c r="G66" i="2" s="1"/>
  <c r="N67" i="2" s="1"/>
  <c r="P126" i="2"/>
  <c r="G126" i="2" s="1"/>
  <c r="H67" i="2"/>
  <c r="L68" i="2" s="1"/>
  <c r="M68" i="2" s="1"/>
  <c r="K127" i="2"/>
  <c r="F128" i="2"/>
  <c r="E129" i="2"/>
  <c r="Q67" i="2" l="1"/>
  <c r="I68" i="2"/>
  <c r="H68" i="2" s="1"/>
  <c r="L69" i="2" s="1"/>
  <c r="M69" i="2" s="1"/>
  <c r="J67" i="2"/>
  <c r="K128" i="2"/>
  <c r="P127" i="2"/>
  <c r="G127" i="2" s="1"/>
  <c r="V67" i="2"/>
  <c r="E130" i="2"/>
  <c r="F129" i="2"/>
  <c r="S67" i="2" l="1"/>
  <c r="T68" i="2" s="1"/>
  <c r="U68" i="2" s="1"/>
  <c r="R68" i="2" s="1"/>
  <c r="O67" i="2"/>
  <c r="P67" i="2" s="1"/>
  <c r="G67" i="2" s="1"/>
  <c r="N68" i="2" s="1"/>
  <c r="Q68" i="2" s="1"/>
  <c r="J68" i="2"/>
  <c r="K129" i="2"/>
  <c r="P128" i="2"/>
  <c r="G128" i="2" s="1"/>
  <c r="F130" i="2"/>
  <c r="E131" i="2"/>
  <c r="I69" i="2" l="1"/>
  <c r="H69" i="2" s="1"/>
  <c r="L70" i="2" s="1"/>
  <c r="M70" i="2" s="1"/>
  <c r="P129" i="2"/>
  <c r="G129" i="2" s="1"/>
  <c r="V68" i="2"/>
  <c r="E132" i="2"/>
  <c r="F131" i="2"/>
  <c r="K130" i="2"/>
  <c r="O68" i="2" l="1"/>
  <c r="P68" i="2" s="1"/>
  <c r="G68" i="2" s="1"/>
  <c r="N69" i="2" s="1"/>
  <c r="S68" i="2"/>
  <c r="T69" i="2" s="1"/>
  <c r="U69" i="2" s="1"/>
  <c r="R69" i="2" s="1"/>
  <c r="K131" i="2"/>
  <c r="F132" i="2"/>
  <c r="E133" i="2"/>
  <c r="P130" i="2"/>
  <c r="G130" i="2" s="1"/>
  <c r="J69" i="2"/>
  <c r="I70" i="2" l="1"/>
  <c r="H70" i="2" s="1"/>
  <c r="L71" i="2" s="1"/>
  <c r="M71" i="2" s="1"/>
  <c r="Q69" i="2"/>
  <c r="E134" i="2"/>
  <c r="F133" i="2"/>
  <c r="P131" i="2"/>
  <c r="G131" i="2" s="1"/>
  <c r="V69" i="2"/>
  <c r="K132" i="2"/>
  <c r="J70" i="2" l="1"/>
  <c r="O69" i="2"/>
  <c r="P69" i="2" s="1"/>
  <c r="G69" i="2" s="1"/>
  <c r="N70" i="2" s="1"/>
  <c r="S69" i="2"/>
  <c r="T70" i="2" s="1"/>
  <c r="U70" i="2" s="1"/>
  <c r="R70" i="2" s="1"/>
  <c r="P132" i="2"/>
  <c r="G132" i="2" s="1"/>
  <c r="K133" i="2"/>
  <c r="F134" i="2"/>
  <c r="E135" i="2"/>
  <c r="I71" i="2" l="1"/>
  <c r="H71" i="2" s="1"/>
  <c r="L72" i="2" s="1"/>
  <c r="M72" i="2" s="1"/>
  <c r="Q70" i="2"/>
  <c r="K134" i="2"/>
  <c r="E136" i="2"/>
  <c r="F135" i="2"/>
  <c r="V70" i="2"/>
  <c r="P133" i="2"/>
  <c r="G133" i="2" s="1"/>
  <c r="S70" i="2" l="1"/>
  <c r="T71" i="2" s="1"/>
  <c r="U71" i="2" s="1"/>
  <c r="R71" i="2" s="1"/>
  <c r="O70" i="2"/>
  <c r="P70" i="2" s="1"/>
  <c r="G70" i="2" s="1"/>
  <c r="N71" i="2" s="1"/>
  <c r="Q71" i="2" s="1"/>
  <c r="J71" i="2"/>
  <c r="P134" i="2"/>
  <c r="G134" i="2" s="1"/>
  <c r="K135" i="2"/>
  <c r="F136" i="2"/>
  <c r="E137" i="2"/>
  <c r="I72" i="2" l="1"/>
  <c r="H72" i="2" s="1"/>
  <c r="L73" i="2" s="1"/>
  <c r="M73" i="2" s="1"/>
  <c r="K136" i="2"/>
  <c r="V71" i="2"/>
  <c r="E138" i="2"/>
  <c r="F137" i="2"/>
  <c r="P135" i="2"/>
  <c r="G135" i="2" s="1"/>
  <c r="O71" i="2" l="1"/>
  <c r="P71" i="2" s="1"/>
  <c r="G71" i="2" s="1"/>
  <c r="N72" i="2" s="1"/>
  <c r="S71" i="2"/>
  <c r="T72" i="2" s="1"/>
  <c r="U72" i="2" s="1"/>
  <c r="R72" i="2" s="1"/>
  <c r="J72" i="2"/>
  <c r="P136" i="2"/>
  <c r="G136" i="2" s="1"/>
  <c r="K137" i="2"/>
  <c r="F138" i="2"/>
  <c r="E139" i="2"/>
  <c r="Q72" i="2" l="1"/>
  <c r="I73" i="2"/>
  <c r="H73" i="2" s="1"/>
  <c r="L74" i="2" s="1"/>
  <c r="M74" i="2" s="1"/>
  <c r="E140" i="2"/>
  <c r="F139" i="2"/>
  <c r="K138" i="2"/>
  <c r="P137" i="2"/>
  <c r="G137" i="2" s="1"/>
  <c r="V72" i="2"/>
  <c r="S72" i="2" l="1"/>
  <c r="T73" i="2" s="1"/>
  <c r="U73" i="2" s="1"/>
  <c r="R73" i="2" s="1"/>
  <c r="O72" i="2"/>
  <c r="P72" i="2" s="1"/>
  <c r="G72" i="2" s="1"/>
  <c r="N73" i="2" s="1"/>
  <c r="Q73" i="2" s="1"/>
  <c r="J73" i="2"/>
  <c r="K139" i="2"/>
  <c r="P138" i="2"/>
  <c r="G138" i="2" s="1"/>
  <c r="F140" i="2"/>
  <c r="E141" i="2"/>
  <c r="I74" i="2" l="1"/>
  <c r="H74" i="2" s="1"/>
  <c r="L75" i="2" s="1"/>
  <c r="M75" i="2" s="1"/>
  <c r="V73" i="2"/>
  <c r="K140" i="2"/>
  <c r="P139" i="2"/>
  <c r="G139" i="2" s="1"/>
  <c r="E142" i="2"/>
  <c r="F141" i="2"/>
  <c r="S73" i="2" l="1"/>
  <c r="T74" i="2" s="1"/>
  <c r="U74" i="2" s="1"/>
  <c r="R74" i="2" s="1"/>
  <c r="O73" i="2"/>
  <c r="P73" i="2" s="1"/>
  <c r="G73" i="2" s="1"/>
  <c r="N74" i="2" s="1"/>
  <c r="F142" i="2"/>
  <c r="E143" i="2"/>
  <c r="P140" i="2"/>
  <c r="G140" i="2" s="1"/>
  <c r="J74" i="2"/>
  <c r="K141" i="2"/>
  <c r="K142" i="2" l="1"/>
  <c r="P141" i="2"/>
  <c r="G141" i="2" s="1"/>
  <c r="E144" i="2"/>
  <c r="F143" i="2"/>
  <c r="Q74" i="2"/>
  <c r="I75" i="2"/>
  <c r="V74" i="2"/>
  <c r="S74" i="2" l="1"/>
  <c r="T75" i="2" s="1"/>
  <c r="U75" i="2" s="1"/>
  <c r="R75" i="2" s="1"/>
  <c r="O74" i="2"/>
  <c r="H75" i="2"/>
  <c r="L76" i="2" s="1"/>
  <c r="M76" i="2" s="1"/>
  <c r="I76" i="2"/>
  <c r="K143" i="2"/>
  <c r="F144" i="2"/>
  <c r="E145" i="2"/>
  <c r="P142" i="2"/>
  <c r="G142" i="2" s="1"/>
  <c r="P143" i="2" l="1"/>
  <c r="G143" i="2" s="1"/>
  <c r="E146" i="2"/>
  <c r="F145" i="2"/>
  <c r="H76" i="2"/>
  <c r="L77" i="2" s="1"/>
  <c r="M77" i="2" s="1"/>
  <c r="I77" i="2"/>
  <c r="J75" i="2"/>
  <c r="K144" i="2"/>
  <c r="P74" i="2"/>
  <c r="G74" i="2" s="1"/>
  <c r="N75" i="2" s="1"/>
  <c r="AB4" i="2"/>
  <c r="V75" i="2"/>
  <c r="O75" i="2" s="1"/>
  <c r="S75" i="2" l="1"/>
  <c r="T76" i="2" s="1"/>
  <c r="H77" i="2"/>
  <c r="L78" i="2" s="1"/>
  <c r="M78" i="2" s="1"/>
  <c r="I78" i="2"/>
  <c r="J76" i="2"/>
  <c r="F146" i="2"/>
  <c r="E147" i="2"/>
  <c r="P144" i="2"/>
  <c r="G144" i="2" s="1"/>
  <c r="K145" i="2"/>
  <c r="N76" i="2"/>
  <c r="Q75" i="2"/>
  <c r="P145" i="2" l="1"/>
  <c r="G145" i="2" s="1"/>
  <c r="N77" i="2"/>
  <c r="Q76" i="2"/>
  <c r="E148" i="2"/>
  <c r="F147" i="2"/>
  <c r="K146" i="2"/>
  <c r="U76" i="2"/>
  <c r="R76" i="2" s="1"/>
  <c r="H78" i="2"/>
  <c r="L79" i="2" s="1"/>
  <c r="M79" i="2" s="1"/>
  <c r="I79" i="2"/>
  <c r="J77" i="2"/>
  <c r="J78" i="2" l="1"/>
  <c r="V76" i="2"/>
  <c r="F148" i="2"/>
  <c r="E149" i="2"/>
  <c r="P146" i="2"/>
  <c r="G146" i="2" s="1"/>
  <c r="K147" i="2"/>
  <c r="Q77" i="2"/>
  <c r="N78" i="2"/>
  <c r="H79" i="2"/>
  <c r="L80" i="2" s="1"/>
  <c r="M80" i="2" s="1"/>
  <c r="I80" i="2"/>
  <c r="S76" i="2" l="1"/>
  <c r="T77" i="2" s="1"/>
  <c r="U77" i="2" s="1"/>
  <c r="R77" i="2" s="1"/>
  <c r="O76" i="2"/>
  <c r="P147" i="2"/>
  <c r="G147" i="2" s="1"/>
  <c r="E150" i="2"/>
  <c r="F149" i="2"/>
  <c r="K148" i="2"/>
  <c r="H80" i="2"/>
  <c r="L81" i="2" s="1"/>
  <c r="M81" i="2" s="1"/>
  <c r="I81" i="2"/>
  <c r="J79" i="2"/>
  <c r="Q78" i="2"/>
  <c r="N79" i="2"/>
  <c r="H81" i="2" l="1"/>
  <c r="L82" i="2" s="1"/>
  <c r="M82" i="2" s="1"/>
  <c r="I82" i="2"/>
  <c r="J80" i="2"/>
  <c r="P148" i="2"/>
  <c r="G148" i="2" s="1"/>
  <c r="K149" i="2"/>
  <c r="F150" i="2"/>
  <c r="E151" i="2"/>
  <c r="Q79" i="2"/>
  <c r="N80" i="2"/>
  <c r="V77" i="2"/>
  <c r="O77" i="2" s="1"/>
  <c r="S77" i="2" l="1"/>
  <c r="T78" i="2" s="1"/>
  <c r="U78" i="2" s="1"/>
  <c r="R78" i="2" s="1"/>
  <c r="P149" i="2"/>
  <c r="G149" i="2" s="1"/>
  <c r="H82" i="2"/>
  <c r="L83" i="2" s="1"/>
  <c r="M83" i="2" s="1"/>
  <c r="I83" i="2"/>
  <c r="K150" i="2"/>
  <c r="J81" i="2"/>
  <c r="E152" i="2"/>
  <c r="F151" i="2"/>
  <c r="Q80" i="2"/>
  <c r="N81" i="2"/>
  <c r="P150" i="2" l="1"/>
  <c r="G150" i="2" s="1"/>
  <c r="F152" i="2"/>
  <c r="E153" i="2"/>
  <c r="H83" i="2"/>
  <c r="L84" i="2" s="1"/>
  <c r="M84" i="2" s="1"/>
  <c r="I84" i="2"/>
  <c r="V78" i="2"/>
  <c r="J82" i="2"/>
  <c r="Q81" i="2"/>
  <c r="N82" i="2"/>
  <c r="K151" i="2"/>
  <c r="S78" i="2" l="1"/>
  <c r="T79" i="2" s="1"/>
  <c r="U79" i="2" s="1"/>
  <c r="R79" i="2" s="1"/>
  <c r="O78" i="2"/>
  <c r="P151" i="2"/>
  <c r="G151" i="2" s="1"/>
  <c r="K152" i="2"/>
  <c r="H84" i="2"/>
  <c r="L85" i="2" s="1"/>
  <c r="M85" i="2" s="1"/>
  <c r="I85" i="2"/>
  <c r="J83" i="2"/>
  <c r="E154" i="2"/>
  <c r="F153" i="2"/>
  <c r="Q82" i="2"/>
  <c r="N83" i="2"/>
  <c r="P152" i="2" l="1"/>
  <c r="G152" i="2" s="1"/>
  <c r="F154" i="2"/>
  <c r="E155" i="2"/>
  <c r="N84" i="2"/>
  <c r="Q83" i="2"/>
  <c r="H85" i="2"/>
  <c r="L86" i="2" s="1"/>
  <c r="M86" i="2" s="1"/>
  <c r="I86" i="2"/>
  <c r="J84" i="2"/>
  <c r="V79" i="2"/>
  <c r="O79" i="2" s="1"/>
  <c r="K153" i="2"/>
  <c r="S79" i="2" l="1"/>
  <c r="T80" i="2" s="1"/>
  <c r="U80" i="2" s="1"/>
  <c r="R80" i="2" s="1"/>
  <c r="K154" i="2"/>
  <c r="H86" i="2"/>
  <c r="L87" i="2" s="1"/>
  <c r="M87" i="2" s="1"/>
  <c r="I87" i="2"/>
  <c r="N85" i="2"/>
  <c r="Q84" i="2"/>
  <c r="E156" i="2"/>
  <c r="F155" i="2"/>
  <c r="J85" i="2"/>
  <c r="P153" i="2"/>
  <c r="G153" i="2" s="1"/>
  <c r="V80" i="2" l="1"/>
  <c r="O80" i="2" s="1"/>
  <c r="F156" i="2"/>
  <c r="E157" i="2"/>
  <c r="Q85" i="2"/>
  <c r="N86" i="2"/>
  <c r="J86" i="2"/>
  <c r="K155" i="2"/>
  <c r="H87" i="2"/>
  <c r="L88" i="2" s="1"/>
  <c r="M88" i="2" s="1"/>
  <c r="I88" i="2"/>
  <c r="P154" i="2"/>
  <c r="G154" i="2" s="1"/>
  <c r="S80" i="2" l="1"/>
  <c r="T81" i="2" s="1"/>
  <c r="U81" i="2" s="1"/>
  <c r="R81" i="2" s="1"/>
  <c r="H88" i="2"/>
  <c r="L89" i="2" s="1"/>
  <c r="M89" i="2" s="1"/>
  <c r="I89" i="2"/>
  <c r="P155" i="2"/>
  <c r="G155" i="2" s="1"/>
  <c r="E158" i="2"/>
  <c r="F157" i="2"/>
  <c r="K156" i="2"/>
  <c r="J87" i="2"/>
  <c r="Q86" i="2"/>
  <c r="N87" i="2"/>
  <c r="V81" i="2" l="1"/>
  <c r="O81" i="2" s="1"/>
  <c r="P156" i="2"/>
  <c r="G156" i="2" s="1"/>
  <c r="K157" i="2"/>
  <c r="F158" i="2"/>
  <c r="E159" i="2"/>
  <c r="H89" i="2"/>
  <c r="L90" i="2" s="1"/>
  <c r="M90" i="2" s="1"/>
  <c r="I90" i="2"/>
  <c r="J88" i="2"/>
  <c r="N88" i="2"/>
  <c r="Q87" i="2"/>
  <c r="S81" i="2" l="1"/>
  <c r="T82" i="2" s="1"/>
  <c r="J89" i="2"/>
  <c r="E160" i="2"/>
  <c r="F159" i="2"/>
  <c r="K158" i="2"/>
  <c r="Q88" i="2"/>
  <c r="N89" i="2"/>
  <c r="P157" i="2"/>
  <c r="G157" i="2" s="1"/>
  <c r="H90" i="2"/>
  <c r="L91" i="2" s="1"/>
  <c r="M91" i="2" s="1"/>
  <c r="I91" i="2"/>
  <c r="J90" i="2" l="1"/>
  <c r="N90" i="2"/>
  <c r="Q89" i="2"/>
  <c r="F160" i="2"/>
  <c r="E161" i="2"/>
  <c r="U82" i="2"/>
  <c r="R82" i="2" s="1"/>
  <c r="P158" i="2"/>
  <c r="G158" i="2" s="1"/>
  <c r="K159" i="2"/>
  <c r="H91" i="2"/>
  <c r="L92" i="2" s="1"/>
  <c r="M92" i="2" s="1"/>
  <c r="I92" i="2"/>
  <c r="K160" i="2" l="1"/>
  <c r="E162" i="2"/>
  <c r="F161" i="2"/>
  <c r="P159" i="2"/>
  <c r="G159" i="2" s="1"/>
  <c r="V82" i="2"/>
  <c r="O82" i="2" s="1"/>
  <c r="H92" i="2"/>
  <c r="L93" i="2" s="1"/>
  <c r="M93" i="2" s="1"/>
  <c r="I93" i="2"/>
  <c r="N91" i="2"/>
  <c r="Q90" i="2"/>
  <c r="J91" i="2"/>
  <c r="J92" i="2" l="1"/>
  <c r="S82" i="2"/>
  <c r="T83" i="2" s="1"/>
  <c r="U83" i="2" s="1"/>
  <c r="R83" i="2" s="1"/>
  <c r="K161" i="2"/>
  <c r="Q91" i="2"/>
  <c r="N92" i="2"/>
  <c r="F162" i="2"/>
  <c r="E163" i="2"/>
  <c r="P160" i="2"/>
  <c r="G160" i="2" s="1"/>
  <c r="H93" i="2"/>
  <c r="L94" i="2" s="1"/>
  <c r="M94" i="2" s="1"/>
  <c r="I94" i="2"/>
  <c r="J93" i="2" l="1"/>
  <c r="E164" i="2"/>
  <c r="F163" i="2"/>
  <c r="K162" i="2"/>
  <c r="P161" i="2"/>
  <c r="G161" i="2" s="1"/>
  <c r="N93" i="2"/>
  <c r="Q92" i="2"/>
  <c r="H94" i="2"/>
  <c r="L95" i="2" s="1"/>
  <c r="M95" i="2" s="1"/>
  <c r="I95" i="2"/>
  <c r="V83" i="2"/>
  <c r="O83" i="2" s="1"/>
  <c r="S83" i="2" l="1"/>
  <c r="T84" i="2" s="1"/>
  <c r="U84" i="2" s="1"/>
  <c r="R84" i="2" s="1"/>
  <c r="Q93" i="2"/>
  <c r="N94" i="2"/>
  <c r="J94" i="2"/>
  <c r="P162" i="2"/>
  <c r="G162" i="2" s="1"/>
  <c r="H95" i="2"/>
  <c r="L96" i="2" s="1"/>
  <c r="M96" i="2" s="1"/>
  <c r="I96" i="2"/>
  <c r="K163" i="2"/>
  <c r="E165" i="2"/>
  <c r="F164" i="2"/>
  <c r="P163" i="2" l="1"/>
  <c r="G163" i="2" s="1"/>
  <c r="H96" i="2"/>
  <c r="L97" i="2" s="1"/>
  <c r="M97" i="2" s="1"/>
  <c r="I97" i="2"/>
  <c r="J95" i="2"/>
  <c r="V84" i="2"/>
  <c r="N95" i="2"/>
  <c r="Q94" i="2"/>
  <c r="K164" i="2"/>
  <c r="F165" i="2"/>
  <c r="E166" i="2"/>
  <c r="S84" i="2" l="1"/>
  <c r="T85" i="2" s="1"/>
  <c r="U85" i="2" s="1"/>
  <c r="R85" i="2" s="1"/>
  <c r="O84" i="2"/>
  <c r="H97" i="2"/>
  <c r="L98" i="2" s="1"/>
  <c r="M98" i="2" s="1"/>
  <c r="I98" i="2"/>
  <c r="Q95" i="2"/>
  <c r="N96" i="2"/>
  <c r="F166" i="2"/>
  <c r="E167" i="2"/>
  <c r="K165" i="2"/>
  <c r="J96" i="2"/>
  <c r="P164" i="2"/>
  <c r="G164" i="2" s="1"/>
  <c r="Q96" i="2" l="1"/>
  <c r="N97" i="2"/>
  <c r="P165" i="2"/>
  <c r="G165" i="2" s="1"/>
  <c r="K166" i="2"/>
  <c r="H98" i="2"/>
  <c r="L99" i="2" s="1"/>
  <c r="M99" i="2" s="1"/>
  <c r="I99" i="2"/>
  <c r="V85" i="2"/>
  <c r="F167" i="2"/>
  <c r="E168" i="2"/>
  <c r="J97" i="2"/>
  <c r="S85" i="2" l="1"/>
  <c r="T86" i="2" s="1"/>
  <c r="U86" i="2" s="1"/>
  <c r="R86" i="2" s="1"/>
  <c r="O85" i="2"/>
  <c r="H99" i="2"/>
  <c r="L100" i="2" s="1"/>
  <c r="M100" i="2" s="1"/>
  <c r="I100" i="2"/>
  <c r="P166" i="2"/>
  <c r="G166" i="2" s="1"/>
  <c r="F168" i="2"/>
  <c r="E169" i="2"/>
  <c r="K167" i="2"/>
  <c r="Q97" i="2"/>
  <c r="N98" i="2"/>
  <c r="J98" i="2"/>
  <c r="K168" i="2" l="1"/>
  <c r="H100" i="2"/>
  <c r="L101" i="2" s="1"/>
  <c r="M101" i="2" s="1"/>
  <c r="I101" i="2"/>
  <c r="J99" i="2"/>
  <c r="V86" i="2"/>
  <c r="F169" i="2"/>
  <c r="E170" i="2"/>
  <c r="N99" i="2"/>
  <c r="Q98" i="2"/>
  <c r="P167" i="2"/>
  <c r="G167" i="2" s="1"/>
  <c r="S86" i="2" l="1"/>
  <c r="T87" i="2" s="1"/>
  <c r="U87" i="2" s="1"/>
  <c r="R87" i="2" s="1"/>
  <c r="O86" i="2"/>
  <c r="K169" i="2"/>
  <c r="H101" i="2"/>
  <c r="L102" i="2" s="1"/>
  <c r="M102" i="2" s="1"/>
  <c r="I102" i="2"/>
  <c r="P168" i="2"/>
  <c r="G168" i="2" s="1"/>
  <c r="J100" i="2"/>
  <c r="Q99" i="2"/>
  <c r="N100" i="2"/>
  <c r="F170" i="2"/>
  <c r="E171" i="2"/>
  <c r="P169" i="2" l="1"/>
  <c r="G169" i="2" s="1"/>
  <c r="H102" i="2"/>
  <c r="L103" i="2" s="1"/>
  <c r="M103" i="2" s="1"/>
  <c r="I103" i="2"/>
  <c r="J101" i="2"/>
  <c r="E172" i="2"/>
  <c r="F171" i="2"/>
  <c r="V87" i="2"/>
  <c r="K170" i="2"/>
  <c r="N101" i="2"/>
  <c r="Q100" i="2"/>
  <c r="S87" i="2" l="1"/>
  <c r="T88" i="2" s="1"/>
  <c r="U88" i="2" s="1"/>
  <c r="R88" i="2" s="1"/>
  <c r="O87" i="2"/>
  <c r="H103" i="2"/>
  <c r="L104" i="2" s="1"/>
  <c r="M104" i="2" s="1"/>
  <c r="I104" i="2"/>
  <c r="K171" i="2"/>
  <c r="F172" i="2"/>
  <c r="E173" i="2"/>
  <c r="Q101" i="2"/>
  <c r="N102" i="2"/>
  <c r="J102" i="2"/>
  <c r="P170" i="2"/>
  <c r="G170" i="2" s="1"/>
  <c r="V88" i="2" l="1"/>
  <c r="O88" i="2" s="1"/>
  <c r="K172" i="2"/>
  <c r="H104" i="2"/>
  <c r="L105" i="2" s="1"/>
  <c r="M105" i="2" s="1"/>
  <c r="I105" i="2"/>
  <c r="P171" i="2"/>
  <c r="G171" i="2" s="1"/>
  <c r="J103" i="2"/>
  <c r="E174" i="2"/>
  <c r="F173" i="2"/>
  <c r="Q102" i="2"/>
  <c r="N103" i="2"/>
  <c r="S88" i="2" l="1"/>
  <c r="T89" i="2" s="1"/>
  <c r="U89" i="2" s="1"/>
  <c r="H105" i="2"/>
  <c r="L106" i="2" s="1"/>
  <c r="M106" i="2" s="1"/>
  <c r="I106" i="2"/>
  <c r="J104" i="2"/>
  <c r="P172" i="2"/>
  <c r="G172" i="2" s="1"/>
  <c r="F174" i="2"/>
  <c r="E175" i="2"/>
  <c r="Q103" i="2"/>
  <c r="N104" i="2"/>
  <c r="K173" i="2"/>
  <c r="V89" i="2" l="1"/>
  <c r="R89" i="2"/>
  <c r="S89" i="2" s="1"/>
  <c r="T90" i="2" s="1"/>
  <c r="U90" i="2" s="1"/>
  <c r="R90" i="2" s="1"/>
  <c r="O89" i="2"/>
  <c r="E176" i="2"/>
  <c r="F175" i="2"/>
  <c r="P173" i="2"/>
  <c r="G173" i="2" s="1"/>
  <c r="Q104" i="2"/>
  <c r="N105" i="2"/>
  <c r="H106" i="2"/>
  <c r="L107" i="2" s="1"/>
  <c r="M107" i="2" s="1"/>
  <c r="I107" i="2"/>
  <c r="J105" i="2"/>
  <c r="K174" i="2"/>
  <c r="Q105" i="2" l="1"/>
  <c r="N106" i="2"/>
  <c r="J106" i="2"/>
  <c r="F176" i="2"/>
  <c r="E177" i="2"/>
  <c r="K175" i="2"/>
  <c r="P174" i="2"/>
  <c r="G174" i="2" s="1"/>
  <c r="H107" i="2"/>
  <c r="L108" i="2" s="1"/>
  <c r="M108" i="2" s="1"/>
  <c r="I108" i="2"/>
  <c r="V90" i="2"/>
  <c r="S90" i="2" l="1"/>
  <c r="T91" i="2" s="1"/>
  <c r="U91" i="2" s="1"/>
  <c r="R91" i="2" s="1"/>
  <c r="O90" i="2"/>
  <c r="J107" i="2"/>
  <c r="H108" i="2"/>
  <c r="L109" i="2" s="1"/>
  <c r="M109" i="2" s="1"/>
  <c r="I109" i="2"/>
  <c r="K176" i="2"/>
  <c r="P175" i="2"/>
  <c r="G175" i="2" s="1"/>
  <c r="E178" i="2"/>
  <c r="F177" i="2"/>
  <c r="Q106" i="2"/>
  <c r="N107" i="2"/>
  <c r="P176" i="2" l="1"/>
  <c r="G176" i="2" s="1"/>
  <c r="H109" i="2"/>
  <c r="L110" i="2" s="1"/>
  <c r="M110" i="2" s="1"/>
  <c r="I110" i="2"/>
  <c r="F178" i="2"/>
  <c r="E179" i="2"/>
  <c r="J108" i="2"/>
  <c r="Q107" i="2"/>
  <c r="N108" i="2"/>
  <c r="V91" i="2"/>
  <c r="K177" i="2"/>
  <c r="S91" i="2" l="1"/>
  <c r="T92" i="2" s="1"/>
  <c r="U92" i="2" s="1"/>
  <c r="R92" i="2" s="1"/>
  <c r="O91" i="2"/>
  <c r="E180" i="2"/>
  <c r="F179" i="2"/>
  <c r="P177" i="2"/>
  <c r="G177" i="2" s="1"/>
  <c r="J109" i="2"/>
  <c r="Q108" i="2"/>
  <c r="N109" i="2"/>
  <c r="K178" i="2"/>
  <c r="H110" i="2"/>
  <c r="L111" i="2" s="1"/>
  <c r="M111" i="2" s="1"/>
  <c r="I111" i="2"/>
  <c r="P178" i="2" l="1"/>
  <c r="G178" i="2" s="1"/>
  <c r="Q109" i="2"/>
  <c r="N110" i="2"/>
  <c r="K179" i="2"/>
  <c r="F180" i="2"/>
  <c r="E181" i="2"/>
  <c r="H111" i="2"/>
  <c r="L112" i="2" s="1"/>
  <c r="M112" i="2" s="1"/>
  <c r="I112" i="2"/>
  <c r="V92" i="2"/>
  <c r="J110" i="2"/>
  <c r="S92" i="2" l="1"/>
  <c r="T93" i="2" s="1"/>
  <c r="U93" i="2" s="1"/>
  <c r="R93" i="2" s="1"/>
  <c r="O92" i="2"/>
  <c r="J111" i="2"/>
  <c r="K180" i="2"/>
  <c r="E182" i="2"/>
  <c r="F181" i="2"/>
  <c r="N111" i="2"/>
  <c r="Q110" i="2"/>
  <c r="H112" i="2"/>
  <c r="L113" i="2" s="1"/>
  <c r="M113" i="2" s="1"/>
  <c r="I113" i="2"/>
  <c r="P179" i="2"/>
  <c r="G179" i="2" s="1"/>
  <c r="H113" i="2" l="1"/>
  <c r="L114" i="2" s="1"/>
  <c r="M114" i="2" s="1"/>
  <c r="I114" i="2"/>
  <c r="J112" i="2"/>
  <c r="Q111" i="2"/>
  <c r="N112" i="2"/>
  <c r="K181" i="2"/>
  <c r="F182" i="2"/>
  <c r="E183" i="2"/>
  <c r="V93" i="2"/>
  <c r="P180" i="2"/>
  <c r="G180" i="2" s="1"/>
  <c r="S93" i="2" l="1"/>
  <c r="T94" i="2" s="1"/>
  <c r="U94" i="2" s="1"/>
  <c r="R94" i="2" s="1"/>
  <c r="O93" i="2"/>
  <c r="E184" i="2"/>
  <c r="F183" i="2"/>
  <c r="N113" i="2"/>
  <c r="Q112" i="2"/>
  <c r="K182" i="2"/>
  <c r="H114" i="2"/>
  <c r="L115" i="2" s="1"/>
  <c r="M115" i="2" s="1"/>
  <c r="I115" i="2"/>
  <c r="P181" i="2"/>
  <c r="G181" i="2" s="1"/>
  <c r="J113" i="2"/>
  <c r="H115" i="2" l="1"/>
  <c r="L116" i="2" s="1"/>
  <c r="M116" i="2" s="1"/>
  <c r="I116" i="2"/>
  <c r="P182" i="2"/>
  <c r="G182" i="2" s="1"/>
  <c r="Q113" i="2"/>
  <c r="N114" i="2"/>
  <c r="K183" i="2"/>
  <c r="J114" i="2"/>
  <c r="F184" i="2"/>
  <c r="E185" i="2"/>
  <c r="V94" i="2"/>
  <c r="O94" i="2" s="1"/>
  <c r="S94" i="2" l="1"/>
  <c r="T95" i="2" s="1"/>
  <c r="U95" i="2" s="1"/>
  <c r="R95" i="2" s="1"/>
  <c r="K184" i="2"/>
  <c r="P183" i="2"/>
  <c r="G183" i="2" s="1"/>
  <c r="N115" i="2"/>
  <c r="Q114" i="2"/>
  <c r="H116" i="2"/>
  <c r="L117" i="2" s="1"/>
  <c r="M117" i="2" s="1"/>
  <c r="I117" i="2"/>
  <c r="J115" i="2"/>
  <c r="E186" i="2"/>
  <c r="F185" i="2"/>
  <c r="Q115" i="2" l="1"/>
  <c r="N116" i="2"/>
  <c r="H117" i="2"/>
  <c r="L118" i="2" s="1"/>
  <c r="M118" i="2" s="1"/>
  <c r="I118" i="2"/>
  <c r="V95" i="2"/>
  <c r="K185" i="2"/>
  <c r="J116" i="2"/>
  <c r="F186" i="2"/>
  <c r="E187" i="2"/>
  <c r="P184" i="2"/>
  <c r="G184" i="2" s="1"/>
  <c r="S95" i="2" l="1"/>
  <c r="T96" i="2" s="1"/>
  <c r="U96" i="2" s="1"/>
  <c r="R96" i="2" s="1"/>
  <c r="O95" i="2"/>
  <c r="H118" i="2"/>
  <c r="L119" i="2" s="1"/>
  <c r="M119" i="2" s="1"/>
  <c r="I119" i="2"/>
  <c r="K186" i="2"/>
  <c r="P185" i="2"/>
  <c r="G185" i="2" s="1"/>
  <c r="J117" i="2"/>
  <c r="E188" i="2"/>
  <c r="F187" i="2"/>
  <c r="N117" i="2"/>
  <c r="Q116" i="2"/>
  <c r="V96" i="2" l="1"/>
  <c r="O96" i="2" s="1"/>
  <c r="Q117" i="2"/>
  <c r="N118" i="2"/>
  <c r="K187" i="2"/>
  <c r="F188" i="2"/>
  <c r="E189" i="2"/>
  <c r="P186" i="2"/>
  <c r="G186" i="2" s="1"/>
  <c r="H119" i="2"/>
  <c r="L120" i="2" s="1"/>
  <c r="M120" i="2" s="1"/>
  <c r="I120" i="2"/>
  <c r="J118" i="2"/>
  <c r="S96" i="2" l="1"/>
  <c r="T97" i="2" s="1"/>
  <c r="U97" i="2" s="1"/>
  <c r="R97" i="2" s="1"/>
  <c r="E190" i="2"/>
  <c r="F189" i="2"/>
  <c r="N119" i="2"/>
  <c r="Q118" i="2"/>
  <c r="K188" i="2"/>
  <c r="P187" i="2"/>
  <c r="G187" i="2" s="1"/>
  <c r="H120" i="2"/>
  <c r="L121" i="2" s="1"/>
  <c r="M121" i="2" s="1"/>
  <c r="I121" i="2"/>
  <c r="J119" i="2"/>
  <c r="V97" i="2" l="1"/>
  <c r="O97" i="2" s="1"/>
  <c r="P188" i="2"/>
  <c r="G188" i="2" s="1"/>
  <c r="H121" i="2"/>
  <c r="L122" i="2" s="1"/>
  <c r="M122" i="2" s="1"/>
  <c r="I122" i="2"/>
  <c r="F190" i="2"/>
  <c r="E191" i="2"/>
  <c r="Q119" i="2"/>
  <c r="N120" i="2"/>
  <c r="K189" i="2"/>
  <c r="J120" i="2"/>
  <c r="S97" i="2" l="1"/>
  <c r="T98" i="2" s="1"/>
  <c r="U98" i="2" s="1"/>
  <c r="R98" i="2" s="1"/>
  <c r="J121" i="2"/>
  <c r="H122" i="2"/>
  <c r="L123" i="2" s="1"/>
  <c r="M123" i="2" s="1"/>
  <c r="I123" i="2"/>
  <c r="K190" i="2"/>
  <c r="N121" i="2"/>
  <c r="Q120" i="2"/>
  <c r="E192" i="2"/>
  <c r="F191" i="2"/>
  <c r="P189" i="2"/>
  <c r="G189" i="2" s="1"/>
  <c r="V98" i="2" l="1"/>
  <c r="O98" i="2"/>
  <c r="F192" i="2"/>
  <c r="E193" i="2"/>
  <c r="Q121" i="2"/>
  <c r="N122" i="2"/>
  <c r="K191" i="2"/>
  <c r="P190" i="2"/>
  <c r="G190" i="2" s="1"/>
  <c r="H123" i="2"/>
  <c r="L124" i="2" s="1"/>
  <c r="M124" i="2" s="1"/>
  <c r="I124" i="2"/>
  <c r="J122" i="2"/>
  <c r="S98" i="2" l="1"/>
  <c r="T99" i="2" s="1"/>
  <c r="U99" i="2" s="1"/>
  <c r="J123" i="2"/>
  <c r="P191" i="2"/>
  <c r="G191" i="2" s="1"/>
  <c r="Q122" i="2"/>
  <c r="N123" i="2"/>
  <c r="E194" i="2"/>
  <c r="F193" i="2"/>
  <c r="K192" i="2"/>
  <c r="H124" i="2"/>
  <c r="L125" i="2" s="1"/>
  <c r="M125" i="2" s="1"/>
  <c r="I125" i="2"/>
  <c r="V99" i="2" l="1"/>
  <c r="R99" i="2"/>
  <c r="S99" i="2" s="1"/>
  <c r="T100" i="2" s="1"/>
  <c r="U100" i="2" s="1"/>
  <c r="R100" i="2" s="1"/>
  <c r="O99" i="2"/>
  <c r="J124" i="2"/>
  <c r="F194" i="2"/>
  <c r="E195" i="2"/>
  <c r="P192" i="2"/>
  <c r="G192" i="2" s="1"/>
  <c r="N124" i="2"/>
  <c r="Q123" i="2"/>
  <c r="K193" i="2"/>
  <c r="H125" i="2"/>
  <c r="L126" i="2" s="1"/>
  <c r="M126" i="2" s="1"/>
  <c r="I126" i="2"/>
  <c r="J125" i="2" l="1"/>
  <c r="E196" i="2"/>
  <c r="F195" i="2"/>
  <c r="P193" i="2"/>
  <c r="G193" i="2" s="1"/>
  <c r="N125" i="2"/>
  <c r="Q124" i="2"/>
  <c r="V100" i="2"/>
  <c r="H126" i="2"/>
  <c r="L127" i="2" s="1"/>
  <c r="M127" i="2" s="1"/>
  <c r="I127" i="2"/>
  <c r="K194" i="2"/>
  <c r="S100" i="2" l="1"/>
  <c r="T101" i="2" s="1"/>
  <c r="U101" i="2" s="1"/>
  <c r="R101" i="2" s="1"/>
  <c r="O100" i="2"/>
  <c r="J126" i="2"/>
  <c r="F196" i="2"/>
  <c r="E197" i="2"/>
  <c r="K195" i="2"/>
  <c r="N126" i="2"/>
  <c r="Q125" i="2"/>
  <c r="P194" i="2"/>
  <c r="G194" i="2" s="1"/>
  <c r="H127" i="2"/>
  <c r="L128" i="2" s="1"/>
  <c r="M128" i="2" s="1"/>
  <c r="I128" i="2"/>
  <c r="P195" i="2" l="1"/>
  <c r="G195" i="2" s="1"/>
  <c r="K196" i="2"/>
  <c r="N127" i="2"/>
  <c r="Q126" i="2"/>
  <c r="V101" i="2"/>
  <c r="E198" i="2"/>
  <c r="F197" i="2"/>
  <c r="H128" i="2"/>
  <c r="L129" i="2" s="1"/>
  <c r="M129" i="2" s="1"/>
  <c r="I129" i="2"/>
  <c r="J127" i="2"/>
  <c r="S101" i="2" l="1"/>
  <c r="T102" i="2" s="1"/>
  <c r="U102" i="2" s="1"/>
  <c r="R102" i="2" s="1"/>
  <c r="O101" i="2"/>
  <c r="J128" i="2"/>
  <c r="F198" i="2"/>
  <c r="E199" i="2"/>
  <c r="P196" i="2"/>
  <c r="G196" i="2" s="1"/>
  <c r="Q127" i="2"/>
  <c r="N128" i="2"/>
  <c r="H129" i="2"/>
  <c r="L130" i="2" s="1"/>
  <c r="M130" i="2" s="1"/>
  <c r="I130" i="2"/>
  <c r="K197" i="2"/>
  <c r="J129" i="2" l="1"/>
  <c r="V102" i="2"/>
  <c r="N129" i="2"/>
  <c r="Q128" i="2"/>
  <c r="K198" i="2"/>
  <c r="E200" i="2"/>
  <c r="F199" i="2"/>
  <c r="P197" i="2"/>
  <c r="G197" i="2" s="1"/>
  <c r="H130" i="2"/>
  <c r="L131" i="2" s="1"/>
  <c r="M131" i="2" s="1"/>
  <c r="I131" i="2"/>
  <c r="S102" i="2" l="1"/>
  <c r="T103" i="2" s="1"/>
  <c r="U103" i="2" s="1"/>
  <c r="R103" i="2" s="1"/>
  <c r="O102" i="2"/>
  <c r="J130" i="2"/>
  <c r="N130" i="2"/>
  <c r="Q129" i="2"/>
  <c r="F200" i="2"/>
  <c r="E201" i="2"/>
  <c r="H131" i="2"/>
  <c r="L132" i="2" s="1"/>
  <c r="M132" i="2" s="1"/>
  <c r="I132" i="2"/>
  <c r="K199" i="2"/>
  <c r="P198" i="2"/>
  <c r="G198" i="2" s="1"/>
  <c r="K200" i="2" l="1"/>
  <c r="H132" i="2"/>
  <c r="L133" i="2" s="1"/>
  <c r="M133" i="2" s="1"/>
  <c r="I133" i="2"/>
  <c r="J131" i="2"/>
  <c r="P199" i="2"/>
  <c r="G199" i="2" s="1"/>
  <c r="E202" i="2"/>
  <c r="F201" i="2"/>
  <c r="N131" i="2"/>
  <c r="Q130" i="2"/>
  <c r="V103" i="2"/>
  <c r="S103" i="2" l="1"/>
  <c r="T104" i="2" s="1"/>
  <c r="U104" i="2" s="1"/>
  <c r="R104" i="2" s="1"/>
  <c r="O103" i="2"/>
  <c r="J132" i="2"/>
  <c r="K201" i="2"/>
  <c r="E203" i="2"/>
  <c r="F202" i="2"/>
  <c r="Q131" i="2"/>
  <c r="N132" i="2"/>
  <c r="H133" i="2"/>
  <c r="L134" i="2" s="1"/>
  <c r="M134" i="2" s="1"/>
  <c r="I134" i="2"/>
  <c r="P200" i="2"/>
  <c r="G200" i="2" s="1"/>
  <c r="J133" i="2" l="1"/>
  <c r="H134" i="2"/>
  <c r="L135" i="2" s="1"/>
  <c r="M135" i="2" s="1"/>
  <c r="I135" i="2"/>
  <c r="N133" i="2"/>
  <c r="Q132" i="2"/>
  <c r="P201" i="2"/>
  <c r="G201" i="2" s="1"/>
  <c r="V104" i="2"/>
  <c r="K202" i="2"/>
  <c r="F203" i="2"/>
  <c r="E204" i="2"/>
  <c r="S104" i="2" l="1"/>
  <c r="T105" i="2" s="1"/>
  <c r="U105" i="2" s="1"/>
  <c r="R105" i="2" s="1"/>
  <c r="O104" i="2"/>
  <c r="J134" i="2"/>
  <c r="Q133" i="2"/>
  <c r="N134" i="2"/>
  <c r="E205" i="2"/>
  <c r="F204" i="2"/>
  <c r="H135" i="2"/>
  <c r="L136" i="2" s="1"/>
  <c r="M136" i="2" s="1"/>
  <c r="I136" i="2"/>
  <c r="K203" i="2"/>
  <c r="P202" i="2"/>
  <c r="G202" i="2" s="1"/>
  <c r="K204" i="2" l="1"/>
  <c r="P203" i="2"/>
  <c r="G203" i="2" s="1"/>
  <c r="H136" i="2"/>
  <c r="L137" i="2" s="1"/>
  <c r="M137" i="2" s="1"/>
  <c r="I137" i="2"/>
  <c r="J135" i="2"/>
  <c r="F205" i="2"/>
  <c r="E206" i="2"/>
  <c r="N135" i="2"/>
  <c r="Q134" i="2"/>
  <c r="V105" i="2"/>
  <c r="S105" i="2" l="1"/>
  <c r="T106" i="2" s="1"/>
  <c r="U106" i="2" s="1"/>
  <c r="R106" i="2" s="1"/>
  <c r="O105" i="2"/>
  <c r="J136" i="2"/>
  <c r="H137" i="2"/>
  <c r="L138" i="2" s="1"/>
  <c r="M138" i="2" s="1"/>
  <c r="I138" i="2"/>
  <c r="K205" i="2"/>
  <c r="Q135" i="2"/>
  <c r="N136" i="2"/>
  <c r="E207" i="2"/>
  <c r="F206" i="2"/>
  <c r="P204" i="2"/>
  <c r="G204" i="2" s="1"/>
  <c r="H138" i="2" l="1"/>
  <c r="L139" i="2" s="1"/>
  <c r="M139" i="2" s="1"/>
  <c r="I139" i="2"/>
  <c r="F207" i="2"/>
  <c r="E208" i="2"/>
  <c r="N137" i="2"/>
  <c r="Q136" i="2"/>
  <c r="V106" i="2"/>
  <c r="O106" i="2" s="1"/>
  <c r="P205" i="2"/>
  <c r="G205" i="2" s="1"/>
  <c r="J137" i="2"/>
  <c r="K206" i="2"/>
  <c r="J138" i="2" l="1"/>
  <c r="S106" i="2"/>
  <c r="T107" i="2" s="1"/>
  <c r="U107" i="2" s="1"/>
  <c r="R107" i="2" s="1"/>
  <c r="N138" i="2"/>
  <c r="Q137" i="2"/>
  <c r="E209" i="2"/>
  <c r="F208" i="2"/>
  <c r="H139" i="2"/>
  <c r="L140" i="2" s="1"/>
  <c r="M140" i="2" s="1"/>
  <c r="I140" i="2"/>
  <c r="P206" i="2"/>
  <c r="G206" i="2" s="1"/>
  <c r="K207" i="2"/>
  <c r="J139" i="2" l="1"/>
  <c r="H140" i="2"/>
  <c r="L141" i="2" s="1"/>
  <c r="M141" i="2" s="1"/>
  <c r="I141" i="2"/>
  <c r="K208" i="2"/>
  <c r="F209" i="2"/>
  <c r="E210" i="2"/>
  <c r="N139" i="2"/>
  <c r="Q138" i="2"/>
  <c r="V107" i="2"/>
  <c r="P207" i="2"/>
  <c r="G207" i="2" s="1"/>
  <c r="S107" i="2" l="1"/>
  <c r="T108" i="2" s="1"/>
  <c r="U108" i="2" s="1"/>
  <c r="R108" i="2" s="1"/>
  <c r="O107" i="2"/>
  <c r="J140" i="2"/>
  <c r="F210" i="2"/>
  <c r="E211" i="2"/>
  <c r="K209" i="2"/>
  <c r="P208" i="2"/>
  <c r="G208" i="2" s="1"/>
  <c r="H141" i="2"/>
  <c r="L142" i="2" s="1"/>
  <c r="M142" i="2" s="1"/>
  <c r="I142" i="2"/>
  <c r="Q139" i="2"/>
  <c r="N140" i="2"/>
  <c r="V108" i="2" l="1"/>
  <c r="O108" i="2"/>
  <c r="P209" i="2"/>
  <c r="G209" i="2" s="1"/>
  <c r="N141" i="2"/>
  <c r="Q140" i="2"/>
  <c r="H142" i="2"/>
  <c r="L143" i="2" s="1"/>
  <c r="M143" i="2" s="1"/>
  <c r="I143" i="2"/>
  <c r="F211" i="2"/>
  <c r="E212" i="2"/>
  <c r="K210" i="2"/>
  <c r="J141" i="2"/>
  <c r="S108" i="2" l="1"/>
  <c r="T109" i="2" s="1"/>
  <c r="U109" i="2" s="1"/>
  <c r="R109" i="2" s="1"/>
  <c r="J142" i="2"/>
  <c r="F212" i="2"/>
  <c r="E213" i="2"/>
  <c r="K211" i="2"/>
  <c r="Q141" i="2"/>
  <c r="N142" i="2"/>
  <c r="H143" i="2"/>
  <c r="L144" i="2" s="1"/>
  <c r="M144" i="2" s="1"/>
  <c r="I144" i="2"/>
  <c r="P210" i="2"/>
  <c r="G210" i="2" s="1"/>
  <c r="V109" i="2" l="1"/>
  <c r="O109" i="2" s="1"/>
  <c r="H144" i="2"/>
  <c r="L145" i="2" s="1"/>
  <c r="M145" i="2" s="1"/>
  <c r="I145" i="2"/>
  <c r="J143" i="2"/>
  <c r="N143" i="2"/>
  <c r="Q142" i="2"/>
  <c r="F213" i="2"/>
  <c r="E214" i="2"/>
  <c r="K212" i="2"/>
  <c r="P211" i="2"/>
  <c r="G211" i="2" s="1"/>
  <c r="S109" i="2" l="1"/>
  <c r="T110" i="2" s="1"/>
  <c r="U110" i="2" s="1"/>
  <c r="J144" i="2"/>
  <c r="H145" i="2"/>
  <c r="L146" i="2" s="1"/>
  <c r="M146" i="2" s="1"/>
  <c r="I146" i="2"/>
  <c r="K213" i="2"/>
  <c r="N144" i="2"/>
  <c r="Q143" i="2"/>
  <c r="P212" i="2"/>
  <c r="G212" i="2" s="1"/>
  <c r="F214" i="2"/>
  <c r="E215" i="2"/>
  <c r="V110" i="2" l="1"/>
  <c r="O110" i="2" s="1"/>
  <c r="R110" i="2"/>
  <c r="S110" i="2" s="1"/>
  <c r="T111" i="2" s="1"/>
  <c r="U111" i="2" s="1"/>
  <c r="R111" i="2" s="1"/>
  <c r="P213" i="2"/>
  <c r="G213" i="2" s="1"/>
  <c r="N145" i="2"/>
  <c r="Q144" i="2"/>
  <c r="H146" i="2"/>
  <c r="L147" i="2" s="1"/>
  <c r="M147" i="2" s="1"/>
  <c r="I147" i="2"/>
  <c r="J145" i="2"/>
  <c r="E216" i="2"/>
  <c r="F215" i="2"/>
  <c r="K214" i="2"/>
  <c r="V111" i="2" l="1"/>
  <c r="O111" i="2"/>
  <c r="P214" i="2"/>
  <c r="G214" i="2" s="1"/>
  <c r="H147" i="2"/>
  <c r="L148" i="2" s="1"/>
  <c r="M148" i="2" s="1"/>
  <c r="I148" i="2"/>
  <c r="J146" i="2"/>
  <c r="N146" i="2"/>
  <c r="Q145" i="2"/>
  <c r="S111" i="2"/>
  <c r="T112" i="2" s="1"/>
  <c r="K215" i="2"/>
  <c r="F216" i="2"/>
  <c r="E217" i="2"/>
  <c r="P215" i="2" l="1"/>
  <c r="G215" i="2" s="1"/>
  <c r="N147" i="2"/>
  <c r="Q146" i="2"/>
  <c r="U112" i="2"/>
  <c r="R112" i="2" s="1"/>
  <c r="H148" i="2"/>
  <c r="L149" i="2" s="1"/>
  <c r="M149" i="2" s="1"/>
  <c r="I149" i="2"/>
  <c r="J147" i="2"/>
  <c r="E218" i="2"/>
  <c r="F217" i="2"/>
  <c r="K216" i="2"/>
  <c r="F218" i="2" l="1"/>
  <c r="E219" i="2"/>
  <c r="J148" i="2"/>
  <c r="H149" i="2"/>
  <c r="L150" i="2" s="1"/>
  <c r="M150" i="2" s="1"/>
  <c r="I150" i="2"/>
  <c r="V112" i="2"/>
  <c r="O112" i="2" s="1"/>
  <c r="N148" i="2"/>
  <c r="Q147" i="2"/>
  <c r="P216" i="2"/>
  <c r="G216" i="2" s="1"/>
  <c r="K217" i="2"/>
  <c r="S112" i="2" l="1"/>
  <c r="T113" i="2" s="1"/>
  <c r="E220" i="2"/>
  <c r="F219" i="2"/>
  <c r="N149" i="2"/>
  <c r="Q148" i="2"/>
  <c r="J149" i="2"/>
  <c r="K218" i="2"/>
  <c r="H150" i="2"/>
  <c r="L151" i="2" s="1"/>
  <c r="M151" i="2" s="1"/>
  <c r="I151" i="2"/>
  <c r="P217" i="2"/>
  <c r="G217" i="2" s="1"/>
  <c r="P218" i="2" l="1"/>
  <c r="G218" i="2" s="1"/>
  <c r="K219" i="2"/>
  <c r="H151" i="2"/>
  <c r="L152" i="2" s="1"/>
  <c r="M152" i="2" s="1"/>
  <c r="I152" i="2"/>
  <c r="J150" i="2"/>
  <c r="U113" i="2"/>
  <c r="R113" i="2" s="1"/>
  <c r="N150" i="2"/>
  <c r="Q149" i="2"/>
  <c r="F220" i="2"/>
  <c r="E221" i="2"/>
  <c r="V113" i="2" l="1"/>
  <c r="O113" i="2" s="1"/>
  <c r="H152" i="2"/>
  <c r="L153" i="2" s="1"/>
  <c r="M153" i="2" s="1"/>
  <c r="I153" i="2"/>
  <c r="N151" i="2"/>
  <c r="Q150" i="2"/>
  <c r="J151" i="2"/>
  <c r="P219" i="2"/>
  <c r="G219" i="2" s="1"/>
  <c r="E222" i="2"/>
  <c r="F221" i="2"/>
  <c r="K220" i="2"/>
  <c r="S113" i="2" l="1"/>
  <c r="T114" i="2" s="1"/>
  <c r="N152" i="2"/>
  <c r="Q151" i="2"/>
  <c r="J152" i="2"/>
  <c r="H153" i="2"/>
  <c r="L154" i="2" s="1"/>
  <c r="M154" i="2" s="1"/>
  <c r="I154" i="2"/>
  <c r="P220" i="2"/>
  <c r="G220" i="2" s="1"/>
  <c r="K221" i="2"/>
  <c r="F222" i="2"/>
  <c r="E223" i="2"/>
  <c r="P221" i="2" l="1"/>
  <c r="G221" i="2" s="1"/>
  <c r="N153" i="2"/>
  <c r="Q152" i="2"/>
  <c r="U114" i="2"/>
  <c r="R114" i="2" s="1"/>
  <c r="H154" i="2"/>
  <c r="L155" i="2" s="1"/>
  <c r="M155" i="2" s="1"/>
  <c r="I155" i="2"/>
  <c r="J153" i="2"/>
  <c r="E224" i="2"/>
  <c r="F223" i="2"/>
  <c r="K222" i="2"/>
  <c r="J154" i="2" l="1"/>
  <c r="H155" i="2"/>
  <c r="L156" i="2" s="1"/>
  <c r="M156" i="2" s="1"/>
  <c r="I156" i="2"/>
  <c r="N154" i="2"/>
  <c r="Q153" i="2"/>
  <c r="F224" i="2"/>
  <c r="E225" i="2"/>
  <c r="V114" i="2"/>
  <c r="P222" i="2"/>
  <c r="G222" i="2" s="1"/>
  <c r="K223" i="2"/>
  <c r="S114" i="2" l="1"/>
  <c r="T115" i="2" s="1"/>
  <c r="U115" i="2" s="1"/>
  <c r="R115" i="2" s="1"/>
  <c r="O114" i="2"/>
  <c r="P223" i="2"/>
  <c r="G223" i="2" s="1"/>
  <c r="N155" i="2"/>
  <c r="Q154" i="2"/>
  <c r="J155" i="2"/>
  <c r="E226" i="2"/>
  <c r="F225" i="2"/>
  <c r="K224" i="2"/>
  <c r="H156" i="2"/>
  <c r="L157" i="2" s="1"/>
  <c r="M157" i="2" s="1"/>
  <c r="I157" i="2"/>
  <c r="J156" i="2" l="1"/>
  <c r="N156" i="2"/>
  <c r="Q155" i="2"/>
  <c r="P224" i="2"/>
  <c r="G224" i="2" s="1"/>
  <c r="F226" i="2"/>
  <c r="E227" i="2"/>
  <c r="V115" i="2"/>
  <c r="O115" i="2" s="1"/>
  <c r="K225" i="2"/>
  <c r="H157" i="2"/>
  <c r="L158" i="2" s="1"/>
  <c r="M158" i="2" s="1"/>
  <c r="I158" i="2"/>
  <c r="S115" i="2" l="1"/>
  <c r="T116" i="2" s="1"/>
  <c r="U116" i="2" s="1"/>
  <c r="R116" i="2" s="1"/>
  <c r="P225" i="2"/>
  <c r="G225" i="2" s="1"/>
  <c r="H158" i="2"/>
  <c r="L159" i="2" s="1"/>
  <c r="M159" i="2" s="1"/>
  <c r="I159" i="2"/>
  <c r="E228" i="2"/>
  <c r="F227" i="2"/>
  <c r="K226" i="2"/>
  <c r="J157" i="2"/>
  <c r="N157" i="2"/>
  <c r="Q156" i="2"/>
  <c r="J158" i="2" l="1"/>
  <c r="P226" i="2"/>
  <c r="G226" i="2" s="1"/>
  <c r="K227" i="2"/>
  <c r="F228" i="2"/>
  <c r="E229" i="2"/>
  <c r="V116" i="2"/>
  <c r="S116" i="2" s="1"/>
  <c r="T117" i="2" s="1"/>
  <c r="H159" i="2"/>
  <c r="L160" i="2" s="1"/>
  <c r="M160" i="2" s="1"/>
  <c r="I160" i="2"/>
  <c r="N158" i="2"/>
  <c r="Q157" i="2"/>
  <c r="O116" i="2" l="1"/>
  <c r="J159" i="2"/>
  <c r="N159" i="2"/>
  <c r="Q158" i="2"/>
  <c r="U117" i="2"/>
  <c r="R117" i="2" s="1"/>
  <c r="E230" i="2"/>
  <c r="F229" i="2"/>
  <c r="K228" i="2"/>
  <c r="P227" i="2"/>
  <c r="G227" i="2" s="1"/>
  <c r="H160" i="2"/>
  <c r="L161" i="2" s="1"/>
  <c r="M161" i="2" s="1"/>
  <c r="I161" i="2"/>
  <c r="F230" i="2" l="1"/>
  <c r="E231" i="2"/>
  <c r="P228" i="2"/>
  <c r="G228" i="2" s="1"/>
  <c r="K229" i="2"/>
  <c r="V117" i="2"/>
  <c r="N160" i="2"/>
  <c r="Q159" i="2"/>
  <c r="H161" i="2"/>
  <c r="L162" i="2" s="1"/>
  <c r="M162" i="2" s="1"/>
  <c r="I162" i="2"/>
  <c r="J160" i="2"/>
  <c r="S117" i="2" l="1"/>
  <c r="T118" i="2" s="1"/>
  <c r="U118" i="2" s="1"/>
  <c r="R118" i="2" s="1"/>
  <c r="O117" i="2"/>
  <c r="E232" i="2"/>
  <c r="F231" i="2"/>
  <c r="N161" i="2"/>
  <c r="Q160" i="2"/>
  <c r="P229" i="2"/>
  <c r="G229" i="2" s="1"/>
  <c r="H162" i="2"/>
  <c r="L163" i="2" s="1"/>
  <c r="M163" i="2" s="1"/>
  <c r="I163" i="2"/>
  <c r="J161" i="2"/>
  <c r="K230" i="2"/>
  <c r="J162" i="2" l="1"/>
  <c r="N162" i="2"/>
  <c r="Q161" i="2"/>
  <c r="F232" i="2"/>
  <c r="E233" i="2"/>
  <c r="K231" i="2"/>
  <c r="P230" i="2"/>
  <c r="G230" i="2" s="1"/>
  <c r="V118" i="2"/>
  <c r="H163" i="2"/>
  <c r="L164" i="2" s="1"/>
  <c r="M164" i="2" s="1"/>
  <c r="I164" i="2"/>
  <c r="S118" i="2" l="1"/>
  <c r="T119" i="2" s="1"/>
  <c r="U119" i="2" s="1"/>
  <c r="R119" i="2" s="1"/>
  <c r="O118" i="2"/>
  <c r="J163" i="2"/>
  <c r="P231" i="2"/>
  <c r="G231" i="2" s="1"/>
  <c r="E234" i="2"/>
  <c r="F233" i="2"/>
  <c r="K232" i="2"/>
  <c r="N163" i="2"/>
  <c r="Q162" i="2"/>
  <c r="H164" i="2"/>
  <c r="L165" i="2" s="1"/>
  <c r="M165" i="2" s="1"/>
  <c r="I165" i="2"/>
  <c r="J164" i="2" l="1"/>
  <c r="F234" i="2"/>
  <c r="E235" i="2"/>
  <c r="Q163" i="2"/>
  <c r="N164" i="2"/>
  <c r="H165" i="2"/>
  <c r="L166" i="2" s="1"/>
  <c r="M166" i="2" s="1"/>
  <c r="I166" i="2"/>
  <c r="P232" i="2"/>
  <c r="G232" i="2" s="1"/>
  <c r="K233" i="2"/>
  <c r="V119" i="2"/>
  <c r="S119" i="2" l="1"/>
  <c r="T120" i="2" s="1"/>
  <c r="U120" i="2" s="1"/>
  <c r="R120" i="2" s="1"/>
  <c r="O119" i="2"/>
  <c r="P233" i="2"/>
  <c r="G233" i="2" s="1"/>
  <c r="H166" i="2"/>
  <c r="L167" i="2" s="1"/>
  <c r="M167" i="2" s="1"/>
  <c r="I167" i="2"/>
  <c r="J165" i="2"/>
  <c r="K234" i="2"/>
  <c r="Q164" i="2"/>
  <c r="N165" i="2"/>
  <c r="E236" i="2"/>
  <c r="F235" i="2"/>
  <c r="F236" i="2" l="1"/>
  <c r="E237" i="2"/>
  <c r="P234" i="2"/>
  <c r="G234" i="2" s="1"/>
  <c r="J166" i="2"/>
  <c r="V120" i="2"/>
  <c r="H167" i="2"/>
  <c r="L168" i="2" s="1"/>
  <c r="M168" i="2" s="1"/>
  <c r="I168" i="2"/>
  <c r="K235" i="2"/>
  <c r="N166" i="2"/>
  <c r="Q165" i="2"/>
  <c r="S120" i="2" l="1"/>
  <c r="T121" i="2" s="1"/>
  <c r="U121" i="2" s="1"/>
  <c r="R121" i="2" s="1"/>
  <c r="O120" i="2"/>
  <c r="N167" i="2"/>
  <c r="Q166" i="2"/>
  <c r="E238" i="2"/>
  <c r="F237" i="2"/>
  <c r="K236" i="2"/>
  <c r="J167" i="2"/>
  <c r="P235" i="2"/>
  <c r="G235" i="2" s="1"/>
  <c r="H168" i="2"/>
  <c r="L169" i="2" s="1"/>
  <c r="M169" i="2" s="1"/>
  <c r="I169" i="2"/>
  <c r="N168" i="2" l="1"/>
  <c r="Q167" i="2"/>
  <c r="V121" i="2"/>
  <c r="O121" i="2" s="1"/>
  <c r="K237" i="2"/>
  <c r="P236" i="2"/>
  <c r="G236" i="2" s="1"/>
  <c r="F238" i="2"/>
  <c r="E239" i="2"/>
  <c r="H169" i="2"/>
  <c r="L170" i="2" s="1"/>
  <c r="M170" i="2" s="1"/>
  <c r="I170" i="2"/>
  <c r="J168" i="2"/>
  <c r="P237" i="2" l="1"/>
  <c r="G237" i="2" s="1"/>
  <c r="S121" i="2"/>
  <c r="T122" i="2" s="1"/>
  <c r="Q168" i="2"/>
  <c r="N169" i="2"/>
  <c r="K238" i="2"/>
  <c r="H170" i="2"/>
  <c r="L171" i="2" s="1"/>
  <c r="M171" i="2" s="1"/>
  <c r="I171" i="2"/>
  <c r="J169" i="2"/>
  <c r="E240" i="2"/>
  <c r="F239" i="2"/>
  <c r="H171" i="2" l="1"/>
  <c r="L172" i="2" s="1"/>
  <c r="M172" i="2" s="1"/>
  <c r="I172" i="2"/>
  <c r="J170" i="2"/>
  <c r="N170" i="2"/>
  <c r="Q169" i="2"/>
  <c r="P238" i="2"/>
  <c r="G238" i="2" s="1"/>
  <c r="U122" i="2"/>
  <c r="R122" i="2" s="1"/>
  <c r="K239" i="2"/>
  <c r="F240" i="2"/>
  <c r="E241" i="2"/>
  <c r="P239" i="2" l="1"/>
  <c r="G239" i="2" s="1"/>
  <c r="Q170" i="2"/>
  <c r="N171" i="2"/>
  <c r="E242" i="2"/>
  <c r="F241" i="2"/>
  <c r="V122" i="2"/>
  <c r="H172" i="2"/>
  <c r="L173" i="2" s="1"/>
  <c r="M173" i="2" s="1"/>
  <c r="I173" i="2"/>
  <c r="K240" i="2"/>
  <c r="J171" i="2"/>
  <c r="S122" i="2" l="1"/>
  <c r="T123" i="2" s="1"/>
  <c r="U123" i="2" s="1"/>
  <c r="R123" i="2" s="1"/>
  <c r="O122" i="2"/>
  <c r="P240" i="2"/>
  <c r="G240" i="2" s="1"/>
  <c r="H173" i="2"/>
  <c r="L174" i="2" s="1"/>
  <c r="M174" i="2" s="1"/>
  <c r="I174" i="2"/>
  <c r="K241" i="2"/>
  <c r="F242" i="2"/>
  <c r="E243" i="2"/>
  <c r="N172" i="2"/>
  <c r="Q171" i="2"/>
  <c r="J172" i="2"/>
  <c r="J173" i="2" l="1"/>
  <c r="K242" i="2"/>
  <c r="H174" i="2"/>
  <c r="L175" i="2" s="1"/>
  <c r="M175" i="2" s="1"/>
  <c r="I175" i="2"/>
  <c r="P241" i="2"/>
  <c r="G241" i="2" s="1"/>
  <c r="V123" i="2"/>
  <c r="O123" i="2" s="1"/>
  <c r="N173" i="2"/>
  <c r="Q172" i="2"/>
  <c r="E244" i="2"/>
  <c r="F243" i="2"/>
  <c r="S123" i="2" l="1"/>
  <c r="T124" i="2" s="1"/>
  <c r="U124" i="2" s="1"/>
  <c r="R124" i="2" s="1"/>
  <c r="J174" i="2"/>
  <c r="H175" i="2"/>
  <c r="L176" i="2" s="1"/>
  <c r="M176" i="2" s="1"/>
  <c r="I176" i="2"/>
  <c r="F244" i="2"/>
  <c r="E245" i="2"/>
  <c r="K243" i="2"/>
  <c r="P242" i="2"/>
  <c r="G242" i="2" s="1"/>
  <c r="N174" i="2"/>
  <c r="Q173" i="2"/>
  <c r="V124" i="2" l="1"/>
  <c r="O124" i="2" s="1"/>
  <c r="E246" i="2"/>
  <c r="F245" i="2"/>
  <c r="P243" i="2"/>
  <c r="G243" i="2" s="1"/>
  <c r="H176" i="2"/>
  <c r="L177" i="2" s="1"/>
  <c r="M177" i="2" s="1"/>
  <c r="I177" i="2"/>
  <c r="K244" i="2"/>
  <c r="J175" i="2"/>
  <c r="Q174" i="2"/>
  <c r="N175" i="2"/>
  <c r="S124" i="2" l="1"/>
  <c r="T125" i="2" s="1"/>
  <c r="U125" i="2" s="1"/>
  <c r="R125" i="2" s="1"/>
  <c r="F246" i="2"/>
  <c r="E247" i="2"/>
  <c r="P244" i="2"/>
  <c r="G244" i="2" s="1"/>
  <c r="H177" i="2"/>
  <c r="L178" i="2" s="1"/>
  <c r="M178" i="2" s="1"/>
  <c r="I178" i="2"/>
  <c r="J176" i="2"/>
  <c r="K245" i="2"/>
  <c r="N176" i="2"/>
  <c r="Q175" i="2"/>
  <c r="H178" i="2" l="1"/>
  <c r="L179" i="2" s="1"/>
  <c r="M179" i="2" s="1"/>
  <c r="I179" i="2"/>
  <c r="P245" i="2"/>
  <c r="G245" i="2" s="1"/>
  <c r="V125" i="2"/>
  <c r="O125" i="2" s="1"/>
  <c r="J177" i="2"/>
  <c r="E248" i="2"/>
  <c r="F247" i="2"/>
  <c r="K246" i="2"/>
  <c r="Q176" i="2"/>
  <c r="N177" i="2"/>
  <c r="J178" i="2" l="1"/>
  <c r="F248" i="2"/>
  <c r="E249" i="2"/>
  <c r="S125" i="2"/>
  <c r="T126" i="2" s="1"/>
  <c r="N178" i="2"/>
  <c r="Q177" i="2"/>
  <c r="H179" i="2"/>
  <c r="L180" i="2" s="1"/>
  <c r="M180" i="2" s="1"/>
  <c r="I180" i="2"/>
  <c r="P246" i="2"/>
  <c r="G246" i="2" s="1"/>
  <c r="K247" i="2"/>
  <c r="J179" i="2" l="1"/>
  <c r="H180" i="2"/>
  <c r="L181" i="2" s="1"/>
  <c r="M181" i="2" s="1"/>
  <c r="I181" i="2"/>
  <c r="P247" i="2"/>
  <c r="G247" i="2" s="1"/>
  <c r="Q178" i="2"/>
  <c r="N179" i="2"/>
  <c r="U126" i="2"/>
  <c r="R126" i="2" s="1"/>
  <c r="E250" i="2"/>
  <c r="F249" i="2"/>
  <c r="K248" i="2"/>
  <c r="J180" i="2" l="1"/>
  <c r="V126" i="2"/>
  <c r="S126" i="2" s="1"/>
  <c r="T127" i="2" s="1"/>
  <c r="P248" i="2"/>
  <c r="G248" i="2" s="1"/>
  <c r="K249" i="2"/>
  <c r="F250" i="2"/>
  <c r="E251" i="2"/>
  <c r="N180" i="2"/>
  <c r="Q179" i="2"/>
  <c r="H181" i="2"/>
  <c r="L182" i="2" s="1"/>
  <c r="M182" i="2" s="1"/>
  <c r="I182" i="2"/>
  <c r="O126" i="2" l="1"/>
  <c r="U127" i="2"/>
  <c r="R127" i="2" s="1"/>
  <c r="Q180" i="2"/>
  <c r="N181" i="2"/>
  <c r="E252" i="2"/>
  <c r="F251" i="2"/>
  <c r="K250" i="2"/>
  <c r="P249" i="2"/>
  <c r="G249" i="2" s="1"/>
  <c r="H182" i="2"/>
  <c r="L183" i="2" s="1"/>
  <c r="M183" i="2" s="1"/>
  <c r="I183" i="2"/>
  <c r="J181" i="2"/>
  <c r="N182" i="2" l="1"/>
  <c r="Q181" i="2"/>
  <c r="P250" i="2"/>
  <c r="G250" i="2" s="1"/>
  <c r="K251" i="2"/>
  <c r="F252" i="2"/>
  <c r="E253" i="2"/>
  <c r="V127" i="2"/>
  <c r="S127" i="2" s="1"/>
  <c r="T128" i="2" s="1"/>
  <c r="H183" i="2"/>
  <c r="L184" i="2" s="1"/>
  <c r="M184" i="2" s="1"/>
  <c r="I184" i="2"/>
  <c r="J182" i="2"/>
  <c r="O127" i="2" l="1"/>
  <c r="U128" i="2"/>
  <c r="R128" i="2" s="1"/>
  <c r="E254" i="2"/>
  <c r="F254" i="2" s="1"/>
  <c r="F253" i="2"/>
  <c r="K252" i="2"/>
  <c r="J183" i="2"/>
  <c r="Q182" i="2"/>
  <c r="N183" i="2"/>
  <c r="P251" i="2"/>
  <c r="G251" i="2" s="1"/>
  <c r="H184" i="2"/>
  <c r="L185" i="2" s="1"/>
  <c r="M185" i="2" s="1"/>
  <c r="I185" i="2"/>
  <c r="J184" i="2" l="1"/>
  <c r="N184" i="2"/>
  <c r="Q183" i="2"/>
  <c r="K254" i="2"/>
  <c r="P254" i="2" s="1"/>
  <c r="G254" i="2" s="1"/>
  <c r="P252" i="2"/>
  <c r="G252" i="2" s="1"/>
  <c r="K253" i="2"/>
  <c r="H185" i="2"/>
  <c r="L186" i="2" s="1"/>
  <c r="M186" i="2" s="1"/>
  <c r="I186" i="2"/>
  <c r="V128" i="2"/>
  <c r="S128" i="2" s="1"/>
  <c r="T129" i="2" s="1"/>
  <c r="O128" i="2" l="1"/>
  <c r="U129" i="2"/>
  <c r="R129" i="2" s="1"/>
  <c r="P253" i="2"/>
  <c r="G253" i="2" s="1"/>
  <c r="J185" i="2"/>
  <c r="Q184" i="2"/>
  <c r="N185" i="2"/>
  <c r="H186" i="2"/>
  <c r="L187" i="2" s="1"/>
  <c r="M187" i="2" s="1"/>
  <c r="I187" i="2"/>
  <c r="N186" i="2" l="1"/>
  <c r="Q185" i="2"/>
  <c r="H187" i="2"/>
  <c r="L188" i="2" s="1"/>
  <c r="M188" i="2" s="1"/>
  <c r="I188" i="2"/>
  <c r="J186" i="2"/>
  <c r="V129" i="2"/>
  <c r="O129" i="2" s="1"/>
  <c r="J187" i="2" l="1"/>
  <c r="S129" i="2"/>
  <c r="T130" i="2" s="1"/>
  <c r="H188" i="2"/>
  <c r="L189" i="2" s="1"/>
  <c r="M189" i="2" s="1"/>
  <c r="I189" i="2"/>
  <c r="Q186" i="2"/>
  <c r="N187" i="2"/>
  <c r="H189" i="2" l="1"/>
  <c r="L190" i="2" s="1"/>
  <c r="M190" i="2" s="1"/>
  <c r="I190" i="2"/>
  <c r="N188" i="2"/>
  <c r="Q187" i="2"/>
  <c r="J188" i="2"/>
  <c r="U130" i="2"/>
  <c r="R130" i="2" s="1"/>
  <c r="V130" i="2" l="1"/>
  <c r="S130" i="2" s="1"/>
  <c r="T131" i="2" s="1"/>
  <c r="Q188" i="2"/>
  <c r="N189" i="2"/>
  <c r="H190" i="2"/>
  <c r="L191" i="2" s="1"/>
  <c r="M191" i="2" s="1"/>
  <c r="I191" i="2"/>
  <c r="J189" i="2"/>
  <c r="O130" i="2" l="1"/>
  <c r="U131" i="2"/>
  <c r="R131" i="2" s="1"/>
  <c r="H191" i="2"/>
  <c r="L192" i="2" s="1"/>
  <c r="M192" i="2" s="1"/>
  <c r="I192" i="2"/>
  <c r="J190" i="2"/>
  <c r="N190" i="2"/>
  <c r="Q189" i="2"/>
  <c r="H192" i="2" l="1"/>
  <c r="L193" i="2" s="1"/>
  <c r="M193" i="2" s="1"/>
  <c r="I193" i="2"/>
  <c r="Q190" i="2"/>
  <c r="N191" i="2"/>
  <c r="J191" i="2"/>
  <c r="V131" i="2"/>
  <c r="O131" i="2" s="1"/>
  <c r="N192" i="2" l="1"/>
  <c r="Q191" i="2"/>
  <c r="S131" i="2"/>
  <c r="T132" i="2" s="1"/>
  <c r="H193" i="2"/>
  <c r="L194" i="2" s="1"/>
  <c r="M194" i="2" s="1"/>
  <c r="I194" i="2"/>
  <c r="J192" i="2"/>
  <c r="H194" i="2" l="1"/>
  <c r="L195" i="2" s="1"/>
  <c r="M195" i="2" s="1"/>
  <c r="I195" i="2"/>
  <c r="J193" i="2"/>
  <c r="U132" i="2"/>
  <c r="R132" i="2" s="1"/>
  <c r="Q192" i="2"/>
  <c r="N193" i="2"/>
  <c r="N194" i="2" l="1"/>
  <c r="Q193" i="2"/>
  <c r="V132" i="2"/>
  <c r="S132" i="2" s="1"/>
  <c r="T133" i="2" s="1"/>
  <c r="H195" i="2"/>
  <c r="L196" i="2" s="1"/>
  <c r="M196" i="2" s="1"/>
  <c r="I196" i="2"/>
  <c r="J194" i="2"/>
  <c r="O132" i="2" l="1"/>
  <c r="U133" i="2"/>
  <c r="R133" i="2" s="1"/>
  <c r="J195" i="2"/>
  <c r="H196" i="2"/>
  <c r="L197" i="2" s="1"/>
  <c r="M197" i="2" s="1"/>
  <c r="I197" i="2"/>
  <c r="Q194" i="2"/>
  <c r="N195" i="2"/>
  <c r="N196" i="2" l="1"/>
  <c r="Q195" i="2"/>
  <c r="H197" i="2"/>
  <c r="L198" i="2" s="1"/>
  <c r="M198" i="2" s="1"/>
  <c r="I198" i="2"/>
  <c r="J196" i="2"/>
  <c r="V133" i="2"/>
  <c r="O133" i="2" s="1"/>
  <c r="S133" i="2" l="1"/>
  <c r="T134" i="2" s="1"/>
  <c r="H198" i="2"/>
  <c r="L199" i="2" s="1"/>
  <c r="M199" i="2" s="1"/>
  <c r="I199" i="2"/>
  <c r="J197" i="2"/>
  <c r="Q196" i="2"/>
  <c r="N197" i="2"/>
  <c r="H199" i="2" l="1"/>
  <c r="L200" i="2" s="1"/>
  <c r="M200" i="2" s="1"/>
  <c r="I200" i="2"/>
  <c r="J198" i="2"/>
  <c r="U134" i="2"/>
  <c r="R134" i="2" s="1"/>
  <c r="N198" i="2"/>
  <c r="Q197" i="2"/>
  <c r="H200" i="2" l="1"/>
  <c r="L201" i="2" s="1"/>
  <c r="M201" i="2" s="1"/>
  <c r="I201" i="2"/>
  <c r="Q198" i="2"/>
  <c r="N199" i="2"/>
  <c r="V134" i="2"/>
  <c r="S134" i="2" s="1"/>
  <c r="T135" i="2" s="1"/>
  <c r="J199" i="2"/>
  <c r="O134" i="2" l="1"/>
  <c r="U135" i="2"/>
  <c r="R135" i="2" s="1"/>
  <c r="N200" i="2"/>
  <c r="Q199" i="2"/>
  <c r="H201" i="2"/>
  <c r="L202" i="2" s="1"/>
  <c r="M202" i="2" s="1"/>
  <c r="I202" i="2"/>
  <c r="J200" i="2"/>
  <c r="J201" i="2" l="1"/>
  <c r="V135" i="2"/>
  <c r="O135" i="2" s="1"/>
  <c r="H202" i="2"/>
  <c r="L203" i="2" s="1"/>
  <c r="M203" i="2" s="1"/>
  <c r="I203" i="2"/>
  <c r="N201" i="2"/>
  <c r="Q200" i="2"/>
  <c r="S135" i="2" l="1"/>
  <c r="T136" i="2" s="1"/>
  <c r="U136" i="2" s="1"/>
  <c r="R136" i="2" s="1"/>
  <c r="H203" i="2"/>
  <c r="L204" i="2" s="1"/>
  <c r="M204" i="2" s="1"/>
  <c r="I204" i="2"/>
  <c r="Q201" i="2"/>
  <c r="N202" i="2"/>
  <c r="J202" i="2"/>
  <c r="J203" i="2" l="1"/>
  <c r="N203" i="2"/>
  <c r="Q202" i="2"/>
  <c r="V136" i="2"/>
  <c r="O136" i="2" s="1"/>
  <c r="H204" i="2"/>
  <c r="L205" i="2" s="1"/>
  <c r="M205" i="2" s="1"/>
  <c r="I205" i="2"/>
  <c r="S136" i="2" l="1"/>
  <c r="T137" i="2" s="1"/>
  <c r="H205" i="2"/>
  <c r="L206" i="2" s="1"/>
  <c r="M206" i="2" s="1"/>
  <c r="I206" i="2"/>
  <c r="J204" i="2"/>
  <c r="Q203" i="2"/>
  <c r="N204" i="2"/>
  <c r="U137" i="2" l="1"/>
  <c r="R137" i="2" s="1"/>
  <c r="Q204" i="2"/>
  <c r="N205" i="2"/>
  <c r="H206" i="2"/>
  <c r="L207" i="2" s="1"/>
  <c r="M207" i="2" s="1"/>
  <c r="I207" i="2"/>
  <c r="J205" i="2"/>
  <c r="H207" i="2" l="1"/>
  <c r="L208" i="2" s="1"/>
  <c r="M208" i="2" s="1"/>
  <c r="I208" i="2"/>
  <c r="J206" i="2"/>
  <c r="Q205" i="2"/>
  <c r="N206" i="2"/>
  <c r="V137" i="2"/>
  <c r="O137" i="2" s="1"/>
  <c r="S137" i="2" l="1"/>
  <c r="T138" i="2" s="1"/>
  <c r="U138" i="2" s="1"/>
  <c r="R138" i="2" s="1"/>
  <c r="J207" i="2"/>
  <c r="Q206" i="2"/>
  <c r="N207" i="2"/>
  <c r="H208" i="2"/>
  <c r="L209" i="2" s="1"/>
  <c r="M209" i="2" s="1"/>
  <c r="I209" i="2"/>
  <c r="H209" i="2" l="1"/>
  <c r="L210" i="2" s="1"/>
  <c r="M210" i="2" s="1"/>
  <c r="I210" i="2"/>
  <c r="Q207" i="2"/>
  <c r="N208" i="2"/>
  <c r="V138" i="2"/>
  <c r="S138" i="2" s="1"/>
  <c r="T139" i="2" s="1"/>
  <c r="J208" i="2"/>
  <c r="O138" i="2" l="1"/>
  <c r="U139" i="2"/>
  <c r="R139" i="2" s="1"/>
  <c r="J209" i="2"/>
  <c r="Q208" i="2"/>
  <c r="N209" i="2"/>
  <c r="H210" i="2"/>
  <c r="L211" i="2" s="1"/>
  <c r="M211" i="2" s="1"/>
  <c r="I211" i="2"/>
  <c r="H211" i="2" l="1"/>
  <c r="L212" i="2" s="1"/>
  <c r="M212" i="2" s="1"/>
  <c r="I212" i="2"/>
  <c r="J210" i="2"/>
  <c r="N210" i="2"/>
  <c r="Q209" i="2"/>
  <c r="V139" i="2"/>
  <c r="S139" i="2" s="1"/>
  <c r="T140" i="2" s="1"/>
  <c r="O139" i="2" l="1"/>
  <c r="U140" i="2"/>
  <c r="R140" i="2" s="1"/>
  <c r="H212" i="2"/>
  <c r="L213" i="2" s="1"/>
  <c r="M213" i="2" s="1"/>
  <c r="I213" i="2"/>
  <c r="J211" i="2"/>
  <c r="N211" i="2"/>
  <c r="Q210" i="2"/>
  <c r="H213" i="2" l="1"/>
  <c r="L214" i="2" s="1"/>
  <c r="M214" i="2" s="1"/>
  <c r="I214" i="2"/>
  <c r="Q211" i="2"/>
  <c r="N212" i="2"/>
  <c r="J212" i="2"/>
  <c r="V140" i="2"/>
  <c r="O140" i="2" s="1"/>
  <c r="S140" i="2" l="1"/>
  <c r="T141" i="2" s="1"/>
  <c r="H214" i="2"/>
  <c r="L215" i="2" s="1"/>
  <c r="M215" i="2" s="1"/>
  <c r="I215" i="2"/>
  <c r="Q212" i="2"/>
  <c r="N213" i="2"/>
  <c r="J213" i="2"/>
  <c r="H215" i="2" l="1"/>
  <c r="L216" i="2" s="1"/>
  <c r="M216" i="2" s="1"/>
  <c r="I216" i="2"/>
  <c r="N214" i="2"/>
  <c r="Q213" i="2"/>
  <c r="J214" i="2"/>
  <c r="U141" i="2"/>
  <c r="R141" i="2" s="1"/>
  <c r="V141" i="2" l="1"/>
  <c r="O141" i="2" s="1"/>
  <c r="H216" i="2"/>
  <c r="L217" i="2" s="1"/>
  <c r="M217" i="2" s="1"/>
  <c r="I217" i="2"/>
  <c r="J215" i="2"/>
  <c r="Q214" i="2"/>
  <c r="N215" i="2"/>
  <c r="N216" i="2" l="1"/>
  <c r="Q215" i="2"/>
  <c r="S141" i="2"/>
  <c r="T142" i="2" s="1"/>
  <c r="H217" i="2"/>
  <c r="L218" i="2" s="1"/>
  <c r="M218" i="2" s="1"/>
  <c r="I218" i="2"/>
  <c r="J216" i="2"/>
  <c r="H218" i="2" l="1"/>
  <c r="L219" i="2" s="1"/>
  <c r="M219" i="2" s="1"/>
  <c r="I219" i="2"/>
  <c r="J217" i="2"/>
  <c r="U142" i="2"/>
  <c r="R142" i="2" s="1"/>
  <c r="Q216" i="2"/>
  <c r="N217" i="2"/>
  <c r="H219" i="2" l="1"/>
  <c r="L220" i="2" s="1"/>
  <c r="M220" i="2" s="1"/>
  <c r="I220" i="2"/>
  <c r="N218" i="2"/>
  <c r="Q217" i="2"/>
  <c r="V142" i="2"/>
  <c r="S142" i="2" s="1"/>
  <c r="T143" i="2" s="1"/>
  <c r="J218" i="2"/>
  <c r="O142" i="2" l="1"/>
  <c r="J219" i="2"/>
  <c r="U143" i="2"/>
  <c r="R143" i="2" s="1"/>
  <c r="Q218" i="2"/>
  <c r="N219" i="2"/>
  <c r="H220" i="2"/>
  <c r="L221" i="2" s="1"/>
  <c r="M221" i="2" s="1"/>
  <c r="I221" i="2"/>
  <c r="N220" i="2" l="1"/>
  <c r="Q219" i="2"/>
  <c r="H221" i="2"/>
  <c r="L222" i="2" s="1"/>
  <c r="M222" i="2" s="1"/>
  <c r="I222" i="2"/>
  <c r="J220" i="2"/>
  <c r="V143" i="2"/>
  <c r="S143" i="2" s="1"/>
  <c r="T144" i="2" s="1"/>
  <c r="O143" i="2" l="1"/>
  <c r="U144" i="2"/>
  <c r="R144" i="2" s="1"/>
  <c r="J221" i="2"/>
  <c r="Q220" i="2"/>
  <c r="N221" i="2"/>
  <c r="H222" i="2"/>
  <c r="L223" i="2" s="1"/>
  <c r="M223" i="2" s="1"/>
  <c r="I223" i="2"/>
  <c r="H223" i="2" l="1"/>
  <c r="L224" i="2" s="1"/>
  <c r="M224" i="2" s="1"/>
  <c r="I224" i="2"/>
  <c r="J222" i="2"/>
  <c r="N222" i="2"/>
  <c r="Q221" i="2"/>
  <c r="V144" i="2"/>
  <c r="S144" i="2" s="1"/>
  <c r="T145" i="2" s="1"/>
  <c r="O144" i="2" l="1"/>
  <c r="U145" i="2"/>
  <c r="R145" i="2" s="1"/>
  <c r="Q222" i="2"/>
  <c r="N223" i="2"/>
  <c r="H224" i="2"/>
  <c r="L225" i="2" s="1"/>
  <c r="M225" i="2" s="1"/>
  <c r="I225" i="2"/>
  <c r="J223" i="2"/>
  <c r="N224" i="2" l="1"/>
  <c r="Q223" i="2"/>
  <c r="H225" i="2"/>
  <c r="L226" i="2" s="1"/>
  <c r="M226" i="2" s="1"/>
  <c r="I226" i="2"/>
  <c r="J224" i="2"/>
  <c r="V145" i="2"/>
  <c r="O145" i="2" s="1"/>
  <c r="J225" i="2" l="1"/>
  <c r="S145" i="2"/>
  <c r="T146" i="2" s="1"/>
  <c r="H226" i="2"/>
  <c r="L227" i="2" s="1"/>
  <c r="M227" i="2" s="1"/>
  <c r="I227" i="2"/>
  <c r="Q224" i="2"/>
  <c r="N225" i="2"/>
  <c r="N226" i="2" l="1"/>
  <c r="Q225" i="2"/>
  <c r="H227" i="2"/>
  <c r="L228" i="2" s="1"/>
  <c r="M228" i="2" s="1"/>
  <c r="I228" i="2"/>
  <c r="J226" i="2"/>
  <c r="U146" i="2"/>
  <c r="R146" i="2" s="1"/>
  <c r="V146" i="2" l="1"/>
  <c r="S146" i="2" s="1"/>
  <c r="T147" i="2" s="1"/>
  <c r="Q226" i="2"/>
  <c r="N227" i="2"/>
  <c r="H228" i="2"/>
  <c r="L229" i="2" s="1"/>
  <c r="M229" i="2" s="1"/>
  <c r="I229" i="2"/>
  <c r="J227" i="2"/>
  <c r="O146" i="2" l="1"/>
  <c r="U147" i="2"/>
  <c r="R147" i="2" s="1"/>
  <c r="H229" i="2"/>
  <c r="L230" i="2" s="1"/>
  <c r="M230" i="2" s="1"/>
  <c r="I230" i="2"/>
  <c r="J228" i="2"/>
  <c r="N228" i="2"/>
  <c r="Q227" i="2"/>
  <c r="H230" i="2" l="1"/>
  <c r="L231" i="2" s="1"/>
  <c r="M231" i="2" s="1"/>
  <c r="I231" i="2"/>
  <c r="J229" i="2"/>
  <c r="Q228" i="2"/>
  <c r="N229" i="2"/>
  <c r="V147" i="2"/>
  <c r="O147" i="2" s="1"/>
  <c r="S147" i="2" l="1"/>
  <c r="T148" i="2" s="1"/>
  <c r="H231" i="2"/>
  <c r="L232" i="2" s="1"/>
  <c r="M232" i="2" s="1"/>
  <c r="I232" i="2"/>
  <c r="N230" i="2"/>
  <c r="Q229" i="2"/>
  <c r="J230" i="2"/>
  <c r="Q230" i="2" l="1"/>
  <c r="N231" i="2"/>
  <c r="U148" i="2"/>
  <c r="R148" i="2" s="1"/>
  <c r="H232" i="2"/>
  <c r="L233" i="2" s="1"/>
  <c r="M233" i="2" s="1"/>
  <c r="I233" i="2"/>
  <c r="J231" i="2"/>
  <c r="H233" i="2" l="1"/>
  <c r="L234" i="2" s="1"/>
  <c r="M234" i="2" s="1"/>
  <c r="I234" i="2"/>
  <c r="J232" i="2"/>
  <c r="N232" i="2"/>
  <c r="Q231" i="2"/>
  <c r="V148" i="2"/>
  <c r="S148" i="2" s="1"/>
  <c r="T149" i="2" s="1"/>
  <c r="O148" i="2" l="1"/>
  <c r="U149" i="2"/>
  <c r="R149" i="2" s="1"/>
  <c r="Q232" i="2"/>
  <c r="N233" i="2"/>
  <c r="H234" i="2"/>
  <c r="L235" i="2" s="1"/>
  <c r="M235" i="2" s="1"/>
  <c r="I235" i="2"/>
  <c r="J233" i="2"/>
  <c r="H235" i="2" l="1"/>
  <c r="L236" i="2" s="1"/>
  <c r="M236" i="2" s="1"/>
  <c r="I236" i="2"/>
  <c r="J234" i="2"/>
  <c r="N234" i="2"/>
  <c r="Q233" i="2"/>
  <c r="V149" i="2"/>
  <c r="O149" i="2" s="1"/>
  <c r="S149" i="2" l="1"/>
  <c r="T150" i="2" s="1"/>
  <c r="U150" i="2" s="1"/>
  <c r="R150" i="2" s="1"/>
  <c r="H236" i="2"/>
  <c r="L237" i="2" s="1"/>
  <c r="M237" i="2" s="1"/>
  <c r="I237" i="2"/>
  <c r="Q234" i="2"/>
  <c r="N235" i="2"/>
  <c r="J235" i="2"/>
  <c r="H237" i="2" l="1"/>
  <c r="L238" i="2" s="1"/>
  <c r="M238" i="2" s="1"/>
  <c r="I238" i="2"/>
  <c r="N236" i="2"/>
  <c r="Q235" i="2"/>
  <c r="V150" i="2"/>
  <c r="O150" i="2" s="1"/>
  <c r="J236" i="2"/>
  <c r="S150" i="2" l="1"/>
  <c r="T151" i="2" s="1"/>
  <c r="H238" i="2"/>
  <c r="L239" i="2" s="1"/>
  <c r="M239" i="2" s="1"/>
  <c r="I239" i="2"/>
  <c r="Q236" i="2"/>
  <c r="N237" i="2"/>
  <c r="J237" i="2"/>
  <c r="N238" i="2" l="1"/>
  <c r="Q237" i="2"/>
  <c r="H239" i="2"/>
  <c r="L240" i="2" s="1"/>
  <c r="M240" i="2" s="1"/>
  <c r="I240" i="2"/>
  <c r="J238" i="2"/>
  <c r="U151" i="2"/>
  <c r="R151" i="2" s="1"/>
  <c r="H240" i="2" l="1"/>
  <c r="L241" i="2" s="1"/>
  <c r="M241" i="2" s="1"/>
  <c r="I241" i="2"/>
  <c r="J239" i="2"/>
  <c r="Q238" i="2"/>
  <c r="N239" i="2"/>
  <c r="V151" i="2"/>
  <c r="S151" i="2" s="1"/>
  <c r="T152" i="2" s="1"/>
  <c r="O151" i="2" l="1"/>
  <c r="U152" i="2"/>
  <c r="R152" i="2" s="1"/>
  <c r="H241" i="2"/>
  <c r="L242" i="2" s="1"/>
  <c r="M242" i="2" s="1"/>
  <c r="I242" i="2"/>
  <c r="N240" i="2"/>
  <c r="Q239" i="2"/>
  <c r="J240" i="2"/>
  <c r="Q240" i="2" l="1"/>
  <c r="N241" i="2"/>
  <c r="H242" i="2"/>
  <c r="L243" i="2" s="1"/>
  <c r="M243" i="2" s="1"/>
  <c r="I243" i="2"/>
  <c r="J241" i="2"/>
  <c r="V152" i="2"/>
  <c r="S152" i="2" s="1"/>
  <c r="T153" i="2" s="1"/>
  <c r="O152" i="2" l="1"/>
  <c r="J242" i="2"/>
  <c r="U153" i="2"/>
  <c r="R153" i="2" s="1"/>
  <c r="H243" i="2"/>
  <c r="L244" i="2" s="1"/>
  <c r="M244" i="2" s="1"/>
  <c r="I244" i="2"/>
  <c r="N242" i="2"/>
  <c r="Q241" i="2"/>
  <c r="H244" i="2" l="1"/>
  <c r="L245" i="2" s="1"/>
  <c r="M245" i="2" s="1"/>
  <c r="I245" i="2"/>
  <c r="Q242" i="2"/>
  <c r="N243" i="2"/>
  <c r="J243" i="2"/>
  <c r="V153" i="2"/>
  <c r="O153" i="2" s="1"/>
  <c r="S153" i="2" l="1"/>
  <c r="T154" i="2" s="1"/>
  <c r="U154" i="2" s="1"/>
  <c r="R154" i="2" s="1"/>
  <c r="H245" i="2"/>
  <c r="L246" i="2" s="1"/>
  <c r="M246" i="2" s="1"/>
  <c r="I246" i="2"/>
  <c r="N244" i="2"/>
  <c r="Q243" i="2"/>
  <c r="J244" i="2"/>
  <c r="H246" i="2" l="1"/>
  <c r="L247" i="2" s="1"/>
  <c r="M247" i="2" s="1"/>
  <c r="I247" i="2"/>
  <c r="J245" i="2"/>
  <c r="Q244" i="2"/>
  <c r="N245" i="2"/>
  <c r="V154" i="2"/>
  <c r="S154" i="2" s="1"/>
  <c r="T155" i="2" s="1"/>
  <c r="O154" i="2" l="1"/>
  <c r="U155" i="2"/>
  <c r="R155" i="2" s="1"/>
  <c r="N246" i="2"/>
  <c r="Q245" i="2"/>
  <c r="H247" i="2"/>
  <c r="L248" i="2" s="1"/>
  <c r="M248" i="2" s="1"/>
  <c r="I248" i="2"/>
  <c r="J246" i="2"/>
  <c r="H248" i="2" l="1"/>
  <c r="L249" i="2" s="1"/>
  <c r="M249" i="2" s="1"/>
  <c r="I249" i="2"/>
  <c r="J247" i="2"/>
  <c r="Q246" i="2"/>
  <c r="N247" i="2"/>
  <c r="V155" i="2"/>
  <c r="S155" i="2" s="1"/>
  <c r="T156" i="2" s="1"/>
  <c r="O155" i="2" l="1"/>
  <c r="U156" i="2"/>
  <c r="R156" i="2" s="1"/>
  <c r="N248" i="2"/>
  <c r="Q247" i="2"/>
  <c r="H249" i="2"/>
  <c r="L250" i="2" s="1"/>
  <c r="M250" i="2" s="1"/>
  <c r="I250" i="2"/>
  <c r="J248" i="2"/>
  <c r="J249" i="2" l="1"/>
  <c r="Q248" i="2"/>
  <c r="N249" i="2"/>
  <c r="H250" i="2"/>
  <c r="L251" i="2" s="1"/>
  <c r="M251" i="2" s="1"/>
  <c r="I251" i="2"/>
  <c r="V156" i="2"/>
  <c r="S156" i="2" s="1"/>
  <c r="T157" i="2" s="1"/>
  <c r="O156" i="2" l="1"/>
  <c r="U157" i="2"/>
  <c r="R157" i="2" s="1"/>
  <c r="N250" i="2"/>
  <c r="Q249" i="2"/>
  <c r="H251" i="2"/>
  <c r="L252" i="2" s="1"/>
  <c r="M252" i="2" s="1"/>
  <c r="I252" i="2"/>
  <c r="J250" i="2"/>
  <c r="J251" i="2" l="1"/>
  <c r="Q250" i="2"/>
  <c r="N251" i="2"/>
  <c r="V157" i="2"/>
  <c r="O157" i="2" s="1"/>
  <c r="H252" i="2"/>
  <c r="L253" i="2" s="1"/>
  <c r="M253" i="2" s="1"/>
  <c r="I253" i="2"/>
  <c r="H253" i="2" l="1"/>
  <c r="L254" i="2" s="1"/>
  <c r="M254" i="2" s="1"/>
  <c r="I254" i="2"/>
  <c r="N252" i="2"/>
  <c r="Q251" i="2"/>
  <c r="J252" i="2"/>
  <c r="S157" i="2"/>
  <c r="T158" i="2" s="1"/>
  <c r="U158" i="2" l="1"/>
  <c r="R158" i="2" s="1"/>
  <c r="Q252" i="2"/>
  <c r="N253" i="2"/>
  <c r="H254" i="2"/>
  <c r="J254" i="2" s="1"/>
  <c r="Y4" i="2" s="1"/>
  <c r="Y5" i="2" s="1"/>
  <c r="J253" i="2"/>
  <c r="N254" i="2" l="1"/>
  <c r="Q254" i="2" s="1"/>
  <c r="Q253" i="2"/>
  <c r="V158" i="2"/>
  <c r="S158" i="2" s="1"/>
  <c r="T159" i="2" s="1"/>
  <c r="O158" i="2" l="1"/>
  <c r="U159" i="2"/>
  <c r="R159" i="2" s="1"/>
  <c r="V159" i="2" l="1"/>
  <c r="O159" i="2" s="1"/>
  <c r="S159" i="2"/>
  <c r="T160" i="2" s="1"/>
  <c r="U160" i="2" l="1"/>
  <c r="R160" i="2" s="1"/>
  <c r="V160" i="2" l="1"/>
  <c r="S160" i="2" s="1"/>
  <c r="T161" i="2" s="1"/>
  <c r="U161" i="2" s="1"/>
  <c r="R161" i="2" s="1"/>
  <c r="O160" i="2" l="1"/>
  <c r="V161" i="2"/>
  <c r="O161" i="2" s="1"/>
  <c r="S161" i="2" l="1"/>
  <c r="T162" i="2" s="1"/>
  <c r="U162" i="2" s="1"/>
  <c r="R162" i="2" s="1"/>
  <c r="V162" i="2" l="1"/>
  <c r="S162" i="2" s="1"/>
  <c r="T163" i="2" s="1"/>
  <c r="U163" i="2" s="1"/>
  <c r="R163" i="2" s="1"/>
  <c r="O162" i="2" l="1"/>
  <c r="V163" i="2"/>
  <c r="O163" i="2" s="1"/>
  <c r="S163" i="2" l="1"/>
  <c r="T164" i="2" s="1"/>
  <c r="U164" i="2" s="1"/>
  <c r="R164" i="2" s="1"/>
  <c r="V164" i="2" l="1"/>
  <c r="O164" i="2" s="1"/>
  <c r="S164" i="2" l="1"/>
  <c r="T165" i="2" s="1"/>
  <c r="U165" i="2" s="1"/>
  <c r="R165" i="2" s="1"/>
  <c r="V165" i="2" l="1"/>
  <c r="O165" i="2" s="1"/>
  <c r="S165" i="2" l="1"/>
  <c r="T166" i="2" s="1"/>
  <c r="U166" i="2" s="1"/>
  <c r="V166" i="2" l="1"/>
  <c r="R166" i="2"/>
  <c r="O166" i="2"/>
  <c r="S166" i="2" l="1"/>
  <c r="T167" i="2" s="1"/>
  <c r="U167" i="2" s="1"/>
  <c r="R167" i="2" s="1"/>
  <c r="V167" i="2" l="1"/>
  <c r="O167" i="2" s="1"/>
  <c r="S167" i="2"/>
  <c r="T168" i="2" s="1"/>
  <c r="U168" i="2" s="1"/>
  <c r="R168" i="2" s="1"/>
  <c r="V168" i="2" l="1"/>
  <c r="S168" i="2" s="1"/>
  <c r="T169" i="2" s="1"/>
  <c r="U169" i="2" s="1"/>
  <c r="R169" i="2" s="1"/>
  <c r="O168" i="2" l="1"/>
  <c r="V169" i="2"/>
  <c r="O169" i="2" s="1"/>
  <c r="S169" i="2" l="1"/>
  <c r="T170" i="2" s="1"/>
  <c r="U170" i="2" s="1"/>
  <c r="R170" i="2" s="1"/>
  <c r="V170" i="2" l="1"/>
  <c r="S170" i="2" s="1"/>
  <c r="T171" i="2" s="1"/>
  <c r="U171" i="2" s="1"/>
  <c r="R171" i="2" s="1"/>
  <c r="O170" i="2" l="1"/>
  <c r="V171" i="2"/>
  <c r="O171" i="2" s="1"/>
  <c r="S171" i="2" l="1"/>
  <c r="T172" i="2" s="1"/>
  <c r="U172" i="2" s="1"/>
  <c r="R172" i="2" s="1"/>
  <c r="V172" i="2" l="1"/>
  <c r="S172" i="2" s="1"/>
  <c r="T173" i="2" s="1"/>
  <c r="U173" i="2" s="1"/>
  <c r="R173" i="2" s="1"/>
  <c r="O172" i="2" l="1"/>
  <c r="V173" i="2"/>
  <c r="O173" i="2" s="1"/>
  <c r="S173" i="2" l="1"/>
  <c r="T174" i="2" s="1"/>
  <c r="U174" i="2" s="1"/>
  <c r="R174" i="2" s="1"/>
  <c r="V174" i="2" l="1"/>
  <c r="S174" i="2" s="1"/>
  <c r="T175" i="2" s="1"/>
  <c r="U175" i="2" s="1"/>
  <c r="R175" i="2" s="1"/>
  <c r="O174" i="2" l="1"/>
  <c r="V175" i="2"/>
  <c r="O175" i="2" s="1"/>
  <c r="S175" i="2" l="1"/>
  <c r="T176" i="2" s="1"/>
  <c r="U176" i="2" s="1"/>
  <c r="R176" i="2" s="1"/>
  <c r="V176" i="2" l="1"/>
  <c r="S176" i="2" s="1"/>
  <c r="T177" i="2" s="1"/>
  <c r="U177" i="2" s="1"/>
  <c r="R177" i="2" s="1"/>
  <c r="O176" i="2" l="1"/>
  <c r="V177" i="2"/>
  <c r="O177" i="2" s="1"/>
  <c r="S177" i="2" l="1"/>
  <c r="T178" i="2" s="1"/>
  <c r="U178" i="2" s="1"/>
  <c r="R178" i="2" s="1"/>
  <c r="V178" i="2" l="1"/>
  <c r="S178" i="2" s="1"/>
  <c r="T179" i="2" s="1"/>
  <c r="U179" i="2" s="1"/>
  <c r="R179" i="2" s="1"/>
  <c r="O178" i="2" l="1"/>
  <c r="V179" i="2"/>
  <c r="O179" i="2" s="1"/>
  <c r="S179" i="2" l="1"/>
  <c r="T180" i="2" s="1"/>
  <c r="U180" i="2" s="1"/>
  <c r="R180" i="2" s="1"/>
  <c r="V180" i="2" l="1"/>
  <c r="S180" i="2" s="1"/>
  <c r="T181" i="2" s="1"/>
  <c r="U181" i="2" s="1"/>
  <c r="R181" i="2" s="1"/>
  <c r="O180" i="2" l="1"/>
  <c r="V181" i="2"/>
  <c r="O181" i="2" s="1"/>
  <c r="S181" i="2" l="1"/>
  <c r="T182" i="2" s="1"/>
  <c r="U182" i="2" s="1"/>
  <c r="R182" i="2" s="1"/>
  <c r="V182" i="2" l="1"/>
  <c r="S182" i="2" s="1"/>
  <c r="T183" i="2" s="1"/>
  <c r="U183" i="2" s="1"/>
  <c r="R183" i="2" s="1"/>
  <c r="O182" i="2" l="1"/>
  <c r="V183" i="2"/>
  <c r="O183" i="2" s="1"/>
  <c r="S183" i="2" l="1"/>
  <c r="T184" i="2" s="1"/>
  <c r="U184" i="2" s="1"/>
  <c r="R184" i="2" s="1"/>
  <c r="V184" i="2" l="1"/>
  <c r="S184" i="2" s="1"/>
  <c r="T185" i="2" s="1"/>
  <c r="U185" i="2" s="1"/>
  <c r="R185" i="2" s="1"/>
  <c r="O184" i="2" l="1"/>
  <c r="V185" i="2"/>
  <c r="S185" i="2" s="1"/>
  <c r="T186" i="2" s="1"/>
  <c r="O185" i="2" l="1"/>
  <c r="U186" i="2"/>
  <c r="R186" i="2" s="1"/>
  <c r="V186" i="2" l="1"/>
  <c r="S186" i="2" s="1"/>
  <c r="T187" i="2" s="1"/>
  <c r="U187" i="2" s="1"/>
  <c r="R187" i="2" s="1"/>
  <c r="O186" i="2" l="1"/>
  <c r="V187" i="2"/>
  <c r="S187" i="2" s="1"/>
  <c r="T188" i="2" s="1"/>
  <c r="O187" i="2" l="1"/>
  <c r="U188" i="2"/>
  <c r="R188" i="2" s="1"/>
  <c r="V188" i="2" l="1"/>
  <c r="S188" i="2" s="1"/>
  <c r="T189" i="2" s="1"/>
  <c r="U189" i="2" s="1"/>
  <c r="R189" i="2" s="1"/>
  <c r="O188" i="2" l="1"/>
  <c r="V189" i="2"/>
  <c r="O189" i="2" s="1"/>
  <c r="S189" i="2" l="1"/>
  <c r="T190" i="2" s="1"/>
  <c r="U190" i="2" s="1"/>
  <c r="R190" i="2" s="1"/>
  <c r="V190" i="2" l="1"/>
  <c r="S190" i="2" s="1"/>
  <c r="T191" i="2" s="1"/>
  <c r="U191" i="2" s="1"/>
  <c r="R191" i="2" s="1"/>
  <c r="O190" i="2" l="1"/>
  <c r="V191" i="2"/>
  <c r="S191" i="2" s="1"/>
  <c r="T192" i="2" s="1"/>
  <c r="O191" i="2" l="1"/>
  <c r="U192" i="2"/>
  <c r="R192" i="2" s="1"/>
  <c r="V192" i="2" l="1"/>
  <c r="S192" i="2" s="1"/>
  <c r="T193" i="2" s="1"/>
  <c r="U193" i="2" s="1"/>
  <c r="R193" i="2" s="1"/>
  <c r="O192" i="2" l="1"/>
  <c r="V193" i="2"/>
  <c r="S193" i="2" s="1"/>
  <c r="T194" i="2" s="1"/>
  <c r="O193" i="2" l="1"/>
  <c r="U194" i="2"/>
  <c r="R194" i="2" s="1"/>
  <c r="V194" i="2" l="1"/>
  <c r="S194" i="2" s="1"/>
  <c r="T195" i="2" s="1"/>
  <c r="U195" i="2" s="1"/>
  <c r="R195" i="2" s="1"/>
  <c r="O194" i="2" l="1"/>
  <c r="V195" i="2"/>
  <c r="S195" i="2" s="1"/>
  <c r="T196" i="2" s="1"/>
  <c r="U196" i="2" s="1"/>
  <c r="R196" i="2" s="1"/>
  <c r="O195" i="2" l="1"/>
  <c r="V196" i="2"/>
  <c r="S196" i="2" s="1"/>
  <c r="T197" i="2" s="1"/>
  <c r="O196" i="2" l="1"/>
  <c r="U197" i="2"/>
  <c r="R197" i="2" s="1"/>
  <c r="V197" i="2" l="1"/>
  <c r="O197" i="2" s="1"/>
  <c r="S197" i="2"/>
  <c r="T198" i="2" s="1"/>
  <c r="U198" i="2" l="1"/>
  <c r="R198" i="2" s="1"/>
  <c r="V198" i="2" l="1"/>
  <c r="O198" i="2" s="1"/>
  <c r="S198" i="2" l="1"/>
  <c r="T199" i="2" s="1"/>
  <c r="U199" i="2" s="1"/>
  <c r="V199" i="2" l="1"/>
  <c r="O199" i="2" s="1"/>
  <c r="R199" i="2"/>
  <c r="S199" i="2" s="1"/>
  <c r="T200" i="2" s="1"/>
  <c r="U200" i="2" s="1"/>
  <c r="R200" i="2" s="1"/>
  <c r="V200" i="2" l="1"/>
  <c r="O200" i="2" s="1"/>
  <c r="S200" i="2" l="1"/>
  <c r="T201" i="2" s="1"/>
  <c r="U201" i="2" s="1"/>
  <c r="V201" i="2" l="1"/>
  <c r="R201" i="2"/>
  <c r="S201" i="2" s="1"/>
  <c r="T202" i="2" s="1"/>
  <c r="U202" i="2" s="1"/>
  <c r="R202" i="2" s="1"/>
  <c r="O201" i="2"/>
  <c r="V202" i="2" l="1"/>
  <c r="O202" i="2" s="1"/>
  <c r="S202" i="2" l="1"/>
  <c r="T203" i="2" s="1"/>
  <c r="U203" i="2" s="1"/>
  <c r="R203" i="2" s="1"/>
  <c r="V203" i="2" l="1"/>
  <c r="S203" i="2" s="1"/>
  <c r="T204" i="2" s="1"/>
  <c r="U204" i="2" s="1"/>
  <c r="R204" i="2" s="1"/>
  <c r="O203" i="2" l="1"/>
  <c r="V204" i="2"/>
  <c r="S204" i="2" s="1"/>
  <c r="T205" i="2" s="1"/>
  <c r="U205" i="2" s="1"/>
  <c r="R205" i="2" s="1"/>
  <c r="X5" i="2"/>
  <c r="Z4" i="2" s="1"/>
  <c r="O204" i="2" l="1"/>
  <c r="V205" i="2"/>
  <c r="S205" i="2" s="1"/>
  <c r="T206" i="2" s="1"/>
  <c r="U206" i="2" s="1"/>
  <c r="R206" i="2" s="1"/>
  <c r="O205" i="2" l="1"/>
  <c r="V206" i="2"/>
  <c r="O206" i="2" s="1"/>
  <c r="S206" i="2" l="1"/>
  <c r="T207" i="2" s="1"/>
  <c r="U207" i="2" s="1"/>
  <c r="R207" i="2" s="1"/>
  <c r="V207" i="2" l="1"/>
  <c r="O207" i="2" s="1"/>
  <c r="S207" i="2" l="1"/>
  <c r="T208" i="2" s="1"/>
  <c r="U208" i="2" s="1"/>
  <c r="V208" i="2" l="1"/>
  <c r="R208" i="2"/>
  <c r="O208" i="2"/>
  <c r="S208" i="2" l="1"/>
  <c r="T209" i="2" s="1"/>
  <c r="U209" i="2" s="1"/>
  <c r="R209" i="2" s="1"/>
  <c r="V209" i="2" l="1"/>
  <c r="O209" i="2" s="1"/>
  <c r="S209" i="2"/>
  <c r="T210" i="2" s="1"/>
  <c r="U210" i="2" s="1"/>
  <c r="V210" i="2" l="1"/>
  <c r="R210" i="2"/>
  <c r="S210" i="2" s="1"/>
  <c r="T211" i="2" s="1"/>
  <c r="U211" i="2" s="1"/>
  <c r="R211" i="2" s="1"/>
  <c r="O210" i="2"/>
  <c r="V211" i="2" l="1"/>
  <c r="O211" i="2" s="1"/>
  <c r="S211" i="2" l="1"/>
  <c r="T212" i="2" s="1"/>
  <c r="U212" i="2" s="1"/>
  <c r="R212" i="2" s="1"/>
  <c r="V212" i="2" l="1"/>
  <c r="S212" i="2" s="1"/>
  <c r="T213" i="2" s="1"/>
  <c r="U213" i="2" s="1"/>
  <c r="R213" i="2" s="1"/>
  <c r="O212" i="2" l="1"/>
  <c r="V213" i="2"/>
  <c r="O213" i="2" s="1"/>
  <c r="S213" i="2" l="1"/>
  <c r="T214" i="2" s="1"/>
  <c r="U214" i="2" s="1"/>
  <c r="V214" i="2" l="1"/>
  <c r="O214" i="2" s="1"/>
  <c r="R214" i="2"/>
  <c r="S214" i="2" s="1"/>
  <c r="T215" i="2" s="1"/>
  <c r="U215" i="2" s="1"/>
  <c r="V215" i="2" l="1"/>
  <c r="R215" i="2"/>
  <c r="S215" i="2" s="1"/>
  <c r="T216" i="2" s="1"/>
  <c r="U216" i="2" s="1"/>
  <c r="R216" i="2" s="1"/>
  <c r="O215" i="2"/>
  <c r="V216" i="2" l="1"/>
  <c r="S216" i="2" s="1"/>
  <c r="T217" i="2" s="1"/>
  <c r="U217" i="2" s="1"/>
  <c r="R217" i="2" s="1"/>
  <c r="O216" i="2" l="1"/>
  <c r="V217" i="2"/>
  <c r="O217" i="2" s="1"/>
  <c r="S217" i="2" l="1"/>
  <c r="T218" i="2" s="1"/>
  <c r="U218" i="2" s="1"/>
  <c r="R218" i="2" s="1"/>
  <c r="V218" i="2" l="1"/>
  <c r="S218" i="2" s="1"/>
  <c r="T219" i="2" s="1"/>
  <c r="O218" i="2" l="1"/>
  <c r="U219" i="2"/>
  <c r="R219" i="2" s="1"/>
  <c r="V219" i="2" l="1"/>
  <c r="O219" i="2" s="1"/>
  <c r="S219" i="2" l="1"/>
  <c r="T220" i="2" s="1"/>
  <c r="U220" i="2" s="1"/>
  <c r="V220" i="2" l="1"/>
  <c r="R220" i="2"/>
  <c r="S220" i="2" s="1"/>
  <c r="T221" i="2" s="1"/>
  <c r="U221" i="2" s="1"/>
  <c r="O220" i="2"/>
  <c r="V221" i="2" l="1"/>
  <c r="R221" i="2"/>
  <c r="O221" i="2"/>
  <c r="S221" i="2" l="1"/>
  <c r="T222" i="2" s="1"/>
  <c r="U222" i="2" s="1"/>
  <c r="R222" i="2" l="1"/>
  <c r="S222" i="2" s="1"/>
  <c r="T223" i="2" s="1"/>
  <c r="U223" i="2" s="1"/>
  <c r="R223" i="2" s="1"/>
  <c r="V222" i="2"/>
  <c r="O222" i="2" s="1"/>
  <c r="V223" i="2"/>
  <c r="O223" i="2" s="1"/>
  <c r="S223" i="2"/>
  <c r="T224" i="2" s="1"/>
  <c r="U224" i="2" l="1"/>
  <c r="R224" i="2" s="1"/>
  <c r="V224" i="2" l="1"/>
  <c r="O224" i="2" s="1"/>
  <c r="S224" i="2" l="1"/>
  <c r="T225" i="2" s="1"/>
  <c r="U225" i="2" s="1"/>
  <c r="V225" i="2" l="1"/>
  <c r="O225" i="2" s="1"/>
  <c r="R225" i="2"/>
  <c r="S225" i="2" s="1"/>
  <c r="T226" i="2" s="1"/>
  <c r="U226" i="2" s="1"/>
  <c r="R226" i="2" s="1"/>
  <c r="V226" i="2" l="1"/>
  <c r="S226" i="2" s="1"/>
  <c r="T227" i="2" s="1"/>
  <c r="O226" i="2" l="1"/>
  <c r="U227" i="2"/>
  <c r="R227" i="2" s="1"/>
  <c r="V227" i="2" l="1"/>
  <c r="O227" i="2" s="1"/>
  <c r="S227" i="2" l="1"/>
  <c r="T228" i="2" s="1"/>
  <c r="U228" i="2" s="1"/>
  <c r="R228" i="2" s="1"/>
  <c r="V228" i="2" l="1"/>
  <c r="S228" i="2" s="1"/>
  <c r="T229" i="2" s="1"/>
  <c r="O228" i="2" l="1"/>
  <c r="U229" i="2"/>
  <c r="R229" i="2" s="1"/>
  <c r="V229" i="2" l="1"/>
  <c r="S229" i="2" s="1"/>
  <c r="T230" i="2" s="1"/>
  <c r="O229" i="2" l="1"/>
  <c r="U230" i="2"/>
  <c r="R230" i="2" s="1"/>
  <c r="V230" i="2" l="1"/>
  <c r="O230" i="2" s="1"/>
  <c r="S230" i="2" l="1"/>
  <c r="T231" i="2" s="1"/>
  <c r="U231" i="2" s="1"/>
  <c r="V231" i="2" l="1"/>
  <c r="O231" i="2" s="1"/>
  <c r="R231" i="2"/>
  <c r="S231" i="2" s="1"/>
  <c r="T232" i="2" s="1"/>
  <c r="U232" i="2" s="1"/>
  <c r="R232" i="2" s="1"/>
  <c r="V232" i="2" l="1"/>
  <c r="O232" i="2" s="1"/>
  <c r="S232" i="2"/>
  <c r="T233" i="2" s="1"/>
  <c r="U233" i="2" s="1"/>
  <c r="R233" i="2" s="1"/>
  <c r="V233" i="2" l="1"/>
  <c r="S233" i="2" s="1"/>
  <c r="T234" i="2" s="1"/>
  <c r="O233" i="2" l="1"/>
  <c r="U234" i="2"/>
  <c r="R234" i="2" s="1"/>
  <c r="V234" i="2" l="1"/>
  <c r="S234" i="2" s="1"/>
  <c r="T235" i="2" s="1"/>
  <c r="U235" i="2" s="1"/>
  <c r="R235" i="2" s="1"/>
  <c r="O234" i="2" l="1"/>
  <c r="V235" i="2"/>
  <c r="O235" i="2" s="1"/>
  <c r="S235" i="2" l="1"/>
  <c r="T236" i="2" s="1"/>
  <c r="U236" i="2" s="1"/>
  <c r="V236" i="2" l="1"/>
  <c r="O236" i="2" s="1"/>
  <c r="R236" i="2"/>
  <c r="S236" i="2" s="1"/>
  <c r="T237" i="2" s="1"/>
  <c r="U237" i="2" s="1"/>
  <c r="R237" i="2" s="1"/>
  <c r="V237" i="2" l="1"/>
  <c r="O237" i="2" s="1"/>
  <c r="S237" i="2"/>
  <c r="T238" i="2" s="1"/>
  <c r="U238" i="2" l="1"/>
  <c r="R238" i="2" s="1"/>
  <c r="V238" i="2" l="1"/>
  <c r="O238" i="2" s="1"/>
  <c r="S238" i="2" l="1"/>
  <c r="T239" i="2" s="1"/>
  <c r="U239" i="2" s="1"/>
  <c r="R239" i="2" s="1"/>
  <c r="V239" i="2" l="1"/>
  <c r="S239" i="2" s="1"/>
  <c r="T240" i="2" s="1"/>
  <c r="O239" i="2" l="1"/>
  <c r="U240" i="2"/>
  <c r="R240" i="2" s="1"/>
  <c r="V240" i="2" l="1"/>
  <c r="O240" i="2" s="1"/>
  <c r="S240" i="2" l="1"/>
  <c r="T241" i="2" s="1"/>
  <c r="U241" i="2" s="1"/>
  <c r="V241" i="2" l="1"/>
  <c r="R241" i="2"/>
  <c r="S241" i="2" s="1"/>
  <c r="T242" i="2" s="1"/>
  <c r="U242" i="2" s="1"/>
  <c r="R242" i="2" s="1"/>
  <c r="O241" i="2"/>
  <c r="V242" i="2" l="1"/>
  <c r="O242" i="2" s="1"/>
  <c r="S242" i="2" l="1"/>
  <c r="T243" i="2" s="1"/>
  <c r="U243" i="2" s="1"/>
  <c r="R243" i="2" s="1"/>
  <c r="V243" i="2" l="1"/>
  <c r="O243" i="2" s="1"/>
  <c r="S243" i="2" l="1"/>
  <c r="T244" i="2" s="1"/>
  <c r="U244" i="2" s="1"/>
  <c r="V244" i="2" l="1"/>
  <c r="R244" i="2"/>
  <c r="O244" i="2"/>
  <c r="S244" i="2" l="1"/>
  <c r="T245" i="2" s="1"/>
  <c r="U245" i="2" s="1"/>
  <c r="R245" i="2" s="1"/>
  <c r="V245" i="2" l="1"/>
  <c r="O245" i="2" s="1"/>
  <c r="S245" i="2"/>
  <c r="T246" i="2" s="1"/>
  <c r="U246" i="2" s="1"/>
  <c r="R246" i="2" s="1"/>
  <c r="V246" i="2" l="1"/>
  <c r="S246" i="2" s="1"/>
  <c r="T247" i="2" s="1"/>
  <c r="O246" i="2" l="1"/>
  <c r="U247" i="2"/>
  <c r="V247" i="2" l="1"/>
  <c r="O247" i="2" s="1"/>
  <c r="R247" i="2" l="1"/>
  <c r="S247" i="2" s="1"/>
  <c r="T248" i="2" s="1"/>
  <c r="U248" i="2" s="1"/>
  <c r="V248" i="2" l="1"/>
  <c r="R248" i="2" s="1"/>
  <c r="S248" i="2" s="1"/>
  <c r="T249" i="2" s="1"/>
  <c r="O248" i="2" l="1"/>
  <c r="U249" i="2"/>
  <c r="V249" i="2" l="1"/>
  <c r="O249" i="2" s="1"/>
  <c r="R249" i="2"/>
  <c r="S249" i="2" s="1"/>
  <c r="T250" i="2" s="1"/>
  <c r="U250" i="2" l="1"/>
  <c r="V250" i="2" l="1"/>
  <c r="O250" i="2" s="1"/>
  <c r="R250" i="2" l="1"/>
  <c r="S250" i="2" s="1"/>
  <c r="T251" i="2" s="1"/>
  <c r="U251" i="2" s="1"/>
  <c r="V251" i="2" s="1"/>
  <c r="R251" i="2" s="1"/>
  <c r="S251" i="2" s="1"/>
  <c r="T252" i="2" s="1"/>
  <c r="O251" i="2" l="1"/>
  <c r="U252" i="2"/>
  <c r="V252" i="2" l="1"/>
  <c r="R252" i="2" s="1"/>
  <c r="S252" i="2" s="1"/>
  <c r="T253" i="2" s="1"/>
  <c r="U253" i="2" s="1"/>
  <c r="O252" i="2" l="1"/>
  <c r="V253" i="2"/>
  <c r="R253" i="2" s="1"/>
  <c r="S253" i="2" s="1"/>
  <c r="T254" i="2" s="1"/>
  <c r="O253" i="2" l="1"/>
  <c r="W4" i="2"/>
  <c r="U254" i="2"/>
  <c r="V254" i="2" l="1"/>
  <c r="R254" i="2" s="1"/>
  <c r="S254" i="2" s="1"/>
  <c r="AA4" i="2"/>
  <c r="X4" i="2"/>
  <c r="W5" i="2"/>
  <c r="O254" i="2" l="1"/>
</calcChain>
</file>

<file path=xl/sharedStrings.xml><?xml version="1.0" encoding="utf-8"?>
<sst xmlns="http://schemas.openxmlformats.org/spreadsheetml/2006/main" count="93" uniqueCount="78">
  <si>
    <t>R</t>
  </si>
  <si>
    <t>D_ic</t>
  </si>
  <si>
    <t>D_oc</t>
  </si>
  <si>
    <t>W_mm</t>
  </si>
  <si>
    <t>L_c</t>
  </si>
  <si>
    <t>CMAT</t>
  </si>
  <si>
    <t>N_Turns</t>
  </si>
  <si>
    <t>PARAMETERS</t>
  </si>
  <si>
    <t>TIME INFO</t>
  </si>
  <si>
    <t>CAP INFO</t>
  </si>
  <si>
    <t>COIL INFO</t>
  </si>
  <si>
    <t>BULLET INFO</t>
  </si>
  <si>
    <t>RESULTS</t>
  </si>
  <si>
    <t>CAPACITOR PROPERTIES</t>
  </si>
  <si>
    <t>Index:</t>
  </si>
  <si>
    <t>Time:</t>
  </si>
  <si>
    <t>Next TC:</t>
  </si>
  <si>
    <t>Cap Voltage:</t>
  </si>
  <si>
    <t>Cap Charge:</t>
  </si>
  <si>
    <t>Cap Energy:</t>
  </si>
  <si>
    <t>IGBT ON:</t>
  </si>
  <si>
    <t>Ideal Current:</t>
  </si>
  <si>
    <t>Current @ NTC:</t>
  </si>
  <si>
    <t>Current:</t>
  </si>
  <si>
    <t>Inductance:</t>
  </si>
  <si>
    <t>Time Constant:</t>
  </si>
  <si>
    <t>Field Strength:</t>
  </si>
  <si>
    <t>Force:</t>
  </si>
  <si>
    <t>Acceleration:</t>
  </si>
  <si>
    <t>Speed:</t>
  </si>
  <si>
    <t>Bullet Position:</t>
  </si>
  <si>
    <t>Nearest</t>
  </si>
  <si>
    <t>Final Velocity:</t>
  </si>
  <si>
    <t>Kinetic Energy:</t>
  </si>
  <si>
    <t>Energy Spent:</t>
  </si>
  <si>
    <t>Efficiency:</t>
  </si>
  <si>
    <t>Sensor Pulse:</t>
  </si>
  <si>
    <t>Coil Energy:</t>
  </si>
  <si>
    <t>Voltage:</t>
  </si>
  <si>
    <t>Capacitance:</t>
  </si>
  <si>
    <t>Charge:</t>
  </si>
  <si>
    <t>Energy:</t>
  </si>
  <si>
    <t>(Number)</t>
  </si>
  <si>
    <t>(Millisecond)</t>
  </si>
  <si>
    <t>(Volts)</t>
  </si>
  <si>
    <t>(Coulombs)</t>
  </si>
  <si>
    <t>(Percentage)</t>
  </si>
  <si>
    <t>(True/False)</t>
  </si>
  <si>
    <t>(Amps)</t>
  </si>
  <si>
    <t>(Microhenry)</t>
  </si>
  <si>
    <t>(Newtons)</t>
  </si>
  <si>
    <t>(M/S^2)</t>
  </si>
  <si>
    <t>(Meter/Second)</t>
  </si>
  <si>
    <t>(Millimeter)</t>
  </si>
  <si>
    <t>(Joules)</t>
  </si>
  <si>
    <t>(Milliseconds)</t>
  </si>
  <si>
    <t>COIL PROPERTIES</t>
  </si>
  <si>
    <t>Resistance:</t>
  </si>
  <si>
    <t>PROJECTILE PROPERTIES</t>
  </si>
  <si>
    <t>Mass:</t>
  </si>
  <si>
    <t>Starting Speed:</t>
  </si>
  <si>
    <t>Starting Position:</t>
  </si>
  <si>
    <t>SEMICONDUCTOR PROPERTIES</t>
  </si>
  <si>
    <t>On Time:</t>
  </si>
  <si>
    <t>Off Time:</t>
  </si>
  <si>
    <t>Max Current:</t>
  </si>
  <si>
    <t>SIMULATION PROPERTIES</t>
  </si>
  <si>
    <t>Time Increment:</t>
  </si>
  <si>
    <t>z mm</t>
  </si>
  <si>
    <t>L H</t>
  </si>
  <si>
    <t>F N</t>
  </si>
  <si>
    <t>L</t>
  </si>
  <si>
    <t>C</t>
  </si>
  <si>
    <t>18 AWG</t>
  </si>
  <si>
    <t>16 AWG</t>
  </si>
  <si>
    <t>ESR</t>
  </si>
  <si>
    <t>V</t>
  </si>
  <si>
    <t>Z_proj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</si>
</sst>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64" formatCode="0.0"/>
    <numFmt numFmtId="165" formatCode="0\ &quot;V&quot;"/>
    <numFmt numFmtId="166" formatCode="0\ &quot;μF&quot;"/>
    <numFmt numFmtId="167" formatCode="0.00\ &quot;C&quot;"/>
    <numFmt numFmtId="168" formatCode="0.0\ &quot;J&quot;"/>
    <numFmt numFmtId="169" formatCode="&quot;#&quot;\ 0"/>
    <numFmt numFmtId="170" formatCode="0.00\ &quot;ms&quot;"/>
    <numFmt numFmtId="171" formatCode="0.0\ &quot;V&quot;"/>
    <numFmt numFmtId="172" formatCode="0.0\ &quot;%&quot;"/>
    <numFmt numFmtId="173" formatCode="0.0\ &quot;A&quot;"/>
    <numFmt numFmtId="174" formatCode="0.0\ &quot;μH&quot;"/>
    <numFmt numFmtId="175" formatCode="0.0\ &quot;N&quot;"/>
    <numFmt numFmtId="176" formatCode="0.0\ &quot;M/S²&quot;"/>
    <numFmt numFmtId="177" formatCode="0.00\ &quot;m/s&quot;"/>
    <numFmt numFmtId="178" formatCode="0.00\ &quot;mm&quot;"/>
    <numFmt numFmtId="179" formatCode="0.00\ &quot;J&quot;"/>
    <numFmt numFmtId="180" formatCode="0.0\ \J"/>
    <numFmt numFmtId="181" formatCode="0\ &quot;J&quot;"/>
    <numFmt numFmtId="182" formatCode="&quot;(+&quot;0.00\ &quot;m/s)&quot;"/>
    <numFmt numFmtId="183" formatCode="&quot;(+&quot;0.00\ &quot;J)&quot;"/>
    <numFmt numFmtId="184" formatCode="\(0.00%\)"/>
    <numFmt numFmtId="185" formatCode="0.00\ &quot;Ω&quot;"/>
    <numFmt numFmtId="186" formatCode="0\ &quot;μH&quot;"/>
    <numFmt numFmtId="187" formatCode="0.0\ &quot;g&quot;"/>
    <numFmt numFmtId="188" formatCode="0.00\ &quot;M/S&quot;"/>
    <numFmt numFmtId="189" formatCode="0.0\ &quot;ms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64" fontId="4" fillId="3" borderId="5" xfId="1" applyNumberFormat="1" applyFont="1" applyFill="1" applyBorder="1" applyAlignment="1">
      <alignment horizontal="center"/>
    </xf>
    <xf numFmtId="2" fontId="4" fillId="4" borderId="6" xfId="1" applyNumberFormat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"/>
    </xf>
    <xf numFmtId="164" fontId="4" fillId="4" borderId="4" xfId="1" applyNumberFormat="1" applyFont="1" applyFill="1" applyBorder="1" applyAlignment="1">
      <alignment horizontal="center"/>
    </xf>
    <xf numFmtId="2" fontId="4" fillId="4" borderId="5" xfId="1" applyNumberFormat="1" applyFont="1" applyFill="1" applyBorder="1" applyAlignment="1">
      <alignment horizontal="center"/>
    </xf>
    <xf numFmtId="2" fontId="4" fillId="5" borderId="6" xfId="1" applyNumberFormat="1" applyFont="1" applyFill="1" applyBorder="1" applyAlignment="1">
      <alignment horizontal="center"/>
    </xf>
    <xf numFmtId="164" fontId="4" fillId="5" borderId="4" xfId="1" applyNumberFormat="1" applyFont="1" applyFill="1" applyBorder="1" applyAlignment="1">
      <alignment horizontal="center"/>
    </xf>
    <xf numFmtId="2" fontId="4" fillId="5" borderId="4" xfId="1" applyNumberFormat="1" applyFont="1" applyFill="1" applyBorder="1" applyAlignment="1">
      <alignment horizontal="center"/>
    </xf>
    <xf numFmtId="2" fontId="4" fillId="5" borderId="5" xfId="1" applyNumberFormat="1" applyFont="1" applyFill="1" applyBorder="1" applyAlignment="1">
      <alignment horizontal="center"/>
    </xf>
    <xf numFmtId="164" fontId="4" fillId="6" borderId="6" xfId="1" applyNumberFormat="1" applyFont="1" applyFill="1" applyBorder="1" applyAlignment="1">
      <alignment horizontal="center"/>
    </xf>
    <xf numFmtId="164" fontId="4" fillId="6" borderId="4" xfId="1" applyNumberFormat="1" applyFont="1" applyFill="1" applyBorder="1" applyAlignment="1">
      <alignment horizontal="center"/>
    </xf>
    <xf numFmtId="2" fontId="4" fillId="6" borderId="4" xfId="1" applyNumberFormat="1" applyFont="1" applyFill="1" applyBorder="1" applyAlignment="1">
      <alignment horizontal="center"/>
    </xf>
    <xf numFmtId="2" fontId="4" fillId="6" borderId="5" xfId="1" applyNumberFormat="1" applyFont="1" applyFill="1" applyBorder="1" applyAlignment="1">
      <alignment horizontal="center"/>
    </xf>
    <xf numFmtId="0" fontId="4" fillId="7" borderId="6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164" fontId="4" fillId="7" borderId="4" xfId="1" applyNumberFormat="1" applyFont="1" applyFill="1" applyBorder="1" applyAlignment="1">
      <alignment horizontal="center"/>
    </xf>
    <xf numFmtId="2" fontId="4" fillId="7" borderId="4" xfId="1" applyNumberFormat="1" applyFont="1" applyFill="1" applyBorder="1" applyAlignment="1">
      <alignment horizontal="center"/>
    </xf>
    <xf numFmtId="0" fontId="4" fillId="7" borderId="4" xfId="1" applyFont="1" applyFill="1" applyBorder="1"/>
    <xf numFmtId="0" fontId="4" fillId="7" borderId="5" xfId="1" applyFont="1" applyFill="1" applyBorder="1"/>
    <xf numFmtId="0" fontId="3" fillId="0" borderId="0" xfId="1"/>
    <xf numFmtId="0" fontId="4" fillId="0" borderId="0" xfId="1" applyFont="1"/>
    <xf numFmtId="0" fontId="4" fillId="2" borderId="7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2" fontId="4" fillId="3" borderId="11" xfId="1" applyNumberFormat="1" applyFont="1" applyFill="1" applyBorder="1" applyAlignment="1">
      <alignment horizontal="center"/>
    </xf>
    <xf numFmtId="164" fontId="4" fillId="4" borderId="11" xfId="1" applyNumberFormat="1" applyFont="1" applyFill="1" applyBorder="1" applyAlignment="1">
      <alignment horizontal="center"/>
    </xf>
    <xf numFmtId="2" fontId="4" fillId="4" borderId="11" xfId="1" applyNumberFormat="1" applyFont="1" applyFill="1" applyBorder="1" applyAlignment="1">
      <alignment horizontal="center"/>
    </xf>
    <xf numFmtId="0" fontId="4" fillId="4" borderId="11" xfId="1" applyFont="1" applyFill="1" applyBorder="1" applyAlignment="1">
      <alignment horizontal="center"/>
    </xf>
    <xf numFmtId="164" fontId="4" fillId="5" borderId="11" xfId="1" applyNumberFormat="1" applyFont="1" applyFill="1" applyBorder="1" applyAlignment="1">
      <alignment horizontal="center"/>
    </xf>
    <xf numFmtId="2" fontId="4" fillId="5" borderId="11" xfId="1" applyNumberFormat="1" applyFont="1" applyFill="1" applyBorder="1" applyAlignment="1">
      <alignment horizontal="center"/>
    </xf>
    <xf numFmtId="164" fontId="4" fillId="6" borderId="11" xfId="1" applyNumberFormat="1" applyFont="1" applyFill="1" applyBorder="1" applyAlignment="1">
      <alignment horizontal="center"/>
    </xf>
    <xf numFmtId="2" fontId="4" fillId="6" borderId="11" xfId="1" applyNumberFormat="1" applyFont="1" applyFill="1" applyBorder="1" applyAlignment="1">
      <alignment horizontal="center"/>
    </xf>
    <xf numFmtId="0" fontId="4" fillId="7" borderId="11" xfId="1" applyFont="1" applyFill="1" applyBorder="1" applyAlignment="1">
      <alignment horizontal="center"/>
    </xf>
    <xf numFmtId="2" fontId="4" fillId="7" borderId="11" xfId="1" applyNumberFormat="1" applyFont="1" applyFill="1" applyBorder="1" applyAlignment="1">
      <alignment horizontal="center"/>
    </xf>
    <xf numFmtId="2" fontId="4" fillId="0" borderId="0" xfId="1" applyNumberFormat="1" applyFont="1" applyAlignment="1">
      <alignment horizontal="center"/>
    </xf>
    <xf numFmtId="2" fontId="4" fillId="0" borderId="0" xfId="1" applyNumberFormat="1" applyFont="1"/>
    <xf numFmtId="0" fontId="4" fillId="2" borderId="12" xfId="1" applyFont="1" applyFill="1" applyBorder="1" applyAlignment="1">
      <alignment horizontal="center"/>
    </xf>
    <xf numFmtId="0" fontId="4" fillId="3" borderId="12" xfId="1" applyFont="1" applyFill="1" applyBorder="1" applyAlignment="1">
      <alignment horizontal="center"/>
    </xf>
    <xf numFmtId="2" fontId="4" fillId="3" borderId="12" xfId="1" applyNumberFormat="1" applyFont="1" applyFill="1" applyBorder="1" applyAlignment="1">
      <alignment horizontal="center"/>
    </xf>
    <xf numFmtId="164" fontId="4" fillId="4" borderId="12" xfId="1" applyNumberFormat="1" applyFont="1" applyFill="1" applyBorder="1" applyAlignment="1">
      <alignment horizontal="center"/>
    </xf>
    <xf numFmtId="2" fontId="4" fillId="4" borderId="12" xfId="1" applyNumberFormat="1" applyFont="1" applyFill="1" applyBorder="1" applyAlignment="1">
      <alignment horizontal="center"/>
    </xf>
    <xf numFmtId="0" fontId="4" fillId="4" borderId="12" xfId="1" applyFont="1" applyFill="1" applyBorder="1" applyAlignment="1">
      <alignment horizontal="center"/>
    </xf>
    <xf numFmtId="164" fontId="4" fillId="5" borderId="12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2" fontId="4" fillId="5" borderId="12" xfId="1" applyNumberFormat="1" applyFont="1" applyFill="1" applyBorder="1" applyAlignment="1">
      <alignment horizontal="center"/>
    </xf>
    <xf numFmtId="164" fontId="4" fillId="6" borderId="12" xfId="1" applyNumberFormat="1" applyFont="1" applyFill="1" applyBorder="1" applyAlignment="1">
      <alignment horizontal="center"/>
    </xf>
    <xf numFmtId="2" fontId="4" fillId="6" borderId="12" xfId="1" applyNumberFormat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/>
    </xf>
    <xf numFmtId="164" fontId="4" fillId="7" borderId="12" xfId="1" applyNumberFormat="1" applyFont="1" applyFill="1" applyBorder="1" applyAlignment="1">
      <alignment horizontal="center"/>
    </xf>
    <xf numFmtId="164" fontId="4" fillId="0" borderId="0" xfId="1" applyNumberFormat="1" applyFont="1" applyAlignment="1">
      <alignment horizontal="center"/>
    </xf>
    <xf numFmtId="165" fontId="4" fillId="0" borderId="13" xfId="1" applyNumberFormat="1" applyFont="1" applyBorder="1" applyAlignment="1">
      <alignment horizontal="center"/>
    </xf>
    <xf numFmtId="166" fontId="4" fillId="0" borderId="13" xfId="1" applyNumberFormat="1" applyFont="1" applyBorder="1" applyAlignment="1">
      <alignment horizontal="center"/>
    </xf>
    <xf numFmtId="167" fontId="4" fillId="8" borderId="13" xfId="1" applyNumberFormat="1" applyFont="1" applyFill="1" applyBorder="1" applyAlignment="1">
      <alignment horizontal="center"/>
    </xf>
    <xf numFmtId="168" fontId="4" fillId="8" borderId="13" xfId="1" applyNumberFormat="1" applyFont="1" applyFill="1" applyBorder="1" applyAlignment="1">
      <alignment horizontal="center"/>
    </xf>
    <xf numFmtId="169" fontId="4" fillId="0" borderId="14" xfId="1" applyNumberFormat="1" applyFont="1" applyBorder="1" applyAlignment="1">
      <alignment horizontal="center"/>
    </xf>
    <xf numFmtId="170" fontId="4" fillId="0" borderId="14" xfId="1" applyNumberFormat="1" applyFont="1" applyBorder="1" applyAlignment="1">
      <alignment horizontal="center"/>
    </xf>
    <xf numFmtId="171" fontId="4" fillId="0" borderId="14" xfId="1" applyNumberFormat="1" applyFont="1" applyBorder="1" applyAlignment="1">
      <alignment horizontal="center"/>
    </xf>
    <xf numFmtId="167" fontId="4" fillId="0" borderId="14" xfId="1" applyNumberFormat="1" applyFont="1" applyBorder="1" applyAlignment="1">
      <alignment horizontal="center"/>
    </xf>
    <xf numFmtId="172" fontId="4" fillId="0" borderId="14" xfId="1" applyNumberFormat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173" fontId="4" fillId="0" borderId="14" xfId="1" applyNumberFormat="1" applyFont="1" applyBorder="1" applyAlignment="1">
      <alignment horizontal="center"/>
    </xf>
    <xf numFmtId="174" fontId="4" fillId="0" borderId="14" xfId="1" applyNumberFormat="1" applyFont="1" applyBorder="1" applyAlignment="1">
      <alignment horizontal="center"/>
    </xf>
    <xf numFmtId="175" fontId="4" fillId="0" borderId="14" xfId="1" applyNumberFormat="1" applyFont="1" applyBorder="1" applyAlignment="1">
      <alignment horizontal="center"/>
    </xf>
    <xf numFmtId="176" fontId="4" fillId="0" borderId="14" xfId="1" applyNumberFormat="1" applyFont="1" applyBorder="1" applyAlignment="1">
      <alignment horizontal="center"/>
    </xf>
    <xf numFmtId="177" fontId="4" fillId="0" borderId="14" xfId="1" applyNumberFormat="1" applyFont="1" applyBorder="1" applyAlignment="1">
      <alignment horizontal="center"/>
    </xf>
    <xf numFmtId="178" fontId="4" fillId="0" borderId="14" xfId="1" applyNumberFormat="1" applyFont="1" applyBorder="1" applyAlignment="1">
      <alignment horizontal="center"/>
    </xf>
    <xf numFmtId="178" fontId="4" fillId="0" borderId="10" xfId="1" applyNumberFormat="1" applyFont="1" applyBorder="1" applyAlignment="1">
      <alignment horizontal="center"/>
    </xf>
    <xf numFmtId="179" fontId="4" fillId="0" borderId="1" xfId="1" applyNumberFormat="1" applyFont="1" applyBorder="1" applyAlignment="1">
      <alignment horizontal="center"/>
    </xf>
    <xf numFmtId="180" fontId="4" fillId="0" borderId="14" xfId="1" applyNumberFormat="1" applyFont="1" applyBorder="1" applyAlignment="1">
      <alignment horizontal="center"/>
    </xf>
    <xf numFmtId="10" fontId="4" fillId="0" borderId="5" xfId="1" applyNumberFormat="1" applyFont="1" applyBorder="1" applyAlignment="1">
      <alignment horizontal="center"/>
    </xf>
    <xf numFmtId="170" fontId="4" fillId="0" borderId="13" xfId="1" applyNumberFormat="1" applyFont="1" applyBorder="1" applyAlignment="1">
      <alignment horizontal="center"/>
    </xf>
    <xf numFmtId="181" fontId="4" fillId="0" borderId="13" xfId="1" applyNumberFormat="1" applyFont="1" applyBorder="1" applyAlignment="1">
      <alignment horizontal="center"/>
    </xf>
    <xf numFmtId="171" fontId="4" fillId="0" borderId="0" xfId="1" applyNumberFormat="1" applyFont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169" fontId="4" fillId="0" borderId="11" xfId="1" applyNumberFormat="1" applyFont="1" applyBorder="1" applyAlignment="1">
      <alignment horizontal="center"/>
    </xf>
    <xf numFmtId="170" fontId="4" fillId="0" borderId="11" xfId="1" applyNumberFormat="1" applyFont="1" applyBorder="1" applyAlignment="1">
      <alignment horizontal="center"/>
    </xf>
    <xf numFmtId="171" fontId="4" fillId="0" borderId="11" xfId="1" applyNumberFormat="1" applyFont="1" applyBorder="1" applyAlignment="1">
      <alignment horizontal="center"/>
    </xf>
    <xf numFmtId="167" fontId="4" fillId="0" borderId="11" xfId="1" applyNumberFormat="1" applyFont="1" applyBorder="1" applyAlignment="1">
      <alignment horizontal="center"/>
    </xf>
    <xf numFmtId="172" fontId="4" fillId="0" borderId="11" xfId="1" applyNumberFormat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173" fontId="4" fillId="0" borderId="11" xfId="1" applyNumberFormat="1" applyFont="1" applyBorder="1" applyAlignment="1">
      <alignment horizontal="center"/>
    </xf>
    <xf numFmtId="174" fontId="4" fillId="0" borderId="11" xfId="1" applyNumberFormat="1" applyFont="1" applyBorder="1" applyAlignment="1">
      <alignment horizontal="center"/>
    </xf>
    <xf numFmtId="175" fontId="4" fillId="0" borderId="11" xfId="1" applyNumberFormat="1" applyFont="1" applyBorder="1" applyAlignment="1">
      <alignment horizontal="center"/>
    </xf>
    <xf numFmtId="176" fontId="4" fillId="0" borderId="11" xfId="1" applyNumberFormat="1" applyFont="1" applyBorder="1" applyAlignment="1">
      <alignment horizontal="center"/>
    </xf>
    <xf numFmtId="177" fontId="4" fillId="0" borderId="11" xfId="1" applyNumberFormat="1" applyFont="1" applyBorder="1" applyAlignment="1">
      <alignment horizontal="center"/>
    </xf>
    <xf numFmtId="178" fontId="4" fillId="0" borderId="11" xfId="1" applyNumberFormat="1" applyFont="1" applyBorder="1" applyAlignment="1">
      <alignment horizontal="center"/>
    </xf>
    <xf numFmtId="182" fontId="4" fillId="0" borderId="12" xfId="1" applyNumberFormat="1" applyFont="1" applyBorder="1" applyAlignment="1">
      <alignment horizontal="center"/>
    </xf>
    <xf numFmtId="183" fontId="4" fillId="0" borderId="7" xfId="1" applyNumberFormat="1" applyFont="1" applyBorder="1" applyAlignment="1">
      <alignment horizontal="center"/>
    </xf>
    <xf numFmtId="184" fontId="4" fillId="0" borderId="12" xfId="1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/>
    <xf numFmtId="0" fontId="4" fillId="2" borderId="13" xfId="1" applyFont="1" applyFill="1" applyBorder="1" applyAlignment="1">
      <alignment horizontal="center"/>
    </xf>
    <xf numFmtId="185" fontId="4" fillId="0" borderId="13" xfId="1" applyNumberFormat="1" applyFont="1" applyBorder="1" applyAlignment="1">
      <alignment horizontal="center"/>
    </xf>
    <xf numFmtId="186" fontId="4" fillId="0" borderId="13" xfId="1" applyNumberFormat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187" fontId="4" fillId="0" borderId="13" xfId="1" applyNumberFormat="1" applyFont="1" applyBorder="1" applyAlignment="1">
      <alignment horizontal="center"/>
    </xf>
    <xf numFmtId="188" fontId="4" fillId="0" borderId="13" xfId="1" applyNumberFormat="1" applyFont="1" applyBorder="1" applyAlignment="1">
      <alignment horizontal="center"/>
    </xf>
    <xf numFmtId="178" fontId="4" fillId="0" borderId="13" xfId="1" applyNumberFormat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189" fontId="4" fillId="0" borderId="13" xfId="1" applyNumberFormat="1" applyFont="1" applyBorder="1" applyAlignment="1">
      <alignment horizontal="center"/>
    </xf>
    <xf numFmtId="169" fontId="4" fillId="0" borderId="0" xfId="1" applyNumberFormat="1" applyFont="1" applyAlignment="1">
      <alignment horizontal="center"/>
    </xf>
    <xf numFmtId="170" fontId="4" fillId="0" borderId="0" xfId="1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172" fontId="4" fillId="0" borderId="0" xfId="1" applyNumberFormat="1" applyFont="1" applyAlignment="1">
      <alignment horizontal="center"/>
    </xf>
    <xf numFmtId="173" fontId="4" fillId="0" borderId="0" xfId="1" applyNumberFormat="1" applyFont="1" applyAlignment="1">
      <alignment horizontal="center"/>
    </xf>
    <xf numFmtId="174" fontId="4" fillId="0" borderId="0" xfId="1" applyNumberFormat="1" applyFont="1" applyAlignment="1">
      <alignment horizontal="center"/>
    </xf>
    <xf numFmtId="175" fontId="4" fillId="0" borderId="0" xfId="1" applyNumberFormat="1" applyFont="1" applyAlignment="1">
      <alignment horizontal="center"/>
    </xf>
    <xf numFmtId="176" fontId="4" fillId="0" borderId="0" xfId="1" applyNumberFormat="1" applyFont="1" applyAlignment="1">
      <alignment horizontal="center"/>
    </xf>
    <xf numFmtId="177" fontId="4" fillId="0" borderId="0" xfId="1" applyNumberFormat="1" applyFont="1" applyAlignment="1">
      <alignment horizontal="center"/>
    </xf>
    <xf numFmtId="178" fontId="4" fillId="0" borderId="0" xfId="1" applyNumberFormat="1" applyFont="1" applyAlignment="1">
      <alignment horizontal="center"/>
    </xf>
  </cellXfs>
  <cellStyles count="2">
    <cellStyle name="Normal" xfId="0" builtinId="0"/>
    <cellStyle name="Normal 2" xfId="1" xr:uid="{5E8BFA7B-2694-48A6-9AEC-8819D5C750FA}"/>
  </cellStyles>
  <dxfs count="1"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Voltage &amp; Current vs Time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Capacitor Voltage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'Sim 2.0 100mm'!$F$4:$F$204</c:f>
              <c:numCache>
                <c:formatCode>0.00\ "ms"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6.3500000000000005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6.6000000000000005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6.8500000000000005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7.1000000000000005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7.3500000000000005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7.6000000000000005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7.8500000000000005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</c:numCache>
            </c:numRef>
          </c:cat>
          <c:val>
            <c:numRef>
              <c:f>'Sim 2.0 100mm'!$H$4:$H$204</c:f>
              <c:numCache>
                <c:formatCode>0.0\ "V"</c:formatCode>
                <c:ptCount val="201"/>
                <c:pt idx="0">
                  <c:v>330</c:v>
                </c:pt>
                <c:pt idx="1">
                  <c:v>330</c:v>
                </c:pt>
                <c:pt idx="2">
                  <c:v>-650508.36104049941</c:v>
                </c:pt>
                <c:pt idx="3">
                  <c:v>51342118786.890953</c:v>
                </c:pt>
                <c:pt idx="4">
                  <c:v>-4050302627500582.5</c:v>
                </c:pt>
                <c:pt idx="5">
                  <c:v>-7922712175859810</c:v>
                </c:pt>
                <c:pt idx="6">
                  <c:v>-1.1624995001287952E+16</c:v>
                </c:pt>
                <c:pt idx="7">
                  <c:v>-1.516017670069043E+16</c:v>
                </c:pt>
                <c:pt idx="8">
                  <c:v>-1.8529699389266332E+16</c:v>
                </c:pt>
                <c:pt idx="9">
                  <c:v>-2.1734591973896212E+16</c:v>
                </c:pt>
                <c:pt idx="10">
                  <c:v>-2.4775892244846696E+16</c:v>
                </c:pt>
                <c:pt idx="11">
                  <c:v>-2.76547943587175E+16</c:v>
                </c:pt>
                <c:pt idx="12">
                  <c:v>-3.0372695551807112E+16</c:v>
                </c:pt>
                <c:pt idx="13">
                  <c:v>-3.2931205904084984E+16</c:v>
                </c:pt>
                <c:pt idx="14">
                  <c:v>-3.5332144590522228E+16</c:v>
                </c:pt>
                <c:pt idx="15">
                  <c:v>-3.7577531233103288E+16</c:v>
                </c:pt>
                <c:pt idx="16">
                  <c:v>-3.9669575525314824E+16</c:v>
                </c:pt>
                <c:pt idx="17">
                  <c:v>-4.1610666303049448E+16</c:v>
                </c:pt>
                <c:pt idx="18">
                  <c:v>-4.3403360502018984E+16</c:v>
                </c:pt>
                <c:pt idx="19">
                  <c:v>-4.5050372171895328E+16</c:v>
                </c:pt>
                <c:pt idx="20">
                  <c:v>-4.6554561617826208E+16</c:v>
                </c:pt>
                <c:pt idx="21">
                  <c:v>-4.7918924702919928E+16</c:v>
                </c:pt>
                <c:pt idx="22">
                  <c:v>-4.9146582331193568E+16</c:v>
                </c:pt>
                <c:pt idx="23">
                  <c:v>-5.0240770124812152E+16</c:v>
                </c:pt>
                <c:pt idx="24">
                  <c:v>-5.1204828306881704E+16</c:v>
                </c:pt>
                <c:pt idx="25">
                  <c:v>-5.2042191799642728E+16</c:v>
                </c:pt>
                <c:pt idx="26">
                  <c:v>-5.2756380546922704E+16</c:v>
                </c:pt>
                <c:pt idx="27">
                  <c:v>-5.335099006888676E+16</c:v>
                </c:pt>
                <c:pt idx="28">
                  <c:v>-5.3829682256375768E+16</c:v>
                </c:pt>
                <c:pt idx="29">
                  <c:v>-5.419617641140872E+16</c:v>
                </c:pt>
                <c:pt idx="30">
                  <c:v>-5.4454240539736136E+16</c:v>
                </c:pt>
                <c:pt idx="31">
                  <c:v>-5.4607682900661856E+16</c:v>
                </c:pt>
                <c:pt idx="32">
                  <c:v>-5.466034381869848E+16</c:v>
                </c:pt>
                <c:pt idx="33">
                  <c:v>-5.4616087760988016E+16</c:v>
                </c:pt>
                <c:pt idx="34">
                  <c:v>-5.4478795683803896E+16</c:v>
                </c:pt>
                <c:pt idx="35">
                  <c:v>-5.4252357650853096E+16</c:v>
                </c:pt>
                <c:pt idx="36">
                  <c:v>-5.3940665725519104E+16</c:v>
                </c:pt>
                <c:pt idx="37">
                  <c:v>-5.3547607138626736E+16</c:v>
                </c:pt>
                <c:pt idx="38">
                  <c:v>-5.3077057732769896E+16</c:v>
                </c:pt>
                <c:pt idx="39">
                  <c:v>-5.253287568372244E+16</c:v>
                </c:pt>
                <c:pt idx="40">
                  <c:v>-5.1918895498951168E+16</c:v>
                </c:pt>
                <c:pt idx="41">
                  <c:v>-5.1238922292768352E+16</c:v>
                </c:pt>
                <c:pt idx="42">
                  <c:v>-5.0496726337199272E+16</c:v>
                </c:pt>
                <c:pt idx="43">
                  <c:v>-4.96960378871982E+16</c:v>
                </c:pt>
                <c:pt idx="44">
                  <c:v>-4.8840542278423696E+16</c:v>
                </c:pt>
                <c:pt idx="45">
                  <c:v>-4.7933875295381544E+16</c:v>
                </c:pt>
                <c:pt idx="46">
                  <c:v>-4.6979618807360208E+16</c:v>
                </c:pt>
                <c:pt idx="47">
                  <c:v>-4.5981296669220496E+16</c:v>
                </c:pt>
                <c:pt idx="48">
                  <c:v>-4.494237088375652E+16</c:v>
                </c:pt>
                <c:pt idx="49">
                  <c:v>-4.386623802202008E+16</c:v>
                </c:pt>
                <c:pt idx="50">
                  <c:v>-4.2756225897694768E+16</c:v>
                </c:pt>
                <c:pt idx="51">
                  <c:v>-4.1615590491318624E+16</c:v>
                </c:pt>
                <c:pt idx="52">
                  <c:v>-4.0447513119885616E+16</c:v>
                </c:pt>
                <c:pt idx="53">
                  <c:v>-3.9255097847105968E+16</c:v>
                </c:pt>
                <c:pt idx="54">
                  <c:v>-3.8041369129372824E+16</c:v>
                </c:pt>
                <c:pt idx="55">
                  <c:v>-3.6809269692268304E+16</c:v>
                </c:pt>
                <c:pt idx="56">
                  <c:v>-3.5561658632244652E+16</c:v>
                </c:pt>
                <c:pt idx="57">
                  <c:v>-3.4301309737936056E+16</c:v>
                </c:pt>
                <c:pt idx="58">
                  <c:v>-3.3030910025393196E+16</c:v>
                </c:pt>
                <c:pt idx="59">
                  <c:v>-3.1753058481385444E+16</c:v>
                </c:pt>
                <c:pt idx="60">
                  <c:v>-3.04702650087844E+16</c:v>
                </c:pt>
                <c:pt idx="61">
                  <c:v>-2.9184949567926748E+16</c:v>
                </c:pt>
                <c:pt idx="62">
                  <c:v>-2.7899441507753844E+16</c:v>
                </c:pt>
                <c:pt idx="63">
                  <c:v>-2.661597908043964E+16</c:v>
                </c:pt>
                <c:pt idx="64">
                  <c:v>-2.5336709133146952E+16</c:v>
                </c:pt>
                <c:pt idx="65">
                  <c:v>-2.4063686970494328E+16</c:v>
                </c:pt>
                <c:pt idx="66">
                  <c:v>-2.2798876381271516E+16</c:v>
                </c:pt>
                <c:pt idx="67">
                  <c:v>-2.1544149822910128E+16</c:v>
                </c:pt>
                <c:pt idx="68">
                  <c:v>-2.030128875719722E+16</c:v>
                </c:pt>
                <c:pt idx="69">
                  <c:v>-1.9071984130712648E+16</c:v>
                </c:pt>
                <c:pt idx="70">
                  <c:v>-1.7857836993475944E+16</c:v>
                </c:pt>
                <c:pt idx="71">
                  <c:v>-1.6660359249304172E+16</c:v>
                </c:pt>
                <c:pt idx="72">
                  <c:v>-1.6660359249304172E+16</c:v>
                </c:pt>
                <c:pt idx="73">
                  <c:v>-1.6660359249304172E+16</c:v>
                </c:pt>
                <c:pt idx="74">
                  <c:v>-1.6660359249304172E+16</c:v>
                </c:pt>
                <c:pt idx="75">
                  <c:v>-1.6660359249304172E+16</c:v>
                </c:pt>
                <c:pt idx="76">
                  <c:v>-1.6660359249304172E+16</c:v>
                </c:pt>
                <c:pt idx="77">
                  <c:v>-1.6660359249304172E+16</c:v>
                </c:pt>
                <c:pt idx="78">
                  <c:v>-1.6660359249304172E+16</c:v>
                </c:pt>
                <c:pt idx="79">
                  <c:v>-1.6660359249304172E+16</c:v>
                </c:pt>
                <c:pt idx="80">
                  <c:v>-1.6660359249304172E+16</c:v>
                </c:pt>
                <c:pt idx="81">
                  <c:v>-1.6660359249304172E+16</c:v>
                </c:pt>
                <c:pt idx="82">
                  <c:v>-1.6660359249304172E+16</c:v>
                </c:pt>
                <c:pt idx="83">
                  <c:v>-1.6660359249304172E+16</c:v>
                </c:pt>
                <c:pt idx="84">
                  <c:v>-1.6660359249304172E+16</c:v>
                </c:pt>
                <c:pt idx="85">
                  <c:v>-1.6660359249304172E+16</c:v>
                </c:pt>
                <c:pt idx="86">
                  <c:v>-1.6660359249304172E+16</c:v>
                </c:pt>
                <c:pt idx="87">
                  <c:v>-1.6660359249304172E+16</c:v>
                </c:pt>
                <c:pt idx="88">
                  <c:v>-1.6660359249304172E+16</c:v>
                </c:pt>
                <c:pt idx="89">
                  <c:v>-1.6660359249304172E+16</c:v>
                </c:pt>
                <c:pt idx="90">
                  <c:v>-1.6660359249304172E+16</c:v>
                </c:pt>
                <c:pt idx="91">
                  <c:v>-1.6660359249304172E+16</c:v>
                </c:pt>
                <c:pt idx="92">
                  <c:v>-1.6660359249304172E+16</c:v>
                </c:pt>
                <c:pt idx="93">
                  <c:v>-1.6660359249304172E+16</c:v>
                </c:pt>
                <c:pt idx="94">
                  <c:v>-1.6660359249304172E+16</c:v>
                </c:pt>
                <c:pt idx="95">
                  <c:v>-1.6660359249304172E+16</c:v>
                </c:pt>
                <c:pt idx="96">
                  <c:v>-1.6660359249304172E+16</c:v>
                </c:pt>
                <c:pt idx="97">
                  <c:v>-1.6660359249304172E+16</c:v>
                </c:pt>
                <c:pt idx="98">
                  <c:v>-1.6660359249304172E+16</c:v>
                </c:pt>
                <c:pt idx="99">
                  <c:v>-1.6660359249304172E+16</c:v>
                </c:pt>
                <c:pt idx="100">
                  <c:v>-1.6660359249304172E+16</c:v>
                </c:pt>
                <c:pt idx="101">
                  <c:v>-1.6660359249304172E+16</c:v>
                </c:pt>
                <c:pt idx="102">
                  <c:v>-1.6660359249304172E+16</c:v>
                </c:pt>
                <c:pt idx="103">
                  <c:v>-1.6660359249304172E+16</c:v>
                </c:pt>
                <c:pt idx="104">
                  <c:v>-1.6660359249304172E+16</c:v>
                </c:pt>
                <c:pt idx="105">
                  <c:v>-1.6660359249304172E+16</c:v>
                </c:pt>
                <c:pt idx="106">
                  <c:v>-1.6660359249304172E+16</c:v>
                </c:pt>
                <c:pt idx="107">
                  <c:v>-1.6660359249304172E+16</c:v>
                </c:pt>
                <c:pt idx="108">
                  <c:v>-1.6660359249304172E+16</c:v>
                </c:pt>
                <c:pt idx="109">
                  <c:v>-1.6660359249304172E+16</c:v>
                </c:pt>
                <c:pt idx="110">
                  <c:v>-1.6660359249304172E+16</c:v>
                </c:pt>
                <c:pt idx="111">
                  <c:v>-1.6660359249304172E+16</c:v>
                </c:pt>
                <c:pt idx="112">
                  <c:v>-1.6660359249304172E+16</c:v>
                </c:pt>
                <c:pt idx="113">
                  <c:v>-1.6660359249304172E+16</c:v>
                </c:pt>
                <c:pt idx="114">
                  <c:v>-1.6660359249304172E+16</c:v>
                </c:pt>
                <c:pt idx="115">
                  <c:v>-1.6660359249304172E+16</c:v>
                </c:pt>
                <c:pt idx="116">
                  <c:v>-1.6660359249304172E+16</c:v>
                </c:pt>
                <c:pt idx="117">
                  <c:v>-1.6660359249304172E+16</c:v>
                </c:pt>
                <c:pt idx="118">
                  <c:v>-1.6660359249304172E+16</c:v>
                </c:pt>
                <c:pt idx="119">
                  <c:v>-1.6660359249304172E+16</c:v>
                </c:pt>
                <c:pt idx="120">
                  <c:v>-1.6660359249304172E+16</c:v>
                </c:pt>
                <c:pt idx="121">
                  <c:v>-1.6660359249304172E+16</c:v>
                </c:pt>
                <c:pt idx="122">
                  <c:v>-1.6660359249304172E+16</c:v>
                </c:pt>
                <c:pt idx="123">
                  <c:v>-1.6660359249304172E+16</c:v>
                </c:pt>
                <c:pt idx="124">
                  <c:v>-1.6660359249304172E+16</c:v>
                </c:pt>
                <c:pt idx="125">
                  <c:v>-1.6660359249304172E+16</c:v>
                </c:pt>
                <c:pt idx="126">
                  <c:v>-1.6660359249304172E+16</c:v>
                </c:pt>
                <c:pt idx="127">
                  <c:v>-1.6660359249304172E+16</c:v>
                </c:pt>
                <c:pt idx="128">
                  <c:v>-1.6660359249304172E+16</c:v>
                </c:pt>
                <c:pt idx="129">
                  <c:v>-1.6660359249304172E+16</c:v>
                </c:pt>
                <c:pt idx="130">
                  <c:v>-1.6660359249304172E+16</c:v>
                </c:pt>
                <c:pt idx="131">
                  <c:v>-1.6660359249304172E+16</c:v>
                </c:pt>
                <c:pt idx="132">
                  <c:v>-1.6660359249304172E+16</c:v>
                </c:pt>
                <c:pt idx="133">
                  <c:v>-1.6660359249304172E+16</c:v>
                </c:pt>
                <c:pt idx="134">
                  <c:v>-1.6660359249304172E+16</c:v>
                </c:pt>
                <c:pt idx="135">
                  <c:v>-1.6660359249304172E+16</c:v>
                </c:pt>
                <c:pt idx="136">
                  <c:v>-1.6660359249304172E+16</c:v>
                </c:pt>
                <c:pt idx="137">
                  <c:v>-1.6660359249304172E+16</c:v>
                </c:pt>
                <c:pt idx="138">
                  <c:v>-1.6660359249304172E+16</c:v>
                </c:pt>
                <c:pt idx="139">
                  <c:v>-1.6660359249304172E+16</c:v>
                </c:pt>
                <c:pt idx="140">
                  <c:v>-1.6660359249304172E+16</c:v>
                </c:pt>
                <c:pt idx="141">
                  <c:v>-1.6660359249304172E+16</c:v>
                </c:pt>
                <c:pt idx="142">
                  <c:v>-1.6660359249304172E+16</c:v>
                </c:pt>
                <c:pt idx="143">
                  <c:v>-1.6660359249304172E+16</c:v>
                </c:pt>
                <c:pt idx="144">
                  <c:v>-1.6660359249304172E+16</c:v>
                </c:pt>
                <c:pt idx="145">
                  <c:v>-1.6660359249304172E+16</c:v>
                </c:pt>
                <c:pt idx="146">
                  <c:v>-1.6660359249304172E+16</c:v>
                </c:pt>
                <c:pt idx="147">
                  <c:v>-1.6660359249304172E+16</c:v>
                </c:pt>
                <c:pt idx="148">
                  <c:v>-1.6660359249304172E+16</c:v>
                </c:pt>
                <c:pt idx="149">
                  <c:v>-1.6660359249304172E+16</c:v>
                </c:pt>
                <c:pt idx="150">
                  <c:v>-1.6660359249304172E+16</c:v>
                </c:pt>
                <c:pt idx="151">
                  <c:v>-1.6660359249304172E+16</c:v>
                </c:pt>
                <c:pt idx="152">
                  <c:v>-1.6660359249304172E+16</c:v>
                </c:pt>
                <c:pt idx="153">
                  <c:v>-1.6660359249304172E+16</c:v>
                </c:pt>
                <c:pt idx="154">
                  <c:v>-1.6660359249304172E+16</c:v>
                </c:pt>
                <c:pt idx="155">
                  <c:v>-1.6660359249304172E+16</c:v>
                </c:pt>
                <c:pt idx="156">
                  <c:v>-1.6660359249304172E+16</c:v>
                </c:pt>
                <c:pt idx="157">
                  <c:v>-1.6660359249304172E+16</c:v>
                </c:pt>
                <c:pt idx="158">
                  <c:v>-1.6660359249304172E+16</c:v>
                </c:pt>
                <c:pt idx="159">
                  <c:v>-1.6660359249304172E+16</c:v>
                </c:pt>
                <c:pt idx="160">
                  <c:v>-1.6660359249304172E+16</c:v>
                </c:pt>
                <c:pt idx="161">
                  <c:v>-1.6660359249304172E+16</c:v>
                </c:pt>
                <c:pt idx="162">
                  <c:v>-1.6660359249304172E+16</c:v>
                </c:pt>
                <c:pt idx="163">
                  <c:v>-1.6660359249304172E+16</c:v>
                </c:pt>
                <c:pt idx="164">
                  <c:v>-1.6660359249304172E+16</c:v>
                </c:pt>
                <c:pt idx="165">
                  <c:v>-1.6660359249304172E+16</c:v>
                </c:pt>
                <c:pt idx="166">
                  <c:v>-1.6660359249304172E+16</c:v>
                </c:pt>
                <c:pt idx="167">
                  <c:v>-1.6660359249304172E+16</c:v>
                </c:pt>
                <c:pt idx="168">
                  <c:v>-1.6660359249304172E+16</c:v>
                </c:pt>
                <c:pt idx="169">
                  <c:v>-1.6660359249304172E+16</c:v>
                </c:pt>
                <c:pt idx="170">
                  <c:v>-1.6660359249304172E+16</c:v>
                </c:pt>
                <c:pt idx="171">
                  <c:v>-1.6660359249304172E+16</c:v>
                </c:pt>
                <c:pt idx="172">
                  <c:v>-1.6660359249304172E+16</c:v>
                </c:pt>
                <c:pt idx="173">
                  <c:v>-1.6660359249304172E+16</c:v>
                </c:pt>
                <c:pt idx="174">
                  <c:v>-1.6660359249304172E+16</c:v>
                </c:pt>
                <c:pt idx="175">
                  <c:v>-1.6660359249304172E+16</c:v>
                </c:pt>
                <c:pt idx="176">
                  <c:v>-1.6660359249304172E+16</c:v>
                </c:pt>
                <c:pt idx="177">
                  <c:v>-1.6660359249304172E+16</c:v>
                </c:pt>
                <c:pt idx="178">
                  <c:v>-1.6660359249304172E+16</c:v>
                </c:pt>
                <c:pt idx="179">
                  <c:v>-1.6660359249304172E+16</c:v>
                </c:pt>
                <c:pt idx="180">
                  <c:v>-1.6660359249304172E+16</c:v>
                </c:pt>
                <c:pt idx="181">
                  <c:v>-1.6660359249304172E+16</c:v>
                </c:pt>
                <c:pt idx="182">
                  <c:v>-1.6660359249304172E+16</c:v>
                </c:pt>
                <c:pt idx="183">
                  <c:v>-1.6660359249304172E+16</c:v>
                </c:pt>
                <c:pt idx="184">
                  <c:v>-1.6660359249304172E+16</c:v>
                </c:pt>
                <c:pt idx="185">
                  <c:v>-1.6660359249304172E+16</c:v>
                </c:pt>
                <c:pt idx="186">
                  <c:v>-1.6660359249304172E+16</c:v>
                </c:pt>
                <c:pt idx="187">
                  <c:v>-1.6660359249304172E+16</c:v>
                </c:pt>
                <c:pt idx="188">
                  <c:v>-1.6660359249304172E+16</c:v>
                </c:pt>
                <c:pt idx="189">
                  <c:v>-1.6660359249304172E+16</c:v>
                </c:pt>
                <c:pt idx="190">
                  <c:v>-1.6660359249304172E+16</c:v>
                </c:pt>
                <c:pt idx="191">
                  <c:v>-1.6660359249304172E+16</c:v>
                </c:pt>
                <c:pt idx="192">
                  <c:v>-1.6660359249304172E+16</c:v>
                </c:pt>
                <c:pt idx="193">
                  <c:v>-1.6660359249304172E+16</c:v>
                </c:pt>
                <c:pt idx="194">
                  <c:v>-1.6660359249304172E+16</c:v>
                </c:pt>
                <c:pt idx="195">
                  <c:v>-1.6660359249304172E+16</c:v>
                </c:pt>
                <c:pt idx="196">
                  <c:v>-1.6660359249304172E+16</c:v>
                </c:pt>
                <c:pt idx="197">
                  <c:v>-1.6660359249304172E+16</c:v>
                </c:pt>
                <c:pt idx="198">
                  <c:v>-1.6660359249304172E+16</c:v>
                </c:pt>
                <c:pt idx="199">
                  <c:v>-1.6660359249304172E+16</c:v>
                </c:pt>
                <c:pt idx="200">
                  <c:v>-1.6660359249304172E+16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D1-4E90-83E6-CE3BAA9069B8}"/>
            </c:ext>
          </c:extLst>
        </c:ser>
        <c:ser>
          <c:idx val="1"/>
          <c:order val="1"/>
          <c:tx>
            <c:v>Coil Current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'Sim 2.0 100mm'!$F$4:$F$204</c:f>
              <c:numCache>
                <c:formatCode>0.00\ "ms"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6.3500000000000005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6.6000000000000005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6.8500000000000005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7.1000000000000005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7.3500000000000005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7.6000000000000005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7.8500000000000005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</c:numCache>
            </c:numRef>
          </c:cat>
          <c:val>
            <c:numRef>
              <c:f>'Sim 2.0 100mm'!$N$4:$N$204</c:f>
              <c:numCache>
                <c:formatCode>0.0\ "A"</c:formatCode>
                <c:ptCount val="201"/>
                <c:pt idx="0">
                  <c:v>0</c:v>
                </c:pt>
                <c:pt idx="1">
                  <c:v>78100603.324859932</c:v>
                </c:pt>
                <c:pt idx="2">
                  <c:v>-6161132315430.2393</c:v>
                </c:pt>
                <c:pt idx="3">
                  <c:v>4.8604247635432429E+17</c:v>
                </c:pt>
                <c:pt idx="4">
                  <c:v>4.646891458031072E+17</c:v>
                </c:pt>
                <c:pt idx="5">
                  <c:v>4.4427393905137722E+17</c:v>
                </c:pt>
                <c:pt idx="6">
                  <c:v>4.2422180392829715E+17</c:v>
                </c:pt>
                <c:pt idx="7">
                  <c:v>4.0434272262910854E+17</c:v>
                </c:pt>
                <c:pt idx="8">
                  <c:v>3.8458711015558541E+17</c:v>
                </c:pt>
                <c:pt idx="9">
                  <c:v>3.6495603251405837E+17</c:v>
                </c:pt>
                <c:pt idx="10">
                  <c:v>3.4546825366449651E+17</c:v>
                </c:pt>
                <c:pt idx="11">
                  <c:v>3.2614814317075347E+17</c:v>
                </c:pt>
                <c:pt idx="12">
                  <c:v>3.0702124227334464E+17</c:v>
                </c:pt>
                <c:pt idx="13">
                  <c:v>2.8811264237246931E+17</c:v>
                </c:pt>
                <c:pt idx="14">
                  <c:v>2.6944639710972742E+17</c:v>
                </c:pt>
                <c:pt idx="15">
                  <c:v>2.5104531506538416E+17</c:v>
                </c:pt>
                <c:pt idx="16">
                  <c:v>2.3293089332815418E+17</c:v>
                </c:pt>
                <c:pt idx="17">
                  <c:v>2.1512330387634413E+17</c:v>
                </c:pt>
                <c:pt idx="18">
                  <c:v>1.9764140038516122E+17</c:v>
                </c:pt>
                <c:pt idx="19">
                  <c:v>1.8050273351170534E+17</c:v>
                </c:pt>
                <c:pt idx="20">
                  <c:v>1.637235702112457E+17</c:v>
                </c:pt>
                <c:pt idx="21">
                  <c:v>1.4731891539283795E+17</c:v>
                </c:pt>
                <c:pt idx="22">
                  <c:v>1.3130253523422944E+17</c:v>
                </c:pt>
                <c:pt idx="23">
                  <c:v>1.1568698184834675E+17</c:v>
                </c:pt>
                <c:pt idx="24">
                  <c:v>1.0048361913132222E+17</c:v>
                </c:pt>
                <c:pt idx="25">
                  <c:v>8.5702649673597888E+16</c:v>
                </c:pt>
                <c:pt idx="26">
                  <c:v>7.1353142635686056E+16</c:v>
                </c:pt>
                <c:pt idx="27">
                  <c:v>5.74430624986816E+16</c:v>
                </c:pt>
                <c:pt idx="28">
                  <c:v>4.3979298603954048E+16</c:v>
                </c:pt>
                <c:pt idx="29">
                  <c:v>3.0967695399289488E+16</c:v>
                </c:pt>
                <c:pt idx="30">
                  <c:v>1.8413083311086556E+16</c:v>
                </c:pt>
                <c:pt idx="31">
                  <c:v>6319310164394804</c:v>
                </c:pt>
                <c:pt idx="32">
                  <c:v>-5310726925254628</c:v>
                </c:pt>
                <c:pt idx="33">
                  <c:v>-1.647504926209438E+16</c:v>
                </c:pt>
                <c:pt idx="34">
                  <c:v>-2.7172563954095904E+16</c:v>
                </c:pt>
                <c:pt idx="35">
                  <c:v>-3.740303104007936E+16</c:v>
                </c:pt>
                <c:pt idx="36">
                  <c:v>-4.7167030427084248E+16</c:v>
                </c:pt>
                <c:pt idx="37">
                  <c:v>-5.6465928702820816E+16</c:v>
                </c:pt>
                <c:pt idx="38">
                  <c:v>-6.5301845885694624E+16</c:v>
                </c:pt>
                <c:pt idx="39">
                  <c:v>-7.3677622172552112E+16</c:v>
                </c:pt>
                <c:pt idx="40">
                  <c:v>-8.1596784741937824E+16</c:v>
                </c:pt>
                <c:pt idx="41">
                  <c:v>-8.9063514668289504E+16</c:v>
                </c:pt>
                <c:pt idx="42">
                  <c:v>-9.608261400012896E+16</c:v>
                </c:pt>
                <c:pt idx="43">
                  <c:v>-1.0265947305293949E+17</c:v>
                </c:pt>
                <c:pt idx="44">
                  <c:v>-1.0880003796505853E+17</c:v>
                </c:pt>
                <c:pt idx="45">
                  <c:v>-1.1451077856256056E+17</c:v>
                </c:pt>
                <c:pt idx="46">
                  <c:v>-1.1979865657676482E+17</c:v>
                </c:pt>
                <c:pt idx="47">
                  <c:v>-1.2467109425567744E+17</c:v>
                </c:pt>
                <c:pt idx="48">
                  <c:v>-1.2913594340837288E+17</c:v>
                </c:pt>
                <c:pt idx="49">
                  <c:v>-1.3320145491903686E+17</c:v>
                </c:pt>
                <c:pt idx="50">
                  <c:v>-1.3687624876513723E+17</c:v>
                </c:pt>
                <c:pt idx="51">
                  <c:v>-1.4016928457196069E+17</c:v>
                </c:pt>
                <c:pt idx="52">
                  <c:v>-1.4308983273355798E+17</c:v>
                </c:pt>
                <c:pt idx="53">
                  <c:v>-1.4564744612797763E+17</c:v>
                </c:pt>
                <c:pt idx="54">
                  <c:v>-1.4785193245254262E+17</c:v>
                </c:pt>
                <c:pt idx="55">
                  <c:v>-1.4971332720283808E+17</c:v>
                </c:pt>
                <c:pt idx="56">
                  <c:v>-1.5124186731703139E+17</c:v>
                </c:pt>
                <c:pt idx="57">
                  <c:v>-1.5244796550514336E+17</c:v>
                </c:pt>
                <c:pt idx="58">
                  <c:v>-1.5334218528093043E+17</c:v>
                </c:pt>
                <c:pt idx="59">
                  <c:v>-1.5393521671212518E+17</c:v>
                </c:pt>
                <c:pt idx="60">
                  <c:v>-1.5423785290291824E+17</c:v>
                </c:pt>
                <c:pt idx="61">
                  <c:v>-1.5426096722074851E+17</c:v>
                </c:pt>
                <c:pt idx="62">
                  <c:v>-1.5401549127770422E+17</c:v>
                </c:pt>
                <c:pt idx="63">
                  <c:v>-1.5351239367512262E+17</c:v>
                </c:pt>
                <c:pt idx="64">
                  <c:v>-1.527626595183153E+17</c:v>
                </c:pt>
                <c:pt idx="65">
                  <c:v>-1.5177727070673754E+17</c:v>
                </c:pt>
                <c:pt idx="66">
                  <c:v>-1.5056718700336608E+17</c:v>
                </c:pt>
                <c:pt idx="67">
                  <c:v>-1.4914332788554918E+17</c:v>
                </c:pt>
                <c:pt idx="68">
                  <c:v>-1.4751655517814883E+17</c:v>
                </c:pt>
                <c:pt idx="69">
                  <c:v>-1.4569765646840429E+17</c:v>
                </c:pt>
                <c:pt idx="70">
                  <c:v>-1.4369732930061293E+17</c:v>
                </c:pt>
                <c:pt idx="71">
                  <c:v>-1.4152616614744546E+17</c:v>
                </c:pt>
                <c:pt idx="72">
                  <c:v>-1.3086181778697027E+17</c:v>
                </c:pt>
                <c:pt idx="73">
                  <c:v>-1.190662952623529E+17</c:v>
                </c:pt>
                <c:pt idx="74">
                  <c:v>-1.0763720966012707E+17</c:v>
                </c:pt>
                <c:pt idx="75">
                  <c:v>-9.7050179945997872E+16</c:v>
                </c:pt>
                <c:pt idx="76">
                  <c:v>-8.7410537714594976E+16</c:v>
                </c:pt>
                <c:pt idx="77">
                  <c:v>-7.8693672975518336E+16</c:v>
                </c:pt>
                <c:pt idx="78">
                  <c:v>-7.0833255619948152E+16</c:v>
                </c:pt>
                <c:pt idx="79">
                  <c:v>-6.3753241536486552E+16</c:v>
                </c:pt>
                <c:pt idx="80">
                  <c:v>-5.7379142629895184E+16</c:v>
                </c:pt>
                <c:pt idx="81">
                  <c:v>-5.1641681708316864E+16</c:v>
                </c:pt>
                <c:pt idx="82">
                  <c:v>-4.647768127380732E+16</c:v>
                </c:pt>
                <c:pt idx="83">
                  <c:v>-4.1829975208865784E+16</c:v>
                </c:pt>
                <c:pt idx="84">
                  <c:v>-3.7647000651081704E+16</c:v>
                </c:pt>
                <c:pt idx="85">
                  <c:v>-3.388230908232146E+16</c:v>
                </c:pt>
                <c:pt idx="86">
                  <c:v>-3.0494081317738048E+16</c:v>
                </c:pt>
                <c:pt idx="87">
                  <c:v>-2.7444674349114276E+16</c:v>
                </c:pt>
                <c:pt idx="88">
                  <c:v>-2.470020734456836E+16</c:v>
                </c:pt>
                <c:pt idx="89">
                  <c:v>-2.2230186769346764E+16</c:v>
                </c:pt>
                <c:pt idx="90">
                  <c:v>-2.0007168151329128E+16</c:v>
                </c:pt>
                <c:pt idx="91">
                  <c:v>-1.800645135799552E+16</c:v>
                </c:pt>
                <c:pt idx="92">
                  <c:v>-1.620580623026171E+16</c:v>
                </c:pt>
                <c:pt idx="93">
                  <c:v>-1.4585225610219864E+16</c:v>
                </c:pt>
                <c:pt idx="94">
                  <c:v>-1.3126703050302078E+16</c:v>
                </c:pt>
                <c:pt idx="95">
                  <c:v>-1.1814032745680424E+16</c:v>
                </c:pt>
                <c:pt idx="96">
                  <c:v>-1.0632629471263546E+16</c:v>
                </c:pt>
                <c:pt idx="97">
                  <c:v>-9569366524193122</c:v>
                </c:pt>
                <c:pt idx="98">
                  <c:v>-8612429871794504</c:v>
                </c:pt>
                <c:pt idx="99">
                  <c:v>-7751186884622711</c:v>
                </c:pt>
                <c:pt idx="100">
                  <c:v>-6976068196163273</c:v>
                </c:pt>
                <c:pt idx="101">
                  <c:v>-6278461376547994</c:v>
                </c:pt>
                <c:pt idx="102">
                  <c:v>-5650615238893582</c:v>
                </c:pt>
                <c:pt idx="103">
                  <c:v>-5085553715004367</c:v>
                </c:pt>
                <c:pt idx="104">
                  <c:v>-4576998343503983</c:v>
                </c:pt>
                <c:pt idx="105">
                  <c:v>-4119298509153604.5</c:v>
                </c:pt>
                <c:pt idx="106">
                  <c:v>-3707368658238251.5</c:v>
                </c:pt>
                <c:pt idx="107">
                  <c:v>-3336631792414429</c:v>
                </c:pt>
                <c:pt idx="108">
                  <c:v>-3002968613172987</c:v>
                </c:pt>
                <c:pt idx="109">
                  <c:v>-2702671751855688.5</c:v>
                </c:pt>
                <c:pt idx="110">
                  <c:v>-2432404576670120</c:v>
                </c:pt>
                <c:pt idx="111">
                  <c:v>-2189164119003108</c:v>
                </c:pt>
                <c:pt idx="112">
                  <c:v>-1970247707102797.3</c:v>
                </c:pt>
                <c:pt idx="113">
                  <c:v>-1773222936392517.5</c:v>
                </c:pt>
                <c:pt idx="114">
                  <c:v>-1595900642753265.8</c:v>
                </c:pt>
                <c:pt idx="115">
                  <c:v>-1436310578477939.3</c:v>
                </c:pt>
                <c:pt idx="116">
                  <c:v>-1292679520630145.3</c:v>
                </c:pt>
                <c:pt idx="117">
                  <c:v>-1163411568567130.8</c:v>
                </c:pt>
                <c:pt idx="118">
                  <c:v>-1047070411710417.6</c:v>
                </c:pt>
                <c:pt idx="119">
                  <c:v>-942363370539375.88</c:v>
                </c:pt>
                <c:pt idx="120">
                  <c:v>-848127033485438.25</c:v>
                </c:pt>
                <c:pt idx="121">
                  <c:v>-763314330136894.38</c:v>
                </c:pt>
                <c:pt idx="122">
                  <c:v>-686982897123205</c:v>
                </c:pt>
                <c:pt idx="123">
                  <c:v>-618284607410884.5</c:v>
                </c:pt>
                <c:pt idx="124">
                  <c:v>-556456146669796.06</c:v>
                </c:pt>
                <c:pt idx="125">
                  <c:v>-500810532002816.44</c:v>
                </c:pt>
                <c:pt idx="126">
                  <c:v>-450729478802534.81</c:v>
                </c:pt>
                <c:pt idx="127">
                  <c:v>-405656530922281.31</c:v>
                </c:pt>
                <c:pt idx="128">
                  <c:v>-365090877830053.19</c:v>
                </c:pt>
                <c:pt idx="129">
                  <c:v>-328581790047047.88</c:v>
                </c:pt>
                <c:pt idx="130">
                  <c:v>-295723611042343.06</c:v>
                </c:pt>
                <c:pt idx="131">
                  <c:v>-266151249938108.75</c:v>
                </c:pt>
                <c:pt idx="132">
                  <c:v>-239536124944297.88</c:v>
                </c:pt>
                <c:pt idx="133">
                  <c:v>-215582512449868.09</c:v>
                </c:pt>
                <c:pt idx="134">
                  <c:v>-194024261204881.28</c:v>
                </c:pt>
                <c:pt idx="135">
                  <c:v>-174621835084393.16</c:v>
                </c:pt>
                <c:pt idx="136">
                  <c:v>-157159651575953.84</c:v>
                </c:pt>
                <c:pt idx="137">
                  <c:v>-141443686418358.47</c:v>
                </c:pt>
                <c:pt idx="138">
                  <c:v>-127299317776522.63</c:v>
                </c:pt>
                <c:pt idx="139">
                  <c:v>-114569385998870.36</c:v>
                </c:pt>
                <c:pt idx="140">
                  <c:v>-103112447398983.33</c:v>
                </c:pt>
                <c:pt idx="141">
                  <c:v>-92801202659085</c:v>
                </c:pt>
                <c:pt idx="142">
                  <c:v>-83521082393176.5</c:v>
                </c:pt>
                <c:pt idx="143">
                  <c:v>-75168974153858.844</c:v>
                </c:pt>
                <c:pt idx="144">
                  <c:v>-67652076738472.961</c:v>
                </c:pt>
                <c:pt idx="145">
                  <c:v>-60886869064625.664</c:v>
                </c:pt>
                <c:pt idx="146">
                  <c:v>-54798182158163.094</c:v>
                </c:pt>
                <c:pt idx="147">
                  <c:v>-49318363942346.781</c:v>
                </c:pt>
                <c:pt idx="148">
                  <c:v>-44386527548112.102</c:v>
                </c:pt>
                <c:pt idx="149">
                  <c:v>-39947874793300.891</c:v>
                </c:pt>
                <c:pt idx="150">
                  <c:v>-35953087313970.805</c:v>
                </c:pt>
                <c:pt idx="151">
                  <c:v>-32357778582573.723</c:v>
                </c:pt>
                <c:pt idx="152">
                  <c:v>-29122000724316.352</c:v>
                </c:pt>
                <c:pt idx="153">
                  <c:v>-26209800651884.723</c:v>
                </c:pt>
                <c:pt idx="154">
                  <c:v>-23588820586696.25</c:v>
                </c:pt>
                <c:pt idx="155">
                  <c:v>-21229938528026.621</c:v>
                </c:pt>
                <c:pt idx="156">
                  <c:v>-19106944675223.961</c:v>
                </c:pt>
                <c:pt idx="157">
                  <c:v>-17196250207701.564</c:v>
                </c:pt>
                <c:pt idx="158">
                  <c:v>-15476625186931.41</c:v>
                </c:pt>
                <c:pt idx="159">
                  <c:v>-13928962668238.27</c:v>
                </c:pt>
                <c:pt idx="160">
                  <c:v>-12536066401414.439</c:v>
                </c:pt>
                <c:pt idx="161">
                  <c:v>-11282459761272.996</c:v>
                </c:pt>
                <c:pt idx="162">
                  <c:v>-10154213785145.697</c:v>
                </c:pt>
                <c:pt idx="163">
                  <c:v>-9138792406631.127</c:v>
                </c:pt>
                <c:pt idx="164">
                  <c:v>-8224913165968.0146</c:v>
                </c:pt>
                <c:pt idx="165">
                  <c:v>-7402421849371.2129</c:v>
                </c:pt>
                <c:pt idx="166">
                  <c:v>-6662179664434.0918</c:v>
                </c:pt>
                <c:pt idx="167">
                  <c:v>-5995961697990.6826</c:v>
                </c:pt>
                <c:pt idx="168">
                  <c:v>-5396365528191.6143</c:v>
                </c:pt>
                <c:pt idx="169">
                  <c:v>-4856728975372.4531</c:v>
                </c:pt>
                <c:pt idx="170">
                  <c:v>-4371056077835.208</c:v>
                </c:pt>
                <c:pt idx="171">
                  <c:v>-3933950470051.687</c:v>
                </c:pt>
                <c:pt idx="172">
                  <c:v>-3540555423046.5186</c:v>
                </c:pt>
                <c:pt idx="173">
                  <c:v>-3186499880741.8667</c:v>
                </c:pt>
                <c:pt idx="174">
                  <c:v>-2867849892667.6802</c:v>
                </c:pt>
                <c:pt idx="175">
                  <c:v>-2581064903400.9121</c:v>
                </c:pt>
                <c:pt idx="176">
                  <c:v>-2322958413060.8208</c:v>
                </c:pt>
                <c:pt idx="177">
                  <c:v>-2090662571754.7388</c:v>
                </c:pt>
                <c:pt idx="178">
                  <c:v>-1881596314579.2649</c:v>
                </c:pt>
                <c:pt idx="179">
                  <c:v>-1693436683121.3384</c:v>
                </c:pt>
                <c:pt idx="180">
                  <c:v>-1524093014809.2046</c:v>
                </c:pt>
                <c:pt idx="181">
                  <c:v>-1371683713328.2842</c:v>
                </c:pt>
                <c:pt idx="182">
                  <c:v>-1234515341995.4558</c:v>
                </c:pt>
                <c:pt idx="183">
                  <c:v>-1111063807795.9102</c:v>
                </c:pt>
                <c:pt idx="184">
                  <c:v>-999957427016.31909</c:v>
                </c:pt>
                <c:pt idx="185">
                  <c:v>-899961684314.68713</c:v>
                </c:pt>
                <c:pt idx="186">
                  <c:v>-809965515883.21838</c:v>
                </c:pt>
                <c:pt idx="187">
                  <c:v>-728968964294.89648</c:v>
                </c:pt>
                <c:pt idx="188">
                  <c:v>-656072067865.40686</c:v>
                </c:pt>
                <c:pt idx="189">
                  <c:v>-590464861078.86621</c:v>
                </c:pt>
                <c:pt idx="190">
                  <c:v>-531418374970.97961</c:v>
                </c:pt>
                <c:pt idx="191">
                  <c:v>-478276537473.88165</c:v>
                </c:pt>
                <c:pt idx="192">
                  <c:v>-430448883726.49347</c:v>
                </c:pt>
                <c:pt idx="193">
                  <c:v>-387403995353.84412</c:v>
                </c:pt>
                <c:pt idx="194">
                  <c:v>-348663595818.45972</c:v>
                </c:pt>
                <c:pt idx="195">
                  <c:v>-313797236236.61377</c:v>
                </c:pt>
                <c:pt idx="196">
                  <c:v>-282417512612.95239</c:v>
                </c:pt>
                <c:pt idx="197">
                  <c:v>-254175761351.65717</c:v>
                </c:pt>
                <c:pt idx="198">
                  <c:v>-228758185216.49146</c:v>
                </c:pt>
                <c:pt idx="199">
                  <c:v>-205882366694.84232</c:v>
                </c:pt>
                <c:pt idx="200">
                  <c:v>-185294130025.35809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FD1-4E90-83E6-CE3BAA90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168970"/>
        <c:axId val="215134619"/>
      </c:lineChart>
      <c:catAx>
        <c:axId val="1820168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\ &quot;ms&quot;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5134619"/>
        <c:crosses val="autoZero"/>
        <c:auto val="1"/>
        <c:lblAlgn val="ctr"/>
        <c:lblOffset val="100"/>
        <c:noMultiLvlLbl val="1"/>
      </c:catAx>
      <c:valAx>
        <c:axId val="215134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\ &quot;V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01689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Projectile Force &amp; Speed vs Distance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Force (N)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'Sim 2.0 100mm'!$U$4:$U$204</c:f>
              <c:numCache>
                <c:formatCode>0.00\ "mm"</c:formatCode>
                <c:ptCount val="201"/>
                <c:pt idx="0">
                  <c:v>20</c:v>
                </c:pt>
                <c:pt idx="1">
                  <c:v>20</c:v>
                </c:pt>
                <c:pt idx="2">
                  <c:v>-25.048345423290641</c:v>
                </c:pt>
                <c:pt idx="3">
                  <c:v>-3553764.1586558535</c:v>
                </c:pt>
                <c:pt idx="4">
                  <c:v>-3909142.1240379848</c:v>
                </c:pt>
                <c:pt idx="5">
                  <c:v>-4264520.0894201156</c:v>
                </c:pt>
                <c:pt idx="6">
                  <c:v>-4619898.0548022464</c:v>
                </c:pt>
                <c:pt idx="7">
                  <c:v>-4975276.0201843772</c:v>
                </c:pt>
                <c:pt idx="8">
                  <c:v>-5330653.985566508</c:v>
                </c:pt>
                <c:pt idx="9">
                  <c:v>-5686031.9509486388</c:v>
                </c:pt>
                <c:pt idx="10">
                  <c:v>-6041409.9163307697</c:v>
                </c:pt>
                <c:pt idx="11">
                  <c:v>-6396787.8817129005</c:v>
                </c:pt>
                <c:pt idx="12">
                  <c:v>-6752165.8470950313</c:v>
                </c:pt>
                <c:pt idx="13">
                  <c:v>-7107543.8124771621</c:v>
                </c:pt>
                <c:pt idx="14">
                  <c:v>-7462921.7778592929</c:v>
                </c:pt>
                <c:pt idx="15">
                  <c:v>-7818299.7432414237</c:v>
                </c:pt>
                <c:pt idx="16">
                  <c:v>-8173677.7086235546</c:v>
                </c:pt>
                <c:pt idx="17">
                  <c:v>-8529055.6740056854</c:v>
                </c:pt>
                <c:pt idx="18">
                  <c:v>-8884433.6393878162</c:v>
                </c:pt>
                <c:pt idx="19">
                  <c:v>-9239811.604769947</c:v>
                </c:pt>
                <c:pt idx="20">
                  <c:v>-9595189.5701520778</c:v>
                </c:pt>
                <c:pt idx="21">
                  <c:v>-9950567.5355342086</c:v>
                </c:pt>
                <c:pt idx="22">
                  <c:v>-10305945.500916339</c:v>
                </c:pt>
                <c:pt idx="23">
                  <c:v>-10661323.46629847</c:v>
                </c:pt>
                <c:pt idx="24">
                  <c:v>-11016701.431680601</c:v>
                </c:pt>
                <c:pt idx="25">
                  <c:v>-11372079.397062732</c:v>
                </c:pt>
                <c:pt idx="26">
                  <c:v>-11727457.362444863</c:v>
                </c:pt>
                <c:pt idx="27">
                  <c:v>-12082835.327826994</c:v>
                </c:pt>
                <c:pt idx="28">
                  <c:v>-12438213.293209124</c:v>
                </c:pt>
                <c:pt idx="29">
                  <c:v>-12793591.258591255</c:v>
                </c:pt>
                <c:pt idx="30">
                  <c:v>-13148969.223973386</c:v>
                </c:pt>
                <c:pt idx="31">
                  <c:v>-13504347.189355517</c:v>
                </c:pt>
                <c:pt idx="32">
                  <c:v>-13859725.154737648</c:v>
                </c:pt>
                <c:pt idx="33">
                  <c:v>-14215103.120119778</c:v>
                </c:pt>
                <c:pt idx="34">
                  <c:v>-14570481.085501909</c:v>
                </c:pt>
                <c:pt idx="35">
                  <c:v>-14925859.05088404</c:v>
                </c:pt>
                <c:pt idx="36">
                  <c:v>-15281237.016266171</c:v>
                </c:pt>
                <c:pt idx="37">
                  <c:v>-15636614.981648302</c:v>
                </c:pt>
                <c:pt idx="38">
                  <c:v>-15991992.947030433</c:v>
                </c:pt>
                <c:pt idx="39">
                  <c:v>-16347370.912412563</c:v>
                </c:pt>
                <c:pt idx="40">
                  <c:v>-16702748.877794694</c:v>
                </c:pt>
                <c:pt idx="41">
                  <c:v>-17058126.843176827</c:v>
                </c:pt>
                <c:pt idx="42">
                  <c:v>-17413504.80855896</c:v>
                </c:pt>
                <c:pt idx="43">
                  <c:v>-17768882.773941092</c:v>
                </c:pt>
                <c:pt idx="44">
                  <c:v>-18124260.739323225</c:v>
                </c:pt>
                <c:pt idx="45">
                  <c:v>-18479638.704705358</c:v>
                </c:pt>
                <c:pt idx="46">
                  <c:v>-18835016.67008749</c:v>
                </c:pt>
                <c:pt idx="47">
                  <c:v>-19190394.635469623</c:v>
                </c:pt>
                <c:pt idx="48">
                  <c:v>-19545772.600851756</c:v>
                </c:pt>
                <c:pt idx="49">
                  <c:v>-19901150.566233888</c:v>
                </c:pt>
                <c:pt idx="50">
                  <c:v>-20256528.531616021</c:v>
                </c:pt>
                <c:pt idx="51">
                  <c:v>-20611906.496998154</c:v>
                </c:pt>
                <c:pt idx="52">
                  <c:v>-20967284.462380286</c:v>
                </c:pt>
                <c:pt idx="53">
                  <c:v>-21322662.427762419</c:v>
                </c:pt>
                <c:pt idx="54">
                  <c:v>-21678040.393144552</c:v>
                </c:pt>
                <c:pt idx="55">
                  <c:v>-22033418.358526684</c:v>
                </c:pt>
                <c:pt idx="56">
                  <c:v>-22388796.323908817</c:v>
                </c:pt>
                <c:pt idx="57">
                  <c:v>-22744174.28929095</c:v>
                </c:pt>
                <c:pt idx="58">
                  <c:v>-23099552.254673082</c:v>
                </c:pt>
                <c:pt idx="59">
                  <c:v>-23454930.220055215</c:v>
                </c:pt>
                <c:pt idx="60">
                  <c:v>-23810308.185437348</c:v>
                </c:pt>
                <c:pt idx="61">
                  <c:v>-24165686.15081948</c:v>
                </c:pt>
                <c:pt idx="62">
                  <c:v>-24521064.116201613</c:v>
                </c:pt>
                <c:pt idx="63">
                  <c:v>-24876442.081583746</c:v>
                </c:pt>
                <c:pt idx="64">
                  <c:v>-25231820.046965878</c:v>
                </c:pt>
                <c:pt idx="65">
                  <c:v>-25587198.012348011</c:v>
                </c:pt>
                <c:pt idx="66">
                  <c:v>-25942575.977730144</c:v>
                </c:pt>
                <c:pt idx="67">
                  <c:v>-26297953.943112276</c:v>
                </c:pt>
                <c:pt idx="68">
                  <c:v>-26653331.908494409</c:v>
                </c:pt>
                <c:pt idx="69">
                  <c:v>-27008709.873876542</c:v>
                </c:pt>
                <c:pt idx="70">
                  <c:v>-27364087.839258675</c:v>
                </c:pt>
                <c:pt idx="71">
                  <c:v>-27719465.804640807</c:v>
                </c:pt>
                <c:pt idx="72">
                  <c:v>-28074843.77002294</c:v>
                </c:pt>
                <c:pt idx="73">
                  <c:v>-28430221.735405073</c:v>
                </c:pt>
                <c:pt idx="74">
                  <c:v>-28785599.700787205</c:v>
                </c:pt>
                <c:pt idx="75">
                  <c:v>-29140977.666169338</c:v>
                </c:pt>
                <c:pt idx="76">
                  <c:v>-29496355.631551471</c:v>
                </c:pt>
                <c:pt idx="77">
                  <c:v>-29851733.596933603</c:v>
                </c:pt>
                <c:pt idx="78">
                  <c:v>-30207111.562315736</c:v>
                </c:pt>
                <c:pt idx="79">
                  <c:v>-30562489.527697869</c:v>
                </c:pt>
                <c:pt idx="80">
                  <c:v>-30917867.493080001</c:v>
                </c:pt>
                <c:pt idx="81">
                  <c:v>-31273245.458462134</c:v>
                </c:pt>
                <c:pt idx="82">
                  <c:v>-31628623.423844267</c:v>
                </c:pt>
                <c:pt idx="83">
                  <c:v>-31984001.389226399</c:v>
                </c:pt>
                <c:pt idx="84">
                  <c:v>-32339379.354608532</c:v>
                </c:pt>
                <c:pt idx="85">
                  <c:v>-32694757.319990665</c:v>
                </c:pt>
                <c:pt idx="86">
                  <c:v>-33050135.285372797</c:v>
                </c:pt>
                <c:pt idx="87">
                  <c:v>-33405513.25075493</c:v>
                </c:pt>
                <c:pt idx="88">
                  <c:v>-33760891.216137059</c:v>
                </c:pt>
                <c:pt idx="89">
                  <c:v>-34116269.181519188</c:v>
                </c:pt>
                <c:pt idx="90">
                  <c:v>-34471647.146901317</c:v>
                </c:pt>
                <c:pt idx="91">
                  <c:v>-34827025.112283446</c:v>
                </c:pt>
                <c:pt idx="92">
                  <c:v>-35182403.077665575</c:v>
                </c:pt>
                <c:pt idx="93">
                  <c:v>-35537781.043047704</c:v>
                </c:pt>
                <c:pt idx="94">
                  <c:v>-35893159.008429833</c:v>
                </c:pt>
                <c:pt idx="95">
                  <c:v>-36248536.973811962</c:v>
                </c:pt>
                <c:pt idx="96">
                  <c:v>-36603914.939194091</c:v>
                </c:pt>
                <c:pt idx="97">
                  <c:v>-36959292.90457622</c:v>
                </c:pt>
                <c:pt idx="98">
                  <c:v>-37314670.869958349</c:v>
                </c:pt>
                <c:pt idx="99">
                  <c:v>-37670048.835340478</c:v>
                </c:pt>
                <c:pt idx="100">
                  <c:v>-38025426.800722606</c:v>
                </c:pt>
                <c:pt idx="101">
                  <c:v>-38380804.766104735</c:v>
                </c:pt>
                <c:pt idx="102">
                  <c:v>-38736182.731486864</c:v>
                </c:pt>
                <c:pt idx="103">
                  <c:v>-39091560.696868993</c:v>
                </c:pt>
                <c:pt idx="104">
                  <c:v>-39446938.662251122</c:v>
                </c:pt>
                <c:pt idx="105">
                  <c:v>-39802316.627633251</c:v>
                </c:pt>
                <c:pt idx="106">
                  <c:v>-40157694.59301538</c:v>
                </c:pt>
                <c:pt idx="107">
                  <c:v>-40513072.558397509</c:v>
                </c:pt>
                <c:pt idx="108">
                  <c:v>-40868450.523779638</c:v>
                </c:pt>
                <c:pt idx="109">
                  <c:v>-41223828.489161767</c:v>
                </c:pt>
                <c:pt idx="110">
                  <c:v>-41579206.454543896</c:v>
                </c:pt>
                <c:pt idx="111">
                  <c:v>-41934584.419926025</c:v>
                </c:pt>
                <c:pt idx="112">
                  <c:v>-42289962.385308154</c:v>
                </c:pt>
                <c:pt idx="113">
                  <c:v>-42645340.350690283</c:v>
                </c:pt>
                <c:pt idx="114">
                  <c:v>-43000718.316072412</c:v>
                </c:pt>
                <c:pt idx="115">
                  <c:v>-43356096.281454541</c:v>
                </c:pt>
                <c:pt idx="116">
                  <c:v>-43711474.24683667</c:v>
                </c:pt>
                <c:pt idx="117">
                  <c:v>-44066852.212218799</c:v>
                </c:pt>
                <c:pt idx="118">
                  <c:v>-44422230.177600928</c:v>
                </c:pt>
                <c:pt idx="119">
                  <c:v>-44777608.142983057</c:v>
                </c:pt>
                <c:pt idx="120">
                  <c:v>-45132986.108365186</c:v>
                </c:pt>
                <c:pt idx="121">
                  <c:v>-45488364.073747315</c:v>
                </c:pt>
                <c:pt idx="122">
                  <c:v>-45843742.039129443</c:v>
                </c:pt>
                <c:pt idx="123">
                  <c:v>-46199120.004511572</c:v>
                </c:pt>
                <c:pt idx="124">
                  <c:v>-46554497.969893701</c:v>
                </c:pt>
                <c:pt idx="125">
                  <c:v>-46909875.93527583</c:v>
                </c:pt>
                <c:pt idx="126">
                  <c:v>-47265253.900657959</c:v>
                </c:pt>
                <c:pt idx="127">
                  <c:v>-47620631.866040088</c:v>
                </c:pt>
                <c:pt idx="128">
                  <c:v>-47976009.831422217</c:v>
                </c:pt>
                <c:pt idx="129">
                  <c:v>-48331387.796804346</c:v>
                </c:pt>
                <c:pt idx="130">
                  <c:v>-48686765.762186475</c:v>
                </c:pt>
                <c:pt idx="131">
                  <c:v>-49042143.727568604</c:v>
                </c:pt>
                <c:pt idx="132">
                  <c:v>-49397521.692950733</c:v>
                </c:pt>
                <c:pt idx="133">
                  <c:v>-49752899.658332862</c:v>
                </c:pt>
                <c:pt idx="134">
                  <c:v>-50108277.623714991</c:v>
                </c:pt>
                <c:pt idx="135">
                  <c:v>-50463655.58909712</c:v>
                </c:pt>
                <c:pt idx="136">
                  <c:v>-50819033.554479249</c:v>
                </c:pt>
                <c:pt idx="137">
                  <c:v>-51174411.519861378</c:v>
                </c:pt>
                <c:pt idx="138">
                  <c:v>-51529789.485243507</c:v>
                </c:pt>
                <c:pt idx="139">
                  <c:v>-51885167.450625636</c:v>
                </c:pt>
                <c:pt idx="140">
                  <c:v>-52240545.416007765</c:v>
                </c:pt>
                <c:pt idx="141">
                  <c:v>-52595923.381389894</c:v>
                </c:pt>
                <c:pt idx="142">
                  <c:v>-52951301.346772023</c:v>
                </c:pt>
                <c:pt idx="143">
                  <c:v>-53306679.312154151</c:v>
                </c:pt>
                <c:pt idx="144">
                  <c:v>-53662057.27753628</c:v>
                </c:pt>
                <c:pt idx="145">
                  <c:v>-54017435.242918409</c:v>
                </c:pt>
                <c:pt idx="146">
                  <c:v>-54372813.208300538</c:v>
                </c:pt>
                <c:pt idx="147">
                  <c:v>-54728191.173682667</c:v>
                </c:pt>
                <c:pt idx="148">
                  <c:v>-55083569.139064796</c:v>
                </c:pt>
                <c:pt idx="149">
                  <c:v>-55438947.104446925</c:v>
                </c:pt>
                <c:pt idx="150">
                  <c:v>-55794325.069829054</c:v>
                </c:pt>
                <c:pt idx="151">
                  <c:v>-56149703.035211183</c:v>
                </c:pt>
                <c:pt idx="152">
                  <c:v>-56505081.000593312</c:v>
                </c:pt>
                <c:pt idx="153">
                  <c:v>-56860458.965975441</c:v>
                </c:pt>
                <c:pt idx="154">
                  <c:v>-57215836.93135757</c:v>
                </c:pt>
                <c:pt idx="155">
                  <c:v>-57571214.896739699</c:v>
                </c:pt>
                <c:pt idx="156">
                  <c:v>-57926592.862121828</c:v>
                </c:pt>
                <c:pt idx="157">
                  <c:v>-58281970.827503957</c:v>
                </c:pt>
                <c:pt idx="158">
                  <c:v>-58637348.792886086</c:v>
                </c:pt>
                <c:pt idx="159">
                  <c:v>-58992726.758268215</c:v>
                </c:pt>
                <c:pt idx="160">
                  <c:v>-59348104.723650344</c:v>
                </c:pt>
                <c:pt idx="161">
                  <c:v>-59703482.689032473</c:v>
                </c:pt>
                <c:pt idx="162">
                  <c:v>-60058860.654414602</c:v>
                </c:pt>
                <c:pt idx="163">
                  <c:v>-60414238.619796731</c:v>
                </c:pt>
                <c:pt idx="164">
                  <c:v>-60769616.58517886</c:v>
                </c:pt>
                <c:pt idx="165">
                  <c:v>-61124994.550560988</c:v>
                </c:pt>
                <c:pt idx="166">
                  <c:v>-61480372.515943117</c:v>
                </c:pt>
                <c:pt idx="167">
                  <c:v>-61835750.481325246</c:v>
                </c:pt>
                <c:pt idx="168">
                  <c:v>-62191128.446707375</c:v>
                </c:pt>
                <c:pt idx="169">
                  <c:v>-62546506.412089504</c:v>
                </c:pt>
                <c:pt idx="170">
                  <c:v>-62901884.377471633</c:v>
                </c:pt>
                <c:pt idx="171">
                  <c:v>-63257262.342853762</c:v>
                </c:pt>
                <c:pt idx="172">
                  <c:v>-63612640.308235891</c:v>
                </c:pt>
                <c:pt idx="173">
                  <c:v>-63968018.27361802</c:v>
                </c:pt>
                <c:pt idx="174">
                  <c:v>-64323396.239000149</c:v>
                </c:pt>
                <c:pt idx="175">
                  <c:v>-64678774.204382278</c:v>
                </c:pt>
                <c:pt idx="176">
                  <c:v>-65034152.169764407</c:v>
                </c:pt>
                <c:pt idx="177">
                  <c:v>-65389530.135146536</c:v>
                </c:pt>
                <c:pt idx="178">
                  <c:v>-65744908.100528665</c:v>
                </c:pt>
                <c:pt idx="179">
                  <c:v>-66100286.065910794</c:v>
                </c:pt>
                <c:pt idx="180">
                  <c:v>-66455664.031292923</c:v>
                </c:pt>
                <c:pt idx="181">
                  <c:v>-66811041.996675052</c:v>
                </c:pt>
                <c:pt idx="182">
                  <c:v>-67166419.962057188</c:v>
                </c:pt>
                <c:pt idx="183">
                  <c:v>-67521797.927439317</c:v>
                </c:pt>
                <c:pt idx="184">
                  <c:v>-67877175.892821446</c:v>
                </c:pt>
                <c:pt idx="185">
                  <c:v>-68232553.858203575</c:v>
                </c:pt>
                <c:pt idx="186">
                  <c:v>-68587931.823585704</c:v>
                </c:pt>
                <c:pt idx="187">
                  <c:v>-68943309.788967833</c:v>
                </c:pt>
                <c:pt idx="188">
                  <c:v>-69298687.754349962</c:v>
                </c:pt>
                <c:pt idx="189">
                  <c:v>-69654065.719732091</c:v>
                </c:pt>
                <c:pt idx="190">
                  <c:v>-70009443.68511422</c:v>
                </c:pt>
                <c:pt idx="191">
                  <c:v>-70364821.650496349</c:v>
                </c:pt>
                <c:pt idx="192">
                  <c:v>-70720199.615878478</c:v>
                </c:pt>
                <c:pt idx="193">
                  <c:v>-71075577.581260607</c:v>
                </c:pt>
                <c:pt idx="194">
                  <c:v>-71430955.546642736</c:v>
                </c:pt>
                <c:pt idx="195">
                  <c:v>-71786333.512024865</c:v>
                </c:pt>
                <c:pt idx="196">
                  <c:v>-72141711.477406994</c:v>
                </c:pt>
                <c:pt idx="197">
                  <c:v>-72497089.442789122</c:v>
                </c:pt>
                <c:pt idx="198">
                  <c:v>-72852467.408171251</c:v>
                </c:pt>
                <c:pt idx="199">
                  <c:v>-73207845.37355338</c:v>
                </c:pt>
                <c:pt idx="200">
                  <c:v>-73563223.338935509</c:v>
                </c:pt>
              </c:numCache>
            </c:numRef>
          </c:cat>
          <c:val>
            <c:numRef>
              <c:f>'Sim 2.0 100mm'!$R$4:$R$204</c:f>
              <c:numCache>
                <c:formatCode>0.0\ "N"</c:formatCode>
                <c:ptCount val="201"/>
                <c:pt idx="0">
                  <c:v>0</c:v>
                </c:pt>
                <c:pt idx="1">
                  <c:v>4261.5734770432946</c:v>
                </c:pt>
                <c:pt idx="2">
                  <c:v>336183293.67801899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1-4A37-B505-69D02664F5A9}"/>
            </c:ext>
          </c:extLst>
        </c:ser>
        <c:ser>
          <c:idx val="1"/>
          <c:order val="1"/>
          <c:tx>
            <c:v>Speed (M/S)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'Sim 2.0 100mm'!$U$4:$U$204</c:f>
              <c:numCache>
                <c:formatCode>0.00\ "mm"</c:formatCode>
                <c:ptCount val="201"/>
                <c:pt idx="0">
                  <c:v>20</c:v>
                </c:pt>
                <c:pt idx="1">
                  <c:v>20</c:v>
                </c:pt>
                <c:pt idx="2">
                  <c:v>-25.048345423290641</c:v>
                </c:pt>
                <c:pt idx="3">
                  <c:v>-3553764.1586558535</c:v>
                </c:pt>
                <c:pt idx="4">
                  <c:v>-3909142.1240379848</c:v>
                </c:pt>
                <c:pt idx="5">
                  <c:v>-4264520.0894201156</c:v>
                </c:pt>
                <c:pt idx="6">
                  <c:v>-4619898.0548022464</c:v>
                </c:pt>
                <c:pt idx="7">
                  <c:v>-4975276.0201843772</c:v>
                </c:pt>
                <c:pt idx="8">
                  <c:v>-5330653.985566508</c:v>
                </c:pt>
                <c:pt idx="9">
                  <c:v>-5686031.9509486388</c:v>
                </c:pt>
                <c:pt idx="10">
                  <c:v>-6041409.9163307697</c:v>
                </c:pt>
                <c:pt idx="11">
                  <c:v>-6396787.8817129005</c:v>
                </c:pt>
                <c:pt idx="12">
                  <c:v>-6752165.8470950313</c:v>
                </c:pt>
                <c:pt idx="13">
                  <c:v>-7107543.8124771621</c:v>
                </c:pt>
                <c:pt idx="14">
                  <c:v>-7462921.7778592929</c:v>
                </c:pt>
                <c:pt idx="15">
                  <c:v>-7818299.7432414237</c:v>
                </c:pt>
                <c:pt idx="16">
                  <c:v>-8173677.7086235546</c:v>
                </c:pt>
                <c:pt idx="17">
                  <c:v>-8529055.6740056854</c:v>
                </c:pt>
                <c:pt idx="18">
                  <c:v>-8884433.6393878162</c:v>
                </c:pt>
                <c:pt idx="19">
                  <c:v>-9239811.604769947</c:v>
                </c:pt>
                <c:pt idx="20">
                  <c:v>-9595189.5701520778</c:v>
                </c:pt>
                <c:pt idx="21">
                  <c:v>-9950567.5355342086</c:v>
                </c:pt>
                <c:pt idx="22">
                  <c:v>-10305945.500916339</c:v>
                </c:pt>
                <c:pt idx="23">
                  <c:v>-10661323.46629847</c:v>
                </c:pt>
                <c:pt idx="24">
                  <c:v>-11016701.431680601</c:v>
                </c:pt>
                <c:pt idx="25">
                  <c:v>-11372079.397062732</c:v>
                </c:pt>
                <c:pt idx="26">
                  <c:v>-11727457.362444863</c:v>
                </c:pt>
                <c:pt idx="27">
                  <c:v>-12082835.327826994</c:v>
                </c:pt>
                <c:pt idx="28">
                  <c:v>-12438213.293209124</c:v>
                </c:pt>
                <c:pt idx="29">
                  <c:v>-12793591.258591255</c:v>
                </c:pt>
                <c:pt idx="30">
                  <c:v>-13148969.223973386</c:v>
                </c:pt>
                <c:pt idx="31">
                  <c:v>-13504347.189355517</c:v>
                </c:pt>
                <c:pt idx="32">
                  <c:v>-13859725.154737648</c:v>
                </c:pt>
                <c:pt idx="33">
                  <c:v>-14215103.120119778</c:v>
                </c:pt>
                <c:pt idx="34">
                  <c:v>-14570481.085501909</c:v>
                </c:pt>
                <c:pt idx="35">
                  <c:v>-14925859.05088404</c:v>
                </c:pt>
                <c:pt idx="36">
                  <c:v>-15281237.016266171</c:v>
                </c:pt>
                <c:pt idx="37">
                  <c:v>-15636614.981648302</c:v>
                </c:pt>
                <c:pt idx="38">
                  <c:v>-15991992.947030433</c:v>
                </c:pt>
                <c:pt idx="39">
                  <c:v>-16347370.912412563</c:v>
                </c:pt>
                <c:pt idx="40">
                  <c:v>-16702748.877794694</c:v>
                </c:pt>
                <c:pt idx="41">
                  <c:v>-17058126.843176827</c:v>
                </c:pt>
                <c:pt idx="42">
                  <c:v>-17413504.80855896</c:v>
                </c:pt>
                <c:pt idx="43">
                  <c:v>-17768882.773941092</c:v>
                </c:pt>
                <c:pt idx="44">
                  <c:v>-18124260.739323225</c:v>
                </c:pt>
                <c:pt idx="45">
                  <c:v>-18479638.704705358</c:v>
                </c:pt>
                <c:pt idx="46">
                  <c:v>-18835016.67008749</c:v>
                </c:pt>
                <c:pt idx="47">
                  <c:v>-19190394.635469623</c:v>
                </c:pt>
                <c:pt idx="48">
                  <c:v>-19545772.600851756</c:v>
                </c:pt>
                <c:pt idx="49">
                  <c:v>-19901150.566233888</c:v>
                </c:pt>
                <c:pt idx="50">
                  <c:v>-20256528.531616021</c:v>
                </c:pt>
                <c:pt idx="51">
                  <c:v>-20611906.496998154</c:v>
                </c:pt>
                <c:pt idx="52">
                  <c:v>-20967284.462380286</c:v>
                </c:pt>
                <c:pt idx="53">
                  <c:v>-21322662.427762419</c:v>
                </c:pt>
                <c:pt idx="54">
                  <c:v>-21678040.393144552</c:v>
                </c:pt>
                <c:pt idx="55">
                  <c:v>-22033418.358526684</c:v>
                </c:pt>
                <c:pt idx="56">
                  <c:v>-22388796.323908817</c:v>
                </c:pt>
                <c:pt idx="57">
                  <c:v>-22744174.28929095</c:v>
                </c:pt>
                <c:pt idx="58">
                  <c:v>-23099552.254673082</c:v>
                </c:pt>
                <c:pt idx="59">
                  <c:v>-23454930.220055215</c:v>
                </c:pt>
                <c:pt idx="60">
                  <c:v>-23810308.185437348</c:v>
                </c:pt>
                <c:pt idx="61">
                  <c:v>-24165686.15081948</c:v>
                </c:pt>
                <c:pt idx="62">
                  <c:v>-24521064.116201613</c:v>
                </c:pt>
                <c:pt idx="63">
                  <c:v>-24876442.081583746</c:v>
                </c:pt>
                <c:pt idx="64">
                  <c:v>-25231820.046965878</c:v>
                </c:pt>
                <c:pt idx="65">
                  <c:v>-25587198.012348011</c:v>
                </c:pt>
                <c:pt idx="66">
                  <c:v>-25942575.977730144</c:v>
                </c:pt>
                <c:pt idx="67">
                  <c:v>-26297953.943112276</c:v>
                </c:pt>
                <c:pt idx="68">
                  <c:v>-26653331.908494409</c:v>
                </c:pt>
                <c:pt idx="69">
                  <c:v>-27008709.873876542</c:v>
                </c:pt>
                <c:pt idx="70">
                  <c:v>-27364087.839258675</c:v>
                </c:pt>
                <c:pt idx="71">
                  <c:v>-27719465.804640807</c:v>
                </c:pt>
                <c:pt idx="72">
                  <c:v>-28074843.77002294</c:v>
                </c:pt>
                <c:pt idx="73">
                  <c:v>-28430221.735405073</c:v>
                </c:pt>
                <c:pt idx="74">
                  <c:v>-28785599.700787205</c:v>
                </c:pt>
                <c:pt idx="75">
                  <c:v>-29140977.666169338</c:v>
                </c:pt>
                <c:pt idx="76">
                  <c:v>-29496355.631551471</c:v>
                </c:pt>
                <c:pt idx="77">
                  <c:v>-29851733.596933603</c:v>
                </c:pt>
                <c:pt idx="78">
                  <c:v>-30207111.562315736</c:v>
                </c:pt>
                <c:pt idx="79">
                  <c:v>-30562489.527697869</c:v>
                </c:pt>
                <c:pt idx="80">
                  <c:v>-30917867.493080001</c:v>
                </c:pt>
                <c:pt idx="81">
                  <c:v>-31273245.458462134</c:v>
                </c:pt>
                <c:pt idx="82">
                  <c:v>-31628623.423844267</c:v>
                </c:pt>
                <c:pt idx="83">
                  <c:v>-31984001.389226399</c:v>
                </c:pt>
                <c:pt idx="84">
                  <c:v>-32339379.354608532</c:v>
                </c:pt>
                <c:pt idx="85">
                  <c:v>-32694757.319990665</c:v>
                </c:pt>
                <c:pt idx="86">
                  <c:v>-33050135.285372797</c:v>
                </c:pt>
                <c:pt idx="87">
                  <c:v>-33405513.25075493</c:v>
                </c:pt>
                <c:pt idx="88">
                  <c:v>-33760891.216137059</c:v>
                </c:pt>
                <c:pt idx="89">
                  <c:v>-34116269.181519188</c:v>
                </c:pt>
                <c:pt idx="90">
                  <c:v>-34471647.146901317</c:v>
                </c:pt>
                <c:pt idx="91">
                  <c:v>-34827025.112283446</c:v>
                </c:pt>
                <c:pt idx="92">
                  <c:v>-35182403.077665575</c:v>
                </c:pt>
                <c:pt idx="93">
                  <c:v>-35537781.043047704</c:v>
                </c:pt>
                <c:pt idx="94">
                  <c:v>-35893159.008429833</c:v>
                </c:pt>
                <c:pt idx="95">
                  <c:v>-36248536.973811962</c:v>
                </c:pt>
                <c:pt idx="96">
                  <c:v>-36603914.939194091</c:v>
                </c:pt>
                <c:pt idx="97">
                  <c:v>-36959292.90457622</c:v>
                </c:pt>
                <c:pt idx="98">
                  <c:v>-37314670.869958349</c:v>
                </c:pt>
                <c:pt idx="99">
                  <c:v>-37670048.835340478</c:v>
                </c:pt>
                <c:pt idx="100">
                  <c:v>-38025426.800722606</c:v>
                </c:pt>
                <c:pt idx="101">
                  <c:v>-38380804.766104735</c:v>
                </c:pt>
                <c:pt idx="102">
                  <c:v>-38736182.731486864</c:v>
                </c:pt>
                <c:pt idx="103">
                  <c:v>-39091560.696868993</c:v>
                </c:pt>
                <c:pt idx="104">
                  <c:v>-39446938.662251122</c:v>
                </c:pt>
                <c:pt idx="105">
                  <c:v>-39802316.627633251</c:v>
                </c:pt>
                <c:pt idx="106">
                  <c:v>-40157694.59301538</c:v>
                </c:pt>
                <c:pt idx="107">
                  <c:v>-40513072.558397509</c:v>
                </c:pt>
                <c:pt idx="108">
                  <c:v>-40868450.523779638</c:v>
                </c:pt>
                <c:pt idx="109">
                  <c:v>-41223828.489161767</c:v>
                </c:pt>
                <c:pt idx="110">
                  <c:v>-41579206.454543896</c:v>
                </c:pt>
                <c:pt idx="111">
                  <c:v>-41934584.419926025</c:v>
                </c:pt>
                <c:pt idx="112">
                  <c:v>-42289962.385308154</c:v>
                </c:pt>
                <c:pt idx="113">
                  <c:v>-42645340.350690283</c:v>
                </c:pt>
                <c:pt idx="114">
                  <c:v>-43000718.316072412</c:v>
                </c:pt>
                <c:pt idx="115">
                  <c:v>-43356096.281454541</c:v>
                </c:pt>
                <c:pt idx="116">
                  <c:v>-43711474.24683667</c:v>
                </c:pt>
                <c:pt idx="117">
                  <c:v>-44066852.212218799</c:v>
                </c:pt>
                <c:pt idx="118">
                  <c:v>-44422230.177600928</c:v>
                </c:pt>
                <c:pt idx="119">
                  <c:v>-44777608.142983057</c:v>
                </c:pt>
                <c:pt idx="120">
                  <c:v>-45132986.108365186</c:v>
                </c:pt>
                <c:pt idx="121">
                  <c:v>-45488364.073747315</c:v>
                </c:pt>
                <c:pt idx="122">
                  <c:v>-45843742.039129443</c:v>
                </c:pt>
                <c:pt idx="123">
                  <c:v>-46199120.004511572</c:v>
                </c:pt>
                <c:pt idx="124">
                  <c:v>-46554497.969893701</c:v>
                </c:pt>
                <c:pt idx="125">
                  <c:v>-46909875.93527583</c:v>
                </c:pt>
                <c:pt idx="126">
                  <c:v>-47265253.900657959</c:v>
                </c:pt>
                <c:pt idx="127">
                  <c:v>-47620631.866040088</c:v>
                </c:pt>
                <c:pt idx="128">
                  <c:v>-47976009.831422217</c:v>
                </c:pt>
                <c:pt idx="129">
                  <c:v>-48331387.796804346</c:v>
                </c:pt>
                <c:pt idx="130">
                  <c:v>-48686765.762186475</c:v>
                </c:pt>
                <c:pt idx="131">
                  <c:v>-49042143.727568604</c:v>
                </c:pt>
                <c:pt idx="132">
                  <c:v>-49397521.692950733</c:v>
                </c:pt>
                <c:pt idx="133">
                  <c:v>-49752899.658332862</c:v>
                </c:pt>
                <c:pt idx="134">
                  <c:v>-50108277.623714991</c:v>
                </c:pt>
                <c:pt idx="135">
                  <c:v>-50463655.58909712</c:v>
                </c:pt>
                <c:pt idx="136">
                  <c:v>-50819033.554479249</c:v>
                </c:pt>
                <c:pt idx="137">
                  <c:v>-51174411.519861378</c:v>
                </c:pt>
                <c:pt idx="138">
                  <c:v>-51529789.485243507</c:v>
                </c:pt>
                <c:pt idx="139">
                  <c:v>-51885167.450625636</c:v>
                </c:pt>
                <c:pt idx="140">
                  <c:v>-52240545.416007765</c:v>
                </c:pt>
                <c:pt idx="141">
                  <c:v>-52595923.381389894</c:v>
                </c:pt>
                <c:pt idx="142">
                  <c:v>-52951301.346772023</c:v>
                </c:pt>
                <c:pt idx="143">
                  <c:v>-53306679.312154151</c:v>
                </c:pt>
                <c:pt idx="144">
                  <c:v>-53662057.27753628</c:v>
                </c:pt>
                <c:pt idx="145">
                  <c:v>-54017435.242918409</c:v>
                </c:pt>
                <c:pt idx="146">
                  <c:v>-54372813.208300538</c:v>
                </c:pt>
                <c:pt idx="147">
                  <c:v>-54728191.173682667</c:v>
                </c:pt>
                <c:pt idx="148">
                  <c:v>-55083569.139064796</c:v>
                </c:pt>
                <c:pt idx="149">
                  <c:v>-55438947.104446925</c:v>
                </c:pt>
                <c:pt idx="150">
                  <c:v>-55794325.069829054</c:v>
                </c:pt>
                <c:pt idx="151">
                  <c:v>-56149703.035211183</c:v>
                </c:pt>
                <c:pt idx="152">
                  <c:v>-56505081.000593312</c:v>
                </c:pt>
                <c:pt idx="153">
                  <c:v>-56860458.965975441</c:v>
                </c:pt>
                <c:pt idx="154">
                  <c:v>-57215836.93135757</c:v>
                </c:pt>
                <c:pt idx="155">
                  <c:v>-57571214.896739699</c:v>
                </c:pt>
                <c:pt idx="156">
                  <c:v>-57926592.862121828</c:v>
                </c:pt>
                <c:pt idx="157">
                  <c:v>-58281970.827503957</c:v>
                </c:pt>
                <c:pt idx="158">
                  <c:v>-58637348.792886086</c:v>
                </c:pt>
                <c:pt idx="159">
                  <c:v>-58992726.758268215</c:v>
                </c:pt>
                <c:pt idx="160">
                  <c:v>-59348104.723650344</c:v>
                </c:pt>
                <c:pt idx="161">
                  <c:v>-59703482.689032473</c:v>
                </c:pt>
                <c:pt idx="162">
                  <c:v>-60058860.654414602</c:v>
                </c:pt>
                <c:pt idx="163">
                  <c:v>-60414238.619796731</c:v>
                </c:pt>
                <c:pt idx="164">
                  <c:v>-60769616.58517886</c:v>
                </c:pt>
                <c:pt idx="165">
                  <c:v>-61124994.550560988</c:v>
                </c:pt>
                <c:pt idx="166">
                  <c:v>-61480372.515943117</c:v>
                </c:pt>
                <c:pt idx="167">
                  <c:v>-61835750.481325246</c:v>
                </c:pt>
                <c:pt idx="168">
                  <c:v>-62191128.446707375</c:v>
                </c:pt>
                <c:pt idx="169">
                  <c:v>-62546506.412089504</c:v>
                </c:pt>
                <c:pt idx="170">
                  <c:v>-62901884.377471633</c:v>
                </c:pt>
                <c:pt idx="171">
                  <c:v>-63257262.342853762</c:v>
                </c:pt>
                <c:pt idx="172">
                  <c:v>-63612640.308235891</c:v>
                </c:pt>
                <c:pt idx="173">
                  <c:v>-63968018.27361802</c:v>
                </c:pt>
                <c:pt idx="174">
                  <c:v>-64323396.239000149</c:v>
                </c:pt>
                <c:pt idx="175">
                  <c:v>-64678774.204382278</c:v>
                </c:pt>
                <c:pt idx="176">
                  <c:v>-65034152.169764407</c:v>
                </c:pt>
                <c:pt idx="177">
                  <c:v>-65389530.135146536</c:v>
                </c:pt>
                <c:pt idx="178">
                  <c:v>-65744908.100528665</c:v>
                </c:pt>
                <c:pt idx="179">
                  <c:v>-66100286.065910794</c:v>
                </c:pt>
                <c:pt idx="180">
                  <c:v>-66455664.031292923</c:v>
                </c:pt>
                <c:pt idx="181">
                  <c:v>-66811041.996675052</c:v>
                </c:pt>
                <c:pt idx="182">
                  <c:v>-67166419.962057188</c:v>
                </c:pt>
                <c:pt idx="183">
                  <c:v>-67521797.927439317</c:v>
                </c:pt>
                <c:pt idx="184">
                  <c:v>-67877175.892821446</c:v>
                </c:pt>
                <c:pt idx="185">
                  <c:v>-68232553.858203575</c:v>
                </c:pt>
                <c:pt idx="186">
                  <c:v>-68587931.823585704</c:v>
                </c:pt>
                <c:pt idx="187">
                  <c:v>-68943309.788967833</c:v>
                </c:pt>
                <c:pt idx="188">
                  <c:v>-69298687.754349962</c:v>
                </c:pt>
                <c:pt idx="189">
                  <c:v>-69654065.719732091</c:v>
                </c:pt>
                <c:pt idx="190">
                  <c:v>-70009443.68511422</c:v>
                </c:pt>
                <c:pt idx="191">
                  <c:v>-70364821.650496349</c:v>
                </c:pt>
                <c:pt idx="192">
                  <c:v>-70720199.615878478</c:v>
                </c:pt>
                <c:pt idx="193">
                  <c:v>-71075577.581260607</c:v>
                </c:pt>
                <c:pt idx="194">
                  <c:v>-71430955.546642736</c:v>
                </c:pt>
                <c:pt idx="195">
                  <c:v>-71786333.512024865</c:v>
                </c:pt>
                <c:pt idx="196">
                  <c:v>-72141711.477406994</c:v>
                </c:pt>
                <c:pt idx="197">
                  <c:v>-72497089.442789122</c:v>
                </c:pt>
                <c:pt idx="198">
                  <c:v>-72852467.408171251</c:v>
                </c:pt>
                <c:pt idx="199">
                  <c:v>-73207845.37355338</c:v>
                </c:pt>
                <c:pt idx="200">
                  <c:v>-73563223.338935509</c:v>
                </c:pt>
              </c:numCache>
            </c:numRef>
          </c:cat>
          <c:val>
            <c:numRef>
              <c:f>'Sim 2.0 100mm'!$T$4:$T$204</c:f>
              <c:numCache>
                <c:formatCode>0.00\ "m/s"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90.096690846581282</c:v>
                </c:pt>
                <c:pt idx="3">
                  <c:v>7107559.3076426219</c:v>
                </c:pt>
                <c:pt idx="4">
                  <c:v>7107559.3076426219</c:v>
                </c:pt>
                <c:pt idx="5">
                  <c:v>7107559.3076426219</c:v>
                </c:pt>
                <c:pt idx="6">
                  <c:v>7107559.3076426219</c:v>
                </c:pt>
                <c:pt idx="7">
                  <c:v>7107559.3076426219</c:v>
                </c:pt>
                <c:pt idx="8">
                  <c:v>7107559.3076426219</c:v>
                </c:pt>
                <c:pt idx="9">
                  <c:v>7107559.3076426219</c:v>
                </c:pt>
                <c:pt idx="10">
                  <c:v>7107559.3076426219</c:v>
                </c:pt>
                <c:pt idx="11">
                  <c:v>7107559.3076426219</c:v>
                </c:pt>
                <c:pt idx="12">
                  <c:v>7107559.3076426219</c:v>
                </c:pt>
                <c:pt idx="13">
                  <c:v>7107559.3076426219</c:v>
                </c:pt>
                <c:pt idx="14">
                  <c:v>7107559.3076426219</c:v>
                </c:pt>
                <c:pt idx="15">
                  <c:v>7107559.3076426219</c:v>
                </c:pt>
                <c:pt idx="16">
                  <c:v>7107559.3076426219</c:v>
                </c:pt>
                <c:pt idx="17">
                  <c:v>7107559.3076426219</c:v>
                </c:pt>
                <c:pt idx="18">
                  <c:v>7107559.3076426219</c:v>
                </c:pt>
                <c:pt idx="19">
                  <c:v>7107559.3076426219</c:v>
                </c:pt>
                <c:pt idx="20">
                  <c:v>7107559.3076426219</c:v>
                </c:pt>
                <c:pt idx="21">
                  <c:v>7107559.3076426219</c:v>
                </c:pt>
                <c:pt idx="22">
                  <c:v>7107559.3076426219</c:v>
                </c:pt>
                <c:pt idx="23">
                  <c:v>7107559.3076426219</c:v>
                </c:pt>
                <c:pt idx="24">
                  <c:v>7107559.3076426219</c:v>
                </c:pt>
                <c:pt idx="25">
                  <c:v>7107559.3076426219</c:v>
                </c:pt>
                <c:pt idx="26">
                  <c:v>7107559.3076426219</c:v>
                </c:pt>
                <c:pt idx="27">
                  <c:v>7107559.3076426219</c:v>
                </c:pt>
                <c:pt idx="28">
                  <c:v>7107559.3076426219</c:v>
                </c:pt>
                <c:pt idx="29">
                  <c:v>7107559.3076426219</c:v>
                </c:pt>
                <c:pt idx="30">
                  <c:v>7107559.3076426219</c:v>
                </c:pt>
                <c:pt idx="31">
                  <c:v>7107559.3076426219</c:v>
                </c:pt>
                <c:pt idx="32">
                  <c:v>7107559.3076426219</c:v>
                </c:pt>
                <c:pt idx="33">
                  <c:v>7107559.3076426219</c:v>
                </c:pt>
                <c:pt idx="34">
                  <c:v>7107559.3076426219</c:v>
                </c:pt>
                <c:pt idx="35">
                  <c:v>7107559.3076426219</c:v>
                </c:pt>
                <c:pt idx="36">
                  <c:v>7107559.3076426219</c:v>
                </c:pt>
                <c:pt idx="37">
                  <c:v>7107559.3076426219</c:v>
                </c:pt>
                <c:pt idx="38">
                  <c:v>7107559.3076426219</c:v>
                </c:pt>
                <c:pt idx="39">
                  <c:v>7107559.3076426219</c:v>
                </c:pt>
                <c:pt idx="40">
                  <c:v>7107559.3076426219</c:v>
                </c:pt>
                <c:pt idx="41">
                  <c:v>7107559.3076426219</c:v>
                </c:pt>
                <c:pt idx="42">
                  <c:v>7107559.3076426219</c:v>
                </c:pt>
                <c:pt idx="43">
                  <c:v>7107559.3076426219</c:v>
                </c:pt>
                <c:pt idx="44">
                  <c:v>7107559.3076426219</c:v>
                </c:pt>
                <c:pt idx="45">
                  <c:v>7107559.3076426219</c:v>
                </c:pt>
                <c:pt idx="46">
                  <c:v>7107559.3076426219</c:v>
                </c:pt>
                <c:pt idx="47">
                  <c:v>7107559.3076426219</c:v>
                </c:pt>
                <c:pt idx="48">
                  <c:v>7107559.3076426219</c:v>
                </c:pt>
                <c:pt idx="49">
                  <c:v>7107559.3076426219</c:v>
                </c:pt>
                <c:pt idx="50">
                  <c:v>7107559.3076426219</c:v>
                </c:pt>
                <c:pt idx="51">
                  <c:v>7107559.3076426219</c:v>
                </c:pt>
                <c:pt idx="52">
                  <c:v>7107559.3076426219</c:v>
                </c:pt>
                <c:pt idx="53">
                  <c:v>7107559.3076426219</c:v>
                </c:pt>
                <c:pt idx="54">
                  <c:v>7107559.3076426219</c:v>
                </c:pt>
                <c:pt idx="55">
                  <c:v>7107559.3076426219</c:v>
                </c:pt>
                <c:pt idx="56">
                  <c:v>7107559.3076426219</c:v>
                </c:pt>
                <c:pt idx="57">
                  <c:v>7107559.3076426219</c:v>
                </c:pt>
                <c:pt idx="58">
                  <c:v>7107559.3076426219</c:v>
                </c:pt>
                <c:pt idx="59">
                  <c:v>7107559.3076426219</c:v>
                </c:pt>
                <c:pt idx="60">
                  <c:v>7107559.3076426219</c:v>
                </c:pt>
                <c:pt idx="61">
                  <c:v>7107559.3076426219</c:v>
                </c:pt>
                <c:pt idx="62">
                  <c:v>7107559.3076426219</c:v>
                </c:pt>
                <c:pt idx="63">
                  <c:v>7107559.3076426219</c:v>
                </c:pt>
                <c:pt idx="64">
                  <c:v>7107559.3076426219</c:v>
                </c:pt>
                <c:pt idx="65">
                  <c:v>7107559.3076426219</c:v>
                </c:pt>
                <c:pt idx="66">
                  <c:v>7107559.3076426219</c:v>
                </c:pt>
                <c:pt idx="67">
                  <c:v>7107559.3076426219</c:v>
                </c:pt>
                <c:pt idx="68">
                  <c:v>7107559.3076426219</c:v>
                </c:pt>
                <c:pt idx="69">
                  <c:v>7107559.3076426219</c:v>
                </c:pt>
                <c:pt idx="70">
                  <c:v>7107559.3076426219</c:v>
                </c:pt>
                <c:pt idx="71">
                  <c:v>7107559.3076426219</c:v>
                </c:pt>
                <c:pt idx="72">
                  <c:v>7107559.3076426219</c:v>
                </c:pt>
                <c:pt idx="73">
                  <c:v>7107559.3076426219</c:v>
                </c:pt>
                <c:pt idx="74">
                  <c:v>7107559.3076426219</c:v>
                </c:pt>
                <c:pt idx="75">
                  <c:v>7107559.3076426219</c:v>
                </c:pt>
                <c:pt idx="76">
                  <c:v>7107559.3076426219</c:v>
                </c:pt>
                <c:pt idx="77">
                  <c:v>7107559.3076426219</c:v>
                </c:pt>
                <c:pt idx="78">
                  <c:v>7107559.3076426219</c:v>
                </c:pt>
                <c:pt idx="79">
                  <c:v>7107559.3076426219</c:v>
                </c:pt>
                <c:pt idx="80">
                  <c:v>7107559.3076426219</c:v>
                </c:pt>
                <c:pt idx="81">
                  <c:v>7107559.3076426219</c:v>
                </c:pt>
                <c:pt idx="82">
                  <c:v>7107559.3076426219</c:v>
                </c:pt>
                <c:pt idx="83">
                  <c:v>7107559.3076426219</c:v>
                </c:pt>
                <c:pt idx="84">
                  <c:v>7107559.3076426219</c:v>
                </c:pt>
                <c:pt idx="85">
                  <c:v>7107559.3076426219</c:v>
                </c:pt>
                <c:pt idx="86">
                  <c:v>7107559.3076426219</c:v>
                </c:pt>
                <c:pt idx="87">
                  <c:v>7107559.3076426219</c:v>
                </c:pt>
                <c:pt idx="88">
                  <c:v>7107559.3076426219</c:v>
                </c:pt>
                <c:pt idx="89">
                  <c:v>7107559.3076426219</c:v>
                </c:pt>
                <c:pt idx="90">
                  <c:v>7107559.3076426219</c:v>
                </c:pt>
                <c:pt idx="91">
                  <c:v>7107559.3076426219</c:v>
                </c:pt>
                <c:pt idx="92">
                  <c:v>7107559.3076426219</c:v>
                </c:pt>
                <c:pt idx="93">
                  <c:v>7107559.3076426219</c:v>
                </c:pt>
                <c:pt idx="94">
                  <c:v>7107559.3076426219</c:v>
                </c:pt>
                <c:pt idx="95">
                  <c:v>7107559.3076426219</c:v>
                </c:pt>
                <c:pt idx="96">
                  <c:v>7107559.3076426219</c:v>
                </c:pt>
                <c:pt idx="97">
                  <c:v>7107559.3076426219</c:v>
                </c:pt>
                <c:pt idx="98">
                  <c:v>7107559.3076426219</c:v>
                </c:pt>
                <c:pt idx="99">
                  <c:v>7107559.3076426219</c:v>
                </c:pt>
                <c:pt idx="100">
                  <c:v>7107559.3076426219</c:v>
                </c:pt>
                <c:pt idx="101">
                  <c:v>7107559.3076426219</c:v>
                </c:pt>
                <c:pt idx="102">
                  <c:v>7107559.3076426219</c:v>
                </c:pt>
                <c:pt idx="103">
                  <c:v>7107559.3076426219</c:v>
                </c:pt>
                <c:pt idx="104">
                  <c:v>7107559.3076426219</c:v>
                </c:pt>
                <c:pt idx="105">
                  <c:v>7107559.3076426219</c:v>
                </c:pt>
                <c:pt idx="106">
                  <c:v>7107559.3076426219</c:v>
                </c:pt>
                <c:pt idx="107">
                  <c:v>7107559.3076426219</c:v>
                </c:pt>
                <c:pt idx="108">
                  <c:v>7107559.3076426219</c:v>
                </c:pt>
                <c:pt idx="109">
                  <c:v>7107559.3076426219</c:v>
                </c:pt>
                <c:pt idx="110">
                  <c:v>7107559.3076426219</c:v>
                </c:pt>
                <c:pt idx="111">
                  <c:v>7107559.3076426219</c:v>
                </c:pt>
                <c:pt idx="112">
                  <c:v>7107559.3076426219</c:v>
                </c:pt>
                <c:pt idx="113">
                  <c:v>7107559.3076426219</c:v>
                </c:pt>
                <c:pt idx="114">
                  <c:v>7107559.3076426219</c:v>
                </c:pt>
                <c:pt idx="115">
                  <c:v>7107559.3076426219</c:v>
                </c:pt>
                <c:pt idx="116">
                  <c:v>7107559.3076426219</c:v>
                </c:pt>
                <c:pt idx="117">
                  <c:v>7107559.3076426219</c:v>
                </c:pt>
                <c:pt idx="118">
                  <c:v>7107559.3076426219</c:v>
                </c:pt>
                <c:pt idx="119">
                  <c:v>7107559.3076426219</c:v>
                </c:pt>
                <c:pt idx="120">
                  <c:v>7107559.3076426219</c:v>
                </c:pt>
                <c:pt idx="121">
                  <c:v>7107559.3076426219</c:v>
                </c:pt>
                <c:pt idx="122">
                  <c:v>7107559.3076426219</c:v>
                </c:pt>
                <c:pt idx="123">
                  <c:v>7107559.3076426219</c:v>
                </c:pt>
                <c:pt idx="124">
                  <c:v>7107559.3076426219</c:v>
                </c:pt>
                <c:pt idx="125">
                  <c:v>7107559.3076426219</c:v>
                </c:pt>
                <c:pt idx="126">
                  <c:v>7107559.3076426219</c:v>
                </c:pt>
                <c:pt idx="127">
                  <c:v>7107559.3076426219</c:v>
                </c:pt>
                <c:pt idx="128">
                  <c:v>7107559.3076426219</c:v>
                </c:pt>
                <c:pt idx="129">
                  <c:v>7107559.3076426219</c:v>
                </c:pt>
                <c:pt idx="130">
                  <c:v>7107559.3076426219</c:v>
                </c:pt>
                <c:pt idx="131">
                  <c:v>7107559.3076426219</c:v>
                </c:pt>
                <c:pt idx="132">
                  <c:v>7107559.3076426219</c:v>
                </c:pt>
                <c:pt idx="133">
                  <c:v>7107559.3076426219</c:v>
                </c:pt>
                <c:pt idx="134">
                  <c:v>7107559.3076426219</c:v>
                </c:pt>
                <c:pt idx="135">
                  <c:v>7107559.3076426219</c:v>
                </c:pt>
                <c:pt idx="136">
                  <c:v>7107559.3076426219</c:v>
                </c:pt>
                <c:pt idx="137">
                  <c:v>7107559.3076426219</c:v>
                </c:pt>
                <c:pt idx="138">
                  <c:v>7107559.3076426219</c:v>
                </c:pt>
                <c:pt idx="139">
                  <c:v>7107559.3076426219</c:v>
                </c:pt>
                <c:pt idx="140">
                  <c:v>7107559.3076426219</c:v>
                </c:pt>
                <c:pt idx="141">
                  <c:v>7107559.3076426219</c:v>
                </c:pt>
                <c:pt idx="142">
                  <c:v>7107559.3076426219</c:v>
                </c:pt>
                <c:pt idx="143">
                  <c:v>7107559.3076426219</c:v>
                </c:pt>
                <c:pt idx="144">
                  <c:v>7107559.3076426219</c:v>
                </c:pt>
                <c:pt idx="145">
                  <c:v>7107559.3076426219</c:v>
                </c:pt>
                <c:pt idx="146">
                  <c:v>7107559.3076426219</c:v>
                </c:pt>
                <c:pt idx="147">
                  <c:v>7107559.3076426219</c:v>
                </c:pt>
                <c:pt idx="148">
                  <c:v>7107559.3076426219</c:v>
                </c:pt>
                <c:pt idx="149">
                  <c:v>7107559.3076426219</c:v>
                </c:pt>
                <c:pt idx="150">
                  <c:v>7107559.3076426219</c:v>
                </c:pt>
                <c:pt idx="151">
                  <c:v>7107559.3076426219</c:v>
                </c:pt>
                <c:pt idx="152">
                  <c:v>7107559.3076426219</c:v>
                </c:pt>
                <c:pt idx="153">
                  <c:v>7107559.3076426219</c:v>
                </c:pt>
                <c:pt idx="154">
                  <c:v>7107559.3076426219</c:v>
                </c:pt>
                <c:pt idx="155">
                  <c:v>7107559.3076426219</c:v>
                </c:pt>
                <c:pt idx="156">
                  <c:v>7107559.3076426219</c:v>
                </c:pt>
                <c:pt idx="157">
                  <c:v>7107559.3076426219</c:v>
                </c:pt>
                <c:pt idx="158">
                  <c:v>7107559.3076426219</c:v>
                </c:pt>
                <c:pt idx="159">
                  <c:v>7107559.3076426219</c:v>
                </c:pt>
                <c:pt idx="160">
                  <c:v>7107559.3076426219</c:v>
                </c:pt>
                <c:pt idx="161">
                  <c:v>7107559.3076426219</c:v>
                </c:pt>
                <c:pt idx="162">
                  <c:v>7107559.3076426219</c:v>
                </c:pt>
                <c:pt idx="163">
                  <c:v>7107559.3076426219</c:v>
                </c:pt>
                <c:pt idx="164">
                  <c:v>7107559.3076426219</c:v>
                </c:pt>
                <c:pt idx="165">
                  <c:v>7107559.3076426219</c:v>
                </c:pt>
                <c:pt idx="166">
                  <c:v>7107559.3076426219</c:v>
                </c:pt>
                <c:pt idx="167">
                  <c:v>7107559.3076426219</c:v>
                </c:pt>
                <c:pt idx="168">
                  <c:v>7107559.3076426219</c:v>
                </c:pt>
                <c:pt idx="169">
                  <c:v>7107559.3076426219</c:v>
                </c:pt>
                <c:pt idx="170">
                  <c:v>7107559.3076426219</c:v>
                </c:pt>
                <c:pt idx="171">
                  <c:v>7107559.3076426219</c:v>
                </c:pt>
                <c:pt idx="172">
                  <c:v>7107559.3076426219</c:v>
                </c:pt>
                <c:pt idx="173">
                  <c:v>7107559.3076426219</c:v>
                </c:pt>
                <c:pt idx="174">
                  <c:v>7107559.3076426219</c:v>
                </c:pt>
                <c:pt idx="175">
                  <c:v>7107559.3076426219</c:v>
                </c:pt>
                <c:pt idx="176">
                  <c:v>7107559.3076426219</c:v>
                </c:pt>
                <c:pt idx="177">
                  <c:v>7107559.3076426219</c:v>
                </c:pt>
                <c:pt idx="178">
                  <c:v>7107559.3076426219</c:v>
                </c:pt>
                <c:pt idx="179">
                  <c:v>7107559.3076426219</c:v>
                </c:pt>
                <c:pt idx="180">
                  <c:v>7107559.3076426219</c:v>
                </c:pt>
                <c:pt idx="181">
                  <c:v>7107559.3076426219</c:v>
                </c:pt>
                <c:pt idx="182">
                  <c:v>7107559.3076426219</c:v>
                </c:pt>
                <c:pt idx="183">
                  <c:v>7107559.3076426219</c:v>
                </c:pt>
                <c:pt idx="184">
                  <c:v>7107559.3076426219</c:v>
                </c:pt>
                <c:pt idx="185">
                  <c:v>7107559.3076426219</c:v>
                </c:pt>
                <c:pt idx="186">
                  <c:v>7107559.3076426219</c:v>
                </c:pt>
                <c:pt idx="187">
                  <c:v>7107559.3076426219</c:v>
                </c:pt>
                <c:pt idx="188">
                  <c:v>7107559.3076426219</c:v>
                </c:pt>
                <c:pt idx="189">
                  <c:v>7107559.3076426219</c:v>
                </c:pt>
                <c:pt idx="190">
                  <c:v>7107559.3076426219</c:v>
                </c:pt>
                <c:pt idx="191">
                  <c:v>7107559.3076426219</c:v>
                </c:pt>
                <c:pt idx="192">
                  <c:v>7107559.3076426219</c:v>
                </c:pt>
                <c:pt idx="193">
                  <c:v>7107559.3076426219</c:v>
                </c:pt>
                <c:pt idx="194">
                  <c:v>7107559.3076426219</c:v>
                </c:pt>
                <c:pt idx="195">
                  <c:v>7107559.3076426219</c:v>
                </c:pt>
                <c:pt idx="196">
                  <c:v>7107559.3076426219</c:v>
                </c:pt>
                <c:pt idx="197">
                  <c:v>7107559.3076426219</c:v>
                </c:pt>
                <c:pt idx="198">
                  <c:v>7107559.3076426219</c:v>
                </c:pt>
                <c:pt idx="199">
                  <c:v>7107559.3076426219</c:v>
                </c:pt>
                <c:pt idx="200">
                  <c:v>7107559.3076426219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1-4A37-B505-69D02664F5A9}"/>
            </c:ext>
          </c:extLst>
        </c:ser>
        <c:ser>
          <c:idx val="2"/>
          <c:order val="2"/>
          <c:tx>
            <c:v>Field (%)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'Sim 2.0 100mm'!$U$4:$U$204</c:f>
              <c:numCache>
                <c:formatCode>0.00\ "mm"</c:formatCode>
                <c:ptCount val="201"/>
                <c:pt idx="0">
                  <c:v>20</c:v>
                </c:pt>
                <c:pt idx="1">
                  <c:v>20</c:v>
                </c:pt>
                <c:pt idx="2">
                  <c:v>-25.048345423290641</c:v>
                </c:pt>
                <c:pt idx="3">
                  <c:v>-3553764.1586558535</c:v>
                </c:pt>
                <c:pt idx="4">
                  <c:v>-3909142.1240379848</c:v>
                </c:pt>
                <c:pt idx="5">
                  <c:v>-4264520.0894201156</c:v>
                </c:pt>
                <c:pt idx="6">
                  <c:v>-4619898.0548022464</c:v>
                </c:pt>
                <c:pt idx="7">
                  <c:v>-4975276.0201843772</c:v>
                </c:pt>
                <c:pt idx="8">
                  <c:v>-5330653.985566508</c:v>
                </c:pt>
                <c:pt idx="9">
                  <c:v>-5686031.9509486388</c:v>
                </c:pt>
                <c:pt idx="10">
                  <c:v>-6041409.9163307697</c:v>
                </c:pt>
                <c:pt idx="11">
                  <c:v>-6396787.8817129005</c:v>
                </c:pt>
                <c:pt idx="12">
                  <c:v>-6752165.8470950313</c:v>
                </c:pt>
                <c:pt idx="13">
                  <c:v>-7107543.8124771621</c:v>
                </c:pt>
                <c:pt idx="14">
                  <c:v>-7462921.7778592929</c:v>
                </c:pt>
                <c:pt idx="15">
                  <c:v>-7818299.7432414237</c:v>
                </c:pt>
                <c:pt idx="16">
                  <c:v>-8173677.7086235546</c:v>
                </c:pt>
                <c:pt idx="17">
                  <c:v>-8529055.6740056854</c:v>
                </c:pt>
                <c:pt idx="18">
                  <c:v>-8884433.6393878162</c:v>
                </c:pt>
                <c:pt idx="19">
                  <c:v>-9239811.604769947</c:v>
                </c:pt>
                <c:pt idx="20">
                  <c:v>-9595189.5701520778</c:v>
                </c:pt>
                <c:pt idx="21">
                  <c:v>-9950567.5355342086</c:v>
                </c:pt>
                <c:pt idx="22">
                  <c:v>-10305945.500916339</c:v>
                </c:pt>
                <c:pt idx="23">
                  <c:v>-10661323.46629847</c:v>
                </c:pt>
                <c:pt idx="24">
                  <c:v>-11016701.431680601</c:v>
                </c:pt>
                <c:pt idx="25">
                  <c:v>-11372079.397062732</c:v>
                </c:pt>
                <c:pt idx="26">
                  <c:v>-11727457.362444863</c:v>
                </c:pt>
                <c:pt idx="27">
                  <c:v>-12082835.327826994</c:v>
                </c:pt>
                <c:pt idx="28">
                  <c:v>-12438213.293209124</c:v>
                </c:pt>
                <c:pt idx="29">
                  <c:v>-12793591.258591255</c:v>
                </c:pt>
                <c:pt idx="30">
                  <c:v>-13148969.223973386</c:v>
                </c:pt>
                <c:pt idx="31">
                  <c:v>-13504347.189355517</c:v>
                </c:pt>
                <c:pt idx="32">
                  <c:v>-13859725.154737648</c:v>
                </c:pt>
                <c:pt idx="33">
                  <c:v>-14215103.120119778</c:v>
                </c:pt>
                <c:pt idx="34">
                  <c:v>-14570481.085501909</c:v>
                </c:pt>
                <c:pt idx="35">
                  <c:v>-14925859.05088404</c:v>
                </c:pt>
                <c:pt idx="36">
                  <c:v>-15281237.016266171</c:v>
                </c:pt>
                <c:pt idx="37">
                  <c:v>-15636614.981648302</c:v>
                </c:pt>
                <c:pt idx="38">
                  <c:v>-15991992.947030433</c:v>
                </c:pt>
                <c:pt idx="39">
                  <c:v>-16347370.912412563</c:v>
                </c:pt>
                <c:pt idx="40">
                  <c:v>-16702748.877794694</c:v>
                </c:pt>
                <c:pt idx="41">
                  <c:v>-17058126.843176827</c:v>
                </c:pt>
                <c:pt idx="42">
                  <c:v>-17413504.80855896</c:v>
                </c:pt>
                <c:pt idx="43">
                  <c:v>-17768882.773941092</c:v>
                </c:pt>
                <c:pt idx="44">
                  <c:v>-18124260.739323225</c:v>
                </c:pt>
                <c:pt idx="45">
                  <c:v>-18479638.704705358</c:v>
                </c:pt>
                <c:pt idx="46">
                  <c:v>-18835016.67008749</c:v>
                </c:pt>
                <c:pt idx="47">
                  <c:v>-19190394.635469623</c:v>
                </c:pt>
                <c:pt idx="48">
                  <c:v>-19545772.600851756</c:v>
                </c:pt>
                <c:pt idx="49">
                  <c:v>-19901150.566233888</c:v>
                </c:pt>
                <c:pt idx="50">
                  <c:v>-20256528.531616021</c:v>
                </c:pt>
                <c:pt idx="51">
                  <c:v>-20611906.496998154</c:v>
                </c:pt>
                <c:pt idx="52">
                  <c:v>-20967284.462380286</c:v>
                </c:pt>
                <c:pt idx="53">
                  <c:v>-21322662.427762419</c:v>
                </c:pt>
                <c:pt idx="54">
                  <c:v>-21678040.393144552</c:v>
                </c:pt>
                <c:pt idx="55">
                  <c:v>-22033418.358526684</c:v>
                </c:pt>
                <c:pt idx="56">
                  <c:v>-22388796.323908817</c:v>
                </c:pt>
                <c:pt idx="57">
                  <c:v>-22744174.28929095</c:v>
                </c:pt>
                <c:pt idx="58">
                  <c:v>-23099552.254673082</c:v>
                </c:pt>
                <c:pt idx="59">
                  <c:v>-23454930.220055215</c:v>
                </c:pt>
                <c:pt idx="60">
                  <c:v>-23810308.185437348</c:v>
                </c:pt>
                <c:pt idx="61">
                  <c:v>-24165686.15081948</c:v>
                </c:pt>
                <c:pt idx="62">
                  <c:v>-24521064.116201613</c:v>
                </c:pt>
                <c:pt idx="63">
                  <c:v>-24876442.081583746</c:v>
                </c:pt>
                <c:pt idx="64">
                  <c:v>-25231820.046965878</c:v>
                </c:pt>
                <c:pt idx="65">
                  <c:v>-25587198.012348011</c:v>
                </c:pt>
                <c:pt idx="66">
                  <c:v>-25942575.977730144</c:v>
                </c:pt>
                <c:pt idx="67">
                  <c:v>-26297953.943112276</c:v>
                </c:pt>
                <c:pt idx="68">
                  <c:v>-26653331.908494409</c:v>
                </c:pt>
                <c:pt idx="69">
                  <c:v>-27008709.873876542</c:v>
                </c:pt>
                <c:pt idx="70">
                  <c:v>-27364087.839258675</c:v>
                </c:pt>
                <c:pt idx="71">
                  <c:v>-27719465.804640807</c:v>
                </c:pt>
                <c:pt idx="72">
                  <c:v>-28074843.77002294</c:v>
                </c:pt>
                <c:pt idx="73">
                  <c:v>-28430221.735405073</c:v>
                </c:pt>
                <c:pt idx="74">
                  <c:v>-28785599.700787205</c:v>
                </c:pt>
                <c:pt idx="75">
                  <c:v>-29140977.666169338</c:v>
                </c:pt>
                <c:pt idx="76">
                  <c:v>-29496355.631551471</c:v>
                </c:pt>
                <c:pt idx="77">
                  <c:v>-29851733.596933603</c:v>
                </c:pt>
                <c:pt idx="78">
                  <c:v>-30207111.562315736</c:v>
                </c:pt>
                <c:pt idx="79">
                  <c:v>-30562489.527697869</c:v>
                </c:pt>
                <c:pt idx="80">
                  <c:v>-30917867.493080001</c:v>
                </c:pt>
                <c:pt idx="81">
                  <c:v>-31273245.458462134</c:v>
                </c:pt>
                <c:pt idx="82">
                  <c:v>-31628623.423844267</c:v>
                </c:pt>
                <c:pt idx="83">
                  <c:v>-31984001.389226399</c:v>
                </c:pt>
                <c:pt idx="84">
                  <c:v>-32339379.354608532</c:v>
                </c:pt>
                <c:pt idx="85">
                  <c:v>-32694757.319990665</c:v>
                </c:pt>
                <c:pt idx="86">
                  <c:v>-33050135.285372797</c:v>
                </c:pt>
                <c:pt idx="87">
                  <c:v>-33405513.25075493</c:v>
                </c:pt>
                <c:pt idx="88">
                  <c:v>-33760891.216137059</c:v>
                </c:pt>
                <c:pt idx="89">
                  <c:v>-34116269.181519188</c:v>
                </c:pt>
                <c:pt idx="90">
                  <c:v>-34471647.146901317</c:v>
                </c:pt>
                <c:pt idx="91">
                  <c:v>-34827025.112283446</c:v>
                </c:pt>
                <c:pt idx="92">
                  <c:v>-35182403.077665575</c:v>
                </c:pt>
                <c:pt idx="93">
                  <c:v>-35537781.043047704</c:v>
                </c:pt>
                <c:pt idx="94">
                  <c:v>-35893159.008429833</c:v>
                </c:pt>
                <c:pt idx="95">
                  <c:v>-36248536.973811962</c:v>
                </c:pt>
                <c:pt idx="96">
                  <c:v>-36603914.939194091</c:v>
                </c:pt>
                <c:pt idx="97">
                  <c:v>-36959292.90457622</c:v>
                </c:pt>
                <c:pt idx="98">
                  <c:v>-37314670.869958349</c:v>
                </c:pt>
                <c:pt idx="99">
                  <c:v>-37670048.835340478</c:v>
                </c:pt>
                <c:pt idx="100">
                  <c:v>-38025426.800722606</c:v>
                </c:pt>
                <c:pt idx="101">
                  <c:v>-38380804.766104735</c:v>
                </c:pt>
                <c:pt idx="102">
                  <c:v>-38736182.731486864</c:v>
                </c:pt>
                <c:pt idx="103">
                  <c:v>-39091560.696868993</c:v>
                </c:pt>
                <c:pt idx="104">
                  <c:v>-39446938.662251122</c:v>
                </c:pt>
                <c:pt idx="105">
                  <c:v>-39802316.627633251</c:v>
                </c:pt>
                <c:pt idx="106">
                  <c:v>-40157694.59301538</c:v>
                </c:pt>
                <c:pt idx="107">
                  <c:v>-40513072.558397509</c:v>
                </c:pt>
                <c:pt idx="108">
                  <c:v>-40868450.523779638</c:v>
                </c:pt>
                <c:pt idx="109">
                  <c:v>-41223828.489161767</c:v>
                </c:pt>
                <c:pt idx="110">
                  <c:v>-41579206.454543896</c:v>
                </c:pt>
                <c:pt idx="111">
                  <c:v>-41934584.419926025</c:v>
                </c:pt>
                <c:pt idx="112">
                  <c:v>-42289962.385308154</c:v>
                </c:pt>
                <c:pt idx="113">
                  <c:v>-42645340.350690283</c:v>
                </c:pt>
                <c:pt idx="114">
                  <c:v>-43000718.316072412</c:v>
                </c:pt>
                <c:pt idx="115">
                  <c:v>-43356096.281454541</c:v>
                </c:pt>
                <c:pt idx="116">
                  <c:v>-43711474.24683667</c:v>
                </c:pt>
                <c:pt idx="117">
                  <c:v>-44066852.212218799</c:v>
                </c:pt>
                <c:pt idx="118">
                  <c:v>-44422230.177600928</c:v>
                </c:pt>
                <c:pt idx="119">
                  <c:v>-44777608.142983057</c:v>
                </c:pt>
                <c:pt idx="120">
                  <c:v>-45132986.108365186</c:v>
                </c:pt>
                <c:pt idx="121">
                  <c:v>-45488364.073747315</c:v>
                </c:pt>
                <c:pt idx="122">
                  <c:v>-45843742.039129443</c:v>
                </c:pt>
                <c:pt idx="123">
                  <c:v>-46199120.004511572</c:v>
                </c:pt>
                <c:pt idx="124">
                  <c:v>-46554497.969893701</c:v>
                </c:pt>
                <c:pt idx="125">
                  <c:v>-46909875.93527583</c:v>
                </c:pt>
                <c:pt idx="126">
                  <c:v>-47265253.900657959</c:v>
                </c:pt>
                <c:pt idx="127">
                  <c:v>-47620631.866040088</c:v>
                </c:pt>
                <c:pt idx="128">
                  <c:v>-47976009.831422217</c:v>
                </c:pt>
                <c:pt idx="129">
                  <c:v>-48331387.796804346</c:v>
                </c:pt>
                <c:pt idx="130">
                  <c:v>-48686765.762186475</c:v>
                </c:pt>
                <c:pt idx="131">
                  <c:v>-49042143.727568604</c:v>
                </c:pt>
                <c:pt idx="132">
                  <c:v>-49397521.692950733</c:v>
                </c:pt>
                <c:pt idx="133">
                  <c:v>-49752899.658332862</c:v>
                </c:pt>
                <c:pt idx="134">
                  <c:v>-50108277.623714991</c:v>
                </c:pt>
                <c:pt idx="135">
                  <c:v>-50463655.58909712</c:v>
                </c:pt>
                <c:pt idx="136">
                  <c:v>-50819033.554479249</c:v>
                </c:pt>
                <c:pt idx="137">
                  <c:v>-51174411.519861378</c:v>
                </c:pt>
                <c:pt idx="138">
                  <c:v>-51529789.485243507</c:v>
                </c:pt>
                <c:pt idx="139">
                  <c:v>-51885167.450625636</c:v>
                </c:pt>
                <c:pt idx="140">
                  <c:v>-52240545.416007765</c:v>
                </c:pt>
                <c:pt idx="141">
                  <c:v>-52595923.381389894</c:v>
                </c:pt>
                <c:pt idx="142">
                  <c:v>-52951301.346772023</c:v>
                </c:pt>
                <c:pt idx="143">
                  <c:v>-53306679.312154151</c:v>
                </c:pt>
                <c:pt idx="144">
                  <c:v>-53662057.27753628</c:v>
                </c:pt>
                <c:pt idx="145">
                  <c:v>-54017435.242918409</c:v>
                </c:pt>
                <c:pt idx="146">
                  <c:v>-54372813.208300538</c:v>
                </c:pt>
                <c:pt idx="147">
                  <c:v>-54728191.173682667</c:v>
                </c:pt>
                <c:pt idx="148">
                  <c:v>-55083569.139064796</c:v>
                </c:pt>
                <c:pt idx="149">
                  <c:v>-55438947.104446925</c:v>
                </c:pt>
                <c:pt idx="150">
                  <c:v>-55794325.069829054</c:v>
                </c:pt>
                <c:pt idx="151">
                  <c:v>-56149703.035211183</c:v>
                </c:pt>
                <c:pt idx="152">
                  <c:v>-56505081.000593312</c:v>
                </c:pt>
                <c:pt idx="153">
                  <c:v>-56860458.965975441</c:v>
                </c:pt>
                <c:pt idx="154">
                  <c:v>-57215836.93135757</c:v>
                </c:pt>
                <c:pt idx="155">
                  <c:v>-57571214.896739699</c:v>
                </c:pt>
                <c:pt idx="156">
                  <c:v>-57926592.862121828</c:v>
                </c:pt>
                <c:pt idx="157">
                  <c:v>-58281970.827503957</c:v>
                </c:pt>
                <c:pt idx="158">
                  <c:v>-58637348.792886086</c:v>
                </c:pt>
                <c:pt idx="159">
                  <c:v>-58992726.758268215</c:v>
                </c:pt>
                <c:pt idx="160">
                  <c:v>-59348104.723650344</c:v>
                </c:pt>
                <c:pt idx="161">
                  <c:v>-59703482.689032473</c:v>
                </c:pt>
                <c:pt idx="162">
                  <c:v>-60058860.654414602</c:v>
                </c:pt>
                <c:pt idx="163">
                  <c:v>-60414238.619796731</c:v>
                </c:pt>
                <c:pt idx="164">
                  <c:v>-60769616.58517886</c:v>
                </c:pt>
                <c:pt idx="165">
                  <c:v>-61124994.550560988</c:v>
                </c:pt>
                <c:pt idx="166">
                  <c:v>-61480372.515943117</c:v>
                </c:pt>
                <c:pt idx="167">
                  <c:v>-61835750.481325246</c:v>
                </c:pt>
                <c:pt idx="168">
                  <c:v>-62191128.446707375</c:v>
                </c:pt>
                <c:pt idx="169">
                  <c:v>-62546506.412089504</c:v>
                </c:pt>
                <c:pt idx="170">
                  <c:v>-62901884.377471633</c:v>
                </c:pt>
                <c:pt idx="171">
                  <c:v>-63257262.342853762</c:v>
                </c:pt>
                <c:pt idx="172">
                  <c:v>-63612640.308235891</c:v>
                </c:pt>
                <c:pt idx="173">
                  <c:v>-63968018.27361802</c:v>
                </c:pt>
                <c:pt idx="174">
                  <c:v>-64323396.239000149</c:v>
                </c:pt>
                <c:pt idx="175">
                  <c:v>-64678774.204382278</c:v>
                </c:pt>
                <c:pt idx="176">
                  <c:v>-65034152.169764407</c:v>
                </c:pt>
                <c:pt idx="177">
                  <c:v>-65389530.135146536</c:v>
                </c:pt>
                <c:pt idx="178">
                  <c:v>-65744908.100528665</c:v>
                </c:pt>
                <c:pt idx="179">
                  <c:v>-66100286.065910794</c:v>
                </c:pt>
                <c:pt idx="180">
                  <c:v>-66455664.031292923</c:v>
                </c:pt>
                <c:pt idx="181">
                  <c:v>-66811041.996675052</c:v>
                </c:pt>
                <c:pt idx="182">
                  <c:v>-67166419.962057188</c:v>
                </c:pt>
                <c:pt idx="183">
                  <c:v>-67521797.927439317</c:v>
                </c:pt>
                <c:pt idx="184">
                  <c:v>-67877175.892821446</c:v>
                </c:pt>
                <c:pt idx="185">
                  <c:v>-68232553.858203575</c:v>
                </c:pt>
                <c:pt idx="186">
                  <c:v>-68587931.823585704</c:v>
                </c:pt>
                <c:pt idx="187">
                  <c:v>-68943309.788967833</c:v>
                </c:pt>
                <c:pt idx="188">
                  <c:v>-69298687.754349962</c:v>
                </c:pt>
                <c:pt idx="189">
                  <c:v>-69654065.719732091</c:v>
                </c:pt>
                <c:pt idx="190">
                  <c:v>-70009443.68511422</c:v>
                </c:pt>
                <c:pt idx="191">
                  <c:v>-70364821.650496349</c:v>
                </c:pt>
                <c:pt idx="192">
                  <c:v>-70720199.615878478</c:v>
                </c:pt>
                <c:pt idx="193">
                  <c:v>-71075577.581260607</c:v>
                </c:pt>
                <c:pt idx="194">
                  <c:v>-71430955.546642736</c:v>
                </c:pt>
                <c:pt idx="195">
                  <c:v>-71786333.512024865</c:v>
                </c:pt>
                <c:pt idx="196">
                  <c:v>-72141711.477406994</c:v>
                </c:pt>
                <c:pt idx="197">
                  <c:v>-72497089.442789122</c:v>
                </c:pt>
                <c:pt idx="198">
                  <c:v>-72852467.408171251</c:v>
                </c:pt>
                <c:pt idx="199">
                  <c:v>-73207845.37355338</c:v>
                </c:pt>
                <c:pt idx="200">
                  <c:v>-73563223.338935509</c:v>
                </c:pt>
              </c:numCache>
            </c:numRef>
          </c:cat>
          <c:val>
            <c:numRef>
              <c:f>'Sim 2.0 100mm'!$Q$4:$Q$204</c:f>
              <c:numCache>
                <c:formatCode>0.0\ "%"</c:formatCode>
                <c:ptCount val="201"/>
                <c:pt idx="0">
                  <c:v>0</c:v>
                </c:pt>
                <c:pt idx="1">
                  <c:v>4970038.3934001774</c:v>
                </c:pt>
                <c:pt idx="2">
                  <c:v>-392072056436.46973</c:v>
                </c:pt>
                <c:pt idx="3">
                  <c:v>3.0929975768002448E+16</c:v>
                </c:pt>
                <c:pt idx="4">
                  <c:v>2.9571127460197732E+16</c:v>
                </c:pt>
                <c:pt idx="5">
                  <c:v>2.8271977939633092E+16</c:v>
                </c:pt>
                <c:pt idx="6">
                  <c:v>2.6995932977255272E+16</c:v>
                </c:pt>
                <c:pt idx="7">
                  <c:v>2.5730900530943268E+16</c:v>
                </c:pt>
                <c:pt idx="8">
                  <c:v>2.4473725191719068E+16</c:v>
                </c:pt>
                <c:pt idx="9">
                  <c:v>2.3224474796349164E+16</c:v>
                </c:pt>
                <c:pt idx="10">
                  <c:v>2.1984343415013412E+16</c:v>
                </c:pt>
                <c:pt idx="11">
                  <c:v>2.0754881838138856E+16</c:v>
                </c:pt>
                <c:pt idx="12">
                  <c:v>1.9537715417394656E+16</c:v>
                </c:pt>
                <c:pt idx="13">
                  <c:v>1.8334440878248048E+16</c:v>
                </c:pt>
                <c:pt idx="14">
                  <c:v>1.7146588906982654E+16</c:v>
                </c:pt>
                <c:pt idx="15">
                  <c:v>1.5975610958706262E+16</c:v>
                </c:pt>
                <c:pt idx="16">
                  <c:v>1.4822875029973446E+16</c:v>
                </c:pt>
                <c:pt idx="17">
                  <c:v>1.368966479213099E+16</c:v>
                </c:pt>
                <c:pt idx="18">
                  <c:v>1.2577180024510258E+16</c:v>
                </c:pt>
                <c:pt idx="19">
                  <c:v>1.148653758710852E+16</c:v>
                </c:pt>
                <c:pt idx="20">
                  <c:v>1.0418772649806544E+16</c:v>
                </c:pt>
                <c:pt idx="21">
                  <c:v>9374840070453324</c:v>
                </c:pt>
                <c:pt idx="22">
                  <c:v>8355615878541873</c:v>
                </c:pt>
                <c:pt idx="23">
                  <c:v>7361898844894792</c:v>
                </c:pt>
                <c:pt idx="24">
                  <c:v>6394412126538687</c:v>
                </c:pt>
                <c:pt idx="25">
                  <c:v>5453804979228956</c:v>
                </c:pt>
                <c:pt idx="26">
                  <c:v>4540654531361840</c:v>
                </c:pt>
                <c:pt idx="27">
                  <c:v>3655467613552465</c:v>
                </c:pt>
                <c:pt idx="28">
                  <c:v>2798682638433439</c:v>
                </c:pt>
                <c:pt idx="29">
                  <c:v>1970671525409330.8</c:v>
                </c:pt>
                <c:pt idx="30">
                  <c:v>1171741665250962.5</c:v>
                </c:pt>
                <c:pt idx="31">
                  <c:v>402137919552396.56</c:v>
                </c:pt>
                <c:pt idx="32">
                  <c:v>-337955349788930.88</c:v>
                </c:pt>
                <c:pt idx="33">
                  <c:v>-1048412225769642.3</c:v>
                </c:pt>
                <c:pt idx="34">
                  <c:v>-1729163160715193.8</c:v>
                </c:pt>
                <c:pt idx="35">
                  <c:v>-2380192884368686.5</c:v>
                </c:pt>
                <c:pt idx="36">
                  <c:v>-3001538299905361</c:v>
                </c:pt>
                <c:pt idx="37">
                  <c:v>-3593286371997688.5</c:v>
                </c:pt>
                <c:pt idx="38">
                  <c:v>-4155572010907839</c:v>
                </c:pt>
                <c:pt idx="39">
                  <c:v>-4688575956435134</c:v>
                </c:pt>
                <c:pt idx="40">
                  <c:v>-5192522665396043</c:v>
                </c:pt>
                <c:pt idx="41">
                  <c:v>-5667678206163877</c:v>
                </c:pt>
                <c:pt idx="42">
                  <c:v>-6114348163644570</c:v>
                </c:pt>
                <c:pt idx="43">
                  <c:v>-6532875557914330</c:v>
                </c:pt>
                <c:pt idx="44">
                  <c:v>-6923638779594633</c:v>
                </c:pt>
                <c:pt idx="45">
                  <c:v>-7287049544890217</c:v>
                </c:pt>
                <c:pt idx="46">
                  <c:v>-7623550873066852</c:v>
                </c:pt>
                <c:pt idx="47">
                  <c:v>-7933615088997655</c:v>
                </c:pt>
                <c:pt idx="48">
                  <c:v>-8217741853260092</c:v>
                </c:pt>
                <c:pt idx="49">
                  <c:v>-8476456222120527</c:v>
                </c:pt>
                <c:pt idx="50">
                  <c:v>-8710306739599641</c:v>
                </c:pt>
                <c:pt idx="51">
                  <c:v>-8919863563670225</c:v>
                </c:pt>
                <c:pt idx="52">
                  <c:v>-9105716628499144</c:v>
                </c:pt>
                <c:pt idx="53">
                  <c:v>-9268473844507668</c:v>
                </c:pt>
                <c:pt idx="54">
                  <c:v>-9408759337889076</c:v>
                </c:pt>
                <c:pt idx="55">
                  <c:v>-9527211731089696</c:v>
                </c:pt>
                <c:pt idx="56">
                  <c:v>-9624482465629270</c:v>
                </c:pt>
                <c:pt idx="57">
                  <c:v>-9701234168509122</c:v>
                </c:pt>
                <c:pt idx="58">
                  <c:v>-9758139063331936</c:v>
                </c:pt>
                <c:pt idx="59">
                  <c:v>-9795877427135238</c:v>
                </c:pt>
                <c:pt idx="60">
                  <c:v>-9815136093822068</c:v>
                </c:pt>
                <c:pt idx="61">
                  <c:v>-9816607004956724</c:v>
                </c:pt>
                <c:pt idx="62">
                  <c:v>-9800985808581176</c:v>
                </c:pt>
                <c:pt idx="63">
                  <c:v>-9768970506598710</c:v>
                </c:pt>
                <c:pt idx="64">
                  <c:v>-9721260151165518</c:v>
                </c:pt>
                <c:pt idx="65">
                  <c:v>-9658553590428752</c:v>
                </c:pt>
                <c:pt idx="66">
                  <c:v>-9581548263850568</c:v>
                </c:pt>
                <c:pt idx="67">
                  <c:v>-9490939047262220</c:v>
                </c:pt>
                <c:pt idx="68">
                  <c:v>-9387417147700380</c:v>
                </c:pt>
                <c:pt idx="69">
                  <c:v>-9271669047989362</c:v>
                </c:pt>
                <c:pt idx="70">
                  <c:v>-9144375500948096</c:v>
                </c:pt>
                <c:pt idx="71">
                  <c:v>-9006210573019256</c:v>
                </c:pt>
                <c:pt idx="72">
                  <c:v>-8327570222807198</c:v>
                </c:pt>
                <c:pt idx="73">
                  <c:v>-7576946062149730</c:v>
                </c:pt>
                <c:pt idx="74">
                  <c:v>-6849640614735359</c:v>
                </c:pt>
                <c:pt idx="75">
                  <c:v>-6175920542018046</c:v>
                </c:pt>
                <c:pt idx="76">
                  <c:v>-5562488763656044</c:v>
                </c:pt>
                <c:pt idx="77">
                  <c:v>-5007779189351166</c:v>
                </c:pt>
                <c:pt idx="78">
                  <c:v>-4507570812178519</c:v>
                </c:pt>
                <c:pt idx="79">
                  <c:v>-4057024461412780.5</c:v>
                </c:pt>
                <c:pt idx="80">
                  <c:v>-3651399985538784.5</c:v>
                </c:pt>
                <c:pt idx="81">
                  <c:v>-3286288835983800</c:v>
                </c:pt>
                <c:pt idx="82">
                  <c:v>-2957670626515011</c:v>
                </c:pt>
                <c:pt idx="83">
                  <c:v>-2661907513291458.5</c:v>
                </c:pt>
                <c:pt idx="84">
                  <c:v>-2395718223250653.5</c:v>
                </c:pt>
                <c:pt idx="85">
                  <c:v>-2156146941602274.5</c:v>
                </c:pt>
                <c:pt idx="86">
                  <c:v>-1940532447492421</c:v>
                </c:pt>
                <c:pt idx="87">
                  <c:v>-1746479276761817.5</c:v>
                </c:pt>
                <c:pt idx="88">
                  <c:v>-1571831376472531.8</c:v>
                </c:pt>
                <c:pt idx="89">
                  <c:v>-1414648248958430.3</c:v>
                </c:pt>
                <c:pt idx="90">
                  <c:v>-1273183427811853.5</c:v>
                </c:pt>
                <c:pt idx="91">
                  <c:v>-1145865086417896.8</c:v>
                </c:pt>
                <c:pt idx="92">
                  <c:v>-1031278578289381.5</c:v>
                </c:pt>
                <c:pt idx="93">
                  <c:v>-928150720650354.88</c:v>
                </c:pt>
                <c:pt idx="94">
                  <c:v>-835335648655586.75</c:v>
                </c:pt>
                <c:pt idx="95">
                  <c:v>-751802083816027</c:v>
                </c:pt>
                <c:pt idx="96">
                  <c:v>-676621875444043.75</c:v>
                </c:pt>
                <c:pt idx="97">
                  <c:v>-608959687903198.63</c:v>
                </c:pt>
                <c:pt idx="98">
                  <c:v>-548063719114195.69</c:v>
                </c:pt>
                <c:pt idx="99">
                  <c:v>-493257347203263.38</c:v>
                </c:pt>
                <c:pt idx="100">
                  <c:v>-443931612483117.38</c:v>
                </c:pt>
                <c:pt idx="101">
                  <c:v>-399538451234872.31</c:v>
                </c:pt>
                <c:pt idx="102">
                  <c:v>-359584606111409.69</c:v>
                </c:pt>
                <c:pt idx="103">
                  <c:v>-323626145500277.88</c:v>
                </c:pt>
                <c:pt idx="104">
                  <c:v>-291263530950253.44</c:v>
                </c:pt>
                <c:pt idx="105">
                  <c:v>-262137177855229.34</c:v>
                </c:pt>
                <c:pt idx="106">
                  <c:v>-235923460069706.88</c:v>
                </c:pt>
                <c:pt idx="107">
                  <c:v>-212331114062736.38</c:v>
                </c:pt>
                <c:pt idx="108">
                  <c:v>-191098002656462.78</c:v>
                </c:pt>
                <c:pt idx="109">
                  <c:v>-171988202390816.53</c:v>
                </c:pt>
                <c:pt idx="110">
                  <c:v>-154789382151734.88</c:v>
                </c:pt>
                <c:pt idx="111">
                  <c:v>-139310443936561.41</c:v>
                </c:pt>
                <c:pt idx="112">
                  <c:v>-125379399542905.28</c:v>
                </c:pt>
                <c:pt idx="113">
                  <c:v>-112841459588614.75</c:v>
                </c:pt>
                <c:pt idx="114">
                  <c:v>-101557313629753.27</c:v>
                </c:pt>
                <c:pt idx="115">
                  <c:v>-91401582266777.938</c:v>
                </c:pt>
                <c:pt idx="116">
                  <c:v>-82261424040100.141</c:v>
                </c:pt>
                <c:pt idx="117">
                  <c:v>-74035281636090.141</c:v>
                </c:pt>
                <c:pt idx="118">
                  <c:v>-66631753472481.117</c:v>
                </c:pt>
                <c:pt idx="119">
                  <c:v>-59968578125233.008</c:v>
                </c:pt>
                <c:pt idx="120">
                  <c:v>-53971720312709.703</c:v>
                </c:pt>
                <c:pt idx="121">
                  <c:v>-48574548281438.727</c:v>
                </c:pt>
                <c:pt idx="122">
                  <c:v>-43717093453294.859</c:v>
                </c:pt>
                <c:pt idx="123">
                  <c:v>-39345384107965.375</c:v>
                </c:pt>
                <c:pt idx="124">
                  <c:v>-35410845697168.836</c:v>
                </c:pt>
                <c:pt idx="125">
                  <c:v>-31869761127451.953</c:v>
                </c:pt>
                <c:pt idx="126">
                  <c:v>-28682785014706.758</c:v>
                </c:pt>
                <c:pt idx="127">
                  <c:v>-25814506513236.082</c:v>
                </c:pt>
                <c:pt idx="128">
                  <c:v>-23233055861912.473</c:v>
                </c:pt>
                <c:pt idx="129">
                  <c:v>-20909750275721.227</c:v>
                </c:pt>
                <c:pt idx="130">
                  <c:v>-18818775248149.102</c:v>
                </c:pt>
                <c:pt idx="131">
                  <c:v>-16936897723334.191</c:v>
                </c:pt>
                <c:pt idx="132">
                  <c:v>-15243207951000.771</c:v>
                </c:pt>
                <c:pt idx="133">
                  <c:v>-13718887155900.695</c:v>
                </c:pt>
                <c:pt idx="134">
                  <c:v>-12346998440310.627</c:v>
                </c:pt>
                <c:pt idx="135">
                  <c:v>-11112298596279.564</c:v>
                </c:pt>
                <c:pt idx="136">
                  <c:v>-10001068736651.607</c:v>
                </c:pt>
                <c:pt idx="137">
                  <c:v>-9000961862986.4473</c:v>
                </c:pt>
                <c:pt idx="138">
                  <c:v>-8100865676687.8018</c:v>
                </c:pt>
                <c:pt idx="139">
                  <c:v>-7290779109019.0215</c:v>
                </c:pt>
                <c:pt idx="140">
                  <c:v>-6561701198117.1201</c:v>
                </c:pt>
                <c:pt idx="141">
                  <c:v>-5905531078305.4082</c:v>
                </c:pt>
                <c:pt idx="142">
                  <c:v>-5314977970474.8682</c:v>
                </c:pt>
                <c:pt idx="143">
                  <c:v>-4783480173427.3809</c:v>
                </c:pt>
                <c:pt idx="144">
                  <c:v>-4305132156084.6426</c:v>
                </c:pt>
                <c:pt idx="145">
                  <c:v>-3874618940476.1777</c:v>
                </c:pt>
                <c:pt idx="146">
                  <c:v>-3487157046428.5601</c:v>
                </c:pt>
                <c:pt idx="147">
                  <c:v>-3138441341785.7041</c:v>
                </c:pt>
                <c:pt idx="148">
                  <c:v>-2824597207607.1333</c:v>
                </c:pt>
                <c:pt idx="149">
                  <c:v>-2542137486846.4204</c:v>
                </c:pt>
                <c:pt idx="150">
                  <c:v>-2287923738161.7783</c:v>
                </c:pt>
                <c:pt idx="151">
                  <c:v>-2059131364345.6006</c:v>
                </c:pt>
                <c:pt idx="152">
                  <c:v>-1853218227911.0405</c:v>
                </c:pt>
                <c:pt idx="153">
                  <c:v>-1667896405119.9368</c:v>
                </c:pt>
                <c:pt idx="154">
                  <c:v>-1501106764607.9429</c:v>
                </c:pt>
                <c:pt idx="155">
                  <c:v>-1350996088147.1484</c:v>
                </c:pt>
                <c:pt idx="156">
                  <c:v>-1215896479332.4336</c:v>
                </c:pt>
                <c:pt idx="157">
                  <c:v>-1094306831399.1903</c:v>
                </c:pt>
                <c:pt idx="158">
                  <c:v>-984876148259.27148</c:v>
                </c:pt>
                <c:pt idx="159">
                  <c:v>-886388533433.34424</c:v>
                </c:pt>
                <c:pt idx="160">
                  <c:v>-797749680090.00964</c:v>
                </c:pt>
                <c:pt idx="161">
                  <c:v>-717974712081.00879</c:v>
                </c:pt>
                <c:pt idx="162">
                  <c:v>-646177240872.90796</c:v>
                </c:pt>
                <c:pt idx="163">
                  <c:v>-581559516785.61719</c:v>
                </c:pt>
                <c:pt idx="164">
                  <c:v>-523403565107.05548</c:v>
                </c:pt>
                <c:pt idx="165">
                  <c:v>-471063208596.34991</c:v>
                </c:pt>
                <c:pt idx="166">
                  <c:v>-423956887736.7149</c:v>
                </c:pt>
                <c:pt idx="167">
                  <c:v>-381561198963.0434</c:v>
                </c:pt>
                <c:pt idx="168">
                  <c:v>-343405079066.73907</c:v>
                </c:pt>
                <c:pt idx="169">
                  <c:v>-309064571160.06519</c:v>
                </c:pt>
                <c:pt idx="170">
                  <c:v>-278158114044.05865</c:v>
                </c:pt>
                <c:pt idx="171">
                  <c:v>-250342302639.65277</c:v>
                </c:pt>
                <c:pt idx="172">
                  <c:v>-225308072375.6875</c:v>
                </c:pt>
                <c:pt idx="173">
                  <c:v>-202777265138.11877</c:v>
                </c:pt>
                <c:pt idx="174">
                  <c:v>-182499538624.30688</c:v>
                </c:pt>
                <c:pt idx="175">
                  <c:v>-164249584761.87619</c:v>
                </c:pt>
                <c:pt idx="176">
                  <c:v>-147824626285.6886</c:v>
                </c:pt>
                <c:pt idx="177">
                  <c:v>-133042163657.11972</c:v>
                </c:pt>
                <c:pt idx="178">
                  <c:v>-119737947291.40775</c:v>
                </c:pt>
                <c:pt idx="179">
                  <c:v>-107764152562.26697</c:v>
                </c:pt>
                <c:pt idx="180">
                  <c:v>-96987737306.040283</c:v>
                </c:pt>
                <c:pt idx="181">
                  <c:v>-87288963575.436264</c:v>
                </c:pt>
                <c:pt idx="182">
                  <c:v>-78560067217.892639</c:v>
                </c:pt>
                <c:pt idx="183">
                  <c:v>-70704060496.103363</c:v>
                </c:pt>
                <c:pt idx="184">
                  <c:v>-63633654446.493027</c:v>
                </c:pt>
                <c:pt idx="185">
                  <c:v>-57270289001.843727</c:v>
                </c:pt>
                <c:pt idx="186">
                  <c:v>-51543260101.659348</c:v>
                </c:pt>
                <c:pt idx="187">
                  <c:v>-46388934091.493408</c:v>
                </c:pt>
                <c:pt idx="188">
                  <c:v>-41750040682.34407</c:v>
                </c:pt>
                <c:pt idx="189">
                  <c:v>-37575036614.109665</c:v>
                </c:pt>
                <c:pt idx="190">
                  <c:v>-33817532952.6987</c:v>
                </c:pt>
                <c:pt idx="191">
                  <c:v>-30435779657.428829</c:v>
                </c:pt>
                <c:pt idx="192">
                  <c:v>-27392201691.685944</c:v>
                </c:pt>
                <c:pt idx="193">
                  <c:v>-24652981522.517349</c:v>
                </c:pt>
                <c:pt idx="194">
                  <c:v>-22187683370.265617</c:v>
                </c:pt>
                <c:pt idx="195">
                  <c:v>-19968915033.239059</c:v>
                </c:pt>
                <c:pt idx="196">
                  <c:v>-17972023529.91515</c:v>
                </c:pt>
                <c:pt idx="197">
                  <c:v>-16174821176.923635</c:v>
                </c:pt>
                <c:pt idx="198">
                  <c:v>-14557339059.231272</c:v>
                </c:pt>
                <c:pt idx="199">
                  <c:v>-13101605153.308146</c:v>
                </c:pt>
                <c:pt idx="200">
                  <c:v>-11791444637.977331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1-4A37-B505-69D02664F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964980"/>
        <c:axId val="396584991"/>
      </c:lineChart>
      <c:catAx>
        <c:axId val="779964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\ &quot;mm&quot;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6584991"/>
        <c:crosses val="autoZero"/>
        <c:auto val="1"/>
        <c:lblAlgn val="ctr"/>
        <c:lblOffset val="100"/>
        <c:noMultiLvlLbl val="1"/>
      </c:catAx>
      <c:valAx>
        <c:axId val="396584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\ &quot;N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99649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114300</xdr:colOff>
      <xdr:row>5</xdr:row>
      <xdr:rowOff>133350</xdr:rowOff>
    </xdr:from>
    <xdr:ext cx="5181600" cy="3209925"/>
    <xdr:graphicFrame macro="">
      <xdr:nvGraphicFramePr>
        <xdr:cNvPr id="2" name="Chart 3" title="Chart">
          <a:extLst>
            <a:ext uri="{FF2B5EF4-FFF2-40B4-BE49-F238E27FC236}">
              <a16:creationId xmlns:a16="http://schemas.microsoft.com/office/drawing/2014/main" id="{91B72E3B-3147-4389-8FF6-846C4958E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22</xdr:col>
      <xdr:colOff>114300</xdr:colOff>
      <xdr:row>21</xdr:row>
      <xdr:rowOff>142875</xdr:rowOff>
    </xdr:from>
    <xdr:ext cx="5181600" cy="3209925"/>
    <xdr:graphicFrame macro="">
      <xdr:nvGraphicFramePr>
        <xdr:cNvPr id="3" name="Chart 4" title="Chart">
          <a:extLst>
            <a:ext uri="{FF2B5EF4-FFF2-40B4-BE49-F238E27FC236}">
              <a16:creationId xmlns:a16="http://schemas.microsoft.com/office/drawing/2014/main" id="{9FE54F4F-03ED-4FD2-89E6-6DF2B9548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vi\Downloads\Coil%20gun%203.xlsx" TargetMode="External"/><Relationship Id="rId1" Type="http://schemas.openxmlformats.org/officeDocument/2006/relationships/externalLinkPath" Target="/Users/maxvi/Downloads/Coil%20gun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il Chart"/>
      <sheetName val="Coil Comparison"/>
      <sheetName val="Sim 2.0 100mm"/>
      <sheetName val="Sim 2.0 50mm"/>
      <sheetName val="Force mapping"/>
      <sheetName val="Field Mapping"/>
      <sheetName val="Sheet7"/>
    </sheetNames>
    <sheetDataSet>
      <sheetData sheetId="0"/>
      <sheetData sheetId="1"/>
      <sheetData sheetId="2"/>
      <sheetData sheetId="3"/>
      <sheetData sheetId="4">
        <row r="7">
          <cell r="B7">
            <v>0</v>
          </cell>
          <cell r="I7">
            <v>0</v>
          </cell>
          <cell r="J7">
            <v>2500</v>
          </cell>
        </row>
        <row r="8">
          <cell r="B8">
            <v>0.5</v>
          </cell>
          <cell r="I8">
            <v>1.3719999999999998E-2</v>
          </cell>
          <cell r="J8">
            <v>2500</v>
          </cell>
        </row>
        <row r="9">
          <cell r="B9">
            <v>1</v>
          </cell>
          <cell r="I9">
            <v>2.7439999999999996E-2</v>
          </cell>
          <cell r="J9">
            <v>2500</v>
          </cell>
        </row>
        <row r="10">
          <cell r="B10">
            <v>1.5</v>
          </cell>
          <cell r="I10">
            <v>4.018E-2</v>
          </cell>
          <cell r="J10">
            <v>2500</v>
          </cell>
        </row>
        <row r="11">
          <cell r="B11">
            <v>2</v>
          </cell>
          <cell r="I11">
            <v>5.2920000000000002E-2</v>
          </cell>
          <cell r="J11">
            <v>2500</v>
          </cell>
        </row>
        <row r="12">
          <cell r="B12">
            <v>2.5</v>
          </cell>
          <cell r="I12">
            <v>6.5170000000000006E-2</v>
          </cell>
          <cell r="J12">
            <v>2500</v>
          </cell>
        </row>
        <row r="13">
          <cell r="B13">
            <v>3</v>
          </cell>
          <cell r="I13">
            <v>7.7420000000000003E-2</v>
          </cell>
          <cell r="J13">
            <v>2500</v>
          </cell>
        </row>
        <row r="14">
          <cell r="B14">
            <v>3.5</v>
          </cell>
          <cell r="I14">
            <v>8.967E-2</v>
          </cell>
          <cell r="J14">
            <v>2505</v>
          </cell>
        </row>
        <row r="15">
          <cell r="B15">
            <v>4</v>
          </cell>
          <cell r="I15">
            <v>0.10192</v>
          </cell>
          <cell r="J15">
            <v>2510</v>
          </cell>
        </row>
        <row r="16">
          <cell r="B16">
            <v>4.5</v>
          </cell>
          <cell r="I16">
            <v>0.11563999999999999</v>
          </cell>
          <cell r="J16">
            <v>2510</v>
          </cell>
        </row>
        <row r="17">
          <cell r="B17">
            <v>5</v>
          </cell>
          <cell r="I17">
            <v>0.12935999999999998</v>
          </cell>
          <cell r="J17">
            <v>2510</v>
          </cell>
        </row>
        <row r="18">
          <cell r="B18">
            <v>5.5</v>
          </cell>
          <cell r="I18">
            <v>0.14356999999999998</v>
          </cell>
          <cell r="J18">
            <v>2515</v>
          </cell>
        </row>
        <row r="19">
          <cell r="B19">
            <v>6</v>
          </cell>
          <cell r="I19">
            <v>0.15778</v>
          </cell>
          <cell r="J19">
            <v>2520</v>
          </cell>
        </row>
        <row r="20">
          <cell r="B20">
            <v>6.5</v>
          </cell>
          <cell r="I20">
            <v>0.17052</v>
          </cell>
          <cell r="J20">
            <v>2520</v>
          </cell>
        </row>
        <row r="21">
          <cell r="B21">
            <v>7</v>
          </cell>
          <cell r="I21">
            <v>0.18325999999999998</v>
          </cell>
          <cell r="J21">
            <v>2520</v>
          </cell>
        </row>
        <row r="22">
          <cell r="B22">
            <v>7.5</v>
          </cell>
          <cell r="I22">
            <v>0.19746999999999998</v>
          </cell>
          <cell r="J22">
            <v>2515</v>
          </cell>
        </row>
        <row r="23">
          <cell r="B23">
            <v>8</v>
          </cell>
          <cell r="I23">
            <v>0.21168000000000001</v>
          </cell>
          <cell r="J23">
            <v>2510</v>
          </cell>
        </row>
        <row r="24">
          <cell r="B24">
            <v>8.5</v>
          </cell>
          <cell r="I24">
            <v>0.22687000000000002</v>
          </cell>
          <cell r="J24">
            <v>2510</v>
          </cell>
        </row>
        <row r="25">
          <cell r="B25">
            <v>9</v>
          </cell>
          <cell r="I25">
            <v>0.24206</v>
          </cell>
          <cell r="J25">
            <v>2510</v>
          </cell>
        </row>
        <row r="26">
          <cell r="B26">
            <v>9.5</v>
          </cell>
          <cell r="I26">
            <v>0.25969999999999999</v>
          </cell>
          <cell r="J26">
            <v>2510</v>
          </cell>
        </row>
        <row r="27">
          <cell r="B27">
            <v>10</v>
          </cell>
          <cell r="I27">
            <v>0.27733999999999998</v>
          </cell>
          <cell r="J27">
            <v>2510</v>
          </cell>
        </row>
        <row r="28">
          <cell r="B28">
            <v>10.5</v>
          </cell>
          <cell r="I28">
            <v>0.29056999999999999</v>
          </cell>
          <cell r="J28">
            <v>2510</v>
          </cell>
        </row>
        <row r="29">
          <cell r="B29">
            <v>11</v>
          </cell>
          <cell r="I29">
            <v>0.30380000000000001</v>
          </cell>
          <cell r="J29">
            <v>2510</v>
          </cell>
        </row>
        <row r="30">
          <cell r="B30">
            <v>11.5</v>
          </cell>
          <cell r="I30">
            <v>0.32241999999999998</v>
          </cell>
          <cell r="J30">
            <v>2505</v>
          </cell>
        </row>
        <row r="31">
          <cell r="B31">
            <v>12</v>
          </cell>
          <cell r="I31">
            <v>0.34103999999999995</v>
          </cell>
          <cell r="J31">
            <v>2500</v>
          </cell>
        </row>
        <row r="32">
          <cell r="B32">
            <v>12.5</v>
          </cell>
          <cell r="I32">
            <v>0.35868</v>
          </cell>
          <cell r="J32">
            <v>2500</v>
          </cell>
        </row>
        <row r="33">
          <cell r="B33">
            <v>13</v>
          </cell>
          <cell r="I33">
            <v>0.37631999999999999</v>
          </cell>
          <cell r="J33">
            <v>2500</v>
          </cell>
        </row>
        <row r="34">
          <cell r="B34">
            <v>13.5</v>
          </cell>
          <cell r="I34">
            <v>0.39444999999999997</v>
          </cell>
          <cell r="J34">
            <v>2500</v>
          </cell>
        </row>
        <row r="35">
          <cell r="B35">
            <v>14</v>
          </cell>
          <cell r="I35">
            <v>0.41258</v>
          </cell>
          <cell r="J35">
            <v>2500</v>
          </cell>
        </row>
        <row r="36">
          <cell r="B36">
            <v>14.5</v>
          </cell>
          <cell r="I36">
            <v>0.43070999999999998</v>
          </cell>
          <cell r="J36">
            <v>2500</v>
          </cell>
        </row>
        <row r="37">
          <cell r="B37">
            <v>15</v>
          </cell>
          <cell r="I37">
            <v>0.44883999999999996</v>
          </cell>
          <cell r="J37">
            <v>2500</v>
          </cell>
        </row>
        <row r="38">
          <cell r="B38">
            <v>15.5</v>
          </cell>
          <cell r="I38">
            <v>0.46941999999999995</v>
          </cell>
          <cell r="J38">
            <v>2500</v>
          </cell>
        </row>
        <row r="39">
          <cell r="B39">
            <v>16</v>
          </cell>
          <cell r="I39">
            <v>0.49</v>
          </cell>
          <cell r="J39">
            <v>2500</v>
          </cell>
        </row>
        <row r="40">
          <cell r="B40">
            <v>16.5</v>
          </cell>
          <cell r="I40">
            <v>0.51351999999999998</v>
          </cell>
          <cell r="J40">
            <v>2495</v>
          </cell>
        </row>
        <row r="41">
          <cell r="B41">
            <v>17</v>
          </cell>
          <cell r="I41">
            <v>0.53703999999999996</v>
          </cell>
          <cell r="J41">
            <v>2490</v>
          </cell>
        </row>
        <row r="42">
          <cell r="B42">
            <v>17.5</v>
          </cell>
          <cell r="I42">
            <v>0.56006999999999996</v>
          </cell>
          <cell r="J42">
            <v>2490</v>
          </cell>
        </row>
        <row r="43">
          <cell r="B43">
            <v>18</v>
          </cell>
          <cell r="I43">
            <v>0.58309999999999995</v>
          </cell>
          <cell r="J43">
            <v>2490</v>
          </cell>
        </row>
        <row r="44">
          <cell r="B44">
            <v>18.5</v>
          </cell>
          <cell r="I44">
            <v>0.60613000000000006</v>
          </cell>
          <cell r="J44">
            <v>2485</v>
          </cell>
        </row>
        <row r="45">
          <cell r="B45">
            <v>19</v>
          </cell>
          <cell r="I45">
            <v>0.62916000000000005</v>
          </cell>
          <cell r="J45">
            <v>2480</v>
          </cell>
        </row>
        <row r="46">
          <cell r="B46">
            <v>19.5</v>
          </cell>
          <cell r="I46">
            <v>0.65219000000000005</v>
          </cell>
          <cell r="J46">
            <v>2480</v>
          </cell>
        </row>
        <row r="47">
          <cell r="B47">
            <v>20</v>
          </cell>
          <cell r="I47">
            <v>0.67522000000000004</v>
          </cell>
          <cell r="J47">
            <v>2480</v>
          </cell>
        </row>
        <row r="48">
          <cell r="B48">
            <v>20.5</v>
          </cell>
          <cell r="I48">
            <v>0.70511000000000001</v>
          </cell>
          <cell r="J48">
            <v>2475</v>
          </cell>
        </row>
        <row r="49">
          <cell r="B49">
            <v>21</v>
          </cell>
          <cell r="I49">
            <v>0.73499999999999999</v>
          </cell>
          <cell r="J49">
            <v>2470</v>
          </cell>
        </row>
        <row r="50">
          <cell r="B50">
            <v>21.5</v>
          </cell>
          <cell r="I50">
            <v>0.76586999999999994</v>
          </cell>
          <cell r="J50">
            <v>2470</v>
          </cell>
        </row>
        <row r="51">
          <cell r="B51">
            <v>22</v>
          </cell>
          <cell r="I51">
            <v>0.79673999999999989</v>
          </cell>
          <cell r="J51">
            <v>2470</v>
          </cell>
        </row>
        <row r="52">
          <cell r="B52">
            <v>22.5</v>
          </cell>
          <cell r="I52">
            <v>0.82858999999999994</v>
          </cell>
          <cell r="J52">
            <v>2460</v>
          </cell>
        </row>
        <row r="53">
          <cell r="B53">
            <v>23</v>
          </cell>
          <cell r="I53">
            <v>0.86043999999999998</v>
          </cell>
          <cell r="J53">
            <v>2450</v>
          </cell>
        </row>
        <row r="54">
          <cell r="B54">
            <v>23.5</v>
          </cell>
          <cell r="I54">
            <v>0.89670000000000005</v>
          </cell>
          <cell r="J54">
            <v>2445</v>
          </cell>
        </row>
        <row r="55">
          <cell r="B55">
            <v>24</v>
          </cell>
          <cell r="I55">
            <v>0.93296000000000001</v>
          </cell>
          <cell r="J55">
            <v>2440</v>
          </cell>
        </row>
        <row r="56">
          <cell r="B56">
            <v>24.5</v>
          </cell>
          <cell r="I56">
            <v>0.97950999999999999</v>
          </cell>
          <cell r="J56">
            <v>2430</v>
          </cell>
        </row>
        <row r="57">
          <cell r="B57">
            <v>25</v>
          </cell>
          <cell r="I57">
            <v>1.02606</v>
          </cell>
          <cell r="J57">
            <v>2420</v>
          </cell>
        </row>
        <row r="58">
          <cell r="B58">
            <v>25.5</v>
          </cell>
          <cell r="I58">
            <v>1.0706500000000001</v>
          </cell>
          <cell r="J58">
            <v>2420</v>
          </cell>
        </row>
        <row r="59">
          <cell r="B59">
            <v>26</v>
          </cell>
          <cell r="I59">
            <v>1.11524</v>
          </cell>
          <cell r="J59">
            <v>2420</v>
          </cell>
        </row>
        <row r="60">
          <cell r="B60">
            <v>26.5</v>
          </cell>
          <cell r="I60">
            <v>1.1588500000000002</v>
          </cell>
          <cell r="J60">
            <v>2405</v>
          </cell>
        </row>
        <row r="61">
          <cell r="B61">
            <v>27</v>
          </cell>
          <cell r="I61">
            <v>1.2024600000000001</v>
          </cell>
          <cell r="J61">
            <v>2390</v>
          </cell>
        </row>
        <row r="62">
          <cell r="B62">
            <v>27.5</v>
          </cell>
          <cell r="I62">
            <v>1.25146</v>
          </cell>
          <cell r="J62">
            <v>2385</v>
          </cell>
        </row>
        <row r="63">
          <cell r="B63">
            <v>28</v>
          </cell>
          <cell r="I63">
            <v>1.3004599999999999</v>
          </cell>
          <cell r="J63">
            <v>2380</v>
          </cell>
        </row>
        <row r="64">
          <cell r="B64">
            <v>28.5</v>
          </cell>
          <cell r="I64">
            <v>1.3636699999999999</v>
          </cell>
          <cell r="J64">
            <v>2360</v>
          </cell>
        </row>
        <row r="65">
          <cell r="B65">
            <v>29</v>
          </cell>
          <cell r="I65">
            <v>1.4268799999999999</v>
          </cell>
          <cell r="J65">
            <v>2340</v>
          </cell>
        </row>
        <row r="66">
          <cell r="B66">
            <v>29.5</v>
          </cell>
          <cell r="I66">
            <v>1.4891100000000002</v>
          </cell>
          <cell r="J66">
            <v>2330</v>
          </cell>
        </row>
        <row r="67">
          <cell r="B67">
            <v>30</v>
          </cell>
          <cell r="I67">
            <v>1.5513400000000002</v>
          </cell>
          <cell r="J67">
            <v>2320</v>
          </cell>
        </row>
        <row r="68">
          <cell r="B68">
            <v>30.5</v>
          </cell>
          <cell r="I68">
            <v>1.6165099999999999</v>
          </cell>
          <cell r="J68">
            <v>2305</v>
          </cell>
        </row>
        <row r="69">
          <cell r="B69">
            <v>31</v>
          </cell>
          <cell r="I69">
            <v>1.6816799999999998</v>
          </cell>
          <cell r="J69">
            <v>2290</v>
          </cell>
        </row>
        <row r="70">
          <cell r="B70">
            <v>31.5</v>
          </cell>
          <cell r="I70">
            <v>1.7556699999999998</v>
          </cell>
          <cell r="J70">
            <v>2270</v>
          </cell>
        </row>
        <row r="71">
          <cell r="B71">
            <v>32</v>
          </cell>
          <cell r="I71">
            <v>1.8296599999999998</v>
          </cell>
          <cell r="J71">
            <v>2250</v>
          </cell>
        </row>
        <row r="72">
          <cell r="B72">
            <v>32.5</v>
          </cell>
          <cell r="I72">
            <v>1.9168799999999999</v>
          </cell>
          <cell r="J72">
            <v>2235</v>
          </cell>
        </row>
        <row r="73">
          <cell r="B73">
            <v>33</v>
          </cell>
          <cell r="I73">
            <v>2.0040999999999998</v>
          </cell>
          <cell r="J73">
            <v>2220</v>
          </cell>
        </row>
        <row r="74">
          <cell r="B74">
            <v>33.5</v>
          </cell>
          <cell r="I74">
            <v>2.0859299999999998</v>
          </cell>
          <cell r="J74">
            <v>2200</v>
          </cell>
        </row>
        <row r="75">
          <cell r="B75">
            <v>34</v>
          </cell>
          <cell r="I75">
            <v>2.1677599999999999</v>
          </cell>
          <cell r="J75">
            <v>2180</v>
          </cell>
        </row>
        <row r="76">
          <cell r="B76">
            <v>34.5</v>
          </cell>
          <cell r="I76">
            <v>2.2417499999999997</v>
          </cell>
          <cell r="J76">
            <v>2150</v>
          </cell>
        </row>
        <row r="77">
          <cell r="B77">
            <v>35</v>
          </cell>
          <cell r="I77">
            <v>2.3157399999999999</v>
          </cell>
          <cell r="J77">
            <v>2120</v>
          </cell>
        </row>
        <row r="78">
          <cell r="B78">
            <v>35.5</v>
          </cell>
          <cell r="I78">
            <v>2.38679</v>
          </cell>
          <cell r="J78">
            <v>2090</v>
          </cell>
        </row>
        <row r="79">
          <cell r="B79">
            <v>36</v>
          </cell>
          <cell r="I79">
            <v>2.45784</v>
          </cell>
          <cell r="J79">
            <v>2060</v>
          </cell>
        </row>
        <row r="80">
          <cell r="B80">
            <v>36.5</v>
          </cell>
          <cell r="I80">
            <v>2.5225200000000001</v>
          </cell>
          <cell r="J80">
            <v>2025</v>
          </cell>
        </row>
        <row r="81">
          <cell r="B81">
            <v>37</v>
          </cell>
          <cell r="I81">
            <v>2.5871999999999997</v>
          </cell>
          <cell r="J81">
            <v>1990</v>
          </cell>
        </row>
        <row r="82">
          <cell r="B82">
            <v>37.5</v>
          </cell>
          <cell r="I82">
            <v>2.6288499999999999</v>
          </cell>
          <cell r="J82">
            <v>1973.5</v>
          </cell>
        </row>
        <row r="83">
          <cell r="B83">
            <v>38</v>
          </cell>
          <cell r="I83">
            <v>2.6705000000000001</v>
          </cell>
          <cell r="J83">
            <v>1957</v>
          </cell>
        </row>
        <row r="84">
          <cell r="B84">
            <v>38.5</v>
          </cell>
          <cell r="I84">
            <v>2.6950000000000003</v>
          </cell>
          <cell r="J84">
            <v>1927.5</v>
          </cell>
        </row>
        <row r="85">
          <cell r="B85">
            <v>39</v>
          </cell>
          <cell r="I85">
            <v>2.7195</v>
          </cell>
          <cell r="J85">
            <v>1898</v>
          </cell>
        </row>
        <row r="86">
          <cell r="B86">
            <v>39.5</v>
          </cell>
          <cell r="I86">
            <v>2.7356699999999998</v>
          </cell>
          <cell r="J86">
            <v>1857</v>
          </cell>
        </row>
        <row r="87">
          <cell r="B87">
            <v>40</v>
          </cell>
          <cell r="I87">
            <v>2.7518400000000001</v>
          </cell>
          <cell r="J87">
            <v>1816</v>
          </cell>
        </row>
        <row r="88">
          <cell r="B88">
            <v>40.5</v>
          </cell>
          <cell r="I88">
            <v>2.7626200000000001</v>
          </cell>
          <cell r="J88">
            <v>1782.5</v>
          </cell>
        </row>
        <row r="89">
          <cell r="B89">
            <v>41</v>
          </cell>
          <cell r="I89">
            <v>2.7734000000000001</v>
          </cell>
          <cell r="J89">
            <v>1749</v>
          </cell>
        </row>
        <row r="90">
          <cell r="B90">
            <v>41.5</v>
          </cell>
          <cell r="I90">
            <v>2.7572299999999998</v>
          </cell>
          <cell r="J90">
            <v>1715.5</v>
          </cell>
        </row>
        <row r="91">
          <cell r="B91">
            <v>42</v>
          </cell>
          <cell r="I91">
            <v>2.7410599999999996</v>
          </cell>
          <cell r="J91">
            <v>1682</v>
          </cell>
        </row>
        <row r="92">
          <cell r="B92">
            <v>42.5</v>
          </cell>
          <cell r="I92">
            <v>2.7199899999999997</v>
          </cell>
          <cell r="J92">
            <v>1643</v>
          </cell>
        </row>
        <row r="93">
          <cell r="B93">
            <v>43</v>
          </cell>
          <cell r="I93">
            <v>2.6989199999999998</v>
          </cell>
          <cell r="J93">
            <v>1604</v>
          </cell>
        </row>
        <row r="94">
          <cell r="B94">
            <v>43.5</v>
          </cell>
          <cell r="I94">
            <v>2.6685399999999997</v>
          </cell>
          <cell r="J94">
            <v>1562</v>
          </cell>
        </row>
        <row r="95">
          <cell r="B95">
            <v>44</v>
          </cell>
          <cell r="I95">
            <v>2.6381599999999996</v>
          </cell>
          <cell r="J95">
            <v>1520</v>
          </cell>
        </row>
        <row r="96">
          <cell r="B96">
            <v>44.5</v>
          </cell>
          <cell r="I96">
            <v>2.5984699999999998</v>
          </cell>
          <cell r="J96">
            <v>1481</v>
          </cell>
        </row>
        <row r="97">
          <cell r="B97">
            <v>45</v>
          </cell>
          <cell r="I97">
            <v>2.5587800000000001</v>
          </cell>
          <cell r="J97">
            <v>1442</v>
          </cell>
        </row>
        <row r="98">
          <cell r="B98">
            <v>45.5</v>
          </cell>
          <cell r="I98">
            <v>2.5107600000000003</v>
          </cell>
          <cell r="J98">
            <v>1406</v>
          </cell>
        </row>
        <row r="99">
          <cell r="B99">
            <v>46</v>
          </cell>
          <cell r="I99">
            <v>2.4627400000000002</v>
          </cell>
          <cell r="J99">
            <v>1370</v>
          </cell>
        </row>
        <row r="100">
          <cell r="B100">
            <v>46.5</v>
          </cell>
          <cell r="I100">
            <v>2.40639</v>
          </cell>
          <cell r="J100">
            <v>1337.5</v>
          </cell>
        </row>
        <row r="101">
          <cell r="B101">
            <v>47</v>
          </cell>
          <cell r="I101">
            <v>2.3500399999999999</v>
          </cell>
          <cell r="J101">
            <v>1305</v>
          </cell>
        </row>
        <row r="102">
          <cell r="B102">
            <v>47.5</v>
          </cell>
          <cell r="I102">
            <v>2.2843799999999996</v>
          </cell>
          <cell r="J102">
            <v>1273.5</v>
          </cell>
        </row>
        <row r="103">
          <cell r="B103">
            <v>48</v>
          </cell>
          <cell r="I103">
            <v>2.2187199999999998</v>
          </cell>
          <cell r="J103">
            <v>1242</v>
          </cell>
        </row>
        <row r="104">
          <cell r="B104">
            <v>48.5</v>
          </cell>
          <cell r="I104">
            <v>2.1466899999999995</v>
          </cell>
          <cell r="J104">
            <v>1207</v>
          </cell>
        </row>
        <row r="105">
          <cell r="B105">
            <v>49</v>
          </cell>
          <cell r="I105">
            <v>2.0746599999999997</v>
          </cell>
          <cell r="J105">
            <v>1172</v>
          </cell>
        </row>
        <row r="106">
          <cell r="B106">
            <v>49.5</v>
          </cell>
          <cell r="I106">
            <v>1.9977299999999998</v>
          </cell>
          <cell r="J106">
            <v>1139</v>
          </cell>
        </row>
        <row r="107">
          <cell r="B107">
            <v>50</v>
          </cell>
          <cell r="I107">
            <v>1.9207999999999998</v>
          </cell>
          <cell r="J107">
            <v>1106</v>
          </cell>
        </row>
        <row r="108">
          <cell r="B108">
            <v>50.5</v>
          </cell>
          <cell r="I108">
            <v>1.86592</v>
          </cell>
          <cell r="J108">
            <v>1081</v>
          </cell>
        </row>
        <row r="109">
          <cell r="B109">
            <v>51</v>
          </cell>
          <cell r="I109">
            <v>1.81104</v>
          </cell>
          <cell r="J109">
            <v>1056</v>
          </cell>
        </row>
        <row r="110">
          <cell r="B110">
            <v>51.5</v>
          </cell>
          <cell r="I110">
            <v>1.7257799999999999</v>
          </cell>
          <cell r="J110">
            <v>1023</v>
          </cell>
        </row>
        <row r="111">
          <cell r="B111">
            <v>52</v>
          </cell>
          <cell r="I111">
            <v>1.64052</v>
          </cell>
          <cell r="J111">
            <v>990</v>
          </cell>
        </row>
        <row r="112">
          <cell r="B112">
            <v>52.5</v>
          </cell>
          <cell r="I112">
            <v>1.57192</v>
          </cell>
          <cell r="J112">
            <v>958.5</v>
          </cell>
        </row>
        <row r="113">
          <cell r="B113">
            <v>53</v>
          </cell>
          <cell r="I113">
            <v>1.50332</v>
          </cell>
          <cell r="J113">
            <v>927</v>
          </cell>
        </row>
        <row r="114">
          <cell r="B114">
            <v>53.5</v>
          </cell>
          <cell r="I114">
            <v>1.42835</v>
          </cell>
          <cell r="J114">
            <v>901</v>
          </cell>
        </row>
        <row r="115">
          <cell r="B115">
            <v>54</v>
          </cell>
          <cell r="I115">
            <v>1.3533799999999998</v>
          </cell>
          <cell r="J115">
            <v>875</v>
          </cell>
        </row>
        <row r="116">
          <cell r="B116">
            <v>54.5</v>
          </cell>
          <cell r="I116">
            <v>1.2833099999999997</v>
          </cell>
          <cell r="J116">
            <v>854.5</v>
          </cell>
        </row>
        <row r="117">
          <cell r="B117">
            <v>55</v>
          </cell>
          <cell r="I117">
            <v>1.2132399999999999</v>
          </cell>
          <cell r="J117">
            <v>834</v>
          </cell>
        </row>
        <row r="118">
          <cell r="B118">
            <v>55.5</v>
          </cell>
          <cell r="I118">
            <v>1.1490499999999999</v>
          </cell>
          <cell r="J118">
            <v>809.5</v>
          </cell>
        </row>
        <row r="119">
          <cell r="B119">
            <v>56</v>
          </cell>
          <cell r="I119">
            <v>1.0848599999999999</v>
          </cell>
          <cell r="J119">
            <v>785</v>
          </cell>
        </row>
        <row r="120">
          <cell r="B120">
            <v>56.5</v>
          </cell>
          <cell r="I120">
            <v>1.0182199999999999</v>
          </cell>
          <cell r="J120">
            <v>763</v>
          </cell>
        </row>
        <row r="121">
          <cell r="B121">
            <v>57</v>
          </cell>
          <cell r="I121">
            <v>0.95157999999999987</v>
          </cell>
          <cell r="J121">
            <v>741</v>
          </cell>
        </row>
        <row r="122">
          <cell r="B122">
            <v>57.5</v>
          </cell>
          <cell r="I122">
            <v>0.89277999999999991</v>
          </cell>
          <cell r="J122">
            <v>722.5</v>
          </cell>
        </row>
        <row r="123">
          <cell r="B123">
            <v>58</v>
          </cell>
          <cell r="I123">
            <v>0.83397999999999994</v>
          </cell>
          <cell r="J123">
            <v>704</v>
          </cell>
        </row>
        <row r="124">
          <cell r="B124">
            <v>58.5</v>
          </cell>
          <cell r="I124">
            <v>0.78498000000000001</v>
          </cell>
          <cell r="J124">
            <v>688.5</v>
          </cell>
        </row>
        <row r="125">
          <cell r="B125">
            <v>59</v>
          </cell>
          <cell r="I125">
            <v>0.73597999999999997</v>
          </cell>
          <cell r="J125">
            <v>673</v>
          </cell>
        </row>
        <row r="126">
          <cell r="B126">
            <v>59.5</v>
          </cell>
          <cell r="I126">
            <v>0.67276999999999998</v>
          </cell>
          <cell r="J126">
            <v>659.5</v>
          </cell>
        </row>
        <row r="127">
          <cell r="B127">
            <v>60</v>
          </cell>
          <cell r="I127">
            <v>0.60955999999999999</v>
          </cell>
          <cell r="J127">
            <v>646</v>
          </cell>
        </row>
        <row r="128">
          <cell r="B128">
            <v>60.5</v>
          </cell>
          <cell r="I128">
            <v>0.55516999999999994</v>
          </cell>
          <cell r="J128">
            <v>633.5</v>
          </cell>
        </row>
        <row r="129">
          <cell r="B129">
            <v>61</v>
          </cell>
          <cell r="I129">
            <v>0.50078</v>
          </cell>
          <cell r="J129">
            <v>621</v>
          </cell>
        </row>
        <row r="130">
          <cell r="B130">
            <v>61.5</v>
          </cell>
          <cell r="I130">
            <v>0.45324999999999999</v>
          </cell>
          <cell r="J130">
            <v>611</v>
          </cell>
        </row>
        <row r="131">
          <cell r="B131">
            <v>62</v>
          </cell>
          <cell r="I131">
            <v>0.40571999999999997</v>
          </cell>
          <cell r="J131">
            <v>601</v>
          </cell>
        </row>
        <row r="132">
          <cell r="B132">
            <v>62.5</v>
          </cell>
          <cell r="I132">
            <v>0.36407</v>
          </cell>
          <cell r="J132">
            <v>593</v>
          </cell>
        </row>
        <row r="133">
          <cell r="B133">
            <v>63</v>
          </cell>
          <cell r="I133">
            <v>0.32241999999999998</v>
          </cell>
          <cell r="J133">
            <v>585</v>
          </cell>
        </row>
        <row r="134">
          <cell r="B134">
            <v>63.5</v>
          </cell>
          <cell r="I134">
            <v>0.28517999999999999</v>
          </cell>
          <cell r="J134">
            <v>579</v>
          </cell>
        </row>
        <row r="135">
          <cell r="B135">
            <v>64</v>
          </cell>
          <cell r="I135">
            <v>0.24793999999999999</v>
          </cell>
          <cell r="J135">
            <v>573</v>
          </cell>
        </row>
        <row r="136">
          <cell r="B136">
            <v>64.5</v>
          </cell>
          <cell r="I136">
            <v>0.21609</v>
          </cell>
          <cell r="J136">
            <v>568</v>
          </cell>
        </row>
        <row r="137">
          <cell r="B137">
            <v>65</v>
          </cell>
          <cell r="I137">
            <v>0.18424000000000001</v>
          </cell>
          <cell r="J137">
            <v>563</v>
          </cell>
        </row>
        <row r="138">
          <cell r="B138">
            <v>65.5</v>
          </cell>
          <cell r="I138">
            <v>0.15925</v>
          </cell>
          <cell r="J138">
            <v>559.5</v>
          </cell>
        </row>
        <row r="139">
          <cell r="B139">
            <v>66</v>
          </cell>
          <cell r="I139">
            <v>0.13425999999999999</v>
          </cell>
          <cell r="J139">
            <v>556</v>
          </cell>
        </row>
        <row r="140">
          <cell r="B140">
            <v>66.5</v>
          </cell>
          <cell r="I140">
            <v>0.11809</v>
          </cell>
          <cell r="J140">
            <v>554</v>
          </cell>
        </row>
        <row r="141">
          <cell r="B141">
            <v>67</v>
          </cell>
          <cell r="I141">
            <v>0.10192</v>
          </cell>
          <cell r="J141">
            <v>552</v>
          </cell>
        </row>
        <row r="142">
          <cell r="B142">
            <v>67.5</v>
          </cell>
          <cell r="I142">
            <v>8.8200000000000001E-2</v>
          </cell>
          <cell r="J142">
            <v>550.5</v>
          </cell>
        </row>
        <row r="143">
          <cell r="B143">
            <v>68</v>
          </cell>
          <cell r="I143">
            <v>7.4479999999999991E-2</v>
          </cell>
          <cell r="J143">
            <v>549</v>
          </cell>
        </row>
        <row r="144">
          <cell r="B144">
            <v>68.5</v>
          </cell>
          <cell r="I144">
            <v>6.5169999999999992E-2</v>
          </cell>
          <cell r="J144">
            <v>547.5</v>
          </cell>
        </row>
        <row r="145">
          <cell r="B145">
            <v>69</v>
          </cell>
          <cell r="I145">
            <v>5.586E-2</v>
          </cell>
          <cell r="J145">
            <v>546</v>
          </cell>
        </row>
        <row r="146">
          <cell r="B146">
            <v>69.5</v>
          </cell>
          <cell r="I146">
            <v>4.9490000000000006E-2</v>
          </cell>
          <cell r="J146">
            <v>545</v>
          </cell>
        </row>
        <row r="147">
          <cell r="B147">
            <v>70</v>
          </cell>
          <cell r="I147">
            <v>4.3120000000000006E-2</v>
          </cell>
          <cell r="J147">
            <v>544</v>
          </cell>
        </row>
        <row r="148">
          <cell r="B148">
            <v>70.5</v>
          </cell>
          <cell r="I148">
            <v>3.8710000000000001E-2</v>
          </cell>
          <cell r="J148">
            <v>543.5</v>
          </cell>
        </row>
        <row r="149">
          <cell r="B149">
            <v>71</v>
          </cell>
          <cell r="I149">
            <v>3.4299999999999997E-2</v>
          </cell>
          <cell r="J149">
            <v>543</v>
          </cell>
        </row>
        <row r="150">
          <cell r="B150">
            <v>71.5</v>
          </cell>
          <cell r="I150">
            <v>3.0379999999999997E-2</v>
          </cell>
          <cell r="J150">
            <v>542.5</v>
          </cell>
        </row>
        <row r="151">
          <cell r="B151">
            <v>72</v>
          </cell>
          <cell r="I151">
            <v>2.6460000000000001E-2</v>
          </cell>
          <cell r="J151">
            <v>542</v>
          </cell>
        </row>
        <row r="152">
          <cell r="B152">
            <v>72.5</v>
          </cell>
          <cell r="I152">
            <v>2.4010000000000004E-2</v>
          </cell>
          <cell r="J152">
            <v>542</v>
          </cell>
        </row>
        <row r="153">
          <cell r="B153">
            <v>73</v>
          </cell>
          <cell r="I153">
            <v>2.1560000000000003E-2</v>
          </cell>
          <cell r="J153">
            <v>542</v>
          </cell>
        </row>
        <row r="154">
          <cell r="B154">
            <v>73.5</v>
          </cell>
          <cell r="I154">
            <v>1.9599999999999999E-2</v>
          </cell>
          <cell r="J154">
            <v>541.5</v>
          </cell>
        </row>
        <row r="155">
          <cell r="B155">
            <v>74</v>
          </cell>
          <cell r="I155">
            <v>1.7639999999999999E-2</v>
          </cell>
          <cell r="J155">
            <v>541</v>
          </cell>
        </row>
        <row r="156">
          <cell r="B156">
            <v>74.5</v>
          </cell>
          <cell r="I156">
            <v>1.617E-2</v>
          </cell>
          <cell r="J156">
            <v>541</v>
          </cell>
        </row>
        <row r="157">
          <cell r="B157">
            <v>75</v>
          </cell>
          <cell r="I157">
            <v>1.47E-2</v>
          </cell>
          <cell r="J157">
            <v>541</v>
          </cell>
        </row>
        <row r="158">
          <cell r="B158">
            <v>75.5</v>
          </cell>
          <cell r="I158">
            <v>1.372E-2</v>
          </cell>
          <cell r="J158">
            <v>540.5</v>
          </cell>
        </row>
        <row r="159">
          <cell r="B159">
            <v>76</v>
          </cell>
          <cell r="I159">
            <v>1.274E-2</v>
          </cell>
          <cell r="J159">
            <v>540</v>
          </cell>
        </row>
        <row r="160">
          <cell r="B160">
            <v>76.5</v>
          </cell>
          <cell r="I160">
            <v>1.1269999999999999E-2</v>
          </cell>
          <cell r="J160">
            <v>539.5</v>
          </cell>
        </row>
        <row r="161">
          <cell r="B161">
            <v>77</v>
          </cell>
          <cell r="I161">
            <v>9.7999999999999997E-3</v>
          </cell>
          <cell r="J161">
            <v>539</v>
          </cell>
        </row>
        <row r="162">
          <cell r="B162">
            <v>77.5</v>
          </cell>
          <cell r="I162">
            <v>8.3299999999999989E-3</v>
          </cell>
          <cell r="J162">
            <v>538.5</v>
          </cell>
        </row>
        <row r="163">
          <cell r="B163">
            <v>78</v>
          </cell>
          <cell r="I163">
            <v>6.8599999999999989E-3</v>
          </cell>
          <cell r="J163">
            <v>538</v>
          </cell>
        </row>
        <row r="164">
          <cell r="B164">
            <v>78.5</v>
          </cell>
          <cell r="I164">
            <v>4.8999999999999998E-3</v>
          </cell>
          <cell r="J164">
            <v>537.5</v>
          </cell>
        </row>
        <row r="165">
          <cell r="B165">
            <v>79</v>
          </cell>
          <cell r="I165">
            <v>2.9399999999999999E-3</v>
          </cell>
          <cell r="J165">
            <v>537</v>
          </cell>
        </row>
        <row r="166">
          <cell r="B166">
            <v>79.5</v>
          </cell>
          <cell r="I166">
            <v>1.47E-3</v>
          </cell>
          <cell r="J166">
            <v>536.5</v>
          </cell>
        </row>
        <row r="167">
          <cell r="B167">
            <v>80</v>
          </cell>
          <cell r="I167">
            <v>0</v>
          </cell>
          <cell r="J167">
            <v>536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B24A-BB6E-4FBB-9BA1-8FE0923EE21A}">
  <dimension ref="A1:L20"/>
  <sheetViews>
    <sheetView tabSelected="1" workbookViewId="0">
      <selection activeCell="E19" sqref="E19"/>
    </sheetView>
  </sheetViews>
  <sheetFormatPr defaultRowHeight="14.4" x14ac:dyDescent="0.3"/>
  <cols>
    <col min="5" max="5" width="8.77734375" customWidth="1"/>
    <col min="6" max="6" width="9.6640625" customWidth="1"/>
    <col min="11" max="11" width="9.21875" bestFit="1" customWidth="1"/>
  </cols>
  <sheetData>
    <row r="1" spans="1:12" x14ac:dyDescent="0.3">
      <c r="A1" s="2" t="s">
        <v>3</v>
      </c>
      <c r="B1" s="2" t="s">
        <v>5</v>
      </c>
      <c r="C1" s="2" t="s">
        <v>1</v>
      </c>
      <c r="D1" s="2" t="s">
        <v>2</v>
      </c>
      <c r="E1" s="2" t="s">
        <v>4</v>
      </c>
      <c r="F1" s="2" t="s">
        <v>6</v>
      </c>
      <c r="G1" s="2" t="s">
        <v>0</v>
      </c>
      <c r="H1" s="2" t="s">
        <v>71</v>
      </c>
      <c r="I1" s="2" t="s">
        <v>72</v>
      </c>
      <c r="J1" s="2" t="s">
        <v>76</v>
      </c>
      <c r="K1" s="2" t="s">
        <v>77</v>
      </c>
      <c r="L1" s="2" t="s">
        <v>75</v>
      </c>
    </row>
    <row r="2" spans="1:12" x14ac:dyDescent="0.3">
      <c r="A2">
        <v>1.36652</v>
      </c>
      <c r="B2" s="1" t="s">
        <v>74</v>
      </c>
      <c r="C2">
        <v>12</v>
      </c>
      <c r="D2">
        <v>30</v>
      </c>
      <c r="E2">
        <v>20</v>
      </c>
      <c r="F2">
        <v>96</v>
      </c>
      <c r="G2" s="1">
        <v>0.12</v>
      </c>
      <c r="H2" s="1">
        <v>2.13962E-4</v>
      </c>
      <c r="I2" s="1">
        <v>4.0000000000000001E-3</v>
      </c>
      <c r="J2" s="1">
        <v>400</v>
      </c>
      <c r="K2" s="1">
        <v>1</v>
      </c>
      <c r="L2" s="1">
        <v>0.05</v>
      </c>
    </row>
    <row r="3" spans="1:12" x14ac:dyDescent="0.3">
      <c r="A3">
        <v>1.36652</v>
      </c>
      <c r="B3" s="1" t="s">
        <v>74</v>
      </c>
      <c r="C3">
        <v>12</v>
      </c>
      <c r="D3">
        <v>30</v>
      </c>
      <c r="E3">
        <v>20</v>
      </c>
      <c r="F3">
        <v>96</v>
      </c>
      <c r="G3" s="1">
        <v>0.12</v>
      </c>
      <c r="H3" s="1">
        <v>2.13962E-4</v>
      </c>
      <c r="I3" s="1">
        <v>3.0000000000000001E-3</v>
      </c>
      <c r="J3" s="1">
        <v>400</v>
      </c>
      <c r="K3" s="1">
        <v>5</v>
      </c>
    </row>
    <row r="4" spans="1:12" x14ac:dyDescent="0.3">
      <c r="A4">
        <v>1.09474</v>
      </c>
      <c r="B4" t="s">
        <v>73</v>
      </c>
      <c r="C4">
        <v>12</v>
      </c>
      <c r="D4">
        <v>20</v>
      </c>
      <c r="E4">
        <v>20</v>
      </c>
      <c r="F4">
        <v>67</v>
      </c>
      <c r="G4">
        <v>0.12</v>
      </c>
      <c r="H4" s="1">
        <v>9.1194999999999997E-5</v>
      </c>
      <c r="I4" s="1">
        <v>1E-3</v>
      </c>
      <c r="J4">
        <v>400</v>
      </c>
      <c r="K4">
        <v>7</v>
      </c>
    </row>
    <row r="5" spans="1:12" x14ac:dyDescent="0.3">
      <c r="A5">
        <v>1.09474</v>
      </c>
      <c r="B5" t="s">
        <v>73</v>
      </c>
      <c r="C5">
        <v>12</v>
      </c>
      <c r="D5">
        <v>20</v>
      </c>
      <c r="E5">
        <v>20</v>
      </c>
      <c r="F5">
        <v>67</v>
      </c>
      <c r="G5">
        <v>0.12</v>
      </c>
      <c r="H5" s="1">
        <v>9.1194999999999997E-5</v>
      </c>
      <c r="I5" s="1">
        <v>1E-3</v>
      </c>
      <c r="J5">
        <v>400</v>
      </c>
      <c r="K5">
        <v>7</v>
      </c>
    </row>
    <row r="6" spans="1:12" x14ac:dyDescent="0.3">
      <c r="A6">
        <v>1.09474</v>
      </c>
      <c r="B6" t="s">
        <v>73</v>
      </c>
      <c r="C6">
        <v>12</v>
      </c>
      <c r="D6">
        <v>20</v>
      </c>
      <c r="E6">
        <v>20</v>
      </c>
      <c r="F6">
        <v>67</v>
      </c>
      <c r="G6">
        <v>0.12</v>
      </c>
      <c r="H6" s="1">
        <v>9.1194999999999997E-5</v>
      </c>
      <c r="I6" s="1">
        <v>1E-3</v>
      </c>
      <c r="J6">
        <v>400</v>
      </c>
      <c r="K6">
        <v>10</v>
      </c>
    </row>
    <row r="13" spans="1:12" x14ac:dyDescent="0.3">
      <c r="B13" s="1"/>
      <c r="G13" s="1"/>
      <c r="H13" s="1"/>
      <c r="I13" s="1"/>
      <c r="J13" s="1"/>
      <c r="K13" s="1"/>
    </row>
    <row r="16" spans="1:12" x14ac:dyDescent="0.3">
      <c r="B16" s="1"/>
      <c r="G16" s="1"/>
      <c r="H16" s="1"/>
      <c r="I16" s="1"/>
      <c r="J16" s="1"/>
      <c r="K16" s="1"/>
    </row>
    <row r="17" spans="2:11" x14ac:dyDescent="0.3">
      <c r="B17" s="1"/>
      <c r="G17" s="1"/>
      <c r="H17" s="1"/>
      <c r="I17" s="1"/>
      <c r="J17" s="1"/>
      <c r="K17" s="1"/>
    </row>
    <row r="18" spans="2:11" x14ac:dyDescent="0.3">
      <c r="B18" s="1"/>
      <c r="G18" s="1"/>
      <c r="H18" s="1"/>
      <c r="I18" s="1"/>
      <c r="J18" s="1"/>
      <c r="K18" s="1"/>
    </row>
    <row r="19" spans="2:11" x14ac:dyDescent="0.3">
      <c r="B19" s="1"/>
      <c r="G19" s="1"/>
      <c r="H19" s="1"/>
      <c r="I19" s="1"/>
      <c r="J19" s="1"/>
      <c r="K19" s="1"/>
    </row>
    <row r="20" spans="2:11" x14ac:dyDescent="0.3">
      <c r="B20" s="1"/>
      <c r="G20" s="1"/>
      <c r="H20" s="1"/>
      <c r="I20" s="1"/>
      <c r="J20" s="1"/>
      <c r="K20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EBF6-C2A9-4085-AD80-2B07B3CD9E71}">
  <sheetPr>
    <outlinePr summaryBelow="0" summaryRight="0"/>
    <pageSetUpPr fitToPage="1"/>
  </sheetPr>
  <dimension ref="A1:AQ1001"/>
  <sheetViews>
    <sheetView topLeftCell="F1" workbookViewId="0">
      <selection activeCell="R6" sqref="R6"/>
    </sheetView>
  </sheetViews>
  <sheetFormatPr defaultColWidth="12.6640625" defaultRowHeight="15.75" customHeight="1" x14ac:dyDescent="0.3"/>
  <cols>
    <col min="1" max="16384" width="12.6640625" style="27"/>
  </cols>
  <sheetData>
    <row r="1" spans="1:43" ht="15.75" customHeight="1" x14ac:dyDescent="0.3">
      <c r="A1" s="3" t="s">
        <v>7</v>
      </c>
      <c r="B1" s="4"/>
      <c r="C1" s="4"/>
      <c r="D1" s="5"/>
      <c r="E1" s="6" t="s">
        <v>8</v>
      </c>
      <c r="F1" s="7" t="s">
        <v>8</v>
      </c>
      <c r="G1" s="8"/>
      <c r="H1" s="9" t="s">
        <v>9</v>
      </c>
      <c r="I1" s="10"/>
      <c r="J1" s="11"/>
      <c r="K1" s="12"/>
      <c r="L1" s="13"/>
      <c r="M1" s="14"/>
      <c r="N1" s="15" t="s">
        <v>10</v>
      </c>
      <c r="O1" s="14"/>
      <c r="P1" s="14"/>
      <c r="Q1" s="16"/>
      <c r="R1" s="17" t="s">
        <v>11</v>
      </c>
      <c r="S1" s="18"/>
      <c r="T1" s="19"/>
      <c r="U1" s="20"/>
      <c r="V1" s="19"/>
      <c r="W1" s="21" t="s">
        <v>12</v>
      </c>
      <c r="X1" s="22"/>
      <c r="Y1" s="23"/>
      <c r="Z1" s="24"/>
      <c r="AA1" s="25"/>
      <c r="AB1" s="26"/>
      <c r="AE1" s="28"/>
      <c r="AF1" s="28"/>
      <c r="AG1" s="28"/>
      <c r="AN1" s="28"/>
      <c r="AO1" s="28"/>
      <c r="AP1" s="28"/>
      <c r="AQ1" s="28"/>
    </row>
    <row r="2" spans="1:43" ht="15.75" customHeight="1" x14ac:dyDescent="0.3">
      <c r="A2" s="29" t="s">
        <v>13</v>
      </c>
      <c r="B2" s="30"/>
      <c r="C2" s="30"/>
      <c r="D2" s="31"/>
      <c r="E2" s="32" t="s">
        <v>14</v>
      </c>
      <c r="F2" s="33" t="s">
        <v>15</v>
      </c>
      <c r="G2" s="33" t="s">
        <v>16</v>
      </c>
      <c r="H2" s="34" t="s">
        <v>17</v>
      </c>
      <c r="I2" s="35" t="s">
        <v>18</v>
      </c>
      <c r="J2" s="34" t="s">
        <v>19</v>
      </c>
      <c r="K2" s="36" t="s">
        <v>20</v>
      </c>
      <c r="L2" s="37" t="s">
        <v>21</v>
      </c>
      <c r="M2" s="38" t="s">
        <v>22</v>
      </c>
      <c r="N2" s="37" t="s">
        <v>23</v>
      </c>
      <c r="O2" s="37" t="s">
        <v>24</v>
      </c>
      <c r="P2" s="38" t="s">
        <v>25</v>
      </c>
      <c r="Q2" s="37" t="s">
        <v>26</v>
      </c>
      <c r="R2" s="39" t="s">
        <v>27</v>
      </c>
      <c r="S2" s="39" t="s">
        <v>28</v>
      </c>
      <c r="T2" s="40" t="s">
        <v>29</v>
      </c>
      <c r="U2" s="40" t="s">
        <v>30</v>
      </c>
      <c r="V2" s="40" t="s">
        <v>31</v>
      </c>
      <c r="W2" s="41" t="s">
        <v>32</v>
      </c>
      <c r="X2" s="41" t="s">
        <v>33</v>
      </c>
      <c r="Y2" s="41" t="s">
        <v>34</v>
      </c>
      <c r="Z2" s="41" t="s">
        <v>35</v>
      </c>
      <c r="AA2" s="42" t="s">
        <v>36</v>
      </c>
      <c r="AB2" s="42" t="s">
        <v>37</v>
      </c>
      <c r="AC2" s="43"/>
      <c r="AD2" s="44"/>
      <c r="AF2" s="28"/>
      <c r="AG2" s="28"/>
      <c r="AN2" s="28"/>
      <c r="AO2" s="28"/>
      <c r="AP2" s="28"/>
      <c r="AQ2" s="28"/>
    </row>
    <row r="3" spans="1:43" ht="15.75" customHeight="1" x14ac:dyDescent="0.3">
      <c r="A3" s="45" t="s">
        <v>38</v>
      </c>
      <c r="B3" s="45" t="s">
        <v>39</v>
      </c>
      <c r="C3" s="45" t="s">
        <v>40</v>
      </c>
      <c r="D3" s="45" t="s">
        <v>41</v>
      </c>
      <c r="E3" s="46" t="s">
        <v>42</v>
      </c>
      <c r="F3" s="47" t="s">
        <v>43</v>
      </c>
      <c r="G3" s="47" t="s">
        <v>43</v>
      </c>
      <c r="H3" s="48" t="s">
        <v>44</v>
      </c>
      <c r="I3" s="49" t="s">
        <v>45</v>
      </c>
      <c r="J3" s="48" t="s">
        <v>46</v>
      </c>
      <c r="K3" s="50" t="s">
        <v>47</v>
      </c>
      <c r="L3" s="51" t="s">
        <v>48</v>
      </c>
      <c r="M3" s="52" t="s">
        <v>48</v>
      </c>
      <c r="N3" s="53" t="s">
        <v>48</v>
      </c>
      <c r="O3" s="51" t="s">
        <v>49</v>
      </c>
      <c r="P3" s="54" t="s">
        <v>43</v>
      </c>
      <c r="Q3" s="51" t="s">
        <v>46</v>
      </c>
      <c r="R3" s="55" t="s">
        <v>50</v>
      </c>
      <c r="S3" s="55" t="s">
        <v>51</v>
      </c>
      <c r="T3" s="56" t="s">
        <v>52</v>
      </c>
      <c r="U3" s="56" t="s">
        <v>53</v>
      </c>
      <c r="V3" s="56"/>
      <c r="W3" s="57" t="s">
        <v>52</v>
      </c>
      <c r="X3" s="57" t="s">
        <v>54</v>
      </c>
      <c r="Y3" s="41" t="s">
        <v>54</v>
      </c>
      <c r="Z3" s="57" t="s">
        <v>46</v>
      </c>
      <c r="AA3" s="58" t="s">
        <v>55</v>
      </c>
      <c r="AB3" s="57" t="s">
        <v>54</v>
      </c>
      <c r="AC3" s="59"/>
      <c r="AD3" s="59"/>
      <c r="AN3" s="28"/>
      <c r="AO3" s="28"/>
      <c r="AP3" s="28"/>
      <c r="AQ3" s="28"/>
    </row>
    <row r="4" spans="1:43" ht="15.75" customHeight="1" x14ac:dyDescent="0.3">
      <c r="A4" s="60">
        <v>330</v>
      </c>
      <c r="B4" s="61">
        <v>6000</v>
      </c>
      <c r="C4" s="62">
        <f>A4*(B4/1000000)</f>
        <v>1.98</v>
      </c>
      <c r="D4" s="63">
        <f>C4 * A4 * 0.5</f>
        <v>326.7</v>
      </c>
      <c r="E4" s="64">
        <v>0</v>
      </c>
      <c r="F4" s="65">
        <f t="shared" ref="F4:F254" si="0">E4*$A$16</f>
        <v>0</v>
      </c>
      <c r="G4" s="65">
        <f t="shared" ref="G4:G254" si="1">F4+P4</f>
        <v>6.3379792079331904E-7</v>
      </c>
      <c r="H4" s="66">
        <f t="shared" ref="H4:H254" si="2">I4/($B$4/1000000)</f>
        <v>330</v>
      </c>
      <c r="I4" s="67">
        <f>(B4/1000000)*$A$4</f>
        <v>1.98</v>
      </c>
      <c r="J4" s="68">
        <f>100</f>
        <v>100</v>
      </c>
      <c r="K4" s="69" t="b">
        <f t="shared" ref="K4:K254" si="3">AND(F4&gt;($A$13-$A$16),F4&lt;($B$13+$A$16))</f>
        <v>1</v>
      </c>
      <c r="L4" s="70">
        <f>(A4/$A$7)*K4</f>
        <v>1571.4285714285716</v>
      </c>
      <c r="M4" s="70">
        <f>(L4*0.63)</f>
        <v>990.00000000000011</v>
      </c>
      <c r="N4" s="70">
        <v>0</v>
      </c>
      <c r="O4" s="71">
        <f>IF(ABS(U4)&gt;30,$B$7, LOOKUP(V4,TestData!$A$2:$A$20,TestData!$B$2:$B$20))</f>
        <v>1.3309756336659699E-4</v>
      </c>
      <c r="P4" s="65">
        <f t="shared" ref="P4:P254" si="4">IF((K4*1) = 1, ((O4/1000000)/$A$7)*1000, $C$7)</f>
        <v>6.3379792079331904E-7</v>
      </c>
      <c r="Q4" s="68">
        <f t="shared" ref="Q4:Q254" si="5">(N4/($A$4/$A$7))*100</f>
        <v>0</v>
      </c>
      <c r="R4" s="72">
        <f>IF(ABS(U4)&gt;30, 0, LOOKUP(V4,TestData!$A$2:$B$20,TestData!$D$2:$D$20) * (N4/5) * SIGN(U4))</f>
        <v>0</v>
      </c>
      <c r="S4" s="73">
        <f t="shared" ref="S4:S254" si="6">(R4/($A$10/1000))</f>
        <v>0</v>
      </c>
      <c r="T4" s="74">
        <f>$B$10</f>
        <v>0</v>
      </c>
      <c r="U4" s="75">
        <f>C10</f>
        <v>20</v>
      </c>
      <c r="V4" s="76">
        <f t="shared" ref="V4:V254" si="7">(ROUND(ABS(U4)*2,0))/2</f>
        <v>20</v>
      </c>
      <c r="W4" s="74">
        <f>T254</f>
        <v>7107559.3076426219</v>
      </c>
      <c r="X4" s="77">
        <f>0.5 * (A10 / 1000) * W4^2</f>
        <v>59736824686.034729</v>
      </c>
      <c r="Y4" s="78">
        <f>((100 - J254) / 100) * ((((B4 / 1000000) * A4) * A4) / 2)</f>
        <v>-8.3270271094762515E+29</v>
      </c>
      <c r="Z4" s="79">
        <f>(X5 / Y4)</f>
        <v>-7.1738477491028638E-20</v>
      </c>
      <c r="AA4" s="80">
        <f>100/W4</f>
        <v>1.4069527340063407E-5</v>
      </c>
      <c r="AB4" s="81">
        <f>((LOOKUP(B13,F4:F254,O4:O254)/1000000) * LOOKUP(B13,F4:F254,N4:N254)^2) / 2</f>
        <v>2.4675462325513905E+30</v>
      </c>
      <c r="AC4" s="82"/>
    </row>
    <row r="5" spans="1:43" ht="15.75" customHeight="1" x14ac:dyDescent="0.3">
      <c r="A5" s="83" t="s">
        <v>56</v>
      </c>
      <c r="B5" s="84"/>
      <c r="C5" s="84"/>
      <c r="D5" s="85"/>
      <c r="E5" s="86">
        <f t="shared" ref="E5:E68" si="8">E4+1</f>
        <v>1</v>
      </c>
      <c r="F5" s="87">
        <f t="shared" si="0"/>
        <v>0.05</v>
      </c>
      <c r="G5" s="87">
        <f t="shared" si="1"/>
        <v>5.0000633797920795E-2</v>
      </c>
      <c r="H5" s="88">
        <f t="shared" si="2"/>
        <v>330</v>
      </c>
      <c r="I5" s="89">
        <f t="shared" ref="I5:I68" si="9">IF((K4*1)=1,I4-((N4/1000)*$A$16),I4)</f>
        <v>1.98</v>
      </c>
      <c r="J5" s="90">
        <f t="shared" ref="J5:J254" si="10">(((I5*H5)/2)/$D$4)*100</f>
        <v>100</v>
      </c>
      <c r="K5" s="91" t="b">
        <f t="shared" si="3"/>
        <v>1</v>
      </c>
      <c r="L5" s="92">
        <f t="shared" ref="L5:L254" si="11">(H4/$A$7)*K5</f>
        <v>1571.4285714285716</v>
      </c>
      <c r="M5" s="92">
        <f t="shared" ref="M5:M68" si="12">M4+(L5-M4)*0.63</f>
        <v>1356.3000000000002</v>
      </c>
      <c r="N5" s="92">
        <f t="shared" ref="N5:N68" si="13">N4+((M4-N4)/((G4-F4)/$A$16))</f>
        <v>78100603.324859932</v>
      </c>
      <c r="O5" s="71">
        <f>IF(ABS(U5)&gt;30,$B$7, LOOKUP(V5,TestData!$A$2:$A$20,TestData!$B$2:$B$20))</f>
        <v>1.3309756336659699E-4</v>
      </c>
      <c r="P5" s="87">
        <f t="shared" si="4"/>
        <v>6.3379792079331904E-7</v>
      </c>
      <c r="Q5" s="90">
        <f t="shared" si="5"/>
        <v>4970038.3934001774</v>
      </c>
      <c r="R5" s="72">
        <f>IF(ABS(U5)&gt;30, 0, LOOKUP(V5,TestData!$A$2:$B$20,TestData!$D$2:$D$20) * (N5/5) * SIGN(U5))</f>
        <v>4261.5734770432946</v>
      </c>
      <c r="S5" s="95">
        <f t="shared" si="6"/>
        <v>1801933.8169316254</v>
      </c>
      <c r="T5" s="96">
        <f t="shared" ref="T5:T68" si="14">T4+(S4/1000)*$A$16</f>
        <v>0</v>
      </c>
      <c r="U5" s="97">
        <f t="shared" ref="U5:U68" si="15">U4-((T4*$A$16) + (0.5 * (T5-T4)))</f>
        <v>20</v>
      </c>
      <c r="V5" s="76">
        <f t="shared" si="7"/>
        <v>20</v>
      </c>
      <c r="W5" s="98">
        <f>W4 - B10</f>
        <v>7107559.3076426219</v>
      </c>
      <c r="X5" s="99">
        <f>(0.5 * (A10 / 1000) * T204^2) - (0.5 * (A10 / 1000) * B10^2)</f>
        <v>59736824686.034729</v>
      </c>
      <c r="Y5" s="100">
        <f>Y4/D4</f>
        <v>-2.5488298467940776E+27</v>
      </c>
      <c r="Z5" s="101"/>
      <c r="AA5" s="44"/>
      <c r="AF5" s="102"/>
    </row>
    <row r="6" spans="1:43" ht="15.75" customHeight="1" x14ac:dyDescent="0.3">
      <c r="A6" s="103" t="s">
        <v>57</v>
      </c>
      <c r="B6" s="103" t="s">
        <v>24</v>
      </c>
      <c r="C6" s="103" t="s">
        <v>25</v>
      </c>
      <c r="D6" s="85"/>
      <c r="E6" s="86">
        <f t="shared" si="8"/>
        <v>2</v>
      </c>
      <c r="F6" s="87">
        <f t="shared" si="0"/>
        <v>0.1</v>
      </c>
      <c r="G6" s="87">
        <f t="shared" si="1"/>
        <v>0.1000006337979208</v>
      </c>
      <c r="H6" s="88">
        <f t="shared" si="2"/>
        <v>-650508.36104049941</v>
      </c>
      <c r="I6" s="89">
        <f t="shared" si="9"/>
        <v>-3903.0501662429965</v>
      </c>
      <c r="J6" s="90">
        <f t="shared" si="10"/>
        <v>388577711.46335793</v>
      </c>
      <c r="K6" s="91" t="b">
        <f t="shared" si="3"/>
        <v>1</v>
      </c>
      <c r="L6" s="92">
        <f t="shared" si="11"/>
        <v>1571.4285714285716</v>
      </c>
      <c r="M6" s="92">
        <f t="shared" si="12"/>
        <v>1491.8310000000001</v>
      </c>
      <c r="N6" s="92">
        <f t="shared" si="13"/>
        <v>-6161132315430.2393</v>
      </c>
      <c r="O6" s="71">
        <f>IF(ABS(U6)&gt;30,$B$7, LOOKUP(V6,TestData!$A$2:$A$20,TestData!$B$2:$B$20))</f>
        <v>1.3309756336659699E-4</v>
      </c>
      <c r="P6" s="87">
        <f t="shared" si="4"/>
        <v>6.3379792079331904E-7</v>
      </c>
      <c r="Q6" s="90">
        <f t="shared" si="5"/>
        <v>-392072056436.46973</v>
      </c>
      <c r="R6" s="72">
        <f>IF(ABS(U6)&gt;30, 0, LOOKUP(V6,TestData!$A$2:$B$20,TestData!$D$2:$D$20) * (N6/5) * SIGN(U6))</f>
        <v>336183293.67801899</v>
      </c>
      <c r="S6" s="95">
        <f t="shared" si="6"/>
        <v>142149384219.03549</v>
      </c>
      <c r="T6" s="96">
        <f t="shared" si="14"/>
        <v>90.096690846581282</v>
      </c>
      <c r="U6" s="97">
        <f t="shared" si="15"/>
        <v>-25.048345423290641</v>
      </c>
      <c r="V6" s="76">
        <f t="shared" si="7"/>
        <v>25</v>
      </c>
      <c r="W6" s="101"/>
      <c r="X6" s="101"/>
      <c r="Y6" s="101"/>
      <c r="Z6" s="101"/>
    </row>
    <row r="7" spans="1:43" ht="15.75" customHeight="1" x14ac:dyDescent="0.3">
      <c r="A7" s="104">
        <v>0.21</v>
      </c>
      <c r="B7" s="105">
        <v>239</v>
      </c>
      <c r="C7" s="80">
        <v>0.5</v>
      </c>
      <c r="D7" s="106"/>
      <c r="E7" s="86">
        <f t="shared" si="8"/>
        <v>3</v>
      </c>
      <c r="F7" s="87">
        <f t="shared" si="0"/>
        <v>0.15000000000000002</v>
      </c>
      <c r="G7" s="87">
        <f t="shared" si="1"/>
        <v>1.2880952380952384</v>
      </c>
      <c r="H7" s="88">
        <f t="shared" si="2"/>
        <v>51342118786.890953</v>
      </c>
      <c r="I7" s="89">
        <f t="shared" si="9"/>
        <v>308052712.72134572</v>
      </c>
      <c r="J7" s="90">
        <f t="shared" si="10"/>
        <v>2.4205814155438208E+18</v>
      </c>
      <c r="K7" s="91" t="b">
        <f t="shared" si="3"/>
        <v>1</v>
      </c>
      <c r="L7" s="92">
        <f t="shared" si="11"/>
        <v>-3097658.8620976163</v>
      </c>
      <c r="M7" s="92">
        <f t="shared" si="12"/>
        <v>-1950973.1056514981</v>
      </c>
      <c r="N7" s="92">
        <f t="shared" si="13"/>
        <v>4.8604247635432429E+17</v>
      </c>
      <c r="O7" s="71">
        <f>IF(ABS(U7)&gt;30,$B$7, LOOKUP(V7,TestData!$A$2:$A$20,TestData!$B$2:$B$20))</f>
        <v>239</v>
      </c>
      <c r="P7" s="87">
        <f t="shared" si="4"/>
        <v>1.1380952380952383</v>
      </c>
      <c r="Q7" s="90">
        <f t="shared" si="5"/>
        <v>3.0929975768002448E+16</v>
      </c>
      <c r="R7" s="72">
        <f>IF(ABS(U7)&gt;30, 0, LOOKUP(V7,TestData!$A$2:$B$20,TestData!$D$2:$D$20) * (N7/5) * SIGN(U7))</f>
        <v>0</v>
      </c>
      <c r="S7" s="95">
        <f t="shared" si="6"/>
        <v>0</v>
      </c>
      <c r="T7" s="96">
        <f t="shared" si="14"/>
        <v>7107559.3076426219</v>
      </c>
      <c r="U7" s="97">
        <f t="shared" si="15"/>
        <v>-3553764.1586558535</v>
      </c>
      <c r="V7" s="76">
        <f t="shared" si="7"/>
        <v>3553764</v>
      </c>
      <c r="W7" s="101"/>
      <c r="X7" s="101"/>
      <c r="Y7" s="101"/>
      <c r="Z7" s="101"/>
    </row>
    <row r="8" spans="1:43" ht="15.75" customHeight="1" x14ac:dyDescent="0.3">
      <c r="A8" s="83" t="s">
        <v>58</v>
      </c>
      <c r="B8" s="84"/>
      <c r="C8" s="84"/>
      <c r="D8" s="85"/>
      <c r="E8" s="86">
        <f t="shared" si="8"/>
        <v>4</v>
      </c>
      <c r="F8" s="87">
        <f t="shared" si="0"/>
        <v>0.2</v>
      </c>
      <c r="G8" s="87">
        <f t="shared" si="1"/>
        <v>1.3380952380952382</v>
      </c>
      <c r="H8" s="88">
        <f t="shared" si="2"/>
        <v>-4050302627500582.5</v>
      </c>
      <c r="I8" s="89">
        <f t="shared" si="9"/>
        <v>-24301815765003.496</v>
      </c>
      <c r="J8" s="90">
        <f t="shared" si="10"/>
        <v>1.5064234503524449E+28</v>
      </c>
      <c r="K8" s="91" t="b">
        <f t="shared" si="3"/>
        <v>1</v>
      </c>
      <c r="L8" s="92">
        <f t="shared" si="11"/>
        <v>244486279937.57599</v>
      </c>
      <c r="M8" s="92">
        <f t="shared" si="12"/>
        <v>154025634500.62378</v>
      </c>
      <c r="N8" s="92">
        <f t="shared" si="13"/>
        <v>4.646891458031072E+17</v>
      </c>
      <c r="O8" s="71">
        <f>IF(ABS(U8)&gt;30,$B$7, LOOKUP(V8,TestData!$A$2:$A$20,TestData!$B$2:$B$20))</f>
        <v>239</v>
      </c>
      <c r="P8" s="87">
        <f t="shared" si="4"/>
        <v>1.1380952380952383</v>
      </c>
      <c r="Q8" s="90">
        <f t="shared" si="5"/>
        <v>2.9571127460197732E+16</v>
      </c>
      <c r="R8" s="72">
        <f>IF(ABS(U8)&gt;30, 0, LOOKUP(V8,TestData!$A$2:$B$20,TestData!$D$2:$D$20) * (N8/5) * SIGN(U8))</f>
        <v>0</v>
      </c>
      <c r="S8" s="95">
        <f t="shared" si="6"/>
        <v>0</v>
      </c>
      <c r="T8" s="96">
        <f t="shared" si="14"/>
        <v>7107559.3076426219</v>
      </c>
      <c r="U8" s="97">
        <f t="shared" si="15"/>
        <v>-3909142.1240379848</v>
      </c>
      <c r="V8" s="76">
        <f t="shared" si="7"/>
        <v>3909142</v>
      </c>
      <c r="W8" s="101"/>
      <c r="X8" s="101"/>
      <c r="Y8" s="101"/>
      <c r="Z8" s="101"/>
    </row>
    <row r="9" spans="1:43" ht="15.75" customHeight="1" x14ac:dyDescent="0.3">
      <c r="A9" s="103" t="s">
        <v>59</v>
      </c>
      <c r="B9" s="103" t="s">
        <v>60</v>
      </c>
      <c r="C9" s="103" t="s">
        <v>61</v>
      </c>
      <c r="D9" s="103"/>
      <c r="E9" s="86">
        <f t="shared" si="8"/>
        <v>5</v>
      </c>
      <c r="F9" s="87">
        <f t="shared" si="0"/>
        <v>0.25</v>
      </c>
      <c r="G9" s="87">
        <f t="shared" si="1"/>
        <v>1.3880952380952383</v>
      </c>
      <c r="H9" s="88">
        <f t="shared" si="2"/>
        <v>-7922712175859810</v>
      </c>
      <c r="I9" s="89">
        <f t="shared" si="9"/>
        <v>-47536273055158.859</v>
      </c>
      <c r="J9" s="90">
        <f t="shared" si="10"/>
        <v>5.7639456585415321E+28</v>
      </c>
      <c r="K9" s="91" t="b">
        <f t="shared" si="3"/>
        <v>1</v>
      </c>
      <c r="L9" s="92">
        <f t="shared" si="11"/>
        <v>-1.9287155369050392E+16</v>
      </c>
      <c r="M9" s="92">
        <f t="shared" si="12"/>
        <v>-1.2150850893016982E+16</v>
      </c>
      <c r="N9" s="92">
        <f t="shared" si="13"/>
        <v>4.4427393905137722E+17</v>
      </c>
      <c r="O9" s="71">
        <f>IF(ABS(U9)&gt;30,$B$7, LOOKUP(V9,TestData!$A$2:$A$20,TestData!$B$2:$B$20))</f>
        <v>239</v>
      </c>
      <c r="P9" s="87">
        <f t="shared" si="4"/>
        <v>1.1380952380952383</v>
      </c>
      <c r="Q9" s="90">
        <f t="shared" si="5"/>
        <v>2.8271977939633092E+16</v>
      </c>
      <c r="R9" s="72">
        <f>IF(ABS(U9)&gt;30, 0, LOOKUP(V9,TestData!$A$2:$B$20,TestData!$D$2:$D$20) * (N9/5) * SIGN(U9))</f>
        <v>0</v>
      </c>
      <c r="S9" s="95">
        <f t="shared" si="6"/>
        <v>0</v>
      </c>
      <c r="T9" s="96">
        <f t="shared" si="14"/>
        <v>7107559.3076426219</v>
      </c>
      <c r="U9" s="97">
        <f t="shared" si="15"/>
        <v>-4264520.0894201156</v>
      </c>
      <c r="V9" s="76">
        <f t="shared" si="7"/>
        <v>4264520</v>
      </c>
      <c r="W9" s="101"/>
      <c r="X9" s="101"/>
      <c r="Y9" s="101"/>
      <c r="Z9" s="101"/>
      <c r="AA9" s="44"/>
    </row>
    <row r="10" spans="1:43" ht="15.75" customHeight="1" x14ac:dyDescent="0.3">
      <c r="A10" s="107">
        <v>2.3650000000000002</v>
      </c>
      <c r="B10" s="108">
        <v>0</v>
      </c>
      <c r="C10" s="109">
        <v>20</v>
      </c>
      <c r="D10" s="110"/>
      <c r="E10" s="86">
        <f t="shared" si="8"/>
        <v>6</v>
      </c>
      <c r="F10" s="87">
        <f t="shared" si="0"/>
        <v>0.30000000000000004</v>
      </c>
      <c r="G10" s="87">
        <f t="shared" si="1"/>
        <v>1.4380952380952383</v>
      </c>
      <c r="H10" s="88">
        <f t="shared" si="2"/>
        <v>-1.1624995001287952E+16</v>
      </c>
      <c r="I10" s="89">
        <f t="shared" si="9"/>
        <v>-69749970007727.719</v>
      </c>
      <c r="J10" s="90">
        <f t="shared" si="10"/>
        <v>1.2409596765837454E+29</v>
      </c>
      <c r="K10" s="91" t="b">
        <f t="shared" si="3"/>
        <v>1</v>
      </c>
      <c r="L10" s="92">
        <f t="shared" si="11"/>
        <v>-3.7727200837427672E+16</v>
      </c>
      <c r="M10" s="92">
        <f t="shared" si="12"/>
        <v>-2.8263951357995716E+16</v>
      </c>
      <c r="N10" s="92">
        <f t="shared" si="13"/>
        <v>4.2422180392829715E+17</v>
      </c>
      <c r="O10" s="71">
        <f>IF(ABS(U10)&gt;30,$B$7, LOOKUP(V10,TestData!$A$2:$A$20,TestData!$B$2:$B$20))</f>
        <v>239</v>
      </c>
      <c r="P10" s="87">
        <f t="shared" si="4"/>
        <v>1.1380952380952383</v>
      </c>
      <c r="Q10" s="90">
        <f t="shared" si="5"/>
        <v>2.6995932977255272E+16</v>
      </c>
      <c r="R10" s="72">
        <f>IF(ABS(U10)&gt;30, 0, LOOKUP(V10,TestData!$A$2:$B$20,TestData!$D$2:$D$20) * (N10/5) * SIGN(U10))</f>
        <v>0</v>
      </c>
      <c r="S10" s="95">
        <f t="shared" si="6"/>
        <v>0</v>
      </c>
      <c r="T10" s="96">
        <f t="shared" si="14"/>
        <v>7107559.3076426219</v>
      </c>
      <c r="U10" s="97">
        <f t="shared" si="15"/>
        <v>-4619898.0548022464</v>
      </c>
      <c r="V10" s="76">
        <f t="shared" si="7"/>
        <v>4619898</v>
      </c>
      <c r="W10" s="101"/>
      <c r="X10" s="101"/>
      <c r="Y10" s="101"/>
      <c r="Z10" s="101"/>
    </row>
    <row r="11" spans="1:43" ht="15.75" customHeight="1" x14ac:dyDescent="0.3">
      <c r="A11" s="83" t="s">
        <v>62</v>
      </c>
      <c r="B11" s="84"/>
      <c r="C11" s="84"/>
      <c r="D11" s="85"/>
      <c r="E11" s="86">
        <f t="shared" si="8"/>
        <v>7</v>
      </c>
      <c r="F11" s="87">
        <f t="shared" si="0"/>
        <v>0.35000000000000003</v>
      </c>
      <c r="G11" s="87">
        <f t="shared" si="1"/>
        <v>1.4880952380952384</v>
      </c>
      <c r="H11" s="88">
        <f t="shared" si="2"/>
        <v>-1.516017670069043E+16</v>
      </c>
      <c r="I11" s="89">
        <f t="shared" si="9"/>
        <v>-90961060204142.578</v>
      </c>
      <c r="J11" s="90">
        <f t="shared" si="10"/>
        <v>2.110477112912369E+29</v>
      </c>
      <c r="K11" s="91" t="b">
        <f t="shared" si="3"/>
        <v>1</v>
      </c>
      <c r="L11" s="92">
        <f t="shared" si="11"/>
        <v>-5.5357119053752152E+16</v>
      </c>
      <c r="M11" s="92">
        <f t="shared" si="12"/>
        <v>-4.5332647006322272E+16</v>
      </c>
      <c r="N11" s="92">
        <f t="shared" si="13"/>
        <v>4.0434272262910854E+17</v>
      </c>
      <c r="O11" s="71">
        <f>IF(ABS(U11)&gt;30,$B$7, LOOKUP(V11,TestData!$A$2:$A$20,TestData!$B$2:$B$20))</f>
        <v>239</v>
      </c>
      <c r="P11" s="87">
        <f t="shared" si="4"/>
        <v>1.1380952380952383</v>
      </c>
      <c r="Q11" s="90">
        <f t="shared" si="5"/>
        <v>2.5730900530943268E+16</v>
      </c>
      <c r="R11" s="72">
        <f>IF(ABS(U11)&gt;30, 0, LOOKUP(V11,TestData!$A$2:$B$20,TestData!$D$2:$D$20) * (N11/5) * SIGN(U11))</f>
        <v>0</v>
      </c>
      <c r="S11" s="95">
        <f t="shared" si="6"/>
        <v>0</v>
      </c>
      <c r="T11" s="96">
        <f t="shared" si="14"/>
        <v>7107559.3076426219</v>
      </c>
      <c r="U11" s="97">
        <f t="shared" si="15"/>
        <v>-4975276.0201843772</v>
      </c>
      <c r="V11" s="76">
        <f t="shared" si="7"/>
        <v>4975276</v>
      </c>
      <c r="W11" s="101"/>
      <c r="X11" s="101"/>
      <c r="Y11" s="101"/>
      <c r="Z11" s="101"/>
    </row>
    <row r="12" spans="1:43" ht="15.75" customHeight="1" x14ac:dyDescent="0.3">
      <c r="A12" s="103" t="s">
        <v>63</v>
      </c>
      <c r="B12" s="103" t="s">
        <v>64</v>
      </c>
      <c r="C12" s="103" t="s">
        <v>65</v>
      </c>
      <c r="D12" s="103"/>
      <c r="E12" s="86">
        <f t="shared" si="8"/>
        <v>8</v>
      </c>
      <c r="F12" s="87">
        <f t="shared" si="0"/>
        <v>0.4</v>
      </c>
      <c r="G12" s="87">
        <f t="shared" si="1"/>
        <v>1.5380952380952384</v>
      </c>
      <c r="H12" s="88">
        <f t="shared" si="2"/>
        <v>-1.8529699389266332E+16</v>
      </c>
      <c r="I12" s="89">
        <f t="shared" si="9"/>
        <v>-111178196335598</v>
      </c>
      <c r="J12" s="90">
        <f t="shared" si="10"/>
        <v>3.1528903531366128E+29</v>
      </c>
      <c r="K12" s="91" t="b">
        <f t="shared" si="3"/>
        <v>1</v>
      </c>
      <c r="L12" s="92">
        <f t="shared" si="11"/>
        <v>-7.2191317622335376E+16</v>
      </c>
      <c r="M12" s="92">
        <f t="shared" si="12"/>
        <v>-6.2253609494410528E+16</v>
      </c>
      <c r="N12" s="92">
        <f t="shared" si="13"/>
        <v>3.8458711015558541E+17</v>
      </c>
      <c r="O12" s="71">
        <f>IF(ABS(U12)&gt;30,$B$7, LOOKUP(V12,TestData!$A$2:$A$20,TestData!$B$2:$B$20))</f>
        <v>239</v>
      </c>
      <c r="P12" s="87">
        <f t="shared" si="4"/>
        <v>1.1380952380952383</v>
      </c>
      <c r="Q12" s="90">
        <f t="shared" si="5"/>
        <v>2.4473725191719068E+16</v>
      </c>
      <c r="R12" s="72">
        <f>IF(ABS(U12)&gt;30, 0, LOOKUP(V12,TestData!$A$2:$B$20,TestData!$D$2:$D$20) * (N12/5) * SIGN(U12))</f>
        <v>0</v>
      </c>
      <c r="S12" s="95">
        <f t="shared" si="6"/>
        <v>0</v>
      </c>
      <c r="T12" s="96">
        <f t="shared" si="14"/>
        <v>7107559.3076426219</v>
      </c>
      <c r="U12" s="97">
        <f t="shared" si="15"/>
        <v>-5330653.985566508</v>
      </c>
      <c r="V12" s="76">
        <f t="shared" si="7"/>
        <v>5330654</v>
      </c>
      <c r="W12" s="101"/>
      <c r="X12" s="101"/>
      <c r="Y12" s="101"/>
      <c r="Z12" s="101"/>
    </row>
    <row r="13" spans="1:43" ht="15.75" customHeight="1" x14ac:dyDescent="0.3">
      <c r="A13" s="111">
        <v>0</v>
      </c>
      <c r="B13" s="111">
        <v>3.5</v>
      </c>
      <c r="C13" s="110"/>
      <c r="D13" s="110"/>
      <c r="E13" s="86">
        <f t="shared" si="8"/>
        <v>9</v>
      </c>
      <c r="F13" s="87">
        <f t="shared" si="0"/>
        <v>0.45</v>
      </c>
      <c r="G13" s="87">
        <f t="shared" si="1"/>
        <v>1.5880952380952382</v>
      </c>
      <c r="H13" s="88">
        <f t="shared" si="2"/>
        <v>-2.1734591973896212E+16</v>
      </c>
      <c r="I13" s="89">
        <f t="shared" si="9"/>
        <v>-130407551843377.28</v>
      </c>
      <c r="J13" s="90">
        <f t="shared" si="10"/>
        <v>4.3378557233402535E+29</v>
      </c>
      <c r="K13" s="91" t="b">
        <f t="shared" si="3"/>
        <v>1</v>
      </c>
      <c r="L13" s="92">
        <f t="shared" si="11"/>
        <v>-8.8236663758411104E+16</v>
      </c>
      <c r="M13" s="92">
        <f t="shared" si="12"/>
        <v>-7.8622933680730896E+16</v>
      </c>
      <c r="N13" s="92">
        <f t="shared" si="13"/>
        <v>3.6495603251405837E+17</v>
      </c>
      <c r="O13" s="71">
        <f>IF(ABS(U13)&gt;30,$B$7, LOOKUP(V13,TestData!$A$2:$A$20,TestData!$B$2:$B$20))</f>
        <v>239</v>
      </c>
      <c r="P13" s="87">
        <f t="shared" si="4"/>
        <v>1.1380952380952383</v>
      </c>
      <c r="Q13" s="90">
        <f t="shared" si="5"/>
        <v>2.3224474796349164E+16</v>
      </c>
      <c r="R13" s="72">
        <f>IF(ABS(U13)&gt;30, 0, LOOKUP(V13,TestData!$A$2:$B$20,TestData!$D$2:$D$20) * (N13/5) * SIGN(U13))</f>
        <v>0</v>
      </c>
      <c r="S13" s="95">
        <f t="shared" si="6"/>
        <v>0</v>
      </c>
      <c r="T13" s="96">
        <f t="shared" si="14"/>
        <v>7107559.3076426219</v>
      </c>
      <c r="U13" s="97">
        <f t="shared" si="15"/>
        <v>-5686031.9509486388</v>
      </c>
      <c r="V13" s="76">
        <f t="shared" si="7"/>
        <v>5686032</v>
      </c>
      <c r="W13" s="101"/>
      <c r="X13" s="101"/>
      <c r="Y13" s="101"/>
      <c r="Z13" s="43"/>
    </row>
    <row r="14" spans="1:43" ht="15.75" customHeight="1" x14ac:dyDescent="0.3">
      <c r="A14" s="83" t="s">
        <v>66</v>
      </c>
      <c r="B14" s="84"/>
      <c r="C14" s="84"/>
      <c r="D14" s="85"/>
      <c r="E14" s="86">
        <f t="shared" si="8"/>
        <v>10</v>
      </c>
      <c r="F14" s="87">
        <f t="shared" si="0"/>
        <v>0.5</v>
      </c>
      <c r="G14" s="87">
        <f t="shared" si="1"/>
        <v>1.6380952380952383</v>
      </c>
      <c r="H14" s="88">
        <f t="shared" si="2"/>
        <v>-2.4775892244846696E+16</v>
      </c>
      <c r="I14" s="89">
        <f t="shared" si="9"/>
        <v>-148655353469080.19</v>
      </c>
      <c r="J14" s="90">
        <f t="shared" si="10"/>
        <v>5.6367753583861772E+29</v>
      </c>
      <c r="K14" s="91" t="b">
        <f t="shared" si="3"/>
        <v>1</v>
      </c>
      <c r="L14" s="92">
        <f t="shared" si="11"/>
        <v>-1.0349805701855339E+17</v>
      </c>
      <c r="M14" s="92">
        <f t="shared" si="12"/>
        <v>-9.4294261383559072E+16</v>
      </c>
      <c r="N14" s="92">
        <f t="shared" si="13"/>
        <v>3.4546825366449651E+17</v>
      </c>
      <c r="O14" s="71">
        <f>IF(ABS(U14)&gt;30,$B$7, LOOKUP(V14,TestData!$A$2:$A$20,TestData!$B$2:$B$20))</f>
        <v>239</v>
      </c>
      <c r="P14" s="87">
        <f t="shared" si="4"/>
        <v>1.1380952380952383</v>
      </c>
      <c r="Q14" s="90">
        <f t="shared" si="5"/>
        <v>2.1984343415013412E+16</v>
      </c>
      <c r="R14" s="72">
        <f>IF(ABS(U14)&gt;30, 0, LOOKUP(V14,TestData!$A$2:$B$20,TestData!$D$2:$D$20) * (N14/5) * SIGN(U14))</f>
        <v>0</v>
      </c>
      <c r="S14" s="95">
        <f t="shared" si="6"/>
        <v>0</v>
      </c>
      <c r="T14" s="96">
        <f t="shared" si="14"/>
        <v>7107559.3076426219</v>
      </c>
      <c r="U14" s="97">
        <f t="shared" si="15"/>
        <v>-6041409.9163307697</v>
      </c>
      <c r="V14" s="76">
        <f t="shared" si="7"/>
        <v>6041410</v>
      </c>
      <c r="W14" s="101"/>
      <c r="X14" s="101"/>
      <c r="Y14" s="101"/>
      <c r="Z14" s="43"/>
    </row>
    <row r="15" spans="1:43" ht="15.75" customHeight="1" x14ac:dyDescent="0.3">
      <c r="A15" s="103" t="s">
        <v>67</v>
      </c>
      <c r="B15" s="103"/>
      <c r="C15" s="103"/>
      <c r="D15" s="103"/>
      <c r="E15" s="86">
        <f t="shared" si="8"/>
        <v>11</v>
      </c>
      <c r="F15" s="87">
        <f t="shared" si="0"/>
        <v>0.55000000000000004</v>
      </c>
      <c r="G15" s="87">
        <f t="shared" si="1"/>
        <v>1.6880952380952383</v>
      </c>
      <c r="H15" s="88">
        <f t="shared" si="2"/>
        <v>-2.76547943587175E+16</v>
      </c>
      <c r="I15" s="89">
        <f t="shared" si="9"/>
        <v>-165928766152305</v>
      </c>
      <c r="J15" s="90">
        <f t="shared" si="10"/>
        <v>7.0228434437369448E+29</v>
      </c>
      <c r="K15" s="91" t="b">
        <f t="shared" si="3"/>
        <v>1</v>
      </c>
      <c r="L15" s="92">
        <f t="shared" si="11"/>
        <v>-1.1798043926117475E+17</v>
      </c>
      <c r="M15" s="92">
        <f t="shared" si="12"/>
        <v>-1.0921655344645694E+17</v>
      </c>
      <c r="N15" s="92">
        <f t="shared" si="13"/>
        <v>3.2614814317075347E+17</v>
      </c>
      <c r="O15" s="71">
        <f>IF(ABS(U15)&gt;30,$B$7, LOOKUP(V15,TestData!$A$2:$A$20,TestData!$B$2:$B$20))</f>
        <v>239</v>
      </c>
      <c r="P15" s="87">
        <f t="shared" si="4"/>
        <v>1.1380952380952383</v>
      </c>
      <c r="Q15" s="90">
        <f t="shared" si="5"/>
        <v>2.0754881838138856E+16</v>
      </c>
      <c r="R15" s="72">
        <f>IF(ABS(U15)&gt;30, 0, LOOKUP(V15,TestData!$A$2:$B$20,TestData!$D$2:$D$20) * (N15/5) * SIGN(U15))</f>
        <v>0</v>
      </c>
      <c r="S15" s="95">
        <f t="shared" si="6"/>
        <v>0</v>
      </c>
      <c r="T15" s="96">
        <f t="shared" si="14"/>
        <v>7107559.3076426219</v>
      </c>
      <c r="U15" s="97">
        <f t="shared" si="15"/>
        <v>-6396787.8817129005</v>
      </c>
      <c r="V15" s="76">
        <f t="shared" si="7"/>
        <v>6396788</v>
      </c>
      <c r="X15" s="44"/>
      <c r="Y15" s="102"/>
      <c r="Z15" s="44"/>
    </row>
    <row r="16" spans="1:43" ht="15.75" customHeight="1" x14ac:dyDescent="0.3">
      <c r="A16" s="80">
        <v>0.05</v>
      </c>
      <c r="B16" s="110"/>
      <c r="C16" s="110"/>
      <c r="D16" s="110"/>
      <c r="E16" s="86">
        <f t="shared" si="8"/>
        <v>12</v>
      </c>
      <c r="F16" s="87">
        <f t="shared" si="0"/>
        <v>0.60000000000000009</v>
      </c>
      <c r="G16" s="87">
        <f t="shared" si="1"/>
        <v>1.7380952380952384</v>
      </c>
      <c r="H16" s="88">
        <f t="shared" si="2"/>
        <v>-3.0372695551807112E+16</v>
      </c>
      <c r="I16" s="89">
        <f t="shared" si="9"/>
        <v>-182236173310842.69</v>
      </c>
      <c r="J16" s="90">
        <f t="shared" si="10"/>
        <v>8.4710802119629347E+29</v>
      </c>
      <c r="K16" s="91" t="b">
        <f t="shared" si="3"/>
        <v>1</v>
      </c>
      <c r="L16" s="92">
        <f t="shared" si="11"/>
        <v>-1.3168949694627381E+17</v>
      </c>
      <c r="M16" s="92">
        <f t="shared" si="12"/>
        <v>-1.2337450785134157E+17</v>
      </c>
      <c r="N16" s="92">
        <f t="shared" si="13"/>
        <v>3.0702124227334464E+17</v>
      </c>
      <c r="O16" s="71">
        <f>IF(ABS(U16)&gt;30,$B$7, LOOKUP(V16,TestData!$A$2:$A$20,TestData!$B$2:$B$20))</f>
        <v>239</v>
      </c>
      <c r="P16" s="87">
        <f t="shared" si="4"/>
        <v>1.1380952380952383</v>
      </c>
      <c r="Q16" s="90">
        <f t="shared" si="5"/>
        <v>1.9537715417394656E+16</v>
      </c>
      <c r="R16" s="72">
        <f>IF(ABS(U16)&gt;30, 0, LOOKUP(V16,TestData!$A$2:$B$20,TestData!$D$2:$D$20) * (N16/5) * SIGN(U16))</f>
        <v>0</v>
      </c>
      <c r="S16" s="95">
        <f t="shared" si="6"/>
        <v>0</v>
      </c>
      <c r="T16" s="96">
        <f t="shared" si="14"/>
        <v>7107559.3076426219</v>
      </c>
      <c r="U16" s="97">
        <f t="shared" si="15"/>
        <v>-6752165.8470950313</v>
      </c>
      <c r="V16" s="76">
        <f t="shared" si="7"/>
        <v>6752166</v>
      </c>
      <c r="X16" s="44"/>
      <c r="Y16" s="102"/>
      <c r="Z16" s="44"/>
    </row>
    <row r="17" spans="5:30" ht="15.75" customHeight="1" x14ac:dyDescent="0.3">
      <c r="E17" s="86">
        <f t="shared" si="8"/>
        <v>13</v>
      </c>
      <c r="F17" s="87">
        <f t="shared" si="0"/>
        <v>0.65</v>
      </c>
      <c r="G17" s="87">
        <f t="shared" si="1"/>
        <v>1.7880952380952384</v>
      </c>
      <c r="H17" s="88">
        <f t="shared" si="2"/>
        <v>-3.2931205904084984E+16</v>
      </c>
      <c r="I17" s="89">
        <f t="shared" si="9"/>
        <v>-197587235424509.91</v>
      </c>
      <c r="J17" s="90">
        <f t="shared" si="10"/>
        <v>9.9583500670086483E+29</v>
      </c>
      <c r="K17" s="91" t="b">
        <f t="shared" si="3"/>
        <v>1</v>
      </c>
      <c r="L17" s="92">
        <f t="shared" si="11"/>
        <v>-1.4463188358003389E+17</v>
      </c>
      <c r="M17" s="92">
        <f t="shared" si="12"/>
        <v>-1.3676665456041773E+17</v>
      </c>
      <c r="N17" s="92">
        <f t="shared" si="13"/>
        <v>2.8811264237246931E+17</v>
      </c>
      <c r="O17" s="71">
        <f>IF(ABS(U17)&gt;30,$B$7, LOOKUP(V17,TestData!$A$2:$A$20,TestData!$B$2:$B$20))</f>
        <v>239</v>
      </c>
      <c r="P17" s="87">
        <f t="shared" si="4"/>
        <v>1.1380952380952383</v>
      </c>
      <c r="Q17" s="90">
        <f t="shared" si="5"/>
        <v>1.8334440878248048E+16</v>
      </c>
      <c r="R17" s="72">
        <f>IF(ABS(U17)&gt;30, 0, LOOKUP(V17,TestData!$A$2:$B$20,TestData!$D$2:$D$20) * (N17/5) * SIGN(U17))</f>
        <v>0</v>
      </c>
      <c r="S17" s="95">
        <f t="shared" si="6"/>
        <v>0</v>
      </c>
      <c r="T17" s="96">
        <f t="shared" si="14"/>
        <v>7107559.3076426219</v>
      </c>
      <c r="U17" s="97">
        <f t="shared" si="15"/>
        <v>-7107543.8124771621</v>
      </c>
      <c r="V17" s="76">
        <f t="shared" si="7"/>
        <v>7107544</v>
      </c>
      <c r="X17" s="44"/>
      <c r="Y17" s="102"/>
      <c r="Z17" s="44"/>
    </row>
    <row r="18" spans="5:30" ht="15.75" customHeight="1" x14ac:dyDescent="0.3">
      <c r="E18" s="86">
        <f t="shared" si="8"/>
        <v>14</v>
      </c>
      <c r="F18" s="87">
        <f t="shared" si="0"/>
        <v>0.70000000000000007</v>
      </c>
      <c r="G18" s="87">
        <f t="shared" si="1"/>
        <v>1.8380952380952382</v>
      </c>
      <c r="H18" s="88">
        <f t="shared" si="2"/>
        <v>-3.5332144590522228E+16</v>
      </c>
      <c r="I18" s="89">
        <f t="shared" si="9"/>
        <v>-211992867543133.38</v>
      </c>
      <c r="J18" s="90">
        <f t="shared" si="10"/>
        <v>1.1463364934486401E+30</v>
      </c>
      <c r="K18" s="91" t="b">
        <f t="shared" si="3"/>
        <v>1</v>
      </c>
      <c r="L18" s="92">
        <f t="shared" si="11"/>
        <v>-1.5681526620992851E+17</v>
      </c>
      <c r="M18" s="92">
        <f t="shared" si="12"/>
        <v>-1.4939727989960954E+17</v>
      </c>
      <c r="N18" s="92">
        <f t="shared" si="13"/>
        <v>2.6944639710972742E+17</v>
      </c>
      <c r="O18" s="71">
        <f>IF(ABS(U18)&gt;30,$B$7, LOOKUP(V18,TestData!$A$2:$A$20,TestData!$B$2:$B$20))</f>
        <v>239</v>
      </c>
      <c r="P18" s="87">
        <f t="shared" si="4"/>
        <v>1.1380952380952383</v>
      </c>
      <c r="Q18" s="90">
        <f t="shared" si="5"/>
        <v>1.7146588906982654E+16</v>
      </c>
      <c r="R18" s="72">
        <f>IF(ABS(U18)&gt;30, 0, LOOKUP(V18,TestData!$A$2:$B$20,TestData!$D$2:$D$20) * (N18/5) * SIGN(U18))</f>
        <v>0</v>
      </c>
      <c r="S18" s="95">
        <f t="shared" si="6"/>
        <v>0</v>
      </c>
      <c r="T18" s="96">
        <f t="shared" si="14"/>
        <v>7107559.3076426219</v>
      </c>
      <c r="U18" s="97">
        <f t="shared" si="15"/>
        <v>-7462921.7778592929</v>
      </c>
      <c r="V18" s="76">
        <f t="shared" si="7"/>
        <v>7462922</v>
      </c>
      <c r="X18" s="44"/>
      <c r="Y18" s="102"/>
      <c r="Z18" s="44"/>
    </row>
    <row r="19" spans="5:30" ht="15.75" customHeight="1" x14ac:dyDescent="0.3">
      <c r="E19" s="86">
        <f t="shared" si="8"/>
        <v>15</v>
      </c>
      <c r="F19" s="87">
        <f t="shared" si="0"/>
        <v>0.75</v>
      </c>
      <c r="G19" s="87">
        <f t="shared" si="1"/>
        <v>1.8880952380952383</v>
      </c>
      <c r="H19" s="88">
        <f t="shared" si="2"/>
        <v>-3.7577531233103288E+16</v>
      </c>
      <c r="I19" s="89">
        <f t="shared" si="9"/>
        <v>-225465187398619.75</v>
      </c>
      <c r="J19" s="90">
        <f t="shared" si="10"/>
        <v>1.296667450481959E+30</v>
      </c>
      <c r="K19" s="91" t="b">
        <f t="shared" si="3"/>
        <v>1</v>
      </c>
      <c r="L19" s="92">
        <f t="shared" si="11"/>
        <v>-1.6824830757391539E+17</v>
      </c>
      <c r="M19" s="92">
        <f t="shared" si="12"/>
        <v>-1.6127342733442224E+17</v>
      </c>
      <c r="N19" s="92">
        <f t="shared" si="13"/>
        <v>2.5104531506538416E+17</v>
      </c>
      <c r="O19" s="71">
        <f>IF(ABS(U19)&gt;30,$B$7, LOOKUP(V19,TestData!$A$2:$A$20,TestData!$B$2:$B$20))</f>
        <v>239</v>
      </c>
      <c r="P19" s="87">
        <f t="shared" si="4"/>
        <v>1.1380952380952383</v>
      </c>
      <c r="Q19" s="90">
        <f t="shared" si="5"/>
        <v>1.5975610958706262E+16</v>
      </c>
      <c r="R19" s="72">
        <f>IF(ABS(U19)&gt;30, 0, LOOKUP(V19,TestData!$A$2:$B$20,TestData!$D$2:$D$20) * (N19/5) * SIGN(U19))</f>
        <v>0</v>
      </c>
      <c r="S19" s="95">
        <f t="shared" si="6"/>
        <v>0</v>
      </c>
      <c r="T19" s="96">
        <f t="shared" si="14"/>
        <v>7107559.3076426219</v>
      </c>
      <c r="U19" s="97">
        <f t="shared" si="15"/>
        <v>-7818299.7432414237</v>
      </c>
      <c r="V19" s="76">
        <f t="shared" si="7"/>
        <v>7818299.5</v>
      </c>
      <c r="Z19" s="44"/>
    </row>
    <row r="20" spans="5:30" ht="15.75" customHeight="1" x14ac:dyDescent="0.3">
      <c r="E20" s="86">
        <f t="shared" si="8"/>
        <v>16</v>
      </c>
      <c r="F20" s="87">
        <f t="shared" si="0"/>
        <v>0.8</v>
      </c>
      <c r="G20" s="87">
        <f t="shared" si="1"/>
        <v>1.9380952380952383</v>
      </c>
      <c r="H20" s="88">
        <f t="shared" si="2"/>
        <v>-3.9669575525314824E+16</v>
      </c>
      <c r="I20" s="89">
        <f t="shared" si="9"/>
        <v>-238017453151888.97</v>
      </c>
      <c r="J20" s="90">
        <f t="shared" si="10"/>
        <v>1.4450644833412831E+30</v>
      </c>
      <c r="K20" s="91" t="b">
        <f t="shared" si="3"/>
        <v>1</v>
      </c>
      <c r="L20" s="92">
        <f t="shared" si="11"/>
        <v>-1.7894062491953949E+17</v>
      </c>
      <c r="M20" s="92">
        <f t="shared" si="12"/>
        <v>-1.7240376181304611E+17</v>
      </c>
      <c r="N20" s="92">
        <f t="shared" si="13"/>
        <v>2.3293089332815418E+17</v>
      </c>
      <c r="O20" s="71">
        <f>IF(ABS(U20)&gt;30,$B$7, LOOKUP(V20,TestData!$A$2:$A$20,TestData!$B$2:$B$20))</f>
        <v>239</v>
      </c>
      <c r="P20" s="87">
        <f t="shared" si="4"/>
        <v>1.1380952380952383</v>
      </c>
      <c r="Q20" s="90">
        <f t="shared" si="5"/>
        <v>1.4822875029973446E+16</v>
      </c>
      <c r="R20" s="72">
        <f>IF(ABS(U20)&gt;30, 0, LOOKUP(V20,TestData!$A$2:$B$20,TestData!$D$2:$D$20) * (N20/5) * SIGN(U20))</f>
        <v>0</v>
      </c>
      <c r="S20" s="95">
        <f t="shared" si="6"/>
        <v>0</v>
      </c>
      <c r="T20" s="96">
        <f t="shared" si="14"/>
        <v>7107559.3076426219</v>
      </c>
      <c r="U20" s="97">
        <f t="shared" si="15"/>
        <v>-8173677.7086235546</v>
      </c>
      <c r="V20" s="76">
        <f t="shared" si="7"/>
        <v>8173677.5</v>
      </c>
      <c r="Z20" s="44"/>
    </row>
    <row r="21" spans="5:30" ht="15.75" customHeight="1" x14ac:dyDescent="0.3">
      <c r="E21" s="86">
        <f t="shared" si="8"/>
        <v>17</v>
      </c>
      <c r="F21" s="87">
        <f t="shared" si="0"/>
        <v>0.85000000000000009</v>
      </c>
      <c r="G21" s="87">
        <f t="shared" si="1"/>
        <v>1.9880952380952384</v>
      </c>
      <c r="H21" s="88">
        <f t="shared" si="2"/>
        <v>-4.1610666303049448E+16</v>
      </c>
      <c r="I21" s="89">
        <f t="shared" si="9"/>
        <v>-249663997818296.69</v>
      </c>
      <c r="J21" s="90">
        <f t="shared" si="10"/>
        <v>1.5899426539795548E+30</v>
      </c>
      <c r="K21" s="91" t="b">
        <f t="shared" si="3"/>
        <v>1</v>
      </c>
      <c r="L21" s="92">
        <f t="shared" si="11"/>
        <v>-1.8890274059673728E+17</v>
      </c>
      <c r="M21" s="92">
        <f t="shared" si="12"/>
        <v>-1.8279811844677155E+17</v>
      </c>
      <c r="N21" s="92">
        <f t="shared" si="13"/>
        <v>2.1512330387634413E+17</v>
      </c>
      <c r="O21" s="71">
        <f>IF(ABS(U21)&gt;30,$B$7, LOOKUP(V21,TestData!$A$2:$A$20,TestData!$B$2:$B$20))</f>
        <v>239</v>
      </c>
      <c r="P21" s="87">
        <f t="shared" si="4"/>
        <v>1.1380952380952383</v>
      </c>
      <c r="Q21" s="90">
        <f t="shared" si="5"/>
        <v>1.368966479213099E+16</v>
      </c>
      <c r="R21" s="72">
        <f>IF(ABS(U21)&gt;30, 0, LOOKUP(V21,TestData!$A$2:$B$20,TestData!$D$2:$D$20) * (N21/5) * SIGN(U21))</f>
        <v>0</v>
      </c>
      <c r="S21" s="95">
        <f t="shared" si="6"/>
        <v>0</v>
      </c>
      <c r="T21" s="96">
        <f t="shared" si="14"/>
        <v>7107559.3076426219</v>
      </c>
      <c r="U21" s="97">
        <f t="shared" si="15"/>
        <v>-8529055.6740056854</v>
      </c>
      <c r="V21" s="76">
        <f t="shared" si="7"/>
        <v>8529055.5</v>
      </c>
      <c r="Z21" s="44"/>
    </row>
    <row r="22" spans="5:30" ht="15.75" customHeight="1" x14ac:dyDescent="0.3">
      <c r="E22" s="86">
        <f t="shared" si="8"/>
        <v>18</v>
      </c>
      <c r="F22" s="87">
        <f t="shared" si="0"/>
        <v>0.9</v>
      </c>
      <c r="G22" s="87">
        <f t="shared" si="1"/>
        <v>2.0380952380952384</v>
      </c>
      <c r="H22" s="88">
        <f t="shared" si="2"/>
        <v>-4.3403360502018984E+16</v>
      </c>
      <c r="I22" s="89">
        <f t="shared" si="9"/>
        <v>-260420163012113.91</v>
      </c>
      <c r="J22" s="90">
        <f t="shared" si="10"/>
        <v>1.7298913708615444E+30</v>
      </c>
      <c r="K22" s="91" t="b">
        <f t="shared" si="3"/>
        <v>1</v>
      </c>
      <c r="L22" s="92">
        <f t="shared" si="11"/>
        <v>-1.9814603001452118E+17</v>
      </c>
      <c r="M22" s="92">
        <f t="shared" si="12"/>
        <v>-1.9246730273445382E+17</v>
      </c>
      <c r="N22" s="92">
        <f t="shared" si="13"/>
        <v>1.9764140038516122E+17</v>
      </c>
      <c r="O22" s="71">
        <f>IF(ABS(U22)&gt;30,$B$7, LOOKUP(V22,TestData!$A$2:$A$20,TestData!$B$2:$B$20))</f>
        <v>239</v>
      </c>
      <c r="P22" s="87">
        <f t="shared" si="4"/>
        <v>1.1380952380952383</v>
      </c>
      <c r="Q22" s="90">
        <f t="shared" si="5"/>
        <v>1.2577180024510258E+16</v>
      </c>
      <c r="R22" s="72">
        <f>IF(ABS(U22)&gt;30, 0, LOOKUP(V22,TestData!$A$2:$B$20,TestData!$D$2:$D$20) * (N22/5) * SIGN(U22))</f>
        <v>0</v>
      </c>
      <c r="S22" s="95">
        <f t="shared" si="6"/>
        <v>0</v>
      </c>
      <c r="T22" s="96">
        <f t="shared" si="14"/>
        <v>7107559.3076426219</v>
      </c>
      <c r="U22" s="97">
        <f t="shared" si="15"/>
        <v>-8884433.6393878162</v>
      </c>
      <c r="V22" s="76">
        <f t="shared" si="7"/>
        <v>8884433.5</v>
      </c>
      <c r="Z22" s="44"/>
      <c r="AA22" s="44"/>
      <c r="AB22" s="102"/>
      <c r="AC22" s="102"/>
      <c r="AD22" s="102"/>
    </row>
    <row r="23" spans="5:30" ht="15.75" customHeight="1" x14ac:dyDescent="0.3">
      <c r="E23" s="86">
        <f t="shared" si="8"/>
        <v>19</v>
      </c>
      <c r="F23" s="87">
        <f t="shared" si="0"/>
        <v>0.95000000000000007</v>
      </c>
      <c r="G23" s="87">
        <f t="shared" si="1"/>
        <v>2.0880952380952382</v>
      </c>
      <c r="H23" s="88">
        <f t="shared" si="2"/>
        <v>-4.5050372171895328E+16</v>
      </c>
      <c r="I23" s="89">
        <f t="shared" si="9"/>
        <v>-270302233031371.97</v>
      </c>
      <c r="J23" s="90">
        <f t="shared" si="10"/>
        <v>1.863669451631112E+30</v>
      </c>
      <c r="K23" s="91" t="b">
        <f t="shared" si="3"/>
        <v>1</v>
      </c>
      <c r="L23" s="92">
        <f t="shared" si="11"/>
        <v>-2.0668266905723328E+17</v>
      </c>
      <c r="M23" s="92">
        <f t="shared" si="12"/>
        <v>-2.014229835178049E+17</v>
      </c>
      <c r="N23" s="92">
        <f t="shared" si="13"/>
        <v>1.8050273351170534E+17</v>
      </c>
      <c r="O23" s="71">
        <f>IF(ABS(U23)&gt;30,$B$7, LOOKUP(V23,TestData!$A$2:$A$20,TestData!$B$2:$B$20))</f>
        <v>239</v>
      </c>
      <c r="P23" s="87">
        <f t="shared" si="4"/>
        <v>1.1380952380952383</v>
      </c>
      <c r="Q23" s="90">
        <f t="shared" si="5"/>
        <v>1.148653758710852E+16</v>
      </c>
      <c r="R23" s="72">
        <f>IF(ABS(U23)&gt;30, 0, LOOKUP(V23,TestData!$A$2:$B$20,TestData!$D$2:$D$20) * (N23/5) * SIGN(U23))</f>
        <v>0</v>
      </c>
      <c r="S23" s="95">
        <f t="shared" si="6"/>
        <v>0</v>
      </c>
      <c r="T23" s="96">
        <f t="shared" si="14"/>
        <v>7107559.3076426219</v>
      </c>
      <c r="U23" s="97">
        <f t="shared" si="15"/>
        <v>-9239811.604769947</v>
      </c>
      <c r="V23" s="76">
        <f t="shared" si="7"/>
        <v>9239811.5</v>
      </c>
      <c r="Z23" s="44"/>
      <c r="AD23" s="59"/>
    </row>
    <row r="24" spans="5:30" ht="15.75" customHeight="1" x14ac:dyDescent="0.3">
      <c r="E24" s="86">
        <f t="shared" si="8"/>
        <v>20</v>
      </c>
      <c r="F24" s="87">
        <f t="shared" si="0"/>
        <v>1</v>
      </c>
      <c r="G24" s="87">
        <f t="shared" si="1"/>
        <v>2.1380952380952385</v>
      </c>
      <c r="H24" s="88">
        <f t="shared" si="2"/>
        <v>-4.6554561617826208E+16</v>
      </c>
      <c r="I24" s="89">
        <f t="shared" si="9"/>
        <v>-279327369706957.25</v>
      </c>
      <c r="J24" s="90">
        <f t="shared" si="10"/>
        <v>1.9901994558567282E+30</v>
      </c>
      <c r="K24" s="91" t="b">
        <f t="shared" si="3"/>
        <v>1</v>
      </c>
      <c r="L24" s="92">
        <f t="shared" si="11"/>
        <v>-2.1452558177093014E+17</v>
      </c>
      <c r="M24" s="92">
        <f t="shared" si="12"/>
        <v>-2.0967762041727379E+17</v>
      </c>
      <c r="N24" s="92">
        <f t="shared" si="13"/>
        <v>1.637235702112457E+17</v>
      </c>
      <c r="O24" s="71">
        <f>IF(ABS(U24)&gt;30,$B$7, LOOKUP(V24,TestData!$A$2:$A$20,TestData!$B$2:$B$20))</f>
        <v>239</v>
      </c>
      <c r="P24" s="87">
        <f t="shared" si="4"/>
        <v>1.1380952380952383</v>
      </c>
      <c r="Q24" s="90">
        <f t="shared" si="5"/>
        <v>1.0418772649806544E+16</v>
      </c>
      <c r="R24" s="72">
        <f>IF(ABS(U24)&gt;30, 0, LOOKUP(V24,TestData!$A$2:$B$20,TestData!$D$2:$D$20) * (N24/5) * SIGN(U24))</f>
        <v>0</v>
      </c>
      <c r="S24" s="95">
        <f t="shared" si="6"/>
        <v>0</v>
      </c>
      <c r="T24" s="96">
        <f t="shared" si="14"/>
        <v>7107559.3076426219</v>
      </c>
      <c r="U24" s="97">
        <f t="shared" si="15"/>
        <v>-9595189.5701520778</v>
      </c>
      <c r="V24" s="76">
        <f t="shared" si="7"/>
        <v>9595189.5</v>
      </c>
      <c r="Z24" s="44"/>
      <c r="AA24" s="44"/>
      <c r="AB24" s="43"/>
      <c r="AC24" s="59"/>
      <c r="AD24" s="59"/>
    </row>
    <row r="25" spans="5:30" ht="15.75" customHeight="1" x14ac:dyDescent="0.3">
      <c r="E25" s="86">
        <f t="shared" si="8"/>
        <v>21</v>
      </c>
      <c r="F25" s="87">
        <f t="shared" si="0"/>
        <v>1.05</v>
      </c>
      <c r="G25" s="87">
        <f t="shared" si="1"/>
        <v>2.1880952380952383</v>
      </c>
      <c r="H25" s="88">
        <f t="shared" si="2"/>
        <v>-4.7918924702919928E+16</v>
      </c>
      <c r="I25" s="89">
        <f t="shared" si="9"/>
        <v>-287513548217519.56</v>
      </c>
      <c r="J25" s="90">
        <f t="shared" si="10"/>
        <v>2.1085613817117628E+30</v>
      </c>
      <c r="K25" s="91" t="b">
        <f t="shared" si="3"/>
        <v>1</v>
      </c>
      <c r="L25" s="92">
        <f t="shared" si="11"/>
        <v>-2.216883886563153E+17</v>
      </c>
      <c r="M25" s="92">
        <f t="shared" si="12"/>
        <v>-2.1724440440786995E+17</v>
      </c>
      <c r="N25" s="92">
        <f t="shared" si="13"/>
        <v>1.4731891539283795E+17</v>
      </c>
      <c r="O25" s="71">
        <f>IF(ABS(U25)&gt;30,$B$7, LOOKUP(V25,TestData!$A$2:$A$20,TestData!$B$2:$B$20))</f>
        <v>239</v>
      </c>
      <c r="P25" s="87">
        <f t="shared" si="4"/>
        <v>1.1380952380952383</v>
      </c>
      <c r="Q25" s="90">
        <f t="shared" si="5"/>
        <v>9374840070453324</v>
      </c>
      <c r="R25" s="72">
        <f>IF(ABS(U25)&gt;30, 0, LOOKUP(V25,TestData!$A$2:$B$20,TestData!$D$2:$D$20) * (N25/5) * SIGN(U25))</f>
        <v>0</v>
      </c>
      <c r="S25" s="95">
        <f t="shared" si="6"/>
        <v>0</v>
      </c>
      <c r="T25" s="96">
        <f t="shared" si="14"/>
        <v>7107559.3076426219</v>
      </c>
      <c r="U25" s="97">
        <f t="shared" si="15"/>
        <v>-9950567.5355342086</v>
      </c>
      <c r="V25" s="76">
        <f t="shared" si="7"/>
        <v>9950567.5</v>
      </c>
      <c r="Z25" s="44"/>
      <c r="AC25" s="59"/>
      <c r="AD25" s="59"/>
    </row>
    <row r="26" spans="5:30" ht="15.75" customHeight="1" x14ac:dyDescent="0.3">
      <c r="E26" s="86">
        <f t="shared" si="8"/>
        <v>22</v>
      </c>
      <c r="F26" s="87">
        <f t="shared" si="0"/>
        <v>1.1000000000000001</v>
      </c>
      <c r="G26" s="87">
        <f t="shared" si="1"/>
        <v>2.2380952380952381</v>
      </c>
      <c r="H26" s="88">
        <f t="shared" si="2"/>
        <v>-4.9146582331193568E+16</v>
      </c>
      <c r="I26" s="89">
        <f t="shared" si="9"/>
        <v>-294879493987161.44</v>
      </c>
      <c r="J26" s="90">
        <f t="shared" si="10"/>
        <v>2.2179858171136715E+30</v>
      </c>
      <c r="K26" s="91" t="b">
        <f t="shared" si="3"/>
        <v>1</v>
      </c>
      <c r="L26" s="92">
        <f t="shared" si="11"/>
        <v>-2.2818535572819014E+17</v>
      </c>
      <c r="M26" s="92">
        <f t="shared" si="12"/>
        <v>-2.2413720373967168E+17</v>
      </c>
      <c r="N26" s="92">
        <f t="shared" si="13"/>
        <v>1.3130253523422944E+17</v>
      </c>
      <c r="O26" s="71">
        <f>IF(ABS(U26)&gt;30,$B$7, LOOKUP(V26,TestData!$A$2:$A$20,TestData!$B$2:$B$20))</f>
        <v>239</v>
      </c>
      <c r="P26" s="87">
        <f t="shared" si="4"/>
        <v>1.1380952380952383</v>
      </c>
      <c r="Q26" s="90">
        <f t="shared" si="5"/>
        <v>8355615878541873</v>
      </c>
      <c r="R26" s="72">
        <f>IF(ABS(U26)&gt;30, 0, LOOKUP(V26,TestData!$A$2:$B$20,TestData!$D$2:$D$20) * (N26/5) * SIGN(U26))</f>
        <v>0</v>
      </c>
      <c r="S26" s="95">
        <f t="shared" si="6"/>
        <v>0</v>
      </c>
      <c r="T26" s="96">
        <f t="shared" si="14"/>
        <v>7107559.3076426219</v>
      </c>
      <c r="U26" s="97">
        <f t="shared" si="15"/>
        <v>-10305945.500916339</v>
      </c>
      <c r="V26" s="76">
        <f t="shared" si="7"/>
        <v>10305945.5</v>
      </c>
      <c r="Z26" s="44"/>
      <c r="AD26" s="59"/>
    </row>
    <row r="27" spans="5:30" ht="15.75" customHeight="1" x14ac:dyDescent="0.3">
      <c r="E27" s="86">
        <f t="shared" si="8"/>
        <v>23</v>
      </c>
      <c r="F27" s="87">
        <f t="shared" si="0"/>
        <v>1.1500000000000001</v>
      </c>
      <c r="G27" s="87">
        <f t="shared" si="1"/>
        <v>2.2880952380952384</v>
      </c>
      <c r="H27" s="88">
        <f t="shared" si="2"/>
        <v>-5.0240770124812152E+16</v>
      </c>
      <c r="I27" s="89">
        <f t="shared" si="9"/>
        <v>-301444620748872.94</v>
      </c>
      <c r="J27" s="90">
        <f t="shared" si="10"/>
        <v>2.3178466324464807E+30</v>
      </c>
      <c r="K27" s="91" t="b">
        <f t="shared" si="3"/>
        <v>1</v>
      </c>
      <c r="L27" s="92">
        <f t="shared" si="11"/>
        <v>-2.340313444342551E+17</v>
      </c>
      <c r="M27" s="92">
        <f t="shared" si="12"/>
        <v>-2.3037051237725923E+17</v>
      </c>
      <c r="N27" s="92">
        <f t="shared" si="13"/>
        <v>1.1568698184834675E+17</v>
      </c>
      <c r="O27" s="71">
        <f>IF(ABS(U27)&gt;30,$B$7, LOOKUP(V27,TestData!$A$2:$A$20,TestData!$B$2:$B$20))</f>
        <v>239</v>
      </c>
      <c r="P27" s="87">
        <f t="shared" si="4"/>
        <v>1.1380952380952383</v>
      </c>
      <c r="Q27" s="90">
        <f t="shared" si="5"/>
        <v>7361898844894792</v>
      </c>
      <c r="R27" s="72">
        <f>IF(ABS(U27)&gt;30, 0, LOOKUP(V27,TestData!$A$2:$B$20,TestData!$D$2:$D$20) * (N27/5) * SIGN(U27))</f>
        <v>0</v>
      </c>
      <c r="S27" s="95">
        <f t="shared" si="6"/>
        <v>0</v>
      </c>
      <c r="T27" s="96">
        <f t="shared" si="14"/>
        <v>7107559.3076426219</v>
      </c>
      <c r="U27" s="97">
        <f t="shared" si="15"/>
        <v>-10661323.46629847</v>
      </c>
      <c r="V27" s="76">
        <f t="shared" si="7"/>
        <v>10661323.5</v>
      </c>
      <c r="Z27" s="44"/>
      <c r="AC27" s="59"/>
      <c r="AD27" s="59"/>
    </row>
    <row r="28" spans="5:30" ht="15.75" customHeight="1" x14ac:dyDescent="0.3">
      <c r="E28" s="86">
        <f t="shared" si="8"/>
        <v>24</v>
      </c>
      <c r="F28" s="87">
        <f t="shared" si="0"/>
        <v>1.2000000000000002</v>
      </c>
      <c r="G28" s="87">
        <f t="shared" si="1"/>
        <v>2.3380952380952387</v>
      </c>
      <c r="H28" s="88">
        <f t="shared" si="2"/>
        <v>-5.1204828306881704E+16</v>
      </c>
      <c r="I28" s="89">
        <f t="shared" si="9"/>
        <v>-307228969841290.25</v>
      </c>
      <c r="J28" s="90">
        <f t="shared" si="10"/>
        <v>2.4076532983812985E+30</v>
      </c>
      <c r="K28" s="91" t="b">
        <f t="shared" si="3"/>
        <v>1</v>
      </c>
      <c r="L28" s="92">
        <f t="shared" si="11"/>
        <v>-2.392417624991055E+17</v>
      </c>
      <c r="M28" s="92">
        <f t="shared" si="12"/>
        <v>-2.3595939995402237E+17</v>
      </c>
      <c r="N28" s="92">
        <f t="shared" si="13"/>
        <v>1.0048361913132222E+17</v>
      </c>
      <c r="O28" s="71">
        <f>IF(ABS(U28)&gt;30,$B$7, LOOKUP(V28,TestData!$A$2:$A$20,TestData!$B$2:$B$20))</f>
        <v>239</v>
      </c>
      <c r="P28" s="87">
        <f t="shared" si="4"/>
        <v>1.1380952380952383</v>
      </c>
      <c r="Q28" s="90">
        <f t="shared" si="5"/>
        <v>6394412126538687</v>
      </c>
      <c r="R28" s="72">
        <f>IF(ABS(U28)&gt;30, 0, LOOKUP(V28,TestData!$A$2:$B$20,TestData!$D$2:$D$20) * (N28/5) * SIGN(U28))</f>
        <v>0</v>
      </c>
      <c r="S28" s="95">
        <f t="shared" si="6"/>
        <v>0</v>
      </c>
      <c r="T28" s="96">
        <f t="shared" si="14"/>
        <v>7107559.3076426219</v>
      </c>
      <c r="U28" s="97">
        <f t="shared" si="15"/>
        <v>-11016701.431680601</v>
      </c>
      <c r="V28" s="76">
        <f t="shared" si="7"/>
        <v>11016701.5</v>
      </c>
      <c r="Z28" s="44"/>
      <c r="AA28" s="44"/>
      <c r="AC28" s="59"/>
      <c r="AD28" s="59"/>
    </row>
    <row r="29" spans="5:30" ht="15.75" customHeight="1" x14ac:dyDescent="0.3">
      <c r="E29" s="86">
        <f t="shared" si="8"/>
        <v>25</v>
      </c>
      <c r="F29" s="87">
        <f t="shared" si="0"/>
        <v>1.25</v>
      </c>
      <c r="G29" s="87">
        <f t="shared" si="1"/>
        <v>2.3880952380952385</v>
      </c>
      <c r="H29" s="88">
        <f t="shared" si="2"/>
        <v>-5.2042191799642728E+16</v>
      </c>
      <c r="I29" s="89">
        <f t="shared" si="9"/>
        <v>-312253150797856.38</v>
      </c>
      <c r="J29" s="90">
        <f t="shared" si="10"/>
        <v>2.4870429084580361E+30</v>
      </c>
      <c r="K29" s="91" t="b">
        <f t="shared" si="3"/>
        <v>1</v>
      </c>
      <c r="L29" s="92">
        <f t="shared" si="11"/>
        <v>-2.4383251574705574E+17</v>
      </c>
      <c r="M29" s="92">
        <f t="shared" si="12"/>
        <v>-2.4091946290363341E+17</v>
      </c>
      <c r="N29" s="92">
        <f t="shared" si="13"/>
        <v>8.5702649673597888E+16</v>
      </c>
      <c r="O29" s="71">
        <f>IF(ABS(U29)&gt;30,$B$7, LOOKUP(V29,TestData!$A$2:$A$20,TestData!$B$2:$B$20))</f>
        <v>239</v>
      </c>
      <c r="P29" s="87">
        <f t="shared" si="4"/>
        <v>1.1380952380952383</v>
      </c>
      <c r="Q29" s="90">
        <f t="shared" si="5"/>
        <v>5453804979228956</v>
      </c>
      <c r="R29" s="72">
        <f>IF(ABS(U29)&gt;30, 0, LOOKUP(V29,TestData!$A$2:$B$20,TestData!$D$2:$D$20) * (N29/5) * SIGN(U29))</f>
        <v>0</v>
      </c>
      <c r="S29" s="95">
        <f t="shared" si="6"/>
        <v>0</v>
      </c>
      <c r="T29" s="96">
        <f t="shared" si="14"/>
        <v>7107559.3076426219</v>
      </c>
      <c r="U29" s="97">
        <f t="shared" si="15"/>
        <v>-11372079.397062732</v>
      </c>
      <c r="V29" s="76">
        <f t="shared" si="7"/>
        <v>11372079.5</v>
      </c>
      <c r="Z29" s="44"/>
      <c r="AD29" s="59"/>
    </row>
    <row r="30" spans="5:30" ht="15.75" customHeight="1" x14ac:dyDescent="0.3">
      <c r="E30" s="86">
        <f t="shared" si="8"/>
        <v>26</v>
      </c>
      <c r="F30" s="87">
        <f t="shared" si="0"/>
        <v>1.3</v>
      </c>
      <c r="G30" s="87">
        <f t="shared" si="1"/>
        <v>2.4380952380952383</v>
      </c>
      <c r="H30" s="88">
        <f t="shared" si="2"/>
        <v>-5.2756380546922704E+16</v>
      </c>
      <c r="I30" s="89">
        <f t="shared" si="9"/>
        <v>-316538283281536.25</v>
      </c>
      <c r="J30" s="90">
        <f t="shared" si="10"/>
        <v>2.5557719820126029E+30</v>
      </c>
      <c r="K30" s="91" t="b">
        <f t="shared" si="3"/>
        <v>1</v>
      </c>
      <c r="L30" s="92">
        <f t="shared" si="11"/>
        <v>-2.4781996095067968E+17</v>
      </c>
      <c r="M30" s="92">
        <f t="shared" si="12"/>
        <v>-2.4526677667327254E+17</v>
      </c>
      <c r="N30" s="92">
        <f t="shared" si="13"/>
        <v>7.1353142635686056E+16</v>
      </c>
      <c r="O30" s="71">
        <f>IF(ABS(U30)&gt;30,$B$7, LOOKUP(V30,TestData!$A$2:$A$20,TestData!$B$2:$B$20))</f>
        <v>239</v>
      </c>
      <c r="P30" s="87">
        <f t="shared" si="4"/>
        <v>1.1380952380952383</v>
      </c>
      <c r="Q30" s="90">
        <f t="shared" si="5"/>
        <v>4540654531361840</v>
      </c>
      <c r="R30" s="72">
        <f>IF(ABS(U30)&gt;30, 0, LOOKUP(V30,TestData!$A$2:$B$20,TestData!$D$2:$D$20) * (N30/5) * SIGN(U30))</f>
        <v>0</v>
      </c>
      <c r="S30" s="95">
        <f t="shared" si="6"/>
        <v>0</v>
      </c>
      <c r="T30" s="96">
        <f t="shared" si="14"/>
        <v>7107559.3076426219</v>
      </c>
      <c r="U30" s="97">
        <f t="shared" si="15"/>
        <v>-11727457.362444863</v>
      </c>
      <c r="V30" s="76">
        <f t="shared" si="7"/>
        <v>11727457.5</v>
      </c>
      <c r="Z30" s="44"/>
      <c r="AC30" s="59"/>
      <c r="AD30" s="59"/>
    </row>
    <row r="31" spans="5:30" ht="15.75" customHeight="1" x14ac:dyDescent="0.3">
      <c r="E31" s="86">
        <f t="shared" si="8"/>
        <v>27</v>
      </c>
      <c r="F31" s="87">
        <f t="shared" si="0"/>
        <v>1.35</v>
      </c>
      <c r="G31" s="87">
        <f t="shared" si="1"/>
        <v>2.4880952380952381</v>
      </c>
      <c r="H31" s="88">
        <f t="shared" si="2"/>
        <v>-5.335099006888676E+16</v>
      </c>
      <c r="I31" s="89">
        <f t="shared" si="9"/>
        <v>-320105940413320.56</v>
      </c>
      <c r="J31" s="90">
        <f t="shared" si="10"/>
        <v>2.6137081187607475E+30</v>
      </c>
      <c r="K31" s="91" t="b">
        <f t="shared" si="3"/>
        <v>1</v>
      </c>
      <c r="L31" s="92">
        <f t="shared" si="11"/>
        <v>-2.5122085974725098E+17</v>
      </c>
      <c r="M31" s="92">
        <f t="shared" si="12"/>
        <v>-2.4901784900987894E+17</v>
      </c>
      <c r="N31" s="92">
        <f t="shared" si="13"/>
        <v>5.74430624986816E+16</v>
      </c>
      <c r="O31" s="71">
        <f>IF(ABS(U31)&gt;30,$B$7, LOOKUP(V31,TestData!$A$2:$A$20,TestData!$B$2:$B$20))</f>
        <v>239</v>
      </c>
      <c r="P31" s="87">
        <f t="shared" si="4"/>
        <v>1.1380952380952383</v>
      </c>
      <c r="Q31" s="90">
        <f t="shared" si="5"/>
        <v>3655467613552465</v>
      </c>
      <c r="R31" s="72">
        <f>IF(ABS(U31)&gt;30, 0, LOOKUP(V31,TestData!$A$2:$B$20,TestData!$D$2:$D$20) * (N31/5) * SIGN(U31))</f>
        <v>0</v>
      </c>
      <c r="S31" s="95">
        <f t="shared" si="6"/>
        <v>0</v>
      </c>
      <c r="T31" s="96">
        <f t="shared" si="14"/>
        <v>7107559.3076426219</v>
      </c>
      <c r="U31" s="97">
        <f t="shared" si="15"/>
        <v>-12082835.327826994</v>
      </c>
      <c r="V31" s="76">
        <f t="shared" si="7"/>
        <v>12082835.5</v>
      </c>
      <c r="Z31" s="44"/>
      <c r="AA31" s="44"/>
      <c r="AC31" s="59"/>
      <c r="AD31" s="59"/>
    </row>
    <row r="32" spans="5:30" ht="15.75" customHeight="1" x14ac:dyDescent="0.3">
      <c r="E32" s="86">
        <f t="shared" si="8"/>
        <v>28</v>
      </c>
      <c r="F32" s="87">
        <f t="shared" si="0"/>
        <v>1.4000000000000001</v>
      </c>
      <c r="G32" s="87">
        <f t="shared" si="1"/>
        <v>2.5380952380952384</v>
      </c>
      <c r="H32" s="88">
        <f t="shared" si="2"/>
        <v>-5.3829682256375768E+16</v>
      </c>
      <c r="I32" s="89">
        <f t="shared" si="9"/>
        <v>-322978093538254.63</v>
      </c>
      <c r="J32" s="90">
        <f t="shared" si="10"/>
        <v>2.6608215719213745E+30</v>
      </c>
      <c r="K32" s="91" t="b">
        <f t="shared" si="3"/>
        <v>1</v>
      </c>
      <c r="L32" s="92">
        <f t="shared" si="11"/>
        <v>-2.5405233366136554E+17</v>
      </c>
      <c r="M32" s="92">
        <f t="shared" si="12"/>
        <v>-2.5218957434031549E+17</v>
      </c>
      <c r="N32" s="92">
        <f t="shared" si="13"/>
        <v>4.3979298603954048E+16</v>
      </c>
      <c r="O32" s="71">
        <f>IF(ABS(U32)&gt;30,$B$7, LOOKUP(V32,TestData!$A$2:$A$20,TestData!$B$2:$B$20))</f>
        <v>239</v>
      </c>
      <c r="P32" s="87">
        <f t="shared" si="4"/>
        <v>1.1380952380952383</v>
      </c>
      <c r="Q32" s="90">
        <f t="shared" si="5"/>
        <v>2798682638433439</v>
      </c>
      <c r="R32" s="72">
        <f>IF(ABS(U32)&gt;30, 0, LOOKUP(V32,TestData!$A$2:$B$20,TestData!$D$2:$D$20) * (N32/5) * SIGN(U32))</f>
        <v>0</v>
      </c>
      <c r="S32" s="95">
        <f t="shared" si="6"/>
        <v>0</v>
      </c>
      <c r="T32" s="96">
        <f t="shared" si="14"/>
        <v>7107559.3076426219</v>
      </c>
      <c r="U32" s="97">
        <f t="shared" si="15"/>
        <v>-12438213.293209124</v>
      </c>
      <c r="V32" s="76">
        <f t="shared" si="7"/>
        <v>12438213.5</v>
      </c>
      <c r="Z32" s="44"/>
      <c r="AA32" s="44"/>
      <c r="AC32" s="59"/>
    </row>
    <row r="33" spans="5:30" ht="15.75" customHeight="1" x14ac:dyDescent="0.3">
      <c r="E33" s="86">
        <f t="shared" si="8"/>
        <v>29</v>
      </c>
      <c r="F33" s="87">
        <f t="shared" si="0"/>
        <v>1.4500000000000002</v>
      </c>
      <c r="G33" s="87">
        <f t="shared" si="1"/>
        <v>2.5880952380952387</v>
      </c>
      <c r="H33" s="88">
        <f t="shared" si="2"/>
        <v>-5.419617641140872E+16</v>
      </c>
      <c r="I33" s="89">
        <f t="shared" si="9"/>
        <v>-325177058468452.31</v>
      </c>
      <c r="J33" s="90">
        <f t="shared" si="10"/>
        <v>2.6971768022190404E+30</v>
      </c>
      <c r="K33" s="91" t="b">
        <f t="shared" si="3"/>
        <v>1</v>
      </c>
      <c r="L33" s="92">
        <f t="shared" si="11"/>
        <v>-2.5633182026845603E+17</v>
      </c>
      <c r="M33" s="92">
        <f t="shared" si="12"/>
        <v>-2.5479918927504403E+17</v>
      </c>
      <c r="N33" s="92">
        <f t="shared" si="13"/>
        <v>3.0967695399289488E+16</v>
      </c>
      <c r="O33" s="71">
        <f>IF(ABS(U33)&gt;30,$B$7, LOOKUP(V33,TestData!$A$2:$A$20,TestData!$B$2:$B$20))</f>
        <v>239</v>
      </c>
      <c r="P33" s="87">
        <f t="shared" si="4"/>
        <v>1.1380952380952383</v>
      </c>
      <c r="Q33" s="90">
        <f t="shared" si="5"/>
        <v>1970671525409330.8</v>
      </c>
      <c r="R33" s="72">
        <f>IF(ABS(U33)&gt;30, 0, LOOKUP(V33,TestData!$A$2:$B$20,TestData!$D$2:$D$20) * (N33/5) * SIGN(U33))</f>
        <v>0</v>
      </c>
      <c r="S33" s="95">
        <f t="shared" si="6"/>
        <v>0</v>
      </c>
      <c r="T33" s="96">
        <f t="shared" si="14"/>
        <v>7107559.3076426219</v>
      </c>
      <c r="U33" s="97">
        <f t="shared" si="15"/>
        <v>-12793591.258591255</v>
      </c>
      <c r="V33" s="76">
        <f t="shared" si="7"/>
        <v>12793591.5</v>
      </c>
      <c r="Z33" s="44"/>
      <c r="AA33" s="44"/>
      <c r="AC33" s="59"/>
      <c r="AD33" s="59"/>
    </row>
    <row r="34" spans="5:30" ht="15.75" customHeight="1" x14ac:dyDescent="0.3">
      <c r="E34" s="86">
        <f t="shared" si="8"/>
        <v>30</v>
      </c>
      <c r="F34" s="87">
        <f t="shared" si="0"/>
        <v>1.5</v>
      </c>
      <c r="G34" s="87">
        <f t="shared" si="1"/>
        <v>2.6380952380952385</v>
      </c>
      <c r="H34" s="88">
        <f t="shared" si="2"/>
        <v>-5.4454240539736136E+16</v>
      </c>
      <c r="I34" s="89">
        <f t="shared" si="9"/>
        <v>-326725443238416.81</v>
      </c>
      <c r="J34" s="90">
        <f t="shared" si="10"/>
        <v>2.722924070486173E+30</v>
      </c>
      <c r="K34" s="91" t="b">
        <f t="shared" si="3"/>
        <v>1</v>
      </c>
      <c r="L34" s="92">
        <f t="shared" si="11"/>
        <v>-2.5807703053051773E+17</v>
      </c>
      <c r="M34" s="92">
        <f t="shared" si="12"/>
        <v>-2.5686422926599245E+17</v>
      </c>
      <c r="N34" s="92">
        <f t="shared" si="13"/>
        <v>1.8413083311086556E+16</v>
      </c>
      <c r="O34" s="71">
        <f>IF(ABS(U34)&gt;30,$B$7, LOOKUP(V34,TestData!$A$2:$A$20,TestData!$B$2:$B$20))</f>
        <v>239</v>
      </c>
      <c r="P34" s="87">
        <f t="shared" si="4"/>
        <v>1.1380952380952383</v>
      </c>
      <c r="Q34" s="90">
        <f t="shared" si="5"/>
        <v>1171741665250962.5</v>
      </c>
      <c r="R34" s="72">
        <f>IF(ABS(U34)&gt;30, 0, LOOKUP(V34,TestData!$A$2:$B$20,TestData!$D$2:$D$20) * (N34/5) * SIGN(U34))</f>
        <v>0</v>
      </c>
      <c r="S34" s="95">
        <f t="shared" si="6"/>
        <v>0</v>
      </c>
      <c r="T34" s="96">
        <f t="shared" si="14"/>
        <v>7107559.3076426219</v>
      </c>
      <c r="U34" s="97">
        <f t="shared" si="15"/>
        <v>-13148969.223973386</v>
      </c>
      <c r="V34" s="76">
        <f t="shared" si="7"/>
        <v>13148969</v>
      </c>
      <c r="Z34" s="44"/>
    </row>
    <row r="35" spans="5:30" ht="15.75" customHeight="1" x14ac:dyDescent="0.3">
      <c r="E35" s="86">
        <f t="shared" si="8"/>
        <v>31</v>
      </c>
      <c r="F35" s="87">
        <f t="shared" si="0"/>
        <v>1.55</v>
      </c>
      <c r="G35" s="87">
        <f t="shared" si="1"/>
        <v>2.6880952380952383</v>
      </c>
      <c r="H35" s="88">
        <f t="shared" si="2"/>
        <v>-5.4607682900661856E+16</v>
      </c>
      <c r="I35" s="89">
        <f t="shared" si="9"/>
        <v>-327646097403971.13</v>
      </c>
      <c r="J35" s="90">
        <f t="shared" si="10"/>
        <v>2.7382911219276741E+30</v>
      </c>
      <c r="K35" s="91" t="b">
        <f t="shared" si="3"/>
        <v>1</v>
      </c>
      <c r="L35" s="92">
        <f t="shared" si="11"/>
        <v>-2.5930590733207683E+17</v>
      </c>
      <c r="M35" s="92">
        <f t="shared" si="12"/>
        <v>-2.584024864476256E+17</v>
      </c>
      <c r="N35" s="92">
        <f t="shared" si="13"/>
        <v>6319310164394804</v>
      </c>
      <c r="O35" s="71">
        <f>IF(ABS(U35)&gt;30,$B$7, LOOKUP(V35,TestData!$A$2:$A$20,TestData!$B$2:$B$20))</f>
        <v>239</v>
      </c>
      <c r="P35" s="87">
        <f t="shared" si="4"/>
        <v>1.1380952380952383</v>
      </c>
      <c r="Q35" s="90">
        <f t="shared" si="5"/>
        <v>402137919552396.56</v>
      </c>
      <c r="R35" s="72">
        <f>IF(ABS(U35)&gt;30, 0, LOOKUP(V35,TestData!$A$2:$B$20,TestData!$D$2:$D$20) * (N35/5) * SIGN(U35))</f>
        <v>0</v>
      </c>
      <c r="S35" s="95">
        <f t="shared" si="6"/>
        <v>0</v>
      </c>
      <c r="T35" s="96">
        <f t="shared" si="14"/>
        <v>7107559.3076426219</v>
      </c>
      <c r="U35" s="97">
        <f t="shared" si="15"/>
        <v>-13504347.189355517</v>
      </c>
      <c r="V35" s="76">
        <f t="shared" si="7"/>
        <v>13504347</v>
      </c>
      <c r="Z35" s="44"/>
    </row>
    <row r="36" spans="5:30" ht="15.75" customHeight="1" x14ac:dyDescent="0.3">
      <c r="E36" s="86">
        <f t="shared" si="8"/>
        <v>32</v>
      </c>
      <c r="F36" s="87">
        <f t="shared" si="0"/>
        <v>1.6</v>
      </c>
      <c r="G36" s="87">
        <f t="shared" si="1"/>
        <v>2.7380952380952381</v>
      </c>
      <c r="H36" s="88">
        <f t="shared" si="2"/>
        <v>-5.466034381869848E+16</v>
      </c>
      <c r="I36" s="89">
        <f t="shared" si="9"/>
        <v>-327962062912190.88</v>
      </c>
      <c r="J36" s="90">
        <f t="shared" si="10"/>
        <v>2.7435750104484197E+30</v>
      </c>
      <c r="K36" s="91" t="b">
        <f t="shared" si="3"/>
        <v>1</v>
      </c>
      <c r="L36" s="92">
        <f t="shared" si="11"/>
        <v>-2.6003658524124694E+17</v>
      </c>
      <c r="M36" s="92">
        <f t="shared" si="12"/>
        <v>-2.5943196868760704E+17</v>
      </c>
      <c r="N36" s="92">
        <f t="shared" si="13"/>
        <v>-5310726925254628</v>
      </c>
      <c r="O36" s="71">
        <f>IF(ABS(U36)&gt;30,$B$7, LOOKUP(V36,TestData!$A$2:$A$20,TestData!$B$2:$B$20))</f>
        <v>239</v>
      </c>
      <c r="P36" s="87">
        <f t="shared" si="4"/>
        <v>1.1380952380952383</v>
      </c>
      <c r="Q36" s="90">
        <f t="shared" si="5"/>
        <v>-337955349788930.88</v>
      </c>
      <c r="R36" s="72">
        <f>IF(ABS(U36)&gt;30, 0, LOOKUP(V36,TestData!$A$2:$B$20,TestData!$D$2:$D$20) * (N36/5) * SIGN(U36))</f>
        <v>0</v>
      </c>
      <c r="S36" s="95">
        <f t="shared" si="6"/>
        <v>0</v>
      </c>
      <c r="T36" s="96">
        <f t="shared" si="14"/>
        <v>7107559.3076426219</v>
      </c>
      <c r="U36" s="97">
        <f t="shared" si="15"/>
        <v>-13859725.154737648</v>
      </c>
      <c r="V36" s="76">
        <f t="shared" si="7"/>
        <v>13859725</v>
      </c>
      <c r="Z36" s="44"/>
    </row>
    <row r="37" spans="5:30" ht="15.75" customHeight="1" x14ac:dyDescent="0.3">
      <c r="E37" s="86">
        <f t="shared" si="8"/>
        <v>33</v>
      </c>
      <c r="F37" s="87">
        <f t="shared" si="0"/>
        <v>1.6500000000000001</v>
      </c>
      <c r="G37" s="87">
        <f t="shared" si="1"/>
        <v>2.7880952380952384</v>
      </c>
      <c r="H37" s="88">
        <f t="shared" si="2"/>
        <v>-5.4616087760988016E+16</v>
      </c>
      <c r="I37" s="89">
        <f t="shared" si="9"/>
        <v>-327696526565928.13</v>
      </c>
      <c r="J37" s="90">
        <f t="shared" si="10"/>
        <v>2.7391341068098668E+30</v>
      </c>
      <c r="K37" s="91" t="b">
        <f t="shared" si="3"/>
        <v>1</v>
      </c>
      <c r="L37" s="92">
        <f t="shared" si="11"/>
        <v>-2.6028735151761181E+17</v>
      </c>
      <c r="M37" s="92">
        <f t="shared" si="12"/>
        <v>-2.5997085987051005E+17</v>
      </c>
      <c r="N37" s="92">
        <f t="shared" si="13"/>
        <v>-1.647504926209438E+16</v>
      </c>
      <c r="O37" s="71">
        <f>IF(ABS(U37)&gt;30,$B$7, LOOKUP(V37,TestData!$A$2:$A$20,TestData!$B$2:$B$20))</f>
        <v>239</v>
      </c>
      <c r="P37" s="87">
        <f t="shared" si="4"/>
        <v>1.1380952380952383</v>
      </c>
      <c r="Q37" s="90">
        <f t="shared" si="5"/>
        <v>-1048412225769642.3</v>
      </c>
      <c r="R37" s="72">
        <f>IF(ABS(U37)&gt;30, 0, LOOKUP(V37,TestData!$A$2:$B$20,TestData!$D$2:$D$20) * (N37/5) * SIGN(U37))</f>
        <v>0</v>
      </c>
      <c r="S37" s="95">
        <f t="shared" si="6"/>
        <v>0</v>
      </c>
      <c r="T37" s="96">
        <f t="shared" si="14"/>
        <v>7107559.3076426219</v>
      </c>
      <c r="U37" s="97">
        <f t="shared" si="15"/>
        <v>-14215103.120119778</v>
      </c>
      <c r="V37" s="76">
        <f t="shared" si="7"/>
        <v>14215103</v>
      </c>
      <c r="Z37" s="44"/>
    </row>
    <row r="38" spans="5:30" ht="15.75" customHeight="1" x14ac:dyDescent="0.3">
      <c r="E38" s="86">
        <f t="shared" si="8"/>
        <v>34</v>
      </c>
      <c r="F38" s="87">
        <f t="shared" si="0"/>
        <v>1.7000000000000002</v>
      </c>
      <c r="G38" s="87">
        <f t="shared" si="1"/>
        <v>2.8380952380952387</v>
      </c>
      <c r="H38" s="88">
        <f t="shared" si="2"/>
        <v>-5.4478795683803896E+16</v>
      </c>
      <c r="I38" s="89">
        <f t="shared" si="9"/>
        <v>-326872774102823.38</v>
      </c>
      <c r="J38" s="90">
        <f t="shared" si="10"/>
        <v>2.7253803298050045E+30</v>
      </c>
      <c r="K38" s="91" t="b">
        <f t="shared" si="3"/>
        <v>1</v>
      </c>
      <c r="L38" s="92">
        <f t="shared" si="11"/>
        <v>-2.6007660838565722E+17</v>
      </c>
      <c r="M38" s="92">
        <f t="shared" si="12"/>
        <v>-2.6003748143505277E+17</v>
      </c>
      <c r="N38" s="92">
        <f t="shared" si="13"/>
        <v>-2.7172563954095904E+16</v>
      </c>
      <c r="O38" s="71">
        <f>IF(ABS(U38)&gt;30,$B$7, LOOKUP(V38,TestData!$A$2:$A$20,TestData!$B$2:$B$20))</f>
        <v>239</v>
      </c>
      <c r="P38" s="87">
        <f t="shared" si="4"/>
        <v>1.1380952380952383</v>
      </c>
      <c r="Q38" s="90">
        <f t="shared" si="5"/>
        <v>-1729163160715193.8</v>
      </c>
      <c r="R38" s="72">
        <f>IF(ABS(U38)&gt;30, 0, LOOKUP(V38,TestData!$A$2:$B$20,TestData!$D$2:$D$20) * (N38/5) * SIGN(U38))</f>
        <v>0</v>
      </c>
      <c r="S38" s="95">
        <f t="shared" si="6"/>
        <v>0</v>
      </c>
      <c r="T38" s="96">
        <f t="shared" si="14"/>
        <v>7107559.3076426219</v>
      </c>
      <c r="U38" s="97">
        <f t="shared" si="15"/>
        <v>-14570481.085501909</v>
      </c>
      <c r="V38" s="76">
        <f t="shared" si="7"/>
        <v>14570481</v>
      </c>
      <c r="Z38" s="44"/>
    </row>
    <row r="39" spans="5:30" ht="15.75" customHeight="1" x14ac:dyDescent="0.3">
      <c r="E39" s="86">
        <f t="shared" si="8"/>
        <v>35</v>
      </c>
      <c r="F39" s="87">
        <f t="shared" si="0"/>
        <v>1.75</v>
      </c>
      <c r="G39" s="87">
        <f t="shared" si="1"/>
        <v>2.8880952380952385</v>
      </c>
      <c r="H39" s="88">
        <f t="shared" si="2"/>
        <v>-5.4252357650853096E+16</v>
      </c>
      <c r="I39" s="89">
        <f t="shared" si="9"/>
        <v>-325514145905118.56</v>
      </c>
      <c r="J39" s="90">
        <f t="shared" si="10"/>
        <v>2.7027716351479138E+30</v>
      </c>
      <c r="K39" s="91" t="b">
        <f t="shared" si="3"/>
        <v>1</v>
      </c>
      <c r="L39" s="92">
        <f t="shared" si="11"/>
        <v>-2.5942283658954237E+17</v>
      </c>
      <c r="M39" s="92">
        <f t="shared" si="12"/>
        <v>-2.5965025518238122E+17</v>
      </c>
      <c r="N39" s="92">
        <f t="shared" si="13"/>
        <v>-3.740303104007936E+16</v>
      </c>
      <c r="O39" s="71">
        <f>IF(ABS(U39)&gt;30,$B$7, LOOKUP(V39,TestData!$A$2:$A$20,TestData!$B$2:$B$20))</f>
        <v>239</v>
      </c>
      <c r="P39" s="87">
        <f t="shared" si="4"/>
        <v>1.1380952380952383</v>
      </c>
      <c r="Q39" s="90">
        <f t="shared" si="5"/>
        <v>-2380192884368686.5</v>
      </c>
      <c r="R39" s="72">
        <f>IF(ABS(U39)&gt;30, 0, LOOKUP(V39,TestData!$A$2:$B$20,TestData!$D$2:$D$20) * (N39/5) * SIGN(U39))</f>
        <v>0</v>
      </c>
      <c r="S39" s="95">
        <f t="shared" si="6"/>
        <v>0</v>
      </c>
      <c r="T39" s="96">
        <f t="shared" si="14"/>
        <v>7107559.3076426219</v>
      </c>
      <c r="U39" s="97">
        <f t="shared" si="15"/>
        <v>-14925859.05088404</v>
      </c>
      <c r="V39" s="76">
        <f t="shared" si="7"/>
        <v>14925859</v>
      </c>
      <c r="Z39" s="44"/>
    </row>
    <row r="40" spans="5:30" ht="15.75" customHeight="1" x14ac:dyDescent="0.3">
      <c r="E40" s="86">
        <f t="shared" si="8"/>
        <v>36</v>
      </c>
      <c r="F40" s="87">
        <f t="shared" si="0"/>
        <v>1.8</v>
      </c>
      <c r="G40" s="87">
        <f t="shared" si="1"/>
        <v>2.9380952380952383</v>
      </c>
      <c r="H40" s="88">
        <f t="shared" si="2"/>
        <v>-5.3940665725519104E+16</v>
      </c>
      <c r="I40" s="89">
        <f t="shared" si="9"/>
        <v>-323643994353114.63</v>
      </c>
      <c r="J40" s="90">
        <f t="shared" si="10"/>
        <v>2.6718047923895239E+30</v>
      </c>
      <c r="K40" s="91" t="b">
        <f t="shared" si="3"/>
        <v>1</v>
      </c>
      <c r="L40" s="92">
        <f t="shared" si="11"/>
        <v>-2.583445602421576E+17</v>
      </c>
      <c r="M40" s="92">
        <f t="shared" si="12"/>
        <v>-2.5882766737004035E+17</v>
      </c>
      <c r="N40" s="92">
        <f t="shared" si="13"/>
        <v>-4.7167030427084248E+16</v>
      </c>
      <c r="O40" s="71">
        <f>IF(ABS(U40)&gt;30,$B$7, LOOKUP(V40,TestData!$A$2:$A$20,TestData!$B$2:$B$20))</f>
        <v>239</v>
      </c>
      <c r="P40" s="87">
        <f t="shared" si="4"/>
        <v>1.1380952380952383</v>
      </c>
      <c r="Q40" s="90">
        <f t="shared" si="5"/>
        <v>-3001538299905361</v>
      </c>
      <c r="R40" s="72">
        <f>IF(ABS(U40)&gt;30, 0, LOOKUP(V40,TestData!$A$2:$B$20,TestData!$D$2:$D$20) * (N40/5) * SIGN(U40))</f>
        <v>0</v>
      </c>
      <c r="S40" s="95">
        <f t="shared" si="6"/>
        <v>0</v>
      </c>
      <c r="T40" s="96">
        <f t="shared" si="14"/>
        <v>7107559.3076426219</v>
      </c>
      <c r="U40" s="97">
        <f t="shared" si="15"/>
        <v>-15281237.016266171</v>
      </c>
      <c r="V40" s="76">
        <f t="shared" si="7"/>
        <v>15281237</v>
      </c>
      <c r="Z40" s="44"/>
    </row>
    <row r="41" spans="5:30" ht="15.75" customHeight="1" x14ac:dyDescent="0.3">
      <c r="E41" s="86">
        <f t="shared" si="8"/>
        <v>37</v>
      </c>
      <c r="F41" s="87">
        <f t="shared" si="0"/>
        <v>1.85</v>
      </c>
      <c r="G41" s="87">
        <f t="shared" si="1"/>
        <v>2.9880952380952381</v>
      </c>
      <c r="H41" s="88">
        <f t="shared" si="2"/>
        <v>-5.3547607138626736E+16</v>
      </c>
      <c r="I41" s="89">
        <f t="shared" si="9"/>
        <v>-321285642831760.44</v>
      </c>
      <c r="J41" s="90">
        <f t="shared" si="10"/>
        <v>2.6330084759161704E+30</v>
      </c>
      <c r="K41" s="91" t="b">
        <f t="shared" si="3"/>
        <v>1</v>
      </c>
      <c r="L41" s="92">
        <f t="shared" si="11"/>
        <v>-2.568603129786624E+17</v>
      </c>
      <c r="M41" s="92">
        <f t="shared" si="12"/>
        <v>-2.5758823410347226E+17</v>
      </c>
      <c r="N41" s="92">
        <f t="shared" si="13"/>
        <v>-5.6465928702820816E+16</v>
      </c>
      <c r="O41" s="71">
        <f>IF(ABS(U41)&gt;30,$B$7, LOOKUP(V41,TestData!$A$2:$A$20,TestData!$B$2:$B$20))</f>
        <v>239</v>
      </c>
      <c r="P41" s="87">
        <f t="shared" si="4"/>
        <v>1.1380952380952383</v>
      </c>
      <c r="Q41" s="90">
        <f t="shared" si="5"/>
        <v>-3593286371997688.5</v>
      </c>
      <c r="R41" s="72">
        <f>IF(ABS(U41)&gt;30, 0, LOOKUP(V41,TestData!$A$2:$B$20,TestData!$D$2:$D$20) * (N41/5) * SIGN(U41))</f>
        <v>0</v>
      </c>
      <c r="S41" s="95">
        <f t="shared" si="6"/>
        <v>0</v>
      </c>
      <c r="T41" s="96">
        <f t="shared" si="14"/>
        <v>7107559.3076426219</v>
      </c>
      <c r="U41" s="97">
        <f t="shared" si="15"/>
        <v>-15636614.981648302</v>
      </c>
      <c r="V41" s="76">
        <f t="shared" si="7"/>
        <v>15636615</v>
      </c>
      <c r="Z41" s="44"/>
    </row>
    <row r="42" spans="5:30" ht="15.75" customHeight="1" x14ac:dyDescent="0.3">
      <c r="E42" s="86">
        <f t="shared" si="8"/>
        <v>38</v>
      </c>
      <c r="F42" s="87">
        <f t="shared" si="0"/>
        <v>1.9000000000000001</v>
      </c>
      <c r="G42" s="87">
        <f t="shared" si="1"/>
        <v>3.0380952380952384</v>
      </c>
      <c r="H42" s="88">
        <f t="shared" si="2"/>
        <v>-5.3077057732769896E+16</v>
      </c>
      <c r="I42" s="89">
        <f t="shared" si="9"/>
        <v>-318462346396619.38</v>
      </c>
      <c r="J42" s="90">
        <f t="shared" si="10"/>
        <v>2.5869366919814406E+30</v>
      </c>
      <c r="K42" s="91" t="b">
        <f t="shared" si="3"/>
        <v>1</v>
      </c>
      <c r="L42" s="92">
        <f t="shared" si="11"/>
        <v>-2.549886054220321E+17</v>
      </c>
      <c r="M42" s="92">
        <f t="shared" si="12"/>
        <v>-2.5595046803416496E+17</v>
      </c>
      <c r="N42" s="92">
        <f t="shared" si="13"/>
        <v>-6.5301845885694624E+16</v>
      </c>
      <c r="O42" s="71">
        <f>IF(ABS(U42)&gt;30,$B$7, LOOKUP(V42,TestData!$A$2:$A$20,TestData!$B$2:$B$20))</f>
        <v>239</v>
      </c>
      <c r="P42" s="87">
        <f t="shared" si="4"/>
        <v>1.1380952380952383</v>
      </c>
      <c r="Q42" s="90">
        <f t="shared" si="5"/>
        <v>-4155572010907839</v>
      </c>
      <c r="R42" s="72">
        <f>IF(ABS(U42)&gt;30, 0, LOOKUP(V42,TestData!$A$2:$B$20,TestData!$D$2:$D$20) * (N42/5) * SIGN(U42))</f>
        <v>0</v>
      </c>
      <c r="S42" s="95">
        <f t="shared" si="6"/>
        <v>0</v>
      </c>
      <c r="T42" s="96">
        <f t="shared" si="14"/>
        <v>7107559.3076426219</v>
      </c>
      <c r="U42" s="97">
        <f t="shared" si="15"/>
        <v>-15991992.947030433</v>
      </c>
      <c r="V42" s="76">
        <f t="shared" si="7"/>
        <v>15991993</v>
      </c>
      <c r="Z42" s="44"/>
    </row>
    <row r="43" spans="5:30" ht="15.75" customHeight="1" x14ac:dyDescent="0.3">
      <c r="E43" s="86">
        <f t="shared" si="8"/>
        <v>39</v>
      </c>
      <c r="F43" s="87">
        <f t="shared" si="0"/>
        <v>1.9500000000000002</v>
      </c>
      <c r="G43" s="87">
        <f t="shared" si="1"/>
        <v>3.0880952380952387</v>
      </c>
      <c r="H43" s="88">
        <f t="shared" si="2"/>
        <v>-5.253287568372244E+16</v>
      </c>
      <c r="I43" s="89">
        <f t="shared" si="9"/>
        <v>-315197254102334.63</v>
      </c>
      <c r="J43" s="90">
        <f t="shared" si="10"/>
        <v>2.5341625597809333E+30</v>
      </c>
      <c r="K43" s="91" t="b">
        <f t="shared" si="3"/>
        <v>1</v>
      </c>
      <c r="L43" s="92">
        <f t="shared" si="11"/>
        <v>-2.5274789396557094E+17</v>
      </c>
      <c r="M43" s="92">
        <f t="shared" si="12"/>
        <v>-2.5393284637095072E+17</v>
      </c>
      <c r="N43" s="92">
        <f t="shared" si="13"/>
        <v>-7.3677622172552112E+16</v>
      </c>
      <c r="O43" s="71">
        <f>IF(ABS(U43)&gt;30,$B$7, LOOKUP(V43,TestData!$A$2:$A$20,TestData!$B$2:$B$20))</f>
        <v>239</v>
      </c>
      <c r="P43" s="87">
        <f t="shared" si="4"/>
        <v>1.1380952380952383</v>
      </c>
      <c r="Q43" s="90">
        <f t="shared" si="5"/>
        <v>-4688575956435134</v>
      </c>
      <c r="R43" s="72">
        <f>IF(ABS(U43)&gt;30, 0, LOOKUP(V43,TestData!$A$2:$B$20,TestData!$D$2:$D$20) * (N43/5) * SIGN(U43))</f>
        <v>0</v>
      </c>
      <c r="S43" s="95">
        <f t="shared" si="6"/>
        <v>0</v>
      </c>
      <c r="T43" s="96">
        <f t="shared" si="14"/>
        <v>7107559.3076426219</v>
      </c>
      <c r="U43" s="97">
        <f t="shared" si="15"/>
        <v>-16347370.912412563</v>
      </c>
      <c r="V43" s="76">
        <f t="shared" si="7"/>
        <v>16347371</v>
      </c>
      <c r="Z43" s="44"/>
    </row>
    <row r="44" spans="5:30" ht="15.75" customHeight="1" x14ac:dyDescent="0.3">
      <c r="E44" s="86">
        <f t="shared" si="8"/>
        <v>40</v>
      </c>
      <c r="F44" s="87">
        <f t="shared" si="0"/>
        <v>2</v>
      </c>
      <c r="G44" s="87">
        <f t="shared" si="1"/>
        <v>3.1380952380952385</v>
      </c>
      <c r="H44" s="88">
        <f t="shared" si="2"/>
        <v>-5.1918895498951168E+16</v>
      </c>
      <c r="I44" s="89">
        <f t="shared" si="9"/>
        <v>-311513372993707</v>
      </c>
      <c r="J44" s="90">
        <f t="shared" si="10"/>
        <v>2.4752724608181926E+30</v>
      </c>
      <c r="K44" s="91" t="b">
        <f t="shared" si="3"/>
        <v>1</v>
      </c>
      <c r="L44" s="92">
        <f t="shared" si="11"/>
        <v>-2.5015655087486877E+17</v>
      </c>
      <c r="M44" s="92">
        <f t="shared" si="12"/>
        <v>-2.515537802084191E+17</v>
      </c>
      <c r="N44" s="92">
        <f t="shared" si="13"/>
        <v>-8.1596784741937824E+16</v>
      </c>
      <c r="O44" s="71">
        <f>IF(ABS(U44)&gt;30,$B$7, LOOKUP(V44,TestData!$A$2:$A$20,TestData!$B$2:$B$20))</f>
        <v>239</v>
      </c>
      <c r="P44" s="87">
        <f t="shared" si="4"/>
        <v>1.1380952380952383</v>
      </c>
      <c r="Q44" s="90">
        <f t="shared" si="5"/>
        <v>-5192522665396043</v>
      </c>
      <c r="R44" s="72">
        <f>IF(ABS(U44)&gt;30, 0, LOOKUP(V44,TestData!$A$2:$B$20,TestData!$D$2:$D$20) * (N44/5) * SIGN(U44))</f>
        <v>0</v>
      </c>
      <c r="S44" s="95">
        <f t="shared" si="6"/>
        <v>0</v>
      </c>
      <c r="T44" s="96">
        <f t="shared" si="14"/>
        <v>7107559.3076426219</v>
      </c>
      <c r="U44" s="97">
        <f t="shared" si="15"/>
        <v>-16702748.877794694</v>
      </c>
      <c r="V44" s="76">
        <f t="shared" si="7"/>
        <v>16702749</v>
      </c>
      <c r="Z44" s="44"/>
    </row>
    <row r="45" spans="5:30" ht="15.75" customHeight="1" x14ac:dyDescent="0.3">
      <c r="E45" s="86">
        <f t="shared" si="8"/>
        <v>41</v>
      </c>
      <c r="F45" s="87">
        <f t="shared" si="0"/>
        <v>2.0500000000000003</v>
      </c>
      <c r="G45" s="87">
        <f t="shared" si="1"/>
        <v>3.1880952380952383</v>
      </c>
      <c r="H45" s="88">
        <f t="shared" si="2"/>
        <v>-5.1238922292768352E+16</v>
      </c>
      <c r="I45" s="89">
        <f t="shared" si="9"/>
        <v>-307433533756610.13</v>
      </c>
      <c r="J45" s="90">
        <f t="shared" si="10"/>
        <v>2.4108605672399941E+30</v>
      </c>
      <c r="K45" s="91" t="b">
        <f t="shared" si="3"/>
        <v>1</v>
      </c>
      <c r="L45" s="92">
        <f t="shared" si="11"/>
        <v>-2.472328357092913E+17</v>
      </c>
      <c r="M45" s="92">
        <f t="shared" si="12"/>
        <v>-2.4883158517396858E+17</v>
      </c>
      <c r="N45" s="92">
        <f t="shared" si="13"/>
        <v>-8.9063514668289504E+16</v>
      </c>
      <c r="O45" s="71">
        <f>IF(ABS(U45)&gt;30,$B$7, LOOKUP(V45,TestData!$A$2:$A$20,TestData!$B$2:$B$20))</f>
        <v>239</v>
      </c>
      <c r="P45" s="87">
        <f t="shared" si="4"/>
        <v>1.1380952380952383</v>
      </c>
      <c r="Q45" s="90">
        <f t="shared" si="5"/>
        <v>-5667678206163877</v>
      </c>
      <c r="R45" s="72">
        <f>IF(ABS(U45)&gt;30, 0, LOOKUP(V45,TestData!$A$2:$B$20,TestData!$D$2:$D$20) * (N45/5) * SIGN(U45))</f>
        <v>0</v>
      </c>
      <c r="S45" s="95">
        <f t="shared" si="6"/>
        <v>0</v>
      </c>
      <c r="T45" s="96">
        <f t="shared" si="14"/>
        <v>7107559.3076426219</v>
      </c>
      <c r="U45" s="97">
        <f t="shared" si="15"/>
        <v>-17058126.843176827</v>
      </c>
      <c r="V45" s="76">
        <f t="shared" si="7"/>
        <v>17058127</v>
      </c>
      <c r="Z45" s="44"/>
    </row>
    <row r="46" spans="5:30" ht="15.75" customHeight="1" x14ac:dyDescent="0.3">
      <c r="E46" s="86">
        <f t="shared" si="8"/>
        <v>42</v>
      </c>
      <c r="F46" s="87">
        <f t="shared" si="0"/>
        <v>2.1</v>
      </c>
      <c r="G46" s="87">
        <f t="shared" si="1"/>
        <v>3.2380952380952381</v>
      </c>
      <c r="H46" s="88">
        <f t="shared" si="2"/>
        <v>-5.0496726337199272E+16</v>
      </c>
      <c r="I46" s="89">
        <f t="shared" si="9"/>
        <v>-302980358023195.63</v>
      </c>
      <c r="J46" s="90">
        <f t="shared" si="10"/>
        <v>2.3415237564499491E+30</v>
      </c>
      <c r="K46" s="91" t="b">
        <f t="shared" si="3"/>
        <v>1</v>
      </c>
      <c r="L46" s="92">
        <f t="shared" si="11"/>
        <v>-2.439948680608017E+17</v>
      </c>
      <c r="M46" s="92">
        <f t="shared" si="12"/>
        <v>-2.4578445339267344E+17</v>
      </c>
      <c r="N46" s="92">
        <f t="shared" si="13"/>
        <v>-9.608261400012896E+16</v>
      </c>
      <c r="O46" s="71">
        <f>IF(ABS(U46)&gt;30,$B$7, LOOKUP(V46,TestData!$A$2:$A$20,TestData!$B$2:$B$20))</f>
        <v>239</v>
      </c>
      <c r="P46" s="87">
        <f t="shared" si="4"/>
        <v>1.1380952380952383</v>
      </c>
      <c r="Q46" s="90">
        <f t="shared" si="5"/>
        <v>-6114348163644570</v>
      </c>
      <c r="R46" s="72">
        <f>IF(ABS(U46)&gt;30, 0, LOOKUP(V46,TestData!$A$2:$B$20,TestData!$D$2:$D$20) * (N46/5) * SIGN(U46))</f>
        <v>0</v>
      </c>
      <c r="S46" s="95">
        <f t="shared" si="6"/>
        <v>0</v>
      </c>
      <c r="T46" s="96">
        <f t="shared" si="14"/>
        <v>7107559.3076426219</v>
      </c>
      <c r="U46" s="97">
        <f t="shared" si="15"/>
        <v>-17413504.80855896</v>
      </c>
      <c r="V46" s="76">
        <f t="shared" si="7"/>
        <v>17413505</v>
      </c>
      <c r="Z46" s="44"/>
    </row>
    <row r="47" spans="5:30" ht="15.75" customHeight="1" x14ac:dyDescent="0.3">
      <c r="E47" s="86">
        <f t="shared" si="8"/>
        <v>43</v>
      </c>
      <c r="F47" s="87">
        <f t="shared" si="0"/>
        <v>2.15</v>
      </c>
      <c r="G47" s="87">
        <f t="shared" si="1"/>
        <v>3.288095238095238</v>
      </c>
      <c r="H47" s="88">
        <f t="shared" si="2"/>
        <v>-4.96960378871982E+16</v>
      </c>
      <c r="I47" s="89">
        <f t="shared" si="9"/>
        <v>-298176227323189.19</v>
      </c>
      <c r="J47" s="90">
        <f t="shared" si="10"/>
        <v>2.2678569161486121E+30</v>
      </c>
      <c r="K47" s="91" t="b">
        <f t="shared" si="3"/>
        <v>1</v>
      </c>
      <c r="L47" s="92">
        <f t="shared" si="11"/>
        <v>-2.4046060160571082E+17</v>
      </c>
      <c r="M47" s="92">
        <f t="shared" si="12"/>
        <v>-2.4243042676688698E+17</v>
      </c>
      <c r="N47" s="92">
        <f t="shared" si="13"/>
        <v>-1.0265947305293949E+17</v>
      </c>
      <c r="O47" s="71">
        <f>IF(ABS(U47)&gt;30,$B$7, LOOKUP(V47,TestData!$A$2:$A$20,TestData!$B$2:$B$20))</f>
        <v>239</v>
      </c>
      <c r="P47" s="87">
        <f t="shared" si="4"/>
        <v>1.1380952380952383</v>
      </c>
      <c r="Q47" s="90">
        <f t="shared" si="5"/>
        <v>-6532875557914330</v>
      </c>
      <c r="R47" s="72">
        <f>IF(ABS(U47)&gt;30, 0, LOOKUP(V47,TestData!$A$2:$B$20,TestData!$D$2:$D$20) * (N47/5) * SIGN(U47))</f>
        <v>0</v>
      </c>
      <c r="S47" s="95">
        <f t="shared" si="6"/>
        <v>0</v>
      </c>
      <c r="T47" s="96">
        <f t="shared" si="14"/>
        <v>7107559.3076426219</v>
      </c>
      <c r="U47" s="97">
        <f t="shared" si="15"/>
        <v>-17768882.773941092</v>
      </c>
      <c r="V47" s="76">
        <f t="shared" si="7"/>
        <v>17768883</v>
      </c>
      <c r="Z47" s="44"/>
    </row>
    <row r="48" spans="5:30" ht="15.75" customHeight="1" x14ac:dyDescent="0.3">
      <c r="E48" s="86">
        <f t="shared" si="8"/>
        <v>44</v>
      </c>
      <c r="F48" s="87">
        <f t="shared" si="0"/>
        <v>2.2000000000000002</v>
      </c>
      <c r="G48" s="87">
        <f t="shared" si="1"/>
        <v>3.3380952380952387</v>
      </c>
      <c r="H48" s="88">
        <f t="shared" si="2"/>
        <v>-4.8840542278423696E+16</v>
      </c>
      <c r="I48" s="89">
        <f t="shared" si="9"/>
        <v>-293043253670542.19</v>
      </c>
      <c r="J48" s="90">
        <f t="shared" si="10"/>
        <v>2.1904486410013708E+30</v>
      </c>
      <c r="K48" s="91" t="b">
        <f t="shared" si="3"/>
        <v>1</v>
      </c>
      <c r="L48" s="92">
        <f t="shared" si="11"/>
        <v>-2.3664779946284858E+17</v>
      </c>
      <c r="M48" s="92">
        <f t="shared" si="12"/>
        <v>-2.3878737156534278E+17</v>
      </c>
      <c r="N48" s="92">
        <f t="shared" si="13"/>
        <v>-1.0880003796505853E+17</v>
      </c>
      <c r="O48" s="71">
        <f>IF(ABS(U48)&gt;30,$B$7, LOOKUP(V48,TestData!$A$2:$A$20,TestData!$B$2:$B$20))</f>
        <v>239</v>
      </c>
      <c r="P48" s="87">
        <f t="shared" si="4"/>
        <v>1.1380952380952383</v>
      </c>
      <c r="Q48" s="90">
        <f t="shared" si="5"/>
        <v>-6923638779594633</v>
      </c>
      <c r="R48" s="72">
        <f>IF(ABS(U48)&gt;30, 0, LOOKUP(V48,TestData!$A$2:$B$20,TestData!$D$2:$D$20) * (N48/5) * SIGN(U48))</f>
        <v>0</v>
      </c>
      <c r="S48" s="95">
        <f t="shared" si="6"/>
        <v>0</v>
      </c>
      <c r="T48" s="96">
        <f t="shared" si="14"/>
        <v>7107559.3076426219</v>
      </c>
      <c r="U48" s="97">
        <f t="shared" si="15"/>
        <v>-18124260.739323225</v>
      </c>
      <c r="V48" s="76">
        <f t="shared" si="7"/>
        <v>18124260.5</v>
      </c>
      <c r="Z48" s="44"/>
    </row>
    <row r="49" spans="5:26" ht="15.75" customHeight="1" x14ac:dyDescent="0.3">
      <c r="E49" s="86">
        <f t="shared" si="8"/>
        <v>45</v>
      </c>
      <c r="F49" s="87">
        <f t="shared" si="0"/>
        <v>2.25</v>
      </c>
      <c r="G49" s="87">
        <f t="shared" si="1"/>
        <v>3.3880952380952385</v>
      </c>
      <c r="H49" s="88">
        <f t="shared" si="2"/>
        <v>-4.7933875295381544E+16</v>
      </c>
      <c r="I49" s="89">
        <f t="shared" si="9"/>
        <v>-287603251772289.25</v>
      </c>
      <c r="J49" s="90">
        <f t="shared" si="10"/>
        <v>2.1098773194060504E+30</v>
      </c>
      <c r="K49" s="91" t="b">
        <f t="shared" si="3"/>
        <v>1</v>
      </c>
      <c r="L49" s="92">
        <f t="shared" si="11"/>
        <v>-2.3257401084963667E+17</v>
      </c>
      <c r="M49" s="92">
        <f t="shared" si="12"/>
        <v>-2.3487295431444794E+17</v>
      </c>
      <c r="N49" s="92">
        <f t="shared" si="13"/>
        <v>-1.1451077856256056E+17</v>
      </c>
      <c r="O49" s="71">
        <f>IF(ABS(U49)&gt;30,$B$7, LOOKUP(V49,TestData!$A$2:$A$20,TestData!$B$2:$B$20))</f>
        <v>239</v>
      </c>
      <c r="P49" s="87">
        <f t="shared" si="4"/>
        <v>1.1380952380952383</v>
      </c>
      <c r="Q49" s="90">
        <f t="shared" si="5"/>
        <v>-7287049544890217</v>
      </c>
      <c r="R49" s="72">
        <f>IF(ABS(U49)&gt;30, 0, LOOKUP(V49,TestData!$A$2:$B$20,TestData!$D$2:$D$20) * (N49/5) * SIGN(U49))</f>
        <v>0</v>
      </c>
      <c r="S49" s="95">
        <f t="shared" si="6"/>
        <v>0</v>
      </c>
      <c r="T49" s="96">
        <f t="shared" si="14"/>
        <v>7107559.3076426219</v>
      </c>
      <c r="U49" s="97">
        <f t="shared" si="15"/>
        <v>-18479638.704705358</v>
      </c>
      <c r="V49" s="76">
        <f t="shared" si="7"/>
        <v>18479638.5</v>
      </c>
      <c r="Z49" s="44"/>
    </row>
    <row r="50" spans="5:26" ht="15.75" customHeight="1" x14ac:dyDescent="0.3">
      <c r="E50" s="86">
        <f t="shared" si="8"/>
        <v>46</v>
      </c>
      <c r="F50" s="87">
        <f t="shared" si="0"/>
        <v>2.3000000000000003</v>
      </c>
      <c r="G50" s="87">
        <f t="shared" si="1"/>
        <v>3.4380952380952383</v>
      </c>
      <c r="H50" s="88">
        <f t="shared" si="2"/>
        <v>-4.6979618807360208E+16</v>
      </c>
      <c r="I50" s="89">
        <f t="shared" si="9"/>
        <v>-281877712844161.25</v>
      </c>
      <c r="J50" s="90">
        <f t="shared" si="10"/>
        <v>2.0267076063221976E+30</v>
      </c>
      <c r="K50" s="91" t="b">
        <f t="shared" si="3"/>
        <v>1</v>
      </c>
      <c r="L50" s="92">
        <f t="shared" si="11"/>
        <v>-2.282565490256264E+17</v>
      </c>
      <c r="M50" s="92">
        <f t="shared" si="12"/>
        <v>-2.3070461898249037E+17</v>
      </c>
      <c r="N50" s="92">
        <f t="shared" si="13"/>
        <v>-1.1979865657676482E+17</v>
      </c>
      <c r="O50" s="71">
        <f>IF(ABS(U50)&gt;30,$B$7, LOOKUP(V50,TestData!$A$2:$A$20,TestData!$B$2:$B$20))</f>
        <v>239</v>
      </c>
      <c r="P50" s="87">
        <f t="shared" si="4"/>
        <v>1.1380952380952383</v>
      </c>
      <c r="Q50" s="90">
        <f t="shared" si="5"/>
        <v>-7623550873066852</v>
      </c>
      <c r="R50" s="72">
        <f>IF(ABS(U50)&gt;30, 0, LOOKUP(V50,TestData!$A$2:$B$20,TestData!$D$2:$D$20) * (N50/5) * SIGN(U50))</f>
        <v>0</v>
      </c>
      <c r="S50" s="95">
        <f t="shared" si="6"/>
        <v>0</v>
      </c>
      <c r="T50" s="96">
        <f t="shared" si="14"/>
        <v>7107559.3076426219</v>
      </c>
      <c r="U50" s="97">
        <f t="shared" si="15"/>
        <v>-18835016.67008749</v>
      </c>
      <c r="V50" s="76">
        <f t="shared" si="7"/>
        <v>18835016.5</v>
      </c>
      <c r="Z50" s="44"/>
    </row>
    <row r="51" spans="5:26" ht="15.75" customHeight="1" x14ac:dyDescent="0.3">
      <c r="E51" s="86">
        <f t="shared" si="8"/>
        <v>47</v>
      </c>
      <c r="F51" s="87">
        <f t="shared" si="0"/>
        <v>2.35</v>
      </c>
      <c r="G51" s="87">
        <f t="shared" si="1"/>
        <v>3.4880952380952381</v>
      </c>
      <c r="H51" s="88">
        <f t="shared" si="2"/>
        <v>-4.5981296669220496E+16</v>
      </c>
      <c r="I51" s="89">
        <f t="shared" si="9"/>
        <v>-275887780015323</v>
      </c>
      <c r="J51" s="90">
        <f t="shared" si="10"/>
        <v>1.9414872758336712E+30</v>
      </c>
      <c r="K51" s="91" t="b">
        <f t="shared" si="3"/>
        <v>1</v>
      </c>
      <c r="L51" s="92">
        <f t="shared" si="11"/>
        <v>-2.237124705112391E+17</v>
      </c>
      <c r="M51" s="92">
        <f t="shared" si="12"/>
        <v>-2.2629956544560208E+17</v>
      </c>
      <c r="N51" s="92">
        <f t="shared" si="13"/>
        <v>-1.2467109425567744E+17</v>
      </c>
      <c r="O51" s="71">
        <f>IF(ABS(U51)&gt;30,$B$7, LOOKUP(V51,TestData!$A$2:$A$20,TestData!$B$2:$B$20))</f>
        <v>239</v>
      </c>
      <c r="P51" s="87">
        <f t="shared" si="4"/>
        <v>1.1380952380952383</v>
      </c>
      <c r="Q51" s="90">
        <f t="shared" si="5"/>
        <v>-7933615088997655</v>
      </c>
      <c r="R51" s="72">
        <f>IF(ABS(U51)&gt;30, 0, LOOKUP(V51,TestData!$A$2:$B$20,TestData!$D$2:$D$20) * (N51/5) * SIGN(U51))</f>
        <v>0</v>
      </c>
      <c r="S51" s="95">
        <f t="shared" si="6"/>
        <v>0</v>
      </c>
      <c r="T51" s="96">
        <f t="shared" si="14"/>
        <v>7107559.3076426219</v>
      </c>
      <c r="U51" s="97">
        <f t="shared" si="15"/>
        <v>-19190394.635469623</v>
      </c>
      <c r="V51" s="76">
        <f t="shared" si="7"/>
        <v>19190394.5</v>
      </c>
      <c r="Z51" s="44"/>
    </row>
    <row r="52" spans="5:26" ht="15.75" customHeight="1" x14ac:dyDescent="0.3">
      <c r="E52" s="86">
        <f t="shared" si="8"/>
        <v>48</v>
      </c>
      <c r="F52" s="87">
        <f t="shared" si="0"/>
        <v>2.4000000000000004</v>
      </c>
      <c r="G52" s="87">
        <f t="shared" si="1"/>
        <v>3.5380952380952388</v>
      </c>
      <c r="H52" s="88">
        <f t="shared" si="2"/>
        <v>-4.494237088375652E+16</v>
      </c>
      <c r="I52" s="89">
        <f t="shared" si="9"/>
        <v>-269654225302539.13</v>
      </c>
      <c r="J52" s="90">
        <f t="shared" si="10"/>
        <v>1.8547444450441929E+30</v>
      </c>
      <c r="K52" s="91" t="b">
        <f t="shared" si="3"/>
        <v>1</v>
      </c>
      <c r="L52" s="92">
        <f t="shared" si="11"/>
        <v>-2.1895855556771664E+17</v>
      </c>
      <c r="M52" s="92">
        <f t="shared" si="12"/>
        <v>-2.2167472922253424E+17</v>
      </c>
      <c r="N52" s="92">
        <f t="shared" si="13"/>
        <v>-1.2913594340837288E+17</v>
      </c>
      <c r="O52" s="71">
        <f>IF(ABS(U52)&gt;30,$B$7, LOOKUP(V52,TestData!$A$2:$A$20,TestData!$B$2:$B$20))</f>
        <v>239</v>
      </c>
      <c r="P52" s="87">
        <f t="shared" si="4"/>
        <v>1.1380952380952383</v>
      </c>
      <c r="Q52" s="90">
        <f t="shared" si="5"/>
        <v>-8217741853260092</v>
      </c>
      <c r="R52" s="72">
        <f>IF(ABS(U52)&gt;30, 0, LOOKUP(V52,TestData!$A$2:$B$20,TestData!$D$2:$D$20) * (N52/5) * SIGN(U52))</f>
        <v>0</v>
      </c>
      <c r="S52" s="95">
        <f t="shared" si="6"/>
        <v>0</v>
      </c>
      <c r="T52" s="96">
        <f t="shared" si="14"/>
        <v>7107559.3076426219</v>
      </c>
      <c r="U52" s="97">
        <f t="shared" si="15"/>
        <v>-19545772.600851756</v>
      </c>
      <c r="V52" s="76">
        <f t="shared" si="7"/>
        <v>19545772.5</v>
      </c>
      <c r="Z52" s="44"/>
    </row>
    <row r="53" spans="5:26" ht="15.75" customHeight="1" x14ac:dyDescent="0.3">
      <c r="E53" s="86">
        <f t="shared" si="8"/>
        <v>49</v>
      </c>
      <c r="F53" s="87">
        <f t="shared" si="0"/>
        <v>2.4500000000000002</v>
      </c>
      <c r="G53" s="87">
        <f t="shared" si="1"/>
        <v>3.5880952380952387</v>
      </c>
      <c r="H53" s="88">
        <f t="shared" si="2"/>
        <v>-4.386623802202008E+16</v>
      </c>
      <c r="I53" s="89">
        <f t="shared" si="9"/>
        <v>-263197428132120.47</v>
      </c>
      <c r="J53" s="90">
        <f t="shared" si="10"/>
        <v>1.7669851590491461E+30</v>
      </c>
      <c r="K53" s="91" t="b">
        <f t="shared" si="3"/>
        <v>1</v>
      </c>
      <c r="L53" s="92">
        <f t="shared" si="11"/>
        <v>-2.1401128992265011E+17</v>
      </c>
      <c r="M53" s="92">
        <f t="shared" si="12"/>
        <v>-2.1684676246360723E+17</v>
      </c>
      <c r="N53" s="92">
        <f t="shared" si="13"/>
        <v>-1.3320145491903686E+17</v>
      </c>
      <c r="O53" s="71">
        <f>IF(ABS(U53)&gt;30,$B$7, LOOKUP(V53,TestData!$A$2:$A$20,TestData!$B$2:$B$20))</f>
        <v>239</v>
      </c>
      <c r="P53" s="87">
        <f t="shared" si="4"/>
        <v>1.1380952380952383</v>
      </c>
      <c r="Q53" s="90">
        <f t="shared" si="5"/>
        <v>-8476456222120527</v>
      </c>
      <c r="R53" s="72">
        <f>IF(ABS(U53)&gt;30, 0, LOOKUP(V53,TestData!$A$2:$B$20,TestData!$D$2:$D$20) * (N53/5) * SIGN(U53))</f>
        <v>0</v>
      </c>
      <c r="S53" s="95">
        <f t="shared" si="6"/>
        <v>0</v>
      </c>
      <c r="T53" s="96">
        <f t="shared" si="14"/>
        <v>7107559.3076426219</v>
      </c>
      <c r="U53" s="97">
        <f t="shared" si="15"/>
        <v>-19901150.566233888</v>
      </c>
      <c r="V53" s="76">
        <f t="shared" si="7"/>
        <v>19901150.5</v>
      </c>
      <c r="Z53" s="44"/>
    </row>
    <row r="54" spans="5:26" ht="15.75" customHeight="1" x14ac:dyDescent="0.3">
      <c r="E54" s="86">
        <f t="shared" si="8"/>
        <v>50</v>
      </c>
      <c r="F54" s="87">
        <f t="shared" si="0"/>
        <v>2.5</v>
      </c>
      <c r="G54" s="87">
        <f t="shared" si="1"/>
        <v>3.6380952380952385</v>
      </c>
      <c r="H54" s="88">
        <f t="shared" si="2"/>
        <v>-4.2756225897694768E+16</v>
      </c>
      <c r="I54" s="89">
        <f t="shared" si="9"/>
        <v>-256537355386168.63</v>
      </c>
      <c r="J54" s="90">
        <f t="shared" si="10"/>
        <v>1.6786913250823738E+30</v>
      </c>
      <c r="K54" s="91" t="b">
        <f t="shared" si="3"/>
        <v>1</v>
      </c>
      <c r="L54" s="92">
        <f t="shared" si="11"/>
        <v>-2.0888684772390515E+17</v>
      </c>
      <c r="M54" s="92">
        <f t="shared" si="12"/>
        <v>-2.1183201617759491E+17</v>
      </c>
      <c r="N54" s="92">
        <f t="shared" si="13"/>
        <v>-1.3687624876513723E+17</v>
      </c>
      <c r="O54" s="71">
        <f>IF(ABS(U54)&gt;30,$B$7, LOOKUP(V54,TestData!$A$2:$A$20,TestData!$B$2:$B$20))</f>
        <v>239</v>
      </c>
      <c r="P54" s="87">
        <f t="shared" si="4"/>
        <v>1.1380952380952383</v>
      </c>
      <c r="Q54" s="90">
        <f t="shared" si="5"/>
        <v>-8710306739599641</v>
      </c>
      <c r="R54" s="72">
        <f>IF(ABS(U54)&gt;30, 0, LOOKUP(V54,TestData!$A$2:$B$20,TestData!$D$2:$D$20) * (N54/5) * SIGN(U54))</f>
        <v>0</v>
      </c>
      <c r="S54" s="95">
        <f t="shared" si="6"/>
        <v>0</v>
      </c>
      <c r="T54" s="96">
        <f t="shared" si="14"/>
        <v>7107559.3076426219</v>
      </c>
      <c r="U54" s="97">
        <f t="shared" si="15"/>
        <v>-20256528.531616021</v>
      </c>
      <c r="V54" s="76">
        <f t="shared" si="7"/>
        <v>20256528.5</v>
      </c>
      <c r="Z54" s="44"/>
    </row>
    <row r="55" spans="5:26" ht="15.75" customHeight="1" x14ac:dyDescent="0.3">
      <c r="E55" s="86">
        <f t="shared" si="8"/>
        <v>51</v>
      </c>
      <c r="F55" s="87">
        <f t="shared" si="0"/>
        <v>2.5500000000000003</v>
      </c>
      <c r="G55" s="87">
        <f t="shared" si="1"/>
        <v>3.6880952380952383</v>
      </c>
      <c r="H55" s="88">
        <f t="shared" si="2"/>
        <v>-4.1615590491318624E+16</v>
      </c>
      <c r="I55" s="89">
        <f t="shared" si="9"/>
        <v>-249693542947911.75</v>
      </c>
      <c r="J55" s="90">
        <f t="shared" si="10"/>
        <v>1.5903189824987411E+30</v>
      </c>
      <c r="K55" s="91" t="b">
        <f t="shared" si="3"/>
        <v>1</v>
      </c>
      <c r="L55" s="92">
        <f t="shared" si="11"/>
        <v>-2.0360107570330842E+17</v>
      </c>
      <c r="M55" s="92">
        <f t="shared" si="12"/>
        <v>-2.0664652367879443E+17</v>
      </c>
      <c r="N55" s="92">
        <f t="shared" si="13"/>
        <v>-1.4016928457196069E+17</v>
      </c>
      <c r="O55" s="71">
        <f>IF(ABS(U55)&gt;30,$B$7, LOOKUP(V55,TestData!$A$2:$A$20,TestData!$B$2:$B$20))</f>
        <v>239</v>
      </c>
      <c r="P55" s="87">
        <f t="shared" si="4"/>
        <v>1.1380952380952383</v>
      </c>
      <c r="Q55" s="90">
        <f t="shared" si="5"/>
        <v>-8919863563670225</v>
      </c>
      <c r="R55" s="72">
        <f>IF(ABS(U55)&gt;30, 0, LOOKUP(V55,TestData!$A$2:$B$20,TestData!$D$2:$D$20) * (N55/5) * SIGN(U55))</f>
        <v>0</v>
      </c>
      <c r="S55" s="95">
        <f t="shared" si="6"/>
        <v>0</v>
      </c>
      <c r="T55" s="96">
        <f t="shared" si="14"/>
        <v>7107559.3076426219</v>
      </c>
      <c r="U55" s="97">
        <f t="shared" si="15"/>
        <v>-20611906.496998154</v>
      </c>
      <c r="V55" s="76">
        <f t="shared" si="7"/>
        <v>20611906.5</v>
      </c>
      <c r="Y55" s="102"/>
      <c r="Z55" s="44"/>
    </row>
    <row r="56" spans="5:26" ht="15.75" customHeight="1" x14ac:dyDescent="0.3">
      <c r="E56" s="86">
        <f t="shared" si="8"/>
        <v>52</v>
      </c>
      <c r="F56" s="87">
        <f t="shared" si="0"/>
        <v>2.6</v>
      </c>
      <c r="G56" s="87">
        <f t="shared" si="1"/>
        <v>3.7380952380952381</v>
      </c>
      <c r="H56" s="88">
        <f t="shared" si="2"/>
        <v>-4.0447513119885616E+16</v>
      </c>
      <c r="I56" s="89">
        <f t="shared" si="9"/>
        <v>-242685078719313.72</v>
      </c>
      <c r="J56" s="90">
        <f t="shared" si="10"/>
        <v>1.5022968940159038E+30</v>
      </c>
      <c r="K56" s="91" t="b">
        <f t="shared" si="3"/>
        <v>1</v>
      </c>
      <c r="L56" s="92">
        <f t="shared" si="11"/>
        <v>-1.981694785300887E+17</v>
      </c>
      <c r="M56" s="92">
        <f t="shared" si="12"/>
        <v>-2.0130598523510982E+17</v>
      </c>
      <c r="N56" s="92">
        <f t="shared" si="13"/>
        <v>-1.4308983273355798E+17</v>
      </c>
      <c r="O56" s="71">
        <f>IF(ABS(U56)&gt;30,$B$7, LOOKUP(V56,TestData!$A$2:$A$20,TestData!$B$2:$B$20))</f>
        <v>239</v>
      </c>
      <c r="P56" s="87">
        <f t="shared" si="4"/>
        <v>1.1380952380952383</v>
      </c>
      <c r="Q56" s="90">
        <f t="shared" si="5"/>
        <v>-9105716628499144</v>
      </c>
      <c r="R56" s="72">
        <f>IF(ABS(U56)&gt;30, 0, LOOKUP(V56,TestData!$A$2:$B$20,TestData!$D$2:$D$20) * (N56/5) * SIGN(U56))</f>
        <v>0</v>
      </c>
      <c r="S56" s="95">
        <f t="shared" si="6"/>
        <v>0</v>
      </c>
      <c r="T56" s="96">
        <f t="shared" si="14"/>
        <v>7107559.3076426219</v>
      </c>
      <c r="U56" s="97">
        <f t="shared" si="15"/>
        <v>-20967284.462380286</v>
      </c>
      <c r="V56" s="76">
        <f t="shared" si="7"/>
        <v>20967284.5</v>
      </c>
      <c r="Y56" s="102"/>
      <c r="Z56" s="44"/>
    </row>
    <row r="57" spans="5:26" ht="15.75" customHeight="1" x14ac:dyDescent="0.3">
      <c r="E57" s="86">
        <f t="shared" si="8"/>
        <v>53</v>
      </c>
      <c r="F57" s="87">
        <f t="shared" si="0"/>
        <v>2.6500000000000004</v>
      </c>
      <c r="G57" s="87">
        <f t="shared" si="1"/>
        <v>3.7880952380952388</v>
      </c>
      <c r="H57" s="88">
        <f t="shared" si="2"/>
        <v>-3.9255097847105968E+16</v>
      </c>
      <c r="I57" s="89">
        <f t="shared" si="9"/>
        <v>-235530587082635.81</v>
      </c>
      <c r="J57" s="90">
        <f t="shared" si="10"/>
        <v>1.415025442594916E+30</v>
      </c>
      <c r="K57" s="91" t="b">
        <f t="shared" si="3"/>
        <v>1</v>
      </c>
      <c r="L57" s="92">
        <f t="shared" si="11"/>
        <v>-1.9260720533278864E+17</v>
      </c>
      <c r="M57" s="92">
        <f t="shared" si="12"/>
        <v>-1.9582575389664749E+17</v>
      </c>
      <c r="N57" s="92">
        <f t="shared" si="13"/>
        <v>-1.4564744612797763E+17</v>
      </c>
      <c r="O57" s="71">
        <f>IF(ABS(U57)&gt;30,$B$7, LOOKUP(V57,TestData!$A$2:$A$20,TestData!$B$2:$B$20))</f>
        <v>239</v>
      </c>
      <c r="P57" s="87">
        <f t="shared" si="4"/>
        <v>1.1380952380952383</v>
      </c>
      <c r="Q57" s="90">
        <f t="shared" si="5"/>
        <v>-9268473844507668</v>
      </c>
      <c r="R57" s="72">
        <f>IF(ABS(U57)&gt;30, 0, LOOKUP(V57,TestData!$A$2:$B$20,TestData!$D$2:$D$20) * (N57/5) * SIGN(U57))</f>
        <v>0</v>
      </c>
      <c r="S57" s="95">
        <f t="shared" si="6"/>
        <v>0</v>
      </c>
      <c r="T57" s="96">
        <f t="shared" si="14"/>
        <v>7107559.3076426219</v>
      </c>
      <c r="U57" s="97">
        <f t="shared" si="15"/>
        <v>-21322662.427762419</v>
      </c>
      <c r="V57" s="76">
        <f t="shared" si="7"/>
        <v>21322662.5</v>
      </c>
      <c r="Y57" s="102"/>
      <c r="Z57" s="44"/>
    </row>
    <row r="58" spans="5:26" ht="15.75" customHeight="1" x14ac:dyDescent="0.3">
      <c r="E58" s="86">
        <f t="shared" si="8"/>
        <v>54</v>
      </c>
      <c r="F58" s="87">
        <f t="shared" si="0"/>
        <v>2.7</v>
      </c>
      <c r="G58" s="87">
        <f t="shared" si="1"/>
        <v>3.8380952380952387</v>
      </c>
      <c r="H58" s="88">
        <f t="shared" si="2"/>
        <v>-3.8041369129372824E+16</v>
      </c>
      <c r="I58" s="89">
        <f t="shared" si="9"/>
        <v>-228248214776236.94</v>
      </c>
      <c r="J58" s="90">
        <f t="shared" si="10"/>
        <v>1.3288758174813587E+30</v>
      </c>
      <c r="K58" s="91" t="b">
        <f t="shared" si="3"/>
        <v>1</v>
      </c>
      <c r="L58" s="92">
        <f t="shared" si="11"/>
        <v>-1.869290373671713E+17</v>
      </c>
      <c r="M58" s="92">
        <f t="shared" si="12"/>
        <v>-1.9022082248307747E+17</v>
      </c>
      <c r="N58" s="92">
        <f t="shared" si="13"/>
        <v>-1.4785193245254262E+17</v>
      </c>
      <c r="O58" s="71">
        <f>IF(ABS(U58)&gt;30,$B$7, LOOKUP(V58,TestData!$A$2:$A$20,TestData!$B$2:$B$20))</f>
        <v>239</v>
      </c>
      <c r="P58" s="87">
        <f t="shared" si="4"/>
        <v>1.1380952380952383</v>
      </c>
      <c r="Q58" s="90">
        <f t="shared" si="5"/>
        <v>-9408759337889076</v>
      </c>
      <c r="R58" s="72">
        <f>IF(ABS(U58)&gt;30, 0, LOOKUP(V58,TestData!$A$2:$B$20,TestData!$D$2:$D$20) * (N58/5) * SIGN(U58))</f>
        <v>0</v>
      </c>
      <c r="S58" s="95">
        <f t="shared" si="6"/>
        <v>0</v>
      </c>
      <c r="T58" s="96">
        <f t="shared" si="14"/>
        <v>7107559.3076426219</v>
      </c>
      <c r="U58" s="97">
        <f t="shared" si="15"/>
        <v>-21678040.393144552</v>
      </c>
      <c r="V58" s="76">
        <f t="shared" si="7"/>
        <v>21678040.5</v>
      </c>
      <c r="Y58" s="102"/>
      <c r="Z58" s="44"/>
    </row>
    <row r="59" spans="5:26" ht="15.75" customHeight="1" x14ac:dyDescent="0.3">
      <c r="E59" s="86">
        <f t="shared" si="8"/>
        <v>55</v>
      </c>
      <c r="F59" s="87">
        <f t="shared" si="0"/>
        <v>2.75</v>
      </c>
      <c r="G59" s="87">
        <f t="shared" si="1"/>
        <v>3.8880952380952385</v>
      </c>
      <c r="H59" s="88">
        <f t="shared" si="2"/>
        <v>-3.6809269692268304E+16</v>
      </c>
      <c r="I59" s="89">
        <f t="shared" si="9"/>
        <v>-220855618153609.81</v>
      </c>
      <c r="J59" s="90">
        <f t="shared" si="10"/>
        <v>1.2441894722480642E+30</v>
      </c>
      <c r="K59" s="91" t="b">
        <f t="shared" si="3"/>
        <v>1</v>
      </c>
      <c r="L59" s="92">
        <f t="shared" si="11"/>
        <v>-1.8114937680653725E+17</v>
      </c>
      <c r="M59" s="92">
        <f t="shared" si="12"/>
        <v>-1.8450581170685712E+17</v>
      </c>
      <c r="N59" s="92">
        <f t="shared" si="13"/>
        <v>-1.4971332720283808E+17</v>
      </c>
      <c r="O59" s="93">
        <f>IF(ABS(U59)&gt;80,$B$7, LOOKUP(V59,'[1]Force mapping'!$B$7:$B$167,'[1]Force mapping'!$J$7:$J$167))</f>
        <v>239</v>
      </c>
      <c r="P59" s="87">
        <f t="shared" si="4"/>
        <v>1.1380952380952383</v>
      </c>
      <c r="Q59" s="90">
        <f t="shared" si="5"/>
        <v>-9527211731089696</v>
      </c>
      <c r="R59" s="72">
        <f>IF(ABS(U59)&gt;30, 0, LOOKUP(V59,TestData!$A$2:$B$20,TestData!$D$2:$D$20) * (N59/5) * SIGN(U59))</f>
        <v>0</v>
      </c>
      <c r="S59" s="95">
        <f t="shared" si="6"/>
        <v>0</v>
      </c>
      <c r="T59" s="96">
        <f t="shared" si="14"/>
        <v>7107559.3076426219</v>
      </c>
      <c r="U59" s="97">
        <f t="shared" si="15"/>
        <v>-22033418.358526684</v>
      </c>
      <c r="V59" s="76">
        <f t="shared" si="7"/>
        <v>22033418.5</v>
      </c>
      <c r="Y59" s="102"/>
      <c r="Z59" s="44"/>
    </row>
    <row r="60" spans="5:26" ht="15.75" customHeight="1" x14ac:dyDescent="0.3">
      <c r="E60" s="86">
        <f t="shared" si="8"/>
        <v>56</v>
      </c>
      <c r="F60" s="87">
        <f t="shared" si="0"/>
        <v>2.8000000000000003</v>
      </c>
      <c r="G60" s="87">
        <f t="shared" si="1"/>
        <v>3.9380952380952383</v>
      </c>
      <c r="H60" s="88">
        <f t="shared" si="2"/>
        <v>-3.5561658632244652E+16</v>
      </c>
      <c r="I60" s="89">
        <f t="shared" si="9"/>
        <v>-213369951793467.91</v>
      </c>
      <c r="J60" s="90">
        <f t="shared" si="10"/>
        <v>1.1612778371683201E+30</v>
      </c>
      <c r="K60" s="91" t="b">
        <f t="shared" si="3"/>
        <v>1</v>
      </c>
      <c r="L60" s="92">
        <f t="shared" si="11"/>
        <v>-1.7528223662984909E+17</v>
      </c>
      <c r="M60" s="92">
        <f t="shared" si="12"/>
        <v>-1.7869495940834205E+17</v>
      </c>
      <c r="N60" s="92">
        <f t="shared" si="13"/>
        <v>-1.5124186731703139E+17</v>
      </c>
      <c r="O60" s="93">
        <f>IF(ABS(U60)&gt;80,$B$7, LOOKUP(V60,'[1]Force mapping'!$B$7:$B$167,'[1]Force mapping'!$J$7:$J$167))</f>
        <v>239</v>
      </c>
      <c r="P60" s="87">
        <f t="shared" si="4"/>
        <v>1.1380952380952383</v>
      </c>
      <c r="Q60" s="90">
        <f t="shared" si="5"/>
        <v>-9624482465629270</v>
      </c>
      <c r="R60" s="72">
        <f>IF(ABS(U60)&gt;30, 0, LOOKUP(V60,TestData!$A$2:$B$20,TestData!$D$2:$D$20) * (N60/5) * SIGN(U60))</f>
        <v>0</v>
      </c>
      <c r="S60" s="95">
        <f t="shared" si="6"/>
        <v>0</v>
      </c>
      <c r="T60" s="96">
        <f t="shared" si="14"/>
        <v>7107559.3076426219</v>
      </c>
      <c r="U60" s="97">
        <f t="shared" si="15"/>
        <v>-22388796.323908817</v>
      </c>
      <c r="V60" s="76">
        <f t="shared" si="7"/>
        <v>22388796.5</v>
      </c>
      <c r="Y60" s="102"/>
      <c r="Z60" s="44"/>
    </row>
    <row r="61" spans="5:26" ht="15.75" customHeight="1" x14ac:dyDescent="0.3">
      <c r="E61" s="86">
        <f t="shared" si="8"/>
        <v>57</v>
      </c>
      <c r="F61" s="87">
        <f t="shared" si="0"/>
        <v>2.85</v>
      </c>
      <c r="G61" s="87">
        <f t="shared" si="1"/>
        <v>3.9880952380952381</v>
      </c>
      <c r="H61" s="88">
        <f t="shared" si="2"/>
        <v>-3.4301309737936056E+16</v>
      </c>
      <c r="I61" s="89">
        <f t="shared" si="9"/>
        <v>-205807858427616.34</v>
      </c>
      <c r="J61" s="90">
        <f t="shared" si="10"/>
        <v>1.0804222678951578E+30</v>
      </c>
      <c r="K61" s="91" t="b">
        <f t="shared" si="3"/>
        <v>1</v>
      </c>
      <c r="L61" s="92">
        <f t="shared" si="11"/>
        <v>-1.6934123158211741E+17</v>
      </c>
      <c r="M61" s="92">
        <f t="shared" si="12"/>
        <v>-1.7280211087782051E+17</v>
      </c>
      <c r="N61" s="92">
        <f t="shared" si="13"/>
        <v>-1.5244796550514336E+17</v>
      </c>
      <c r="O61" s="93">
        <f>IF(ABS(U61)&gt;80,$B$7, LOOKUP(V61,'[1]Force mapping'!$B$7:$B$167,'[1]Force mapping'!$J$7:$J$167))</f>
        <v>239</v>
      </c>
      <c r="P61" s="87">
        <f t="shared" si="4"/>
        <v>1.1380952380952383</v>
      </c>
      <c r="Q61" s="90">
        <f t="shared" si="5"/>
        <v>-9701234168509122</v>
      </c>
      <c r="R61" s="72">
        <f>IF(ABS(U61)&gt;30, 0, LOOKUP(V61,TestData!$A$2:$B$20,TestData!$D$2:$D$20) * (N61/5) * SIGN(U61))</f>
        <v>0</v>
      </c>
      <c r="S61" s="95">
        <f t="shared" si="6"/>
        <v>0</v>
      </c>
      <c r="T61" s="96">
        <f t="shared" si="14"/>
        <v>7107559.3076426219</v>
      </c>
      <c r="U61" s="97">
        <f t="shared" si="15"/>
        <v>-22744174.28929095</v>
      </c>
      <c r="V61" s="76">
        <f t="shared" si="7"/>
        <v>22744174.5</v>
      </c>
      <c r="Y61" s="102"/>
      <c r="Z61" s="44"/>
    </row>
    <row r="62" spans="5:26" ht="15.75" customHeight="1" x14ac:dyDescent="0.3">
      <c r="E62" s="86">
        <f t="shared" si="8"/>
        <v>58</v>
      </c>
      <c r="F62" s="87">
        <f t="shared" si="0"/>
        <v>2.9000000000000004</v>
      </c>
      <c r="G62" s="87">
        <f t="shared" si="1"/>
        <v>4.0380952380952388</v>
      </c>
      <c r="H62" s="88">
        <f t="shared" si="2"/>
        <v>-3.3030910025393196E+16</v>
      </c>
      <c r="I62" s="89">
        <f t="shared" si="9"/>
        <v>-198185460152359.19</v>
      </c>
      <c r="J62" s="90">
        <f t="shared" si="10"/>
        <v>1.0018742122182011E+30</v>
      </c>
      <c r="K62" s="91" t="b">
        <f t="shared" si="3"/>
        <v>1</v>
      </c>
      <c r="L62" s="92">
        <f t="shared" si="11"/>
        <v>-1.633395701806479E+17</v>
      </c>
      <c r="M62" s="92">
        <f t="shared" si="12"/>
        <v>-1.6684071023860176E+17</v>
      </c>
      <c r="N62" s="92">
        <f t="shared" si="13"/>
        <v>-1.5334218528093043E+17</v>
      </c>
      <c r="O62" s="93">
        <f>IF(ABS(U62)&gt;80,$B$7, LOOKUP(V62,'[1]Force mapping'!$B$7:$B$167,'[1]Force mapping'!$J$7:$J$167))</f>
        <v>239</v>
      </c>
      <c r="P62" s="87">
        <f t="shared" si="4"/>
        <v>1.1380952380952383</v>
      </c>
      <c r="Q62" s="90">
        <f t="shared" si="5"/>
        <v>-9758139063331936</v>
      </c>
      <c r="R62" s="72">
        <f>IF(ABS(U62)&gt;30, 0, LOOKUP(V62,TestData!$A$2:$B$20,TestData!$D$2:$D$20) * (N62/5) * SIGN(U62))</f>
        <v>0</v>
      </c>
      <c r="S62" s="95">
        <f t="shared" si="6"/>
        <v>0</v>
      </c>
      <c r="T62" s="96">
        <f t="shared" si="14"/>
        <v>7107559.3076426219</v>
      </c>
      <c r="U62" s="97">
        <f t="shared" si="15"/>
        <v>-23099552.254673082</v>
      </c>
      <c r="V62" s="76">
        <f t="shared" si="7"/>
        <v>23099552.5</v>
      </c>
      <c r="Y62" s="102"/>
      <c r="Z62" s="44"/>
    </row>
    <row r="63" spans="5:26" ht="15.75" customHeight="1" x14ac:dyDescent="0.3">
      <c r="E63" s="86">
        <f t="shared" si="8"/>
        <v>59</v>
      </c>
      <c r="F63" s="87">
        <f t="shared" si="0"/>
        <v>2.95</v>
      </c>
      <c r="G63" s="87">
        <f t="shared" si="1"/>
        <v>4.0880952380952387</v>
      </c>
      <c r="H63" s="88">
        <f t="shared" si="2"/>
        <v>-3.1753058481385444E+16</v>
      </c>
      <c r="I63" s="89">
        <f t="shared" si="9"/>
        <v>-190518350888312.66</v>
      </c>
      <c r="J63" s="90">
        <f t="shared" si="10"/>
        <v>9.2585557660448503E+29</v>
      </c>
      <c r="K63" s="91" t="b">
        <f t="shared" si="3"/>
        <v>1</v>
      </c>
      <c r="L63" s="92">
        <f t="shared" si="11"/>
        <v>-1.5729004773996762E+17</v>
      </c>
      <c r="M63" s="92">
        <f t="shared" si="12"/>
        <v>-1.6082379286446224E+17</v>
      </c>
      <c r="N63" s="92">
        <f t="shared" si="13"/>
        <v>-1.5393521671212518E+17</v>
      </c>
      <c r="O63" s="93">
        <f>IF(ABS(U63)&gt;80,$B$7, LOOKUP(V63,'[1]Force mapping'!$B$7:$B$167,'[1]Force mapping'!$J$7:$J$167))</f>
        <v>239</v>
      </c>
      <c r="P63" s="87">
        <f t="shared" si="4"/>
        <v>1.1380952380952383</v>
      </c>
      <c r="Q63" s="90">
        <f t="shared" si="5"/>
        <v>-9795877427135238</v>
      </c>
      <c r="R63" s="72">
        <f>IF(ABS(U63)&gt;30, 0, LOOKUP(V63,TestData!$A$2:$B$20,TestData!$D$2:$D$20) * (N63/5) * SIGN(U63))</f>
        <v>0</v>
      </c>
      <c r="S63" s="95">
        <f t="shared" si="6"/>
        <v>0</v>
      </c>
      <c r="T63" s="96">
        <f t="shared" si="14"/>
        <v>7107559.3076426219</v>
      </c>
      <c r="U63" s="97">
        <f t="shared" si="15"/>
        <v>-23454930.220055215</v>
      </c>
      <c r="V63" s="76">
        <f t="shared" si="7"/>
        <v>23454930</v>
      </c>
      <c r="Y63" s="102"/>
      <c r="Z63" s="44"/>
    </row>
    <row r="64" spans="5:26" ht="15.75" customHeight="1" x14ac:dyDescent="0.3">
      <c r="E64" s="86">
        <f t="shared" si="8"/>
        <v>60</v>
      </c>
      <c r="F64" s="87">
        <f t="shared" si="0"/>
        <v>3</v>
      </c>
      <c r="G64" s="87">
        <f t="shared" si="1"/>
        <v>4.1380952380952385</v>
      </c>
      <c r="H64" s="88">
        <f t="shared" si="2"/>
        <v>-3.04702650087844E+16</v>
      </c>
      <c r="I64" s="89">
        <f t="shared" si="9"/>
        <v>-182821590052706.41</v>
      </c>
      <c r="J64" s="90">
        <f t="shared" si="10"/>
        <v>8.5255927429343534E+29</v>
      </c>
      <c r="K64" s="91" t="b">
        <f t="shared" si="3"/>
        <v>1</v>
      </c>
      <c r="L64" s="92">
        <f t="shared" si="11"/>
        <v>-1.5120504038754973E+17</v>
      </c>
      <c r="M64" s="92">
        <f t="shared" si="12"/>
        <v>-1.5476397880400736E+17</v>
      </c>
      <c r="N64" s="92">
        <f t="shared" si="13"/>
        <v>-1.5423785290291824E+17</v>
      </c>
      <c r="O64" s="93">
        <f>IF(ABS(U64)&gt;80,$B$7, LOOKUP(V64,'[1]Force mapping'!$B$7:$B$167,'[1]Force mapping'!$J$7:$J$167))</f>
        <v>239</v>
      </c>
      <c r="P64" s="87">
        <f t="shared" si="4"/>
        <v>1.1380952380952383</v>
      </c>
      <c r="Q64" s="90">
        <f t="shared" si="5"/>
        <v>-9815136093822068</v>
      </c>
      <c r="R64" s="72">
        <f>IF(ABS(U64)&gt;30, 0, LOOKUP(V64,TestData!$A$2:$B$20,TestData!$D$2:$D$20) * (N64/5) * SIGN(U64))</f>
        <v>0</v>
      </c>
      <c r="S64" s="95">
        <f t="shared" si="6"/>
        <v>0</v>
      </c>
      <c r="T64" s="96">
        <f t="shared" si="14"/>
        <v>7107559.3076426219</v>
      </c>
      <c r="U64" s="97">
        <f t="shared" si="15"/>
        <v>-23810308.185437348</v>
      </c>
      <c r="V64" s="76">
        <f t="shared" si="7"/>
        <v>23810308</v>
      </c>
      <c r="Y64" s="102"/>
      <c r="Z64" s="44"/>
    </row>
    <row r="65" spans="5:26" ht="15.75" customHeight="1" x14ac:dyDescent="0.3">
      <c r="E65" s="86">
        <f t="shared" si="8"/>
        <v>61</v>
      </c>
      <c r="F65" s="87">
        <f t="shared" si="0"/>
        <v>3.0500000000000003</v>
      </c>
      <c r="G65" s="87">
        <f t="shared" si="1"/>
        <v>4.1880952380952383</v>
      </c>
      <c r="H65" s="88">
        <f t="shared" si="2"/>
        <v>-2.9184949567926748E+16</v>
      </c>
      <c r="I65" s="89">
        <f t="shared" si="9"/>
        <v>-175109697407560.5</v>
      </c>
      <c r="J65" s="90">
        <f t="shared" si="10"/>
        <v>7.8214993689846437E+29</v>
      </c>
      <c r="K65" s="91" t="b">
        <f t="shared" si="3"/>
        <v>1</v>
      </c>
      <c r="L65" s="92">
        <f t="shared" si="11"/>
        <v>-1.450965000418305E+17</v>
      </c>
      <c r="M65" s="92">
        <f t="shared" si="12"/>
        <v>-1.4867346718383594E+17</v>
      </c>
      <c r="N65" s="92">
        <f t="shared" si="13"/>
        <v>-1.5426096722074851E+17</v>
      </c>
      <c r="O65" s="93">
        <f>IF(ABS(U65)&gt;80,$B$7, LOOKUP(V65,'[1]Force mapping'!$B$7:$B$167,'[1]Force mapping'!$J$7:$J$167))</f>
        <v>239</v>
      </c>
      <c r="P65" s="87">
        <f t="shared" si="4"/>
        <v>1.1380952380952383</v>
      </c>
      <c r="Q65" s="90">
        <f t="shared" si="5"/>
        <v>-9816607004956724</v>
      </c>
      <c r="R65" s="72">
        <f>IF(ABS(U65)&gt;30, 0, LOOKUP(V65,TestData!$A$2:$B$20,TestData!$D$2:$D$20) * (N65/5) * SIGN(U65))</f>
        <v>0</v>
      </c>
      <c r="S65" s="95">
        <f t="shared" si="6"/>
        <v>0</v>
      </c>
      <c r="T65" s="96">
        <f t="shared" si="14"/>
        <v>7107559.3076426219</v>
      </c>
      <c r="U65" s="97">
        <f t="shared" si="15"/>
        <v>-24165686.15081948</v>
      </c>
      <c r="V65" s="76">
        <f t="shared" si="7"/>
        <v>24165686</v>
      </c>
      <c r="Y65" s="102"/>
      <c r="Z65" s="44"/>
    </row>
    <row r="66" spans="5:26" ht="15.75" customHeight="1" x14ac:dyDescent="0.3">
      <c r="E66" s="86">
        <f t="shared" si="8"/>
        <v>62</v>
      </c>
      <c r="F66" s="87">
        <f t="shared" si="0"/>
        <v>3.1</v>
      </c>
      <c r="G66" s="87">
        <f t="shared" si="1"/>
        <v>4.2380952380952381</v>
      </c>
      <c r="H66" s="88">
        <f t="shared" si="2"/>
        <v>-2.7899441507753844E+16</v>
      </c>
      <c r="I66" s="89">
        <f t="shared" si="9"/>
        <v>-167396649046523.06</v>
      </c>
      <c r="J66" s="90">
        <f t="shared" si="10"/>
        <v>7.1476477175810666E+29</v>
      </c>
      <c r="K66" s="91" t="b">
        <f t="shared" si="3"/>
        <v>1</v>
      </c>
      <c r="L66" s="92">
        <f t="shared" si="11"/>
        <v>-1.389759503234607E+17</v>
      </c>
      <c r="M66" s="92">
        <f t="shared" si="12"/>
        <v>-1.4256403156179954E+17</v>
      </c>
      <c r="N66" s="92">
        <f t="shared" si="13"/>
        <v>-1.5401549127770422E+17</v>
      </c>
      <c r="O66" s="93">
        <f>IF(ABS(U66)&gt;80,$B$7, LOOKUP(V66,'[1]Force mapping'!$B$7:$B$167,'[1]Force mapping'!$J$7:$J$167))</f>
        <v>239</v>
      </c>
      <c r="P66" s="87">
        <f t="shared" si="4"/>
        <v>1.1380952380952383</v>
      </c>
      <c r="Q66" s="90">
        <f t="shared" si="5"/>
        <v>-9800985808581176</v>
      </c>
      <c r="R66" s="72">
        <f>IF(ABS(U66)&gt;30, 0, LOOKUP(V66,TestData!$A$2:$B$20,TestData!$D$2:$D$20) * (N66/5) * SIGN(U66))</f>
        <v>0</v>
      </c>
      <c r="S66" s="95">
        <f t="shared" si="6"/>
        <v>0</v>
      </c>
      <c r="T66" s="96">
        <f t="shared" si="14"/>
        <v>7107559.3076426219</v>
      </c>
      <c r="U66" s="97">
        <f t="shared" si="15"/>
        <v>-24521064.116201613</v>
      </c>
      <c r="V66" s="76">
        <f t="shared" si="7"/>
        <v>24521064</v>
      </c>
      <c r="Y66" s="102"/>
      <c r="Z66" s="44"/>
    </row>
    <row r="67" spans="5:26" ht="15.75" customHeight="1" x14ac:dyDescent="0.3">
      <c r="E67" s="86">
        <f t="shared" si="8"/>
        <v>63</v>
      </c>
      <c r="F67" s="87">
        <f t="shared" si="0"/>
        <v>3.1500000000000004</v>
      </c>
      <c r="G67" s="87">
        <f t="shared" si="1"/>
        <v>4.2880952380952388</v>
      </c>
      <c r="H67" s="88">
        <f t="shared" si="2"/>
        <v>-2.661597908043964E+16</v>
      </c>
      <c r="I67" s="89">
        <f t="shared" si="9"/>
        <v>-159695874482637.84</v>
      </c>
      <c r="J67" s="90">
        <f t="shared" si="10"/>
        <v>6.5051454766795268E+29</v>
      </c>
      <c r="K67" s="91" t="b">
        <f t="shared" si="3"/>
        <v>1</v>
      </c>
      <c r="L67" s="92">
        <f t="shared" si="11"/>
        <v>-1.328544833702564E+17</v>
      </c>
      <c r="M67" s="92">
        <f t="shared" si="12"/>
        <v>-1.3644701620112736E+17</v>
      </c>
      <c r="N67" s="92">
        <f t="shared" si="13"/>
        <v>-1.5351239367512262E+17</v>
      </c>
      <c r="O67" s="93">
        <f>IF(ABS(U67)&gt;80,$B$7, LOOKUP(V67,'[1]Force mapping'!$B$7:$B$167,'[1]Force mapping'!$J$7:$J$167))</f>
        <v>239</v>
      </c>
      <c r="P67" s="87">
        <f t="shared" si="4"/>
        <v>1.1380952380952383</v>
      </c>
      <c r="Q67" s="90">
        <f t="shared" si="5"/>
        <v>-9768970506598710</v>
      </c>
      <c r="R67" s="72">
        <f>IF(ABS(U67)&gt;30, 0, LOOKUP(V67,TestData!$A$2:$B$20,TestData!$D$2:$D$20) * (N67/5) * SIGN(U67))</f>
        <v>0</v>
      </c>
      <c r="S67" s="95">
        <f t="shared" si="6"/>
        <v>0</v>
      </c>
      <c r="T67" s="96">
        <f t="shared" si="14"/>
        <v>7107559.3076426219</v>
      </c>
      <c r="U67" s="97">
        <f t="shared" si="15"/>
        <v>-24876442.081583746</v>
      </c>
      <c r="V67" s="76">
        <f t="shared" si="7"/>
        <v>24876442</v>
      </c>
      <c r="Y67" s="102"/>
      <c r="Z67" s="44"/>
    </row>
    <row r="68" spans="5:26" ht="15.75" customHeight="1" x14ac:dyDescent="0.3">
      <c r="E68" s="86">
        <f t="shared" si="8"/>
        <v>64</v>
      </c>
      <c r="F68" s="87">
        <f t="shared" si="0"/>
        <v>3.2</v>
      </c>
      <c r="G68" s="87">
        <f t="shared" si="1"/>
        <v>4.3380952380952387</v>
      </c>
      <c r="H68" s="88">
        <f t="shared" si="2"/>
        <v>-2.5336709133146952E+16</v>
      </c>
      <c r="I68" s="89">
        <f t="shared" si="9"/>
        <v>-152020254798881.72</v>
      </c>
      <c r="J68" s="90">
        <f t="shared" si="10"/>
        <v>5.8948469210072752E+29</v>
      </c>
      <c r="K68" s="91" t="b">
        <f t="shared" si="3"/>
        <v>1</v>
      </c>
      <c r="L68" s="92">
        <f t="shared" si="11"/>
        <v>-1.2674275752590306E+17</v>
      </c>
      <c r="M68" s="92">
        <f t="shared" si="12"/>
        <v>-1.3033333323573605E+17</v>
      </c>
      <c r="N68" s="92">
        <f t="shared" si="13"/>
        <v>-1.527626595183153E+17</v>
      </c>
      <c r="O68" s="93">
        <f>IF(ABS(U68)&gt;80,$B$7, LOOKUP(V68,'[1]Force mapping'!$B$7:$B$167,'[1]Force mapping'!$J$7:$J$167))</f>
        <v>239</v>
      </c>
      <c r="P68" s="87">
        <f t="shared" si="4"/>
        <v>1.1380952380952383</v>
      </c>
      <c r="Q68" s="90">
        <f t="shared" si="5"/>
        <v>-9721260151165518</v>
      </c>
      <c r="R68" s="72">
        <f>IF(ABS(U68)&gt;30, 0, LOOKUP(V68,TestData!$A$2:$B$20,TestData!$D$2:$D$20) * (N68/5) * SIGN(U68))</f>
        <v>0</v>
      </c>
      <c r="S68" s="95">
        <f t="shared" si="6"/>
        <v>0</v>
      </c>
      <c r="T68" s="96">
        <f t="shared" si="14"/>
        <v>7107559.3076426219</v>
      </c>
      <c r="U68" s="97">
        <f t="shared" si="15"/>
        <v>-25231820.046965878</v>
      </c>
      <c r="V68" s="76">
        <f t="shared" si="7"/>
        <v>25231820</v>
      </c>
      <c r="Y68" s="102"/>
      <c r="Z68" s="44"/>
    </row>
    <row r="69" spans="5:26" ht="15.75" customHeight="1" x14ac:dyDescent="0.3">
      <c r="E69" s="86">
        <f t="shared" ref="E69:E132" si="16">E68+1</f>
        <v>65</v>
      </c>
      <c r="F69" s="87">
        <f t="shared" si="0"/>
        <v>3.25</v>
      </c>
      <c r="G69" s="87">
        <f t="shared" si="1"/>
        <v>4.3880952380952385</v>
      </c>
      <c r="H69" s="88">
        <f t="shared" si="2"/>
        <v>-2.4063686970494328E+16</v>
      </c>
      <c r="I69" s="89">
        <f t="shared" ref="I69:I132" si="17">IF((K68*1)=1,I68-((N68/1000)*$A$16),I68)</f>
        <v>-144382121822965.97</v>
      </c>
      <c r="J69" s="90">
        <f t="shared" si="10"/>
        <v>5.3173648357570119E+29</v>
      </c>
      <c r="K69" s="91" t="b">
        <f t="shared" si="3"/>
        <v>1</v>
      </c>
      <c r="L69" s="92">
        <f t="shared" si="11"/>
        <v>-1.2065099587212835E+17</v>
      </c>
      <c r="M69" s="92">
        <f t="shared" ref="M69:M132" si="18">M68+(L69-M68)*0.63</f>
        <v>-1.242334606966632E+17</v>
      </c>
      <c r="N69" s="92">
        <f t="shared" ref="N69:N132" si="19">N68+((M68-N68)/((G68-F68)/$A$16))</f>
        <v>-1.5177727070673754E+17</v>
      </c>
      <c r="O69" s="93">
        <f>IF(ABS(U69)&gt;80,$B$7, LOOKUP(V69,'[1]Force mapping'!$B$7:$B$167,'[1]Force mapping'!$J$7:$J$167))</f>
        <v>239</v>
      </c>
      <c r="P69" s="87">
        <f t="shared" si="4"/>
        <v>1.1380952380952383</v>
      </c>
      <c r="Q69" s="90">
        <f t="shared" si="5"/>
        <v>-9658553590428752</v>
      </c>
      <c r="R69" s="72">
        <f>IF(ABS(U69)&gt;30, 0, LOOKUP(V69,TestData!$A$2:$B$20,TestData!$D$2:$D$20) * (N69/5) * SIGN(U69))</f>
        <v>0</v>
      </c>
      <c r="S69" s="95">
        <f t="shared" si="6"/>
        <v>0</v>
      </c>
      <c r="T69" s="96">
        <f t="shared" ref="T69:T132" si="20">T68+(S68/1000)*$A$16</f>
        <v>7107559.3076426219</v>
      </c>
      <c r="U69" s="97">
        <f t="shared" ref="U69:U132" si="21">U68-((T68*$A$16) + (0.5 * (T69-T68)))</f>
        <v>-25587198.012348011</v>
      </c>
      <c r="V69" s="76">
        <f t="shared" si="7"/>
        <v>25587198</v>
      </c>
      <c r="Y69" s="102"/>
      <c r="Z69" s="44"/>
    </row>
    <row r="70" spans="5:26" ht="15.75" customHeight="1" x14ac:dyDescent="0.3">
      <c r="E70" s="86">
        <f t="shared" si="16"/>
        <v>66</v>
      </c>
      <c r="F70" s="87">
        <f t="shared" si="0"/>
        <v>3.3000000000000003</v>
      </c>
      <c r="G70" s="87">
        <f t="shared" si="1"/>
        <v>4.4380952380952383</v>
      </c>
      <c r="H70" s="88">
        <f t="shared" si="2"/>
        <v>-2.2798876381271516E+16</v>
      </c>
      <c r="I70" s="89">
        <f t="shared" si="17"/>
        <v>-136793258287629.09</v>
      </c>
      <c r="J70" s="90">
        <f t="shared" si="10"/>
        <v>4.7730832346051438E+29</v>
      </c>
      <c r="K70" s="91" t="b">
        <f t="shared" si="3"/>
        <v>1</v>
      </c>
      <c r="L70" s="92">
        <f t="shared" si="11"/>
        <v>-1.1458898557378251E+17</v>
      </c>
      <c r="M70" s="92">
        <f t="shared" si="18"/>
        <v>-1.1815744136924837E+17</v>
      </c>
      <c r="N70" s="92">
        <f t="shared" si="19"/>
        <v>-1.5056718700336608E+17</v>
      </c>
      <c r="O70" s="93">
        <f>IF(ABS(U70)&gt;80,$B$7, LOOKUP(V70,'[1]Force mapping'!$B$7:$B$167,'[1]Force mapping'!$J$7:$J$167))</f>
        <v>239</v>
      </c>
      <c r="P70" s="87">
        <f t="shared" si="4"/>
        <v>1.1380952380952383</v>
      </c>
      <c r="Q70" s="90">
        <f t="shared" si="5"/>
        <v>-9581548263850568</v>
      </c>
      <c r="R70" s="72">
        <f>IF(ABS(U70)&gt;30, 0, LOOKUP(V70,TestData!$A$2:$B$20,TestData!$D$2:$D$20) * (N70/5) * SIGN(U70))</f>
        <v>0</v>
      </c>
      <c r="S70" s="95">
        <f t="shared" si="6"/>
        <v>0</v>
      </c>
      <c r="T70" s="96">
        <f t="shared" si="20"/>
        <v>7107559.3076426219</v>
      </c>
      <c r="U70" s="97">
        <f t="shared" si="21"/>
        <v>-25942575.977730144</v>
      </c>
      <c r="V70" s="76">
        <f t="shared" si="7"/>
        <v>25942576</v>
      </c>
      <c r="Y70" s="102"/>
      <c r="Z70" s="44"/>
    </row>
    <row r="71" spans="5:26" ht="15.75" customHeight="1" x14ac:dyDescent="0.3">
      <c r="E71" s="86">
        <f t="shared" si="16"/>
        <v>67</v>
      </c>
      <c r="F71" s="87">
        <f t="shared" si="0"/>
        <v>3.35</v>
      </c>
      <c r="G71" s="87">
        <f t="shared" si="1"/>
        <v>4.4880952380952381</v>
      </c>
      <c r="H71" s="88">
        <f t="shared" si="2"/>
        <v>-2.1544149822910128E+16</v>
      </c>
      <c r="I71" s="89">
        <f t="shared" si="17"/>
        <v>-129264898937460.78</v>
      </c>
      <c r="J71" s="90">
        <f t="shared" si="10"/>
        <v>4.2621707216896106E+29</v>
      </c>
      <c r="K71" s="91" t="b">
        <f t="shared" si="3"/>
        <v>1</v>
      </c>
      <c r="L71" s="92">
        <f t="shared" si="11"/>
        <v>-1.0856607800605485E+17</v>
      </c>
      <c r="M71" s="92">
        <f t="shared" si="18"/>
        <v>-1.1211488245043645E+17</v>
      </c>
      <c r="N71" s="92">
        <f t="shared" si="19"/>
        <v>-1.4914332788554918E+17</v>
      </c>
      <c r="O71" s="93">
        <f>IF(ABS(U71)&gt;80,$B$7, LOOKUP(V71,'[1]Force mapping'!$B$7:$B$167,'[1]Force mapping'!$J$7:$J$167))</f>
        <v>239</v>
      </c>
      <c r="P71" s="87">
        <f t="shared" si="4"/>
        <v>1.1380952380952383</v>
      </c>
      <c r="Q71" s="90">
        <f t="shared" si="5"/>
        <v>-9490939047262220</v>
      </c>
      <c r="R71" s="72">
        <f>IF(ABS(U71)&gt;30, 0, LOOKUP(V71,TestData!$A$2:$B$20,TestData!$D$2:$D$20) * (N71/5) * SIGN(U71))</f>
        <v>0</v>
      </c>
      <c r="S71" s="95">
        <f t="shared" si="6"/>
        <v>0</v>
      </c>
      <c r="T71" s="96">
        <f t="shared" si="20"/>
        <v>7107559.3076426219</v>
      </c>
      <c r="U71" s="97">
        <f t="shared" si="21"/>
        <v>-26297953.943112276</v>
      </c>
      <c r="V71" s="76">
        <f t="shared" si="7"/>
        <v>26297954</v>
      </c>
      <c r="Y71" s="102"/>
      <c r="Z71" s="44"/>
    </row>
    <row r="72" spans="5:26" ht="15.75" customHeight="1" x14ac:dyDescent="0.3">
      <c r="E72" s="86">
        <f t="shared" si="16"/>
        <v>68</v>
      </c>
      <c r="F72" s="87">
        <f t="shared" si="0"/>
        <v>3.4000000000000004</v>
      </c>
      <c r="G72" s="87">
        <f t="shared" si="1"/>
        <v>4.5380952380952388</v>
      </c>
      <c r="H72" s="88">
        <f t="shared" si="2"/>
        <v>-2.030128875719722E+16</v>
      </c>
      <c r="I72" s="89">
        <f t="shared" si="17"/>
        <v>-121807732543183.33</v>
      </c>
      <c r="J72" s="90">
        <f t="shared" si="10"/>
        <v>3.7845943544821145E+29</v>
      </c>
      <c r="K72" s="91" t="b">
        <f t="shared" si="3"/>
        <v>1</v>
      </c>
      <c r="L72" s="92">
        <f t="shared" si="11"/>
        <v>-1.0259118963290538E+17</v>
      </c>
      <c r="M72" s="92">
        <f t="shared" si="18"/>
        <v>-1.0611495597539187E+17</v>
      </c>
      <c r="N72" s="92">
        <f t="shared" si="19"/>
        <v>-1.4751655517814883E+17</v>
      </c>
      <c r="O72" s="93">
        <f>IF(ABS(U72)&gt;80,$B$7, LOOKUP(V72,'[1]Force mapping'!$B$7:$B$167,'[1]Force mapping'!$J$7:$J$167))</f>
        <v>239</v>
      </c>
      <c r="P72" s="87">
        <f t="shared" si="4"/>
        <v>1.1380952380952383</v>
      </c>
      <c r="Q72" s="90">
        <f t="shared" si="5"/>
        <v>-9387417147700380</v>
      </c>
      <c r="R72" s="72">
        <f>IF(ABS(U72)&gt;30, 0, LOOKUP(V72,TestData!$A$2:$B$20,TestData!$D$2:$D$20) * (N72/5) * SIGN(U72))</f>
        <v>0</v>
      </c>
      <c r="S72" s="95">
        <f t="shared" si="6"/>
        <v>0</v>
      </c>
      <c r="T72" s="96">
        <f t="shared" si="20"/>
        <v>7107559.3076426219</v>
      </c>
      <c r="U72" s="97">
        <f t="shared" si="21"/>
        <v>-26653331.908494409</v>
      </c>
      <c r="V72" s="76">
        <f t="shared" si="7"/>
        <v>26653332</v>
      </c>
      <c r="Y72" s="102"/>
      <c r="Z72" s="44"/>
    </row>
    <row r="73" spans="5:26" ht="15.75" customHeight="1" x14ac:dyDescent="0.3">
      <c r="E73" s="86">
        <f t="shared" si="16"/>
        <v>69</v>
      </c>
      <c r="F73" s="87">
        <f t="shared" si="0"/>
        <v>3.45</v>
      </c>
      <c r="G73" s="87">
        <f t="shared" si="1"/>
        <v>4.5880952380952387</v>
      </c>
      <c r="H73" s="88">
        <f t="shared" si="2"/>
        <v>-1.9071984130712648E+16</v>
      </c>
      <c r="I73" s="89">
        <f t="shared" si="17"/>
        <v>-114431904784275.89</v>
      </c>
      <c r="J73" s="90">
        <f t="shared" si="10"/>
        <v>3.3401338721960983E+29</v>
      </c>
      <c r="K73" s="91" t="b">
        <f t="shared" si="3"/>
        <v>1</v>
      </c>
      <c r="L73" s="92">
        <f t="shared" si="11"/>
        <v>-9.6672803605701056E+16</v>
      </c>
      <c r="M73" s="92">
        <f t="shared" si="18"/>
        <v>-1.0016639998248666E+17</v>
      </c>
      <c r="N73" s="92">
        <f t="shared" si="19"/>
        <v>-1.4569765646840429E+17</v>
      </c>
      <c r="O73" s="93">
        <f>IF(ABS(U73)&gt;80,$B$7, LOOKUP(V73,'[1]Force mapping'!$B$7:$B$167,'[1]Force mapping'!$J$7:$J$167))</f>
        <v>239</v>
      </c>
      <c r="P73" s="87">
        <f t="shared" si="4"/>
        <v>1.1380952380952383</v>
      </c>
      <c r="Q73" s="90">
        <f t="shared" si="5"/>
        <v>-9271669047989362</v>
      </c>
      <c r="R73" s="72">
        <f>IF(ABS(U73)&gt;30, 0, LOOKUP(V73,TestData!$A$2:$B$20,TestData!$D$2:$D$20) * (N73/5) * SIGN(U73))</f>
        <v>0</v>
      </c>
      <c r="S73" s="95">
        <f t="shared" si="6"/>
        <v>0</v>
      </c>
      <c r="T73" s="96">
        <f t="shared" si="20"/>
        <v>7107559.3076426219</v>
      </c>
      <c r="U73" s="97">
        <f t="shared" si="21"/>
        <v>-27008709.873876542</v>
      </c>
      <c r="V73" s="76">
        <f t="shared" si="7"/>
        <v>27008710</v>
      </c>
      <c r="Y73" s="102"/>
      <c r="Z73" s="44"/>
    </row>
    <row r="74" spans="5:26" ht="15.75" customHeight="1" x14ac:dyDescent="0.3">
      <c r="E74" s="86">
        <f t="shared" si="16"/>
        <v>70</v>
      </c>
      <c r="F74" s="87">
        <f t="shared" si="0"/>
        <v>3.5</v>
      </c>
      <c r="G74" s="87">
        <f t="shared" si="1"/>
        <v>4.6380952380952385</v>
      </c>
      <c r="H74" s="88">
        <f t="shared" si="2"/>
        <v>-1.7857836993475944E+16</v>
      </c>
      <c r="I74" s="89">
        <f t="shared" si="17"/>
        <v>-107147021960855.67</v>
      </c>
      <c r="J74" s="90">
        <f t="shared" si="10"/>
        <v>2.9283961624018181E+29</v>
      </c>
      <c r="K74" s="91" t="b">
        <f t="shared" si="3"/>
        <v>1</v>
      </c>
      <c r="L74" s="92">
        <f t="shared" si="11"/>
        <v>-9.0818972051012608E+16</v>
      </c>
      <c r="M74" s="92">
        <f t="shared" si="18"/>
        <v>-9.4277520385658E+16</v>
      </c>
      <c r="N74" s="92">
        <f t="shared" si="19"/>
        <v>-1.4369732930061293E+17</v>
      </c>
      <c r="O74" s="93">
        <f>IF(ABS(U74)&gt;80,$B$7, LOOKUP(V74,'[1]Force mapping'!$B$7:$B$167,'[1]Force mapping'!$J$7:$J$167))</f>
        <v>239</v>
      </c>
      <c r="P74" s="87">
        <f t="shared" si="4"/>
        <v>1.1380952380952383</v>
      </c>
      <c r="Q74" s="90">
        <f t="shared" si="5"/>
        <v>-9144375500948096</v>
      </c>
      <c r="R74" s="72">
        <f>IF(ABS(U74)&gt;30, 0, LOOKUP(V74,TestData!$A$2:$B$20,TestData!$D$2:$D$20) * (N74/5) * SIGN(U74))</f>
        <v>0</v>
      </c>
      <c r="S74" s="95">
        <f t="shared" si="6"/>
        <v>0</v>
      </c>
      <c r="T74" s="96">
        <f t="shared" si="20"/>
        <v>7107559.3076426219</v>
      </c>
      <c r="U74" s="97">
        <f t="shared" si="21"/>
        <v>-27364087.839258675</v>
      </c>
      <c r="V74" s="76">
        <f t="shared" si="7"/>
        <v>27364088</v>
      </c>
      <c r="Y74" s="102"/>
      <c r="Z74" s="44"/>
    </row>
    <row r="75" spans="5:26" ht="15.75" customHeight="1" x14ac:dyDescent="0.3">
      <c r="E75" s="86">
        <f t="shared" si="16"/>
        <v>71</v>
      </c>
      <c r="F75" s="87">
        <f t="shared" si="0"/>
        <v>3.5500000000000003</v>
      </c>
      <c r="G75" s="87">
        <f t="shared" si="1"/>
        <v>4.0500000000000007</v>
      </c>
      <c r="H75" s="88">
        <f t="shared" si="2"/>
        <v>-1.6660359249304172E+16</v>
      </c>
      <c r="I75" s="89">
        <f t="shared" si="17"/>
        <v>-99962155495825.031</v>
      </c>
      <c r="J75" s="90">
        <f t="shared" si="10"/>
        <v>2.5488298467940777E+29</v>
      </c>
      <c r="K75" s="91" t="b">
        <f t="shared" si="3"/>
        <v>0</v>
      </c>
      <c r="L75" s="92">
        <f t="shared" si="11"/>
        <v>0</v>
      </c>
      <c r="M75" s="92">
        <f t="shared" si="18"/>
        <v>-3.4882682542693456E+16</v>
      </c>
      <c r="N75" s="92">
        <f t="shared" si="19"/>
        <v>-1.4152616614744546E+17</v>
      </c>
      <c r="O75" s="93">
        <f>IF(ABS(U75)&gt;80,$B$7, LOOKUP(V75,'[1]Force mapping'!$B$7:$B$167,'[1]Force mapping'!$J$7:$J$167))</f>
        <v>239</v>
      </c>
      <c r="P75" s="87">
        <f t="shared" si="4"/>
        <v>0.5</v>
      </c>
      <c r="Q75" s="90">
        <f t="shared" si="5"/>
        <v>-9006210573019256</v>
      </c>
      <c r="R75" s="72">
        <f>IF(ABS(U75)&gt;30, 0, LOOKUP(V75,TestData!$A$2:$B$20,TestData!$D$2:$D$20) * (N75/5) * SIGN(U75))</f>
        <v>0</v>
      </c>
      <c r="S75" s="95">
        <f t="shared" si="6"/>
        <v>0</v>
      </c>
      <c r="T75" s="96">
        <f t="shared" si="20"/>
        <v>7107559.3076426219</v>
      </c>
      <c r="U75" s="97">
        <f t="shared" si="21"/>
        <v>-27719465.804640807</v>
      </c>
      <c r="V75" s="76">
        <f t="shared" si="7"/>
        <v>27719466</v>
      </c>
      <c r="Y75" s="102"/>
      <c r="Z75" s="44"/>
    </row>
    <row r="76" spans="5:26" ht="15.75" customHeight="1" x14ac:dyDescent="0.3">
      <c r="E76" s="86">
        <f t="shared" si="16"/>
        <v>72</v>
      </c>
      <c r="F76" s="87">
        <f t="shared" si="0"/>
        <v>3.6</v>
      </c>
      <c r="G76" s="87">
        <f t="shared" si="1"/>
        <v>4.0999999999999996</v>
      </c>
      <c r="H76" s="88">
        <f t="shared" si="2"/>
        <v>-1.6660359249304172E+16</v>
      </c>
      <c r="I76" s="89">
        <f t="shared" si="17"/>
        <v>-99962155495825.031</v>
      </c>
      <c r="J76" s="90">
        <f t="shared" si="10"/>
        <v>2.5488298467940777E+29</v>
      </c>
      <c r="K76" s="91" t="b">
        <f t="shared" si="3"/>
        <v>0</v>
      </c>
      <c r="L76" s="92">
        <f t="shared" si="11"/>
        <v>0</v>
      </c>
      <c r="M76" s="92">
        <f t="shared" si="18"/>
        <v>-1.290659254079658E+16</v>
      </c>
      <c r="N76" s="92">
        <f t="shared" si="19"/>
        <v>-1.3086181778697027E+17</v>
      </c>
      <c r="O76" s="93">
        <f>IF(ABS(U76)&gt;80,$B$7, LOOKUP(V76,'[1]Force mapping'!$B$7:$B$167,'[1]Force mapping'!$J$7:$J$167))</f>
        <v>239</v>
      </c>
      <c r="P76" s="87">
        <f t="shared" si="4"/>
        <v>0.5</v>
      </c>
      <c r="Q76" s="90">
        <f t="shared" si="5"/>
        <v>-8327570222807198</v>
      </c>
      <c r="R76" s="72">
        <f>IF(ABS(U76)&gt;30, 0, LOOKUP(V76,TestData!$A$2:$B$20,TestData!$D$2:$D$20) * (N76/5) * SIGN(U76))</f>
        <v>0</v>
      </c>
      <c r="S76" s="95">
        <f t="shared" si="6"/>
        <v>0</v>
      </c>
      <c r="T76" s="96">
        <f t="shared" si="20"/>
        <v>7107559.3076426219</v>
      </c>
      <c r="U76" s="97">
        <f t="shared" si="21"/>
        <v>-28074843.77002294</v>
      </c>
      <c r="V76" s="76">
        <f t="shared" si="7"/>
        <v>28074844</v>
      </c>
      <c r="Y76" s="102"/>
      <c r="Z76" s="44"/>
    </row>
    <row r="77" spans="5:26" ht="15.75" customHeight="1" x14ac:dyDescent="0.3">
      <c r="E77" s="86">
        <f t="shared" si="16"/>
        <v>73</v>
      </c>
      <c r="F77" s="87">
        <f t="shared" si="0"/>
        <v>3.6500000000000004</v>
      </c>
      <c r="G77" s="87">
        <f t="shared" si="1"/>
        <v>4.1500000000000004</v>
      </c>
      <c r="H77" s="88">
        <f t="shared" si="2"/>
        <v>-1.6660359249304172E+16</v>
      </c>
      <c r="I77" s="89">
        <f t="shared" si="17"/>
        <v>-99962155495825.031</v>
      </c>
      <c r="J77" s="90">
        <f t="shared" si="10"/>
        <v>2.5488298467940777E+29</v>
      </c>
      <c r="K77" s="91" t="b">
        <f t="shared" si="3"/>
        <v>0</v>
      </c>
      <c r="L77" s="92">
        <f t="shared" si="11"/>
        <v>0</v>
      </c>
      <c r="M77" s="92">
        <f t="shared" si="18"/>
        <v>-4775439240094735</v>
      </c>
      <c r="N77" s="92">
        <f t="shared" si="19"/>
        <v>-1.190662952623529E+17</v>
      </c>
      <c r="O77" s="93">
        <f>IF(ABS(U77)&gt;80,$B$7, LOOKUP(V77,'[1]Force mapping'!$B$7:$B$167,'[1]Force mapping'!$J$7:$J$167))</f>
        <v>239</v>
      </c>
      <c r="P77" s="87">
        <f t="shared" si="4"/>
        <v>0.5</v>
      </c>
      <c r="Q77" s="90">
        <f t="shared" si="5"/>
        <v>-7576946062149730</v>
      </c>
      <c r="R77" s="72">
        <f>IF(ABS(U77)&gt;30, 0, LOOKUP(V77,TestData!$A$2:$B$20,TestData!$D$2:$D$20) * (N77/5) * SIGN(U77))</f>
        <v>0</v>
      </c>
      <c r="S77" s="95">
        <f t="shared" si="6"/>
        <v>0</v>
      </c>
      <c r="T77" s="96">
        <f t="shared" si="20"/>
        <v>7107559.3076426219</v>
      </c>
      <c r="U77" s="97">
        <f t="shared" si="21"/>
        <v>-28430221.735405073</v>
      </c>
      <c r="V77" s="76">
        <f t="shared" si="7"/>
        <v>28430221.5</v>
      </c>
      <c r="Y77" s="102"/>
      <c r="Z77" s="44"/>
    </row>
    <row r="78" spans="5:26" ht="15.75" customHeight="1" x14ac:dyDescent="0.3">
      <c r="E78" s="86">
        <f t="shared" si="16"/>
        <v>74</v>
      </c>
      <c r="F78" s="87">
        <f t="shared" si="0"/>
        <v>3.7</v>
      </c>
      <c r="G78" s="87">
        <f t="shared" si="1"/>
        <v>4.2</v>
      </c>
      <c r="H78" s="88">
        <f t="shared" si="2"/>
        <v>-1.6660359249304172E+16</v>
      </c>
      <c r="I78" s="89">
        <f t="shared" si="17"/>
        <v>-99962155495825.031</v>
      </c>
      <c r="J78" s="90">
        <f t="shared" si="10"/>
        <v>2.5488298467940777E+29</v>
      </c>
      <c r="K78" s="91" t="b">
        <f t="shared" si="3"/>
        <v>0</v>
      </c>
      <c r="L78" s="92">
        <f t="shared" si="11"/>
        <v>0</v>
      </c>
      <c r="M78" s="92">
        <f t="shared" si="18"/>
        <v>-1766912518835052</v>
      </c>
      <c r="N78" s="92">
        <f t="shared" si="19"/>
        <v>-1.0763720966012707E+17</v>
      </c>
      <c r="O78" s="93">
        <f>IF(ABS(U78)&gt;80,$B$7, LOOKUP(V78,'[1]Force mapping'!$B$7:$B$167,'[1]Force mapping'!$J$7:$J$167))</f>
        <v>239</v>
      </c>
      <c r="P78" s="87">
        <f t="shared" si="4"/>
        <v>0.5</v>
      </c>
      <c r="Q78" s="90">
        <f t="shared" si="5"/>
        <v>-6849640614735359</v>
      </c>
      <c r="R78" s="72">
        <f>IF(ABS(U78)&gt;30, 0, LOOKUP(V78,TestData!$A$2:$B$20,TestData!$D$2:$D$20) * (N78/5) * SIGN(U78))</f>
        <v>0</v>
      </c>
      <c r="S78" s="95">
        <f t="shared" si="6"/>
        <v>0</v>
      </c>
      <c r="T78" s="96">
        <f t="shared" si="20"/>
        <v>7107559.3076426219</v>
      </c>
      <c r="U78" s="97">
        <f t="shared" si="21"/>
        <v>-28785599.700787205</v>
      </c>
      <c r="V78" s="76">
        <f t="shared" si="7"/>
        <v>28785599.5</v>
      </c>
      <c r="Y78" s="102"/>
      <c r="Z78" s="44"/>
    </row>
    <row r="79" spans="5:26" ht="15.75" customHeight="1" x14ac:dyDescent="0.3">
      <c r="E79" s="86">
        <f t="shared" si="16"/>
        <v>75</v>
      </c>
      <c r="F79" s="87">
        <f t="shared" si="0"/>
        <v>3.75</v>
      </c>
      <c r="G79" s="87">
        <f t="shared" si="1"/>
        <v>4.25</v>
      </c>
      <c r="H79" s="88">
        <f t="shared" si="2"/>
        <v>-1.6660359249304172E+16</v>
      </c>
      <c r="I79" s="89">
        <f t="shared" si="17"/>
        <v>-99962155495825.031</v>
      </c>
      <c r="J79" s="90">
        <f t="shared" si="10"/>
        <v>2.5488298467940777E+29</v>
      </c>
      <c r="K79" s="91" t="b">
        <f t="shared" si="3"/>
        <v>0</v>
      </c>
      <c r="L79" s="92">
        <f t="shared" si="11"/>
        <v>0</v>
      </c>
      <c r="M79" s="92">
        <f t="shared" si="18"/>
        <v>-653757631968969.25</v>
      </c>
      <c r="N79" s="92">
        <f t="shared" si="19"/>
        <v>-9.7050179945997872E+16</v>
      </c>
      <c r="O79" s="93">
        <f>IF(ABS(U79)&gt;80,$B$7, LOOKUP(V79,'[1]Force mapping'!$B$7:$B$167,'[1]Force mapping'!$J$7:$J$167))</f>
        <v>239</v>
      </c>
      <c r="P79" s="87">
        <f t="shared" si="4"/>
        <v>0.5</v>
      </c>
      <c r="Q79" s="90">
        <f t="shared" si="5"/>
        <v>-6175920542018046</v>
      </c>
      <c r="R79" s="72">
        <f>IF(ABS(U79)&gt;30, 0, LOOKUP(V79,TestData!$A$2:$B$20,TestData!$D$2:$D$20) * (N79/5) * SIGN(U79))</f>
        <v>0</v>
      </c>
      <c r="S79" s="95">
        <f t="shared" si="6"/>
        <v>0</v>
      </c>
      <c r="T79" s="96">
        <f t="shared" si="20"/>
        <v>7107559.3076426219</v>
      </c>
      <c r="U79" s="97">
        <f t="shared" si="21"/>
        <v>-29140977.666169338</v>
      </c>
      <c r="V79" s="76">
        <f t="shared" si="7"/>
        <v>29140977.5</v>
      </c>
      <c r="Y79" s="102"/>
      <c r="Z79" s="44"/>
    </row>
    <row r="80" spans="5:26" ht="15.75" customHeight="1" x14ac:dyDescent="0.3">
      <c r="E80" s="86">
        <f t="shared" si="16"/>
        <v>76</v>
      </c>
      <c r="F80" s="87">
        <f t="shared" si="0"/>
        <v>3.8000000000000003</v>
      </c>
      <c r="G80" s="87">
        <f t="shared" si="1"/>
        <v>4.3000000000000007</v>
      </c>
      <c r="H80" s="88">
        <f t="shared" si="2"/>
        <v>-1.6660359249304172E+16</v>
      </c>
      <c r="I80" s="89">
        <f t="shared" si="17"/>
        <v>-99962155495825.031</v>
      </c>
      <c r="J80" s="90">
        <f t="shared" si="10"/>
        <v>2.5488298467940777E+29</v>
      </c>
      <c r="K80" s="91" t="b">
        <f t="shared" si="3"/>
        <v>0</v>
      </c>
      <c r="L80" s="92">
        <f t="shared" si="11"/>
        <v>0</v>
      </c>
      <c r="M80" s="92">
        <f t="shared" si="18"/>
        <v>-241890323828518.63</v>
      </c>
      <c r="N80" s="92">
        <f t="shared" si="19"/>
        <v>-8.7410537714594976E+16</v>
      </c>
      <c r="O80" s="93">
        <f>IF(ABS(U80)&gt;80,$B$7, LOOKUP(V80,'[1]Force mapping'!$B$7:$B$167,'[1]Force mapping'!$J$7:$J$167))</f>
        <v>239</v>
      </c>
      <c r="P80" s="87">
        <f t="shared" si="4"/>
        <v>0.5</v>
      </c>
      <c r="Q80" s="90">
        <f t="shared" si="5"/>
        <v>-5562488763656044</v>
      </c>
      <c r="R80" s="72">
        <f>IF(ABS(U80)&gt;30, 0, LOOKUP(V80,TestData!$A$2:$B$20,TestData!$D$2:$D$20) * (N80/5) * SIGN(U80))</f>
        <v>0</v>
      </c>
      <c r="S80" s="95">
        <f t="shared" si="6"/>
        <v>0</v>
      </c>
      <c r="T80" s="96">
        <f t="shared" si="20"/>
        <v>7107559.3076426219</v>
      </c>
      <c r="U80" s="97">
        <f t="shared" si="21"/>
        <v>-29496355.631551471</v>
      </c>
      <c r="V80" s="76">
        <f t="shared" si="7"/>
        <v>29496355.5</v>
      </c>
      <c r="Y80" s="102"/>
      <c r="Z80" s="44"/>
    </row>
    <row r="81" spans="5:26" ht="15.75" customHeight="1" x14ac:dyDescent="0.3">
      <c r="E81" s="86">
        <f t="shared" si="16"/>
        <v>77</v>
      </c>
      <c r="F81" s="87">
        <f t="shared" si="0"/>
        <v>3.85</v>
      </c>
      <c r="G81" s="87">
        <f t="shared" si="1"/>
        <v>4.3499999999999996</v>
      </c>
      <c r="H81" s="88">
        <f t="shared" si="2"/>
        <v>-1.6660359249304172E+16</v>
      </c>
      <c r="I81" s="89">
        <f t="shared" si="17"/>
        <v>-99962155495825.031</v>
      </c>
      <c r="J81" s="90">
        <f t="shared" si="10"/>
        <v>2.5488298467940777E+29</v>
      </c>
      <c r="K81" s="91" t="b">
        <f t="shared" si="3"/>
        <v>0</v>
      </c>
      <c r="L81" s="92">
        <f t="shared" si="11"/>
        <v>0</v>
      </c>
      <c r="M81" s="92">
        <f t="shared" si="18"/>
        <v>-89499419816551.875</v>
      </c>
      <c r="N81" s="92">
        <f t="shared" si="19"/>
        <v>-7.8693672975518336E+16</v>
      </c>
      <c r="O81" s="93">
        <f>IF(ABS(U81)&gt;80,$B$7, LOOKUP(V81,'[1]Force mapping'!$B$7:$B$167,'[1]Force mapping'!$J$7:$J$167))</f>
        <v>239</v>
      </c>
      <c r="P81" s="87">
        <f t="shared" si="4"/>
        <v>0.5</v>
      </c>
      <c r="Q81" s="90">
        <f t="shared" si="5"/>
        <v>-5007779189351166</v>
      </c>
      <c r="R81" s="72">
        <f>IF(ABS(U81)&gt;30, 0, LOOKUP(V81,TestData!$A$2:$B$20,TestData!$D$2:$D$20) * (N81/5) * SIGN(U81))</f>
        <v>0</v>
      </c>
      <c r="S81" s="95">
        <f t="shared" si="6"/>
        <v>0</v>
      </c>
      <c r="T81" s="96">
        <f t="shared" si="20"/>
        <v>7107559.3076426219</v>
      </c>
      <c r="U81" s="97">
        <f t="shared" si="21"/>
        <v>-29851733.596933603</v>
      </c>
      <c r="V81" s="76">
        <f t="shared" si="7"/>
        <v>29851733.5</v>
      </c>
      <c r="Y81" s="102"/>
      <c r="Z81" s="44"/>
    </row>
    <row r="82" spans="5:26" ht="15.75" customHeight="1" x14ac:dyDescent="0.3">
      <c r="E82" s="86">
        <f t="shared" si="16"/>
        <v>78</v>
      </c>
      <c r="F82" s="87">
        <f t="shared" si="0"/>
        <v>3.9000000000000004</v>
      </c>
      <c r="G82" s="87">
        <f t="shared" si="1"/>
        <v>4.4000000000000004</v>
      </c>
      <c r="H82" s="88">
        <f t="shared" si="2"/>
        <v>-1.6660359249304172E+16</v>
      </c>
      <c r="I82" s="89">
        <f t="shared" si="17"/>
        <v>-99962155495825.031</v>
      </c>
      <c r="J82" s="90">
        <f t="shared" si="10"/>
        <v>2.5488298467940777E+29</v>
      </c>
      <c r="K82" s="91" t="b">
        <f t="shared" si="3"/>
        <v>0</v>
      </c>
      <c r="L82" s="92">
        <f t="shared" si="11"/>
        <v>0</v>
      </c>
      <c r="M82" s="92">
        <f t="shared" si="18"/>
        <v>-33114785332124.195</v>
      </c>
      <c r="N82" s="92">
        <f t="shared" si="19"/>
        <v>-7.0833255619948152E+16</v>
      </c>
      <c r="O82" s="93">
        <f>IF(ABS(U82)&gt;80,$B$7, LOOKUP(V82,'[1]Force mapping'!$B$7:$B$167,'[1]Force mapping'!$J$7:$J$167))</f>
        <v>239</v>
      </c>
      <c r="P82" s="87">
        <f t="shared" si="4"/>
        <v>0.5</v>
      </c>
      <c r="Q82" s="90">
        <f t="shared" si="5"/>
        <v>-4507570812178519</v>
      </c>
      <c r="R82" s="72">
        <f>IF(ABS(U82)&gt;30, 0, LOOKUP(V82,TestData!$A$2:$B$20,TestData!$D$2:$D$20) * (N82/5) * SIGN(U82))</f>
        <v>0</v>
      </c>
      <c r="S82" s="95">
        <f t="shared" si="6"/>
        <v>0</v>
      </c>
      <c r="T82" s="96">
        <f t="shared" si="20"/>
        <v>7107559.3076426219</v>
      </c>
      <c r="U82" s="97">
        <f t="shared" si="21"/>
        <v>-30207111.562315736</v>
      </c>
      <c r="V82" s="76">
        <f t="shared" si="7"/>
        <v>30207111.5</v>
      </c>
      <c r="Y82" s="102"/>
      <c r="Z82" s="44"/>
    </row>
    <row r="83" spans="5:26" ht="15.75" customHeight="1" x14ac:dyDescent="0.3">
      <c r="E83" s="86">
        <f t="shared" si="16"/>
        <v>79</v>
      </c>
      <c r="F83" s="87">
        <f t="shared" si="0"/>
        <v>3.95</v>
      </c>
      <c r="G83" s="87">
        <f t="shared" si="1"/>
        <v>4.45</v>
      </c>
      <c r="H83" s="88">
        <f t="shared" si="2"/>
        <v>-1.6660359249304172E+16</v>
      </c>
      <c r="I83" s="89">
        <f t="shared" si="17"/>
        <v>-99962155495825.031</v>
      </c>
      <c r="J83" s="90">
        <f t="shared" si="10"/>
        <v>2.5488298467940777E+29</v>
      </c>
      <c r="K83" s="91" t="b">
        <f t="shared" si="3"/>
        <v>0</v>
      </c>
      <c r="L83" s="92">
        <f t="shared" si="11"/>
        <v>0</v>
      </c>
      <c r="M83" s="92">
        <f t="shared" si="18"/>
        <v>-12252470572885.953</v>
      </c>
      <c r="N83" s="92">
        <f t="shared" si="19"/>
        <v>-6.3753241536486552E+16</v>
      </c>
      <c r="O83" s="93">
        <f>IF(ABS(U83)&gt;80,$B$7, LOOKUP(V83,'[1]Force mapping'!$B$7:$B$167,'[1]Force mapping'!$J$7:$J$167))</f>
        <v>239</v>
      </c>
      <c r="P83" s="87">
        <f t="shared" si="4"/>
        <v>0.5</v>
      </c>
      <c r="Q83" s="90">
        <f t="shared" si="5"/>
        <v>-4057024461412780.5</v>
      </c>
      <c r="R83" s="72">
        <f>IF(ABS(U83)&gt;30, 0, LOOKUP(V83,TestData!$A$2:$B$20,TestData!$D$2:$D$20) * (N83/5) * SIGN(U83))</f>
        <v>0</v>
      </c>
      <c r="S83" s="95">
        <f t="shared" si="6"/>
        <v>0</v>
      </c>
      <c r="T83" s="96">
        <f t="shared" si="20"/>
        <v>7107559.3076426219</v>
      </c>
      <c r="U83" s="97">
        <f t="shared" si="21"/>
        <v>-30562489.527697869</v>
      </c>
      <c r="V83" s="76">
        <f t="shared" si="7"/>
        <v>30562489.5</v>
      </c>
      <c r="Y83" s="102"/>
      <c r="Z83" s="44"/>
    </row>
    <row r="84" spans="5:26" ht="15.75" customHeight="1" x14ac:dyDescent="0.3">
      <c r="E84" s="86">
        <f t="shared" si="16"/>
        <v>80</v>
      </c>
      <c r="F84" s="87">
        <f t="shared" si="0"/>
        <v>4</v>
      </c>
      <c r="G84" s="87">
        <f t="shared" si="1"/>
        <v>4.5</v>
      </c>
      <c r="H84" s="88">
        <f t="shared" si="2"/>
        <v>-1.6660359249304172E+16</v>
      </c>
      <c r="I84" s="89">
        <f t="shared" si="17"/>
        <v>-99962155495825.031</v>
      </c>
      <c r="J84" s="90">
        <f t="shared" si="10"/>
        <v>2.5488298467940777E+29</v>
      </c>
      <c r="K84" s="91" t="b">
        <f t="shared" si="3"/>
        <v>0</v>
      </c>
      <c r="L84" s="92">
        <f t="shared" si="11"/>
        <v>0</v>
      </c>
      <c r="M84" s="92">
        <f t="shared" si="18"/>
        <v>-4533414111967.8027</v>
      </c>
      <c r="N84" s="92">
        <f t="shared" si="19"/>
        <v>-5.7379142629895184E+16</v>
      </c>
      <c r="O84" s="93">
        <f>IF(ABS(U84)&gt;80,$B$7, LOOKUP(V84,'[1]Force mapping'!$B$7:$B$167,'[1]Force mapping'!$J$7:$J$167))</f>
        <v>239</v>
      </c>
      <c r="P84" s="87">
        <f t="shared" si="4"/>
        <v>0.5</v>
      </c>
      <c r="Q84" s="90">
        <f t="shared" si="5"/>
        <v>-3651399985538784.5</v>
      </c>
      <c r="R84" s="72">
        <f>IF(ABS(U84)&gt;30, 0, LOOKUP(V84,TestData!$A$2:$B$20,TestData!$D$2:$D$20) * (N84/5) * SIGN(U84))</f>
        <v>0</v>
      </c>
      <c r="S84" s="95">
        <f t="shared" si="6"/>
        <v>0</v>
      </c>
      <c r="T84" s="96">
        <f t="shared" si="20"/>
        <v>7107559.3076426219</v>
      </c>
      <c r="U84" s="97">
        <f t="shared" si="21"/>
        <v>-30917867.493080001</v>
      </c>
      <c r="V84" s="76">
        <f t="shared" si="7"/>
        <v>30917867.5</v>
      </c>
      <c r="Y84" s="102"/>
      <c r="Z84" s="44"/>
    </row>
    <row r="85" spans="5:26" ht="15.75" customHeight="1" x14ac:dyDescent="0.3">
      <c r="E85" s="86">
        <f t="shared" si="16"/>
        <v>81</v>
      </c>
      <c r="F85" s="87">
        <f t="shared" si="0"/>
        <v>4.05</v>
      </c>
      <c r="G85" s="87">
        <f t="shared" si="1"/>
        <v>4.55</v>
      </c>
      <c r="H85" s="88">
        <f t="shared" si="2"/>
        <v>-1.6660359249304172E+16</v>
      </c>
      <c r="I85" s="89">
        <f t="shared" si="17"/>
        <v>-99962155495825.031</v>
      </c>
      <c r="J85" s="90">
        <f t="shared" si="10"/>
        <v>2.5488298467940777E+29</v>
      </c>
      <c r="K85" s="91" t="b">
        <f t="shared" si="3"/>
        <v>0</v>
      </c>
      <c r="L85" s="92">
        <f t="shared" si="11"/>
        <v>0</v>
      </c>
      <c r="M85" s="92">
        <f t="shared" si="18"/>
        <v>-1677363221428.0869</v>
      </c>
      <c r="N85" s="92">
        <f t="shared" si="19"/>
        <v>-5.1641681708316864E+16</v>
      </c>
      <c r="O85" s="93">
        <f>IF(ABS(U85)&gt;80,$B$7, LOOKUP(V85,'[1]Force mapping'!$B$7:$B$167,'[1]Force mapping'!$J$7:$J$167))</f>
        <v>239</v>
      </c>
      <c r="P85" s="87">
        <f t="shared" si="4"/>
        <v>0.5</v>
      </c>
      <c r="Q85" s="90">
        <f t="shared" si="5"/>
        <v>-3286288835983800</v>
      </c>
      <c r="R85" s="72">
        <f>IF(ABS(U85)&gt;30, 0, LOOKUP(V85,TestData!$A$2:$B$20,TestData!$D$2:$D$20) * (N85/5) * SIGN(U85))</f>
        <v>0</v>
      </c>
      <c r="S85" s="95">
        <f t="shared" si="6"/>
        <v>0</v>
      </c>
      <c r="T85" s="96">
        <f t="shared" si="20"/>
        <v>7107559.3076426219</v>
      </c>
      <c r="U85" s="97">
        <f t="shared" si="21"/>
        <v>-31273245.458462134</v>
      </c>
      <c r="V85" s="76">
        <f t="shared" si="7"/>
        <v>31273245.5</v>
      </c>
      <c r="Y85" s="102"/>
      <c r="Z85" s="44"/>
    </row>
    <row r="86" spans="5:26" ht="15.75" customHeight="1" x14ac:dyDescent="0.3">
      <c r="E86" s="86">
        <f t="shared" si="16"/>
        <v>82</v>
      </c>
      <c r="F86" s="87">
        <f t="shared" si="0"/>
        <v>4.1000000000000005</v>
      </c>
      <c r="G86" s="87">
        <f t="shared" si="1"/>
        <v>4.6000000000000005</v>
      </c>
      <c r="H86" s="88">
        <f t="shared" si="2"/>
        <v>-1.6660359249304172E+16</v>
      </c>
      <c r="I86" s="89">
        <f t="shared" si="17"/>
        <v>-99962155495825.031</v>
      </c>
      <c r="J86" s="90">
        <f t="shared" si="10"/>
        <v>2.5488298467940777E+29</v>
      </c>
      <c r="K86" s="91" t="b">
        <f t="shared" si="3"/>
        <v>0</v>
      </c>
      <c r="L86" s="92">
        <f t="shared" si="11"/>
        <v>0</v>
      </c>
      <c r="M86" s="92">
        <f t="shared" si="18"/>
        <v>-620624391928.39209</v>
      </c>
      <c r="N86" s="92">
        <f t="shared" si="19"/>
        <v>-4.647768127380732E+16</v>
      </c>
      <c r="O86" s="93">
        <f>IF(ABS(U86)&gt;80,$B$7, LOOKUP(V86,'[1]Force mapping'!$B$7:$B$167,'[1]Force mapping'!$J$7:$J$167))</f>
        <v>239</v>
      </c>
      <c r="P86" s="87">
        <f t="shared" si="4"/>
        <v>0.5</v>
      </c>
      <c r="Q86" s="90">
        <f t="shared" si="5"/>
        <v>-2957670626515011</v>
      </c>
      <c r="R86" s="72">
        <f>IF(ABS(U86)&gt;30, 0, LOOKUP(V86,TestData!$A$2:$B$20,TestData!$D$2:$D$20) * (N86/5) * SIGN(U86))</f>
        <v>0</v>
      </c>
      <c r="S86" s="95">
        <f t="shared" si="6"/>
        <v>0</v>
      </c>
      <c r="T86" s="96">
        <f t="shared" si="20"/>
        <v>7107559.3076426219</v>
      </c>
      <c r="U86" s="97">
        <f t="shared" si="21"/>
        <v>-31628623.423844267</v>
      </c>
      <c r="V86" s="76">
        <f t="shared" si="7"/>
        <v>31628623.5</v>
      </c>
      <c r="Y86" s="102"/>
      <c r="Z86" s="44"/>
    </row>
    <row r="87" spans="5:26" ht="15.75" customHeight="1" x14ac:dyDescent="0.3">
      <c r="E87" s="86">
        <f t="shared" si="16"/>
        <v>83</v>
      </c>
      <c r="F87" s="87">
        <f t="shared" si="0"/>
        <v>4.1500000000000004</v>
      </c>
      <c r="G87" s="87">
        <f t="shared" si="1"/>
        <v>4.6500000000000004</v>
      </c>
      <c r="H87" s="88">
        <f t="shared" si="2"/>
        <v>-1.6660359249304172E+16</v>
      </c>
      <c r="I87" s="89">
        <f t="shared" si="17"/>
        <v>-99962155495825.031</v>
      </c>
      <c r="J87" s="90">
        <f t="shared" si="10"/>
        <v>2.5488298467940777E+29</v>
      </c>
      <c r="K87" s="91" t="b">
        <f t="shared" si="3"/>
        <v>0</v>
      </c>
      <c r="L87" s="92">
        <f t="shared" si="11"/>
        <v>0</v>
      </c>
      <c r="M87" s="92">
        <f t="shared" si="18"/>
        <v>-229631025013.50507</v>
      </c>
      <c r="N87" s="92">
        <f t="shared" si="19"/>
        <v>-4.1829975208865784E+16</v>
      </c>
      <c r="O87" s="93">
        <f>IF(ABS(U87)&gt;80,$B$7, LOOKUP(V87,'[1]Force mapping'!$B$7:$B$167,'[1]Force mapping'!$J$7:$J$167))</f>
        <v>239</v>
      </c>
      <c r="P87" s="87">
        <f t="shared" si="4"/>
        <v>0.5</v>
      </c>
      <c r="Q87" s="90">
        <f t="shared" si="5"/>
        <v>-2661907513291458.5</v>
      </c>
      <c r="R87" s="72">
        <f>IF(ABS(U87)&gt;30, 0, LOOKUP(V87,TestData!$A$2:$B$20,TestData!$D$2:$D$20) * (N87/5) * SIGN(U87))</f>
        <v>0</v>
      </c>
      <c r="S87" s="95">
        <f t="shared" si="6"/>
        <v>0</v>
      </c>
      <c r="T87" s="96">
        <f t="shared" si="20"/>
        <v>7107559.3076426219</v>
      </c>
      <c r="U87" s="97">
        <f t="shared" si="21"/>
        <v>-31984001.389226399</v>
      </c>
      <c r="V87" s="76">
        <f t="shared" si="7"/>
        <v>31984001.5</v>
      </c>
      <c r="Y87" s="102"/>
      <c r="Z87" s="44"/>
    </row>
    <row r="88" spans="5:26" ht="15.75" customHeight="1" x14ac:dyDescent="0.3">
      <c r="E88" s="86">
        <f t="shared" si="16"/>
        <v>84</v>
      </c>
      <c r="F88" s="87">
        <f t="shared" si="0"/>
        <v>4.2</v>
      </c>
      <c r="G88" s="87">
        <f t="shared" si="1"/>
        <v>4.7</v>
      </c>
      <c r="H88" s="88">
        <f t="shared" si="2"/>
        <v>-1.6660359249304172E+16</v>
      </c>
      <c r="I88" s="89">
        <f t="shared" si="17"/>
        <v>-99962155495825.031</v>
      </c>
      <c r="J88" s="90">
        <f t="shared" si="10"/>
        <v>2.5488298467940777E+29</v>
      </c>
      <c r="K88" s="91" t="b">
        <f t="shared" si="3"/>
        <v>0</v>
      </c>
      <c r="L88" s="92">
        <f t="shared" si="11"/>
        <v>0</v>
      </c>
      <c r="M88" s="92">
        <f t="shared" si="18"/>
        <v>-84963479254.996887</v>
      </c>
      <c r="N88" s="92">
        <f t="shared" si="19"/>
        <v>-3.7647000651081704E+16</v>
      </c>
      <c r="O88" s="93">
        <f>IF(ABS(U88)&gt;80,$B$7, LOOKUP(V88,'[1]Force mapping'!$B$7:$B$167,'[1]Force mapping'!$J$7:$J$167))</f>
        <v>239</v>
      </c>
      <c r="P88" s="87">
        <f t="shared" si="4"/>
        <v>0.5</v>
      </c>
      <c r="Q88" s="90">
        <f t="shared" si="5"/>
        <v>-2395718223250653.5</v>
      </c>
      <c r="R88" s="72">
        <f>IF(ABS(U88)&gt;30, 0, LOOKUP(V88,TestData!$A$2:$B$20,TestData!$D$2:$D$20) * (N88/5) * SIGN(U88))</f>
        <v>0</v>
      </c>
      <c r="S88" s="95">
        <f t="shared" si="6"/>
        <v>0</v>
      </c>
      <c r="T88" s="96">
        <f t="shared" si="20"/>
        <v>7107559.3076426219</v>
      </c>
      <c r="U88" s="97">
        <f t="shared" si="21"/>
        <v>-32339379.354608532</v>
      </c>
      <c r="V88" s="76">
        <f t="shared" si="7"/>
        <v>32339379.5</v>
      </c>
      <c r="Y88" s="102"/>
      <c r="Z88" s="44"/>
    </row>
    <row r="89" spans="5:26" ht="15.75" customHeight="1" x14ac:dyDescent="0.3">
      <c r="E89" s="86">
        <f t="shared" si="16"/>
        <v>85</v>
      </c>
      <c r="F89" s="87">
        <f t="shared" si="0"/>
        <v>4.25</v>
      </c>
      <c r="G89" s="87">
        <f t="shared" si="1"/>
        <v>4.75</v>
      </c>
      <c r="H89" s="88">
        <f t="shared" si="2"/>
        <v>-1.6660359249304172E+16</v>
      </c>
      <c r="I89" s="89">
        <f t="shared" si="17"/>
        <v>-99962155495825.031</v>
      </c>
      <c r="J89" s="90">
        <f t="shared" si="10"/>
        <v>2.5488298467940777E+29</v>
      </c>
      <c r="K89" s="91" t="b">
        <f t="shared" si="3"/>
        <v>0</v>
      </c>
      <c r="L89" s="92">
        <f t="shared" si="11"/>
        <v>0</v>
      </c>
      <c r="M89" s="92">
        <f t="shared" si="18"/>
        <v>-31436487324.348846</v>
      </c>
      <c r="N89" s="92">
        <f t="shared" si="19"/>
        <v>-3.388230908232146E+16</v>
      </c>
      <c r="O89" s="93">
        <f>IF(ABS(U89)&gt;80,$B$7, LOOKUP(V89,'[1]Force mapping'!$B$7:$B$167,'[1]Force mapping'!$J$7:$J$167))</f>
        <v>239</v>
      </c>
      <c r="P89" s="87">
        <f t="shared" si="4"/>
        <v>0.5</v>
      </c>
      <c r="Q89" s="90">
        <f t="shared" si="5"/>
        <v>-2156146941602274.5</v>
      </c>
      <c r="R89" s="72">
        <f>IF(ABS(U89)&gt;30, 0, LOOKUP(V89,TestData!$A$2:$B$20,TestData!$D$2:$D$20) * (N89/5) * SIGN(U89))</f>
        <v>0</v>
      </c>
      <c r="S89" s="95">
        <f t="shared" si="6"/>
        <v>0</v>
      </c>
      <c r="T89" s="96">
        <f t="shared" si="20"/>
        <v>7107559.3076426219</v>
      </c>
      <c r="U89" s="97">
        <f t="shared" si="21"/>
        <v>-32694757.319990665</v>
      </c>
      <c r="V89" s="76">
        <f t="shared" si="7"/>
        <v>32694757.5</v>
      </c>
      <c r="Y89" s="102"/>
      <c r="Z89" s="44"/>
    </row>
    <row r="90" spans="5:26" ht="15.75" customHeight="1" x14ac:dyDescent="0.3">
      <c r="E90" s="86">
        <f t="shared" si="16"/>
        <v>86</v>
      </c>
      <c r="F90" s="87">
        <f t="shared" si="0"/>
        <v>4.3</v>
      </c>
      <c r="G90" s="87">
        <f t="shared" si="1"/>
        <v>4.8</v>
      </c>
      <c r="H90" s="88">
        <f t="shared" si="2"/>
        <v>-1.6660359249304172E+16</v>
      </c>
      <c r="I90" s="89">
        <f t="shared" si="17"/>
        <v>-99962155495825.031</v>
      </c>
      <c r="J90" s="90">
        <f t="shared" si="10"/>
        <v>2.5488298467940777E+29</v>
      </c>
      <c r="K90" s="91" t="b">
        <f t="shared" si="3"/>
        <v>0</v>
      </c>
      <c r="L90" s="92">
        <f t="shared" si="11"/>
        <v>0</v>
      </c>
      <c r="M90" s="92">
        <f t="shared" si="18"/>
        <v>-11631500310.009071</v>
      </c>
      <c r="N90" s="92">
        <f t="shared" si="19"/>
        <v>-3.0494081317738048E+16</v>
      </c>
      <c r="O90" s="93">
        <f>IF(ABS(U90)&gt;80,$B$7, LOOKUP(V90,'[1]Force mapping'!$B$7:$B$167,'[1]Force mapping'!$J$7:$J$167))</f>
        <v>239</v>
      </c>
      <c r="P90" s="87">
        <f t="shared" si="4"/>
        <v>0.5</v>
      </c>
      <c r="Q90" s="90">
        <f t="shared" si="5"/>
        <v>-1940532447492421</v>
      </c>
      <c r="R90" s="72">
        <f>IF(ABS(U90)&gt;30, 0, LOOKUP(V90,TestData!$A$2:$B$20,TestData!$D$2:$D$20) * (N90/5) * SIGN(U90))</f>
        <v>0</v>
      </c>
      <c r="S90" s="95">
        <f t="shared" si="6"/>
        <v>0</v>
      </c>
      <c r="T90" s="96">
        <f t="shared" si="20"/>
        <v>7107559.3076426219</v>
      </c>
      <c r="U90" s="97">
        <f t="shared" si="21"/>
        <v>-33050135.285372797</v>
      </c>
      <c r="V90" s="76">
        <f t="shared" si="7"/>
        <v>33050135.5</v>
      </c>
      <c r="Y90" s="102"/>
      <c r="Z90" s="44"/>
    </row>
    <row r="91" spans="5:26" ht="15.75" customHeight="1" x14ac:dyDescent="0.3">
      <c r="E91" s="86">
        <f t="shared" si="16"/>
        <v>87</v>
      </c>
      <c r="F91" s="87">
        <f t="shared" si="0"/>
        <v>4.3500000000000005</v>
      </c>
      <c r="G91" s="87">
        <f t="shared" si="1"/>
        <v>4.8500000000000005</v>
      </c>
      <c r="H91" s="88">
        <f t="shared" si="2"/>
        <v>-1.6660359249304172E+16</v>
      </c>
      <c r="I91" s="89">
        <f t="shared" si="17"/>
        <v>-99962155495825.031</v>
      </c>
      <c r="J91" s="90">
        <f t="shared" si="10"/>
        <v>2.5488298467940777E+29</v>
      </c>
      <c r="K91" s="91" t="b">
        <f t="shared" si="3"/>
        <v>0</v>
      </c>
      <c r="L91" s="92">
        <f t="shared" si="11"/>
        <v>0</v>
      </c>
      <c r="M91" s="92">
        <f t="shared" si="18"/>
        <v>-4303655114.7033567</v>
      </c>
      <c r="N91" s="92">
        <f t="shared" si="19"/>
        <v>-2.7444674349114276E+16</v>
      </c>
      <c r="O91" s="93">
        <f>IF(ABS(U91)&gt;80,$B$7, LOOKUP(V91,'[1]Force mapping'!$B$7:$B$167,'[1]Force mapping'!$J$7:$J$167))</f>
        <v>239</v>
      </c>
      <c r="P91" s="87">
        <f t="shared" si="4"/>
        <v>0.5</v>
      </c>
      <c r="Q91" s="90">
        <f t="shared" si="5"/>
        <v>-1746479276761817.5</v>
      </c>
      <c r="R91" s="72">
        <f>IF(ABS(U91)&gt;30, 0, LOOKUP(V91,TestData!$A$2:$B$20,TestData!$D$2:$D$20) * (N91/5) * SIGN(U91))</f>
        <v>0</v>
      </c>
      <c r="S91" s="95">
        <f t="shared" si="6"/>
        <v>0</v>
      </c>
      <c r="T91" s="96">
        <f t="shared" si="20"/>
        <v>7107559.3076426219</v>
      </c>
      <c r="U91" s="97">
        <f t="shared" si="21"/>
        <v>-33405513.25075493</v>
      </c>
      <c r="V91" s="76">
        <f t="shared" si="7"/>
        <v>33405513.5</v>
      </c>
      <c r="Y91" s="102"/>
      <c r="Z91" s="44"/>
    </row>
    <row r="92" spans="5:26" ht="15.75" customHeight="1" x14ac:dyDescent="0.3">
      <c r="E92" s="86">
        <f t="shared" si="16"/>
        <v>88</v>
      </c>
      <c r="F92" s="87">
        <f t="shared" si="0"/>
        <v>4.4000000000000004</v>
      </c>
      <c r="G92" s="87">
        <f t="shared" si="1"/>
        <v>4.9000000000000004</v>
      </c>
      <c r="H92" s="88">
        <f t="shared" si="2"/>
        <v>-1.6660359249304172E+16</v>
      </c>
      <c r="I92" s="89">
        <f t="shared" si="17"/>
        <v>-99962155495825.031</v>
      </c>
      <c r="J92" s="90">
        <f t="shared" si="10"/>
        <v>2.5488298467940777E+29</v>
      </c>
      <c r="K92" s="91" t="b">
        <f t="shared" si="3"/>
        <v>0</v>
      </c>
      <c r="L92" s="92">
        <f t="shared" si="11"/>
        <v>0</v>
      </c>
      <c r="M92" s="92">
        <f t="shared" si="18"/>
        <v>-1592352392.4402418</v>
      </c>
      <c r="N92" s="92">
        <f t="shared" si="19"/>
        <v>-2.470020734456836E+16</v>
      </c>
      <c r="O92" s="93">
        <f>IF(ABS(U92)&gt;80,$B$7, LOOKUP(V92,'[1]Force mapping'!$B$7:$B$167,'[1]Force mapping'!$J$7:$J$167))</f>
        <v>239</v>
      </c>
      <c r="P92" s="87">
        <f t="shared" si="4"/>
        <v>0.5</v>
      </c>
      <c r="Q92" s="90">
        <f t="shared" si="5"/>
        <v>-1571831376472531.8</v>
      </c>
      <c r="R92" s="72">
        <f>IF(ABS(U92)&gt;30, 0, LOOKUP(V92,TestData!$A$2:$B$20,TestData!$D$2:$D$20) * (N92/5) * SIGN(U92))</f>
        <v>0</v>
      </c>
      <c r="S92" s="95">
        <f t="shared" si="6"/>
        <v>0</v>
      </c>
      <c r="T92" s="96">
        <f t="shared" si="20"/>
        <v>7107559.3076426219</v>
      </c>
      <c r="U92" s="97">
        <f t="shared" si="21"/>
        <v>-33760891.216137059</v>
      </c>
      <c r="V92" s="76">
        <f t="shared" si="7"/>
        <v>33760891</v>
      </c>
      <c r="Y92" s="102"/>
      <c r="Z92" s="44"/>
    </row>
    <row r="93" spans="5:26" ht="15.75" customHeight="1" x14ac:dyDescent="0.3">
      <c r="E93" s="86">
        <f t="shared" si="16"/>
        <v>89</v>
      </c>
      <c r="F93" s="87">
        <f t="shared" si="0"/>
        <v>4.45</v>
      </c>
      <c r="G93" s="87">
        <f t="shared" si="1"/>
        <v>4.95</v>
      </c>
      <c r="H93" s="88">
        <f t="shared" si="2"/>
        <v>-1.6660359249304172E+16</v>
      </c>
      <c r="I93" s="89">
        <f t="shared" si="17"/>
        <v>-99962155495825.031</v>
      </c>
      <c r="J93" s="90">
        <f t="shared" si="10"/>
        <v>2.5488298467940777E+29</v>
      </c>
      <c r="K93" s="91" t="b">
        <f t="shared" si="3"/>
        <v>0</v>
      </c>
      <c r="L93" s="92">
        <f t="shared" si="11"/>
        <v>0</v>
      </c>
      <c r="M93" s="92">
        <f t="shared" si="18"/>
        <v>-589170385.20288944</v>
      </c>
      <c r="N93" s="92">
        <f t="shared" si="19"/>
        <v>-2.2230186769346764E+16</v>
      </c>
      <c r="O93" s="93">
        <f>IF(ABS(U93)&gt;80,$B$7, LOOKUP(V93,'[1]Force mapping'!$B$7:$B$167,'[1]Force mapping'!$J$7:$J$167))</f>
        <v>239</v>
      </c>
      <c r="P93" s="87">
        <f t="shared" si="4"/>
        <v>0.5</v>
      </c>
      <c r="Q93" s="90">
        <f t="shared" si="5"/>
        <v>-1414648248958430.3</v>
      </c>
      <c r="R93" s="72">
        <f>IF(ABS(U93)&gt;30, 0, LOOKUP(V93,TestData!$A$2:$B$20,TestData!$D$2:$D$20) * (N93/5) * SIGN(U93))</f>
        <v>0</v>
      </c>
      <c r="S93" s="95">
        <f t="shared" si="6"/>
        <v>0</v>
      </c>
      <c r="T93" s="96">
        <f t="shared" si="20"/>
        <v>7107559.3076426219</v>
      </c>
      <c r="U93" s="97">
        <f t="shared" si="21"/>
        <v>-34116269.181519188</v>
      </c>
      <c r="V93" s="76">
        <f t="shared" si="7"/>
        <v>34116269</v>
      </c>
      <c r="Y93" s="102"/>
      <c r="Z93" s="44"/>
    </row>
    <row r="94" spans="5:26" ht="15.75" customHeight="1" x14ac:dyDescent="0.3">
      <c r="E94" s="86">
        <f t="shared" si="16"/>
        <v>90</v>
      </c>
      <c r="F94" s="87">
        <f t="shared" si="0"/>
        <v>4.5</v>
      </c>
      <c r="G94" s="87">
        <f t="shared" si="1"/>
        <v>5</v>
      </c>
      <c r="H94" s="88">
        <f t="shared" si="2"/>
        <v>-1.6660359249304172E+16</v>
      </c>
      <c r="I94" s="89">
        <f t="shared" si="17"/>
        <v>-99962155495825.031</v>
      </c>
      <c r="J94" s="90">
        <f t="shared" si="10"/>
        <v>2.5488298467940777E+29</v>
      </c>
      <c r="K94" s="91" t="b">
        <f t="shared" si="3"/>
        <v>0</v>
      </c>
      <c r="L94" s="92">
        <f t="shared" si="11"/>
        <v>0</v>
      </c>
      <c r="M94" s="92">
        <f t="shared" si="18"/>
        <v>-217993042.52506912</v>
      </c>
      <c r="N94" s="92">
        <f t="shared" si="19"/>
        <v>-2.0007168151329128E+16</v>
      </c>
      <c r="O94" s="93">
        <f>IF(ABS(U94)&gt;80,$B$7, LOOKUP(V94,'[1]Force mapping'!$B$7:$B$167,'[1]Force mapping'!$J$7:$J$167))</f>
        <v>239</v>
      </c>
      <c r="P94" s="87">
        <f t="shared" si="4"/>
        <v>0.5</v>
      </c>
      <c r="Q94" s="90">
        <f t="shared" si="5"/>
        <v>-1273183427811853.5</v>
      </c>
      <c r="R94" s="72">
        <f>IF(ABS(U94)&gt;30, 0, LOOKUP(V94,TestData!$A$2:$B$20,TestData!$D$2:$D$20) * (N94/5) * SIGN(U94))</f>
        <v>0</v>
      </c>
      <c r="S94" s="95">
        <f t="shared" si="6"/>
        <v>0</v>
      </c>
      <c r="T94" s="96">
        <f t="shared" si="20"/>
        <v>7107559.3076426219</v>
      </c>
      <c r="U94" s="97">
        <f t="shared" si="21"/>
        <v>-34471647.146901317</v>
      </c>
      <c r="V94" s="76">
        <f t="shared" si="7"/>
        <v>34471647</v>
      </c>
      <c r="Y94" s="102"/>
      <c r="Z94" s="44"/>
    </row>
    <row r="95" spans="5:26" ht="15.75" customHeight="1" x14ac:dyDescent="0.3">
      <c r="E95" s="86">
        <f t="shared" si="16"/>
        <v>91</v>
      </c>
      <c r="F95" s="87">
        <f t="shared" si="0"/>
        <v>4.55</v>
      </c>
      <c r="G95" s="87">
        <f t="shared" si="1"/>
        <v>5.05</v>
      </c>
      <c r="H95" s="88">
        <f t="shared" si="2"/>
        <v>-1.6660359249304172E+16</v>
      </c>
      <c r="I95" s="89">
        <f t="shared" si="17"/>
        <v>-99962155495825.031</v>
      </c>
      <c r="J95" s="90">
        <f t="shared" si="10"/>
        <v>2.5488298467940777E+29</v>
      </c>
      <c r="K95" s="91" t="b">
        <f t="shared" si="3"/>
        <v>0</v>
      </c>
      <c r="L95" s="92">
        <f t="shared" si="11"/>
        <v>0</v>
      </c>
      <c r="M95" s="92">
        <f t="shared" si="18"/>
        <v>-80657425.734275579</v>
      </c>
      <c r="N95" s="92">
        <f t="shared" si="19"/>
        <v>-1.800645135799552E+16</v>
      </c>
      <c r="O95" s="93">
        <f>IF(ABS(U95)&gt;80,$B$7, LOOKUP(V95,'[1]Force mapping'!$B$7:$B$167,'[1]Force mapping'!$J$7:$J$167))</f>
        <v>239</v>
      </c>
      <c r="P95" s="87">
        <f t="shared" si="4"/>
        <v>0.5</v>
      </c>
      <c r="Q95" s="90">
        <f t="shared" si="5"/>
        <v>-1145865086417896.8</v>
      </c>
      <c r="R95" s="72">
        <f>IF(ABS(U95)&gt;30, 0, LOOKUP(V95,TestData!$A$2:$B$20,TestData!$D$2:$D$20) * (N95/5) * SIGN(U95))</f>
        <v>0</v>
      </c>
      <c r="S95" s="95">
        <f t="shared" si="6"/>
        <v>0</v>
      </c>
      <c r="T95" s="96">
        <f t="shared" si="20"/>
        <v>7107559.3076426219</v>
      </c>
      <c r="U95" s="97">
        <f t="shared" si="21"/>
        <v>-34827025.112283446</v>
      </c>
      <c r="V95" s="76">
        <f t="shared" si="7"/>
        <v>34827025</v>
      </c>
      <c r="Y95" s="102"/>
      <c r="Z95" s="44"/>
    </row>
    <row r="96" spans="5:26" ht="15.75" customHeight="1" x14ac:dyDescent="0.3">
      <c r="E96" s="86">
        <f t="shared" si="16"/>
        <v>92</v>
      </c>
      <c r="F96" s="87">
        <f t="shared" si="0"/>
        <v>4.6000000000000005</v>
      </c>
      <c r="G96" s="87">
        <f t="shared" si="1"/>
        <v>5.1000000000000005</v>
      </c>
      <c r="H96" s="88">
        <f t="shared" si="2"/>
        <v>-1.6660359249304172E+16</v>
      </c>
      <c r="I96" s="89">
        <f t="shared" si="17"/>
        <v>-99962155495825.031</v>
      </c>
      <c r="J96" s="90">
        <f t="shared" si="10"/>
        <v>2.5488298467940777E+29</v>
      </c>
      <c r="K96" s="91" t="b">
        <f t="shared" si="3"/>
        <v>0</v>
      </c>
      <c r="L96" s="92">
        <f t="shared" si="11"/>
        <v>0</v>
      </c>
      <c r="M96" s="92">
        <f t="shared" si="18"/>
        <v>-29843247.521681964</v>
      </c>
      <c r="N96" s="92">
        <f t="shared" si="19"/>
        <v>-1.620580623026171E+16</v>
      </c>
      <c r="O96" s="93">
        <f>IF(ABS(U96)&gt;80,$B$7, LOOKUP(V96,'[1]Force mapping'!$B$7:$B$167,'[1]Force mapping'!$J$7:$J$167))</f>
        <v>239</v>
      </c>
      <c r="P96" s="87">
        <f t="shared" si="4"/>
        <v>0.5</v>
      </c>
      <c r="Q96" s="90">
        <f t="shared" si="5"/>
        <v>-1031278578289381.5</v>
      </c>
      <c r="R96" s="72">
        <f>IF(ABS(U96)&gt;30, 0, LOOKUP(V96,TestData!$A$2:$B$20,TestData!$D$2:$D$20) * (N96/5) * SIGN(U96))</f>
        <v>0</v>
      </c>
      <c r="S96" s="95">
        <f t="shared" si="6"/>
        <v>0</v>
      </c>
      <c r="T96" s="96">
        <f t="shared" si="20"/>
        <v>7107559.3076426219</v>
      </c>
      <c r="U96" s="97">
        <f t="shared" si="21"/>
        <v>-35182403.077665575</v>
      </c>
      <c r="V96" s="76">
        <f t="shared" si="7"/>
        <v>35182403</v>
      </c>
      <c r="Y96" s="102"/>
      <c r="Z96" s="44"/>
    </row>
    <row r="97" spans="5:26" ht="15.75" customHeight="1" x14ac:dyDescent="0.3">
      <c r="E97" s="86">
        <f t="shared" si="16"/>
        <v>93</v>
      </c>
      <c r="F97" s="87">
        <f t="shared" si="0"/>
        <v>4.6500000000000004</v>
      </c>
      <c r="G97" s="87">
        <f t="shared" si="1"/>
        <v>5.15</v>
      </c>
      <c r="H97" s="88">
        <f t="shared" si="2"/>
        <v>-1.6660359249304172E+16</v>
      </c>
      <c r="I97" s="89">
        <f t="shared" si="17"/>
        <v>-99962155495825.031</v>
      </c>
      <c r="J97" s="90">
        <f t="shared" si="10"/>
        <v>2.5488298467940777E+29</v>
      </c>
      <c r="K97" s="91" t="b">
        <f t="shared" si="3"/>
        <v>0</v>
      </c>
      <c r="L97" s="92">
        <f t="shared" si="11"/>
        <v>0</v>
      </c>
      <c r="M97" s="92">
        <f t="shared" si="18"/>
        <v>-11042001.583022326</v>
      </c>
      <c r="N97" s="92">
        <f t="shared" si="19"/>
        <v>-1.4585225610219864E+16</v>
      </c>
      <c r="O97" s="93">
        <f>IF(ABS(U97)&gt;80,$B$7, LOOKUP(V97,'[1]Force mapping'!$B$7:$B$167,'[1]Force mapping'!$J$7:$J$167))</f>
        <v>239</v>
      </c>
      <c r="P97" s="87">
        <f t="shared" si="4"/>
        <v>0.5</v>
      </c>
      <c r="Q97" s="90">
        <f t="shared" si="5"/>
        <v>-928150720650354.88</v>
      </c>
      <c r="R97" s="72">
        <f>IF(ABS(U97)&gt;30, 0, LOOKUP(V97,TestData!$A$2:$B$20,TestData!$D$2:$D$20) * (N97/5) * SIGN(U97))</f>
        <v>0</v>
      </c>
      <c r="S97" s="95">
        <f t="shared" si="6"/>
        <v>0</v>
      </c>
      <c r="T97" s="96">
        <f t="shared" si="20"/>
        <v>7107559.3076426219</v>
      </c>
      <c r="U97" s="97">
        <f t="shared" si="21"/>
        <v>-35537781.043047704</v>
      </c>
      <c r="V97" s="76">
        <f t="shared" si="7"/>
        <v>35537781</v>
      </c>
      <c r="Y97" s="102"/>
      <c r="Z97" s="44"/>
    </row>
    <row r="98" spans="5:26" ht="15.75" customHeight="1" x14ac:dyDescent="0.3">
      <c r="E98" s="86">
        <f t="shared" si="16"/>
        <v>94</v>
      </c>
      <c r="F98" s="87">
        <f t="shared" si="0"/>
        <v>4.7</v>
      </c>
      <c r="G98" s="87">
        <f t="shared" si="1"/>
        <v>5.2</v>
      </c>
      <c r="H98" s="88">
        <f t="shared" si="2"/>
        <v>-1.6660359249304172E+16</v>
      </c>
      <c r="I98" s="89">
        <f t="shared" si="17"/>
        <v>-99962155495825.031</v>
      </c>
      <c r="J98" s="90">
        <f t="shared" si="10"/>
        <v>2.5488298467940777E+29</v>
      </c>
      <c r="K98" s="91" t="b">
        <f t="shared" si="3"/>
        <v>0</v>
      </c>
      <c r="L98" s="92">
        <f t="shared" si="11"/>
        <v>0</v>
      </c>
      <c r="M98" s="92">
        <f t="shared" si="18"/>
        <v>-4085540.5857182611</v>
      </c>
      <c r="N98" s="92">
        <f t="shared" si="19"/>
        <v>-1.3126703050302078E+16</v>
      </c>
      <c r="O98" s="93">
        <f>IF(ABS(U98)&gt;80,$B$7, LOOKUP(V98,'[1]Force mapping'!$B$7:$B$167,'[1]Force mapping'!$J$7:$J$167))</f>
        <v>239</v>
      </c>
      <c r="P98" s="87">
        <f t="shared" si="4"/>
        <v>0.5</v>
      </c>
      <c r="Q98" s="90">
        <f t="shared" si="5"/>
        <v>-835335648655586.75</v>
      </c>
      <c r="R98" s="72">
        <f>IF(ABS(U98)&gt;30, 0, LOOKUP(V98,TestData!$A$2:$B$20,TestData!$D$2:$D$20) * (N98/5) * SIGN(U98))</f>
        <v>0</v>
      </c>
      <c r="S98" s="95">
        <f t="shared" si="6"/>
        <v>0</v>
      </c>
      <c r="T98" s="96">
        <f t="shared" si="20"/>
        <v>7107559.3076426219</v>
      </c>
      <c r="U98" s="97">
        <f t="shared" si="21"/>
        <v>-35893159.008429833</v>
      </c>
      <c r="V98" s="76">
        <f t="shared" si="7"/>
        <v>35893159</v>
      </c>
      <c r="Y98" s="102"/>
      <c r="Z98" s="44"/>
    </row>
    <row r="99" spans="5:26" ht="15.75" customHeight="1" x14ac:dyDescent="0.3">
      <c r="E99" s="86">
        <f t="shared" si="16"/>
        <v>95</v>
      </c>
      <c r="F99" s="87">
        <f t="shared" si="0"/>
        <v>4.75</v>
      </c>
      <c r="G99" s="87">
        <f t="shared" si="1"/>
        <v>5.25</v>
      </c>
      <c r="H99" s="88">
        <f t="shared" si="2"/>
        <v>-1.6660359249304172E+16</v>
      </c>
      <c r="I99" s="89">
        <f t="shared" si="17"/>
        <v>-99962155495825.031</v>
      </c>
      <c r="J99" s="90">
        <f t="shared" si="10"/>
        <v>2.5488298467940777E+29</v>
      </c>
      <c r="K99" s="91" t="b">
        <f t="shared" si="3"/>
        <v>0</v>
      </c>
      <c r="L99" s="92">
        <f t="shared" si="11"/>
        <v>0</v>
      </c>
      <c r="M99" s="92">
        <f t="shared" si="18"/>
        <v>-1511650.0167157566</v>
      </c>
      <c r="N99" s="92">
        <f t="shared" si="19"/>
        <v>-1.1814032745680424E+16</v>
      </c>
      <c r="O99" s="93">
        <f>IF(ABS(U99)&gt;80,$B$7, LOOKUP(V99,'[1]Force mapping'!$B$7:$B$167,'[1]Force mapping'!$J$7:$J$167))</f>
        <v>239</v>
      </c>
      <c r="P99" s="87">
        <f t="shared" si="4"/>
        <v>0.5</v>
      </c>
      <c r="Q99" s="90">
        <f t="shared" si="5"/>
        <v>-751802083816027</v>
      </c>
      <c r="R99" s="72">
        <f>IF(ABS(U99)&gt;30, 0, LOOKUP(V99,TestData!$A$2:$B$20,TestData!$D$2:$D$20) * (N99/5) * SIGN(U99))</f>
        <v>0</v>
      </c>
      <c r="S99" s="95">
        <f t="shared" si="6"/>
        <v>0</v>
      </c>
      <c r="T99" s="96">
        <f t="shared" si="20"/>
        <v>7107559.3076426219</v>
      </c>
      <c r="U99" s="97">
        <f t="shared" si="21"/>
        <v>-36248536.973811962</v>
      </c>
      <c r="V99" s="76">
        <f t="shared" si="7"/>
        <v>36248537</v>
      </c>
      <c r="Y99" s="102"/>
      <c r="Z99" s="44"/>
    </row>
    <row r="100" spans="5:26" ht="15.75" customHeight="1" x14ac:dyDescent="0.3">
      <c r="E100" s="86">
        <f t="shared" si="16"/>
        <v>96</v>
      </c>
      <c r="F100" s="87">
        <f t="shared" si="0"/>
        <v>4.8000000000000007</v>
      </c>
      <c r="G100" s="87">
        <f t="shared" si="1"/>
        <v>5.3000000000000007</v>
      </c>
      <c r="H100" s="88">
        <f t="shared" si="2"/>
        <v>-1.6660359249304172E+16</v>
      </c>
      <c r="I100" s="89">
        <f t="shared" si="17"/>
        <v>-99962155495825.031</v>
      </c>
      <c r="J100" s="90">
        <f t="shared" si="10"/>
        <v>2.5488298467940777E+29</v>
      </c>
      <c r="K100" s="91" t="b">
        <f t="shared" si="3"/>
        <v>0</v>
      </c>
      <c r="L100" s="92">
        <f t="shared" si="11"/>
        <v>0</v>
      </c>
      <c r="M100" s="92">
        <f t="shared" si="18"/>
        <v>-559310.50618482998</v>
      </c>
      <c r="N100" s="92">
        <f t="shared" si="19"/>
        <v>-1.0632629471263546E+16</v>
      </c>
      <c r="O100" s="93">
        <f>IF(ABS(U100)&gt;80,$B$7, LOOKUP(V100,'[1]Force mapping'!$B$7:$B$167,'[1]Force mapping'!$J$7:$J$167))</f>
        <v>239</v>
      </c>
      <c r="P100" s="87">
        <f t="shared" si="4"/>
        <v>0.5</v>
      </c>
      <c r="Q100" s="90">
        <f t="shared" si="5"/>
        <v>-676621875444043.75</v>
      </c>
      <c r="R100" s="72">
        <f>IF(ABS(U100)&gt;30, 0, LOOKUP(V100,TestData!$A$2:$B$20,TestData!$D$2:$D$20) * (N100/5) * SIGN(U100))</f>
        <v>0</v>
      </c>
      <c r="S100" s="95">
        <f t="shared" si="6"/>
        <v>0</v>
      </c>
      <c r="T100" s="96">
        <f t="shared" si="20"/>
        <v>7107559.3076426219</v>
      </c>
      <c r="U100" s="97">
        <f t="shared" si="21"/>
        <v>-36603914.939194091</v>
      </c>
      <c r="V100" s="76">
        <f t="shared" si="7"/>
        <v>36603915</v>
      </c>
      <c r="Y100" s="102"/>
      <c r="Z100" s="44"/>
    </row>
    <row r="101" spans="5:26" ht="15.75" customHeight="1" x14ac:dyDescent="0.3">
      <c r="E101" s="86">
        <f t="shared" si="16"/>
        <v>97</v>
      </c>
      <c r="F101" s="87">
        <f t="shared" si="0"/>
        <v>4.8500000000000005</v>
      </c>
      <c r="G101" s="87">
        <f t="shared" si="1"/>
        <v>5.3500000000000005</v>
      </c>
      <c r="H101" s="88">
        <f t="shared" si="2"/>
        <v>-1.6660359249304172E+16</v>
      </c>
      <c r="I101" s="89">
        <f t="shared" si="17"/>
        <v>-99962155495825.031</v>
      </c>
      <c r="J101" s="90">
        <f t="shared" si="10"/>
        <v>2.5488298467940777E+29</v>
      </c>
      <c r="K101" s="91" t="b">
        <f t="shared" si="3"/>
        <v>0</v>
      </c>
      <c r="L101" s="92">
        <f t="shared" si="11"/>
        <v>0</v>
      </c>
      <c r="M101" s="92">
        <f t="shared" si="18"/>
        <v>-206944.88728838711</v>
      </c>
      <c r="N101" s="92">
        <f t="shared" si="19"/>
        <v>-9569366524193122</v>
      </c>
      <c r="O101" s="93">
        <f>IF(ABS(U101)&gt;80,$B$7, LOOKUP(V101,'[1]Force mapping'!$B$7:$B$167,'[1]Force mapping'!$J$7:$J$167))</f>
        <v>239</v>
      </c>
      <c r="P101" s="87">
        <f t="shared" si="4"/>
        <v>0.5</v>
      </c>
      <c r="Q101" s="90">
        <f t="shared" si="5"/>
        <v>-608959687903198.63</v>
      </c>
      <c r="R101" s="72">
        <f>IF(ABS(U101)&gt;30, 0, LOOKUP(V101,TestData!$A$2:$B$20,TestData!$D$2:$D$20) * (N101/5) * SIGN(U101))</f>
        <v>0</v>
      </c>
      <c r="S101" s="95">
        <f t="shared" si="6"/>
        <v>0</v>
      </c>
      <c r="T101" s="96">
        <f t="shared" si="20"/>
        <v>7107559.3076426219</v>
      </c>
      <c r="U101" s="97">
        <f t="shared" si="21"/>
        <v>-36959292.90457622</v>
      </c>
      <c r="V101" s="76">
        <f t="shared" si="7"/>
        <v>36959293</v>
      </c>
      <c r="Y101" s="102"/>
      <c r="Z101" s="44"/>
    </row>
    <row r="102" spans="5:26" ht="15.75" customHeight="1" x14ac:dyDescent="0.3">
      <c r="E102" s="86">
        <f t="shared" si="16"/>
        <v>98</v>
      </c>
      <c r="F102" s="87">
        <f t="shared" si="0"/>
        <v>4.9000000000000004</v>
      </c>
      <c r="G102" s="87">
        <f t="shared" si="1"/>
        <v>5.4</v>
      </c>
      <c r="H102" s="88">
        <f t="shared" si="2"/>
        <v>-1.6660359249304172E+16</v>
      </c>
      <c r="I102" s="89">
        <f t="shared" si="17"/>
        <v>-99962155495825.031</v>
      </c>
      <c r="J102" s="90">
        <f t="shared" si="10"/>
        <v>2.5488298467940777E+29</v>
      </c>
      <c r="K102" s="91" t="b">
        <f t="shared" si="3"/>
        <v>0</v>
      </c>
      <c r="L102" s="92">
        <f t="shared" si="11"/>
        <v>0</v>
      </c>
      <c r="M102" s="92">
        <f t="shared" si="18"/>
        <v>-76569.608296703227</v>
      </c>
      <c r="N102" s="92">
        <f t="shared" si="19"/>
        <v>-8612429871794504</v>
      </c>
      <c r="O102" s="93">
        <f>IF(ABS(U102)&gt;80,$B$7, LOOKUP(V102,'[1]Force mapping'!$B$7:$B$167,'[1]Force mapping'!$J$7:$J$167))</f>
        <v>239</v>
      </c>
      <c r="P102" s="87">
        <f t="shared" si="4"/>
        <v>0.5</v>
      </c>
      <c r="Q102" s="90">
        <f t="shared" si="5"/>
        <v>-548063719114195.69</v>
      </c>
      <c r="R102" s="72">
        <f>IF(ABS(U102)&gt;30, 0, LOOKUP(V102,TestData!$A$2:$B$20,TestData!$D$2:$D$20) * (N102/5) * SIGN(U102))</f>
        <v>0</v>
      </c>
      <c r="S102" s="95">
        <f t="shared" si="6"/>
        <v>0</v>
      </c>
      <c r="T102" s="96">
        <f t="shared" si="20"/>
        <v>7107559.3076426219</v>
      </c>
      <c r="U102" s="97">
        <f t="shared" si="21"/>
        <v>-37314670.869958349</v>
      </c>
      <c r="V102" s="76">
        <f t="shared" si="7"/>
        <v>37314671</v>
      </c>
      <c r="Y102" s="102"/>
      <c r="Z102" s="44"/>
    </row>
    <row r="103" spans="5:26" ht="15.75" customHeight="1" x14ac:dyDescent="0.3">
      <c r="E103" s="86">
        <f t="shared" si="16"/>
        <v>99</v>
      </c>
      <c r="F103" s="87">
        <f t="shared" si="0"/>
        <v>4.95</v>
      </c>
      <c r="G103" s="87">
        <f t="shared" si="1"/>
        <v>5.45</v>
      </c>
      <c r="H103" s="88">
        <f t="shared" si="2"/>
        <v>-1.6660359249304172E+16</v>
      </c>
      <c r="I103" s="89">
        <f t="shared" si="17"/>
        <v>-99962155495825.031</v>
      </c>
      <c r="J103" s="90">
        <f t="shared" si="10"/>
        <v>2.5488298467940777E+29</v>
      </c>
      <c r="K103" s="91" t="b">
        <f t="shared" si="3"/>
        <v>0</v>
      </c>
      <c r="L103" s="92">
        <f t="shared" si="11"/>
        <v>0</v>
      </c>
      <c r="M103" s="92">
        <f t="shared" si="18"/>
        <v>-28330.755069780193</v>
      </c>
      <c r="N103" s="92">
        <f t="shared" si="19"/>
        <v>-7751186884622711</v>
      </c>
      <c r="O103" s="93">
        <f>IF(ABS(U103)&gt;80,$B$7, LOOKUP(V103,'[1]Force mapping'!$B$7:$B$167,'[1]Force mapping'!$J$7:$J$167))</f>
        <v>239</v>
      </c>
      <c r="P103" s="87">
        <f t="shared" si="4"/>
        <v>0.5</v>
      </c>
      <c r="Q103" s="90">
        <f t="shared" si="5"/>
        <v>-493257347203263.38</v>
      </c>
      <c r="R103" s="72">
        <f>IF(ABS(U103)&gt;30, 0, LOOKUP(V103,TestData!$A$2:$B$20,TestData!$D$2:$D$20) * (N103/5) * SIGN(U103))</f>
        <v>0</v>
      </c>
      <c r="S103" s="95">
        <f t="shared" si="6"/>
        <v>0</v>
      </c>
      <c r="T103" s="96">
        <f t="shared" si="20"/>
        <v>7107559.3076426219</v>
      </c>
      <c r="U103" s="97">
        <f t="shared" si="21"/>
        <v>-37670048.835340478</v>
      </c>
      <c r="V103" s="76">
        <f t="shared" si="7"/>
        <v>37670049</v>
      </c>
      <c r="Y103" s="102"/>
      <c r="Z103" s="44"/>
    </row>
    <row r="104" spans="5:26" ht="15.75" customHeight="1" x14ac:dyDescent="0.3">
      <c r="E104" s="86">
        <f t="shared" si="16"/>
        <v>100</v>
      </c>
      <c r="F104" s="87">
        <f t="shared" si="0"/>
        <v>5</v>
      </c>
      <c r="G104" s="87">
        <f t="shared" si="1"/>
        <v>5.5</v>
      </c>
      <c r="H104" s="88">
        <f t="shared" si="2"/>
        <v>-1.6660359249304172E+16</v>
      </c>
      <c r="I104" s="89">
        <f t="shared" si="17"/>
        <v>-99962155495825.031</v>
      </c>
      <c r="J104" s="90">
        <f t="shared" si="10"/>
        <v>2.5488298467940777E+29</v>
      </c>
      <c r="K104" s="91" t="b">
        <f t="shared" si="3"/>
        <v>0</v>
      </c>
      <c r="L104" s="92">
        <f t="shared" si="11"/>
        <v>0</v>
      </c>
      <c r="M104" s="92">
        <f t="shared" si="18"/>
        <v>-10482.379375818669</v>
      </c>
      <c r="N104" s="92">
        <f t="shared" si="19"/>
        <v>-6976068196163273</v>
      </c>
      <c r="O104" s="93">
        <f>IF(ABS(U104)&gt;80,$B$7, LOOKUP(V104,'[1]Force mapping'!$B$7:$B$167,'[1]Force mapping'!$J$7:$J$167))</f>
        <v>239</v>
      </c>
      <c r="P104" s="87">
        <f t="shared" si="4"/>
        <v>0.5</v>
      </c>
      <c r="Q104" s="90">
        <f t="shared" si="5"/>
        <v>-443931612483117.38</v>
      </c>
      <c r="R104" s="72">
        <f>IF(ABS(U104)&gt;30, 0, LOOKUP(V104,TestData!$A$2:$B$20,TestData!$D$2:$D$20) * (N104/5) * SIGN(U104))</f>
        <v>0</v>
      </c>
      <c r="S104" s="95">
        <f t="shared" si="6"/>
        <v>0</v>
      </c>
      <c r="T104" s="96">
        <f t="shared" si="20"/>
        <v>7107559.3076426219</v>
      </c>
      <c r="U104" s="97">
        <f t="shared" si="21"/>
        <v>-38025426.800722606</v>
      </c>
      <c r="V104" s="76">
        <f t="shared" si="7"/>
        <v>38025427</v>
      </c>
      <c r="Y104" s="102"/>
      <c r="Z104" s="44"/>
    </row>
    <row r="105" spans="5:26" ht="15.75" customHeight="1" x14ac:dyDescent="0.3">
      <c r="E105" s="86">
        <f t="shared" si="16"/>
        <v>101</v>
      </c>
      <c r="F105" s="87">
        <f t="shared" si="0"/>
        <v>5.0500000000000007</v>
      </c>
      <c r="G105" s="87">
        <f t="shared" si="1"/>
        <v>5.5500000000000007</v>
      </c>
      <c r="H105" s="88">
        <f t="shared" si="2"/>
        <v>-1.6660359249304172E+16</v>
      </c>
      <c r="I105" s="89">
        <f t="shared" si="17"/>
        <v>-99962155495825.031</v>
      </c>
      <c r="J105" s="90">
        <f t="shared" si="10"/>
        <v>2.5488298467940777E+29</v>
      </c>
      <c r="K105" s="91" t="b">
        <f t="shared" si="3"/>
        <v>0</v>
      </c>
      <c r="L105" s="92">
        <f t="shared" si="11"/>
        <v>0</v>
      </c>
      <c r="M105" s="92">
        <f t="shared" si="18"/>
        <v>-3878.4803690529079</v>
      </c>
      <c r="N105" s="92">
        <f t="shared" si="19"/>
        <v>-6278461376547994</v>
      </c>
      <c r="O105" s="93">
        <f>IF(ABS(U105)&gt;80,$B$7, LOOKUP(V105,'[1]Force mapping'!$B$7:$B$167,'[1]Force mapping'!$J$7:$J$167))</f>
        <v>239</v>
      </c>
      <c r="P105" s="87">
        <f t="shared" si="4"/>
        <v>0.5</v>
      </c>
      <c r="Q105" s="90">
        <f t="shared" si="5"/>
        <v>-399538451234872.31</v>
      </c>
      <c r="R105" s="72">
        <f>IF(ABS(U105)&gt;30, 0, LOOKUP(V105,TestData!$A$2:$B$20,TestData!$D$2:$D$20) * (N105/5) * SIGN(U105))</f>
        <v>0</v>
      </c>
      <c r="S105" s="95">
        <f t="shared" si="6"/>
        <v>0</v>
      </c>
      <c r="T105" s="96">
        <f t="shared" si="20"/>
        <v>7107559.3076426219</v>
      </c>
      <c r="U105" s="97">
        <f t="shared" si="21"/>
        <v>-38380804.766104735</v>
      </c>
      <c r="V105" s="76">
        <f t="shared" si="7"/>
        <v>38380805</v>
      </c>
      <c r="Y105" s="102"/>
      <c r="Z105" s="44"/>
    </row>
    <row r="106" spans="5:26" ht="15.75" customHeight="1" x14ac:dyDescent="0.3">
      <c r="E106" s="86">
        <f t="shared" si="16"/>
        <v>102</v>
      </c>
      <c r="F106" s="87">
        <f t="shared" si="0"/>
        <v>5.1000000000000005</v>
      </c>
      <c r="G106" s="87">
        <f t="shared" si="1"/>
        <v>5.6000000000000005</v>
      </c>
      <c r="H106" s="88">
        <f t="shared" si="2"/>
        <v>-1.6660359249304172E+16</v>
      </c>
      <c r="I106" s="89">
        <f t="shared" si="17"/>
        <v>-99962155495825.031</v>
      </c>
      <c r="J106" s="90">
        <f t="shared" si="10"/>
        <v>2.5488298467940777E+29</v>
      </c>
      <c r="K106" s="91" t="b">
        <f t="shared" si="3"/>
        <v>0</v>
      </c>
      <c r="L106" s="92">
        <f t="shared" si="11"/>
        <v>0</v>
      </c>
      <c r="M106" s="92">
        <f t="shared" si="18"/>
        <v>-1435.037736549576</v>
      </c>
      <c r="N106" s="92">
        <f t="shared" si="19"/>
        <v>-5650615238893582</v>
      </c>
      <c r="O106" s="93">
        <f>IF(ABS(U106)&gt;80,$B$7, LOOKUP(V106,'[1]Force mapping'!$B$7:$B$167,'[1]Force mapping'!$J$7:$J$167))</f>
        <v>239</v>
      </c>
      <c r="P106" s="87">
        <f t="shared" si="4"/>
        <v>0.5</v>
      </c>
      <c r="Q106" s="90">
        <f t="shared" si="5"/>
        <v>-359584606111409.69</v>
      </c>
      <c r="R106" s="72">
        <f>IF(ABS(U106)&gt;30, 0, LOOKUP(V106,TestData!$A$2:$B$20,TestData!$D$2:$D$20) * (N106/5) * SIGN(U106))</f>
        <v>0</v>
      </c>
      <c r="S106" s="95">
        <f t="shared" si="6"/>
        <v>0</v>
      </c>
      <c r="T106" s="96">
        <f t="shared" si="20"/>
        <v>7107559.3076426219</v>
      </c>
      <c r="U106" s="97">
        <f t="shared" si="21"/>
        <v>-38736182.731486864</v>
      </c>
      <c r="V106" s="76">
        <f t="shared" si="7"/>
        <v>38736182.5</v>
      </c>
      <c r="Y106" s="102"/>
      <c r="Z106" s="44"/>
    </row>
    <row r="107" spans="5:26" ht="15.75" customHeight="1" x14ac:dyDescent="0.3">
      <c r="E107" s="86">
        <f t="shared" si="16"/>
        <v>103</v>
      </c>
      <c r="F107" s="87">
        <f t="shared" si="0"/>
        <v>5.15</v>
      </c>
      <c r="G107" s="87">
        <f t="shared" si="1"/>
        <v>5.65</v>
      </c>
      <c r="H107" s="88">
        <f t="shared" si="2"/>
        <v>-1.6660359249304172E+16</v>
      </c>
      <c r="I107" s="89">
        <f t="shared" si="17"/>
        <v>-99962155495825.031</v>
      </c>
      <c r="J107" s="90">
        <f t="shared" si="10"/>
        <v>2.5488298467940777E+29</v>
      </c>
      <c r="K107" s="91" t="b">
        <f t="shared" si="3"/>
        <v>0</v>
      </c>
      <c r="L107" s="92">
        <f t="shared" si="11"/>
        <v>0</v>
      </c>
      <c r="M107" s="92">
        <f t="shared" si="18"/>
        <v>-530.96396252334318</v>
      </c>
      <c r="N107" s="92">
        <f t="shared" si="19"/>
        <v>-5085553715004367</v>
      </c>
      <c r="O107" s="93">
        <f>IF(ABS(U107)&gt;80,$B$7, LOOKUP(V107,'[1]Force mapping'!$B$7:$B$167,'[1]Force mapping'!$J$7:$J$167))</f>
        <v>239</v>
      </c>
      <c r="P107" s="87">
        <f t="shared" si="4"/>
        <v>0.5</v>
      </c>
      <c r="Q107" s="90">
        <f t="shared" si="5"/>
        <v>-323626145500277.88</v>
      </c>
      <c r="R107" s="72">
        <f>IF(ABS(U107)&gt;30, 0, LOOKUP(V107,TestData!$A$2:$B$20,TestData!$D$2:$D$20) * (N107/5) * SIGN(U107))</f>
        <v>0</v>
      </c>
      <c r="S107" s="95">
        <f t="shared" si="6"/>
        <v>0</v>
      </c>
      <c r="T107" s="96">
        <f t="shared" si="20"/>
        <v>7107559.3076426219</v>
      </c>
      <c r="U107" s="97">
        <f t="shared" si="21"/>
        <v>-39091560.696868993</v>
      </c>
      <c r="V107" s="76">
        <f t="shared" si="7"/>
        <v>39091560.5</v>
      </c>
      <c r="Y107" s="102"/>
      <c r="Z107" s="44"/>
    </row>
    <row r="108" spans="5:26" ht="15.75" customHeight="1" x14ac:dyDescent="0.3">
      <c r="E108" s="86">
        <f t="shared" si="16"/>
        <v>104</v>
      </c>
      <c r="F108" s="87">
        <f t="shared" si="0"/>
        <v>5.2</v>
      </c>
      <c r="G108" s="87">
        <f t="shared" si="1"/>
        <v>5.7</v>
      </c>
      <c r="H108" s="88">
        <f t="shared" si="2"/>
        <v>-1.6660359249304172E+16</v>
      </c>
      <c r="I108" s="89">
        <f t="shared" si="17"/>
        <v>-99962155495825.031</v>
      </c>
      <c r="J108" s="90">
        <f t="shared" si="10"/>
        <v>2.5488298467940777E+29</v>
      </c>
      <c r="K108" s="91" t="b">
        <f t="shared" si="3"/>
        <v>0</v>
      </c>
      <c r="L108" s="92">
        <f t="shared" si="11"/>
        <v>0</v>
      </c>
      <c r="M108" s="92">
        <f t="shared" si="18"/>
        <v>-196.45666613363699</v>
      </c>
      <c r="N108" s="92">
        <f t="shared" si="19"/>
        <v>-4576998343503983</v>
      </c>
      <c r="O108" s="93">
        <f>IF(ABS(U108)&gt;80,$B$7, LOOKUP(V108,'[1]Force mapping'!$B$7:$B$167,'[1]Force mapping'!$J$7:$J$167))</f>
        <v>239</v>
      </c>
      <c r="P108" s="87">
        <f t="shared" si="4"/>
        <v>0.5</v>
      </c>
      <c r="Q108" s="90">
        <f t="shared" si="5"/>
        <v>-291263530950253.44</v>
      </c>
      <c r="R108" s="72">
        <f>IF(ABS(U108)&gt;30, 0, LOOKUP(V108,TestData!$A$2:$B$20,TestData!$D$2:$D$20) * (N108/5) * SIGN(U108))</f>
        <v>0</v>
      </c>
      <c r="S108" s="95">
        <f t="shared" si="6"/>
        <v>0</v>
      </c>
      <c r="T108" s="96">
        <f t="shared" si="20"/>
        <v>7107559.3076426219</v>
      </c>
      <c r="U108" s="97">
        <f t="shared" si="21"/>
        <v>-39446938.662251122</v>
      </c>
      <c r="V108" s="76">
        <f t="shared" si="7"/>
        <v>39446938.5</v>
      </c>
      <c r="Y108" s="102"/>
      <c r="Z108" s="44"/>
    </row>
    <row r="109" spans="5:26" ht="15.75" customHeight="1" x14ac:dyDescent="0.3">
      <c r="E109" s="86">
        <f t="shared" si="16"/>
        <v>105</v>
      </c>
      <c r="F109" s="87">
        <f t="shared" si="0"/>
        <v>5.25</v>
      </c>
      <c r="G109" s="87">
        <f t="shared" si="1"/>
        <v>5.75</v>
      </c>
      <c r="H109" s="88">
        <f t="shared" si="2"/>
        <v>-1.6660359249304172E+16</v>
      </c>
      <c r="I109" s="89">
        <f t="shared" si="17"/>
        <v>-99962155495825.031</v>
      </c>
      <c r="J109" s="90">
        <f t="shared" si="10"/>
        <v>2.5488298467940777E+29</v>
      </c>
      <c r="K109" s="91" t="b">
        <f t="shared" si="3"/>
        <v>0</v>
      </c>
      <c r="L109" s="92">
        <f t="shared" si="11"/>
        <v>0</v>
      </c>
      <c r="M109" s="92">
        <f t="shared" si="18"/>
        <v>-72.688966469445688</v>
      </c>
      <c r="N109" s="92">
        <f t="shared" si="19"/>
        <v>-4119298509153604.5</v>
      </c>
      <c r="O109" s="93">
        <f>IF(ABS(U109)&gt;80,$B$7, LOOKUP(V109,'[1]Force mapping'!$B$7:$B$167,'[1]Force mapping'!$J$7:$J$167))</f>
        <v>239</v>
      </c>
      <c r="P109" s="87">
        <f t="shared" si="4"/>
        <v>0.5</v>
      </c>
      <c r="Q109" s="90">
        <f t="shared" si="5"/>
        <v>-262137177855229.34</v>
      </c>
      <c r="R109" s="72">
        <f>IF(ABS(U109)&gt;30, 0, LOOKUP(V109,TestData!$A$2:$B$20,TestData!$D$2:$D$20) * (N109/5) * SIGN(U109))</f>
        <v>0</v>
      </c>
      <c r="S109" s="95">
        <f t="shared" si="6"/>
        <v>0</v>
      </c>
      <c r="T109" s="96">
        <f t="shared" si="20"/>
        <v>7107559.3076426219</v>
      </c>
      <c r="U109" s="97">
        <f t="shared" si="21"/>
        <v>-39802316.627633251</v>
      </c>
      <c r="V109" s="76">
        <f t="shared" si="7"/>
        <v>39802316.5</v>
      </c>
      <c r="Y109" s="102"/>
      <c r="Z109" s="44"/>
    </row>
    <row r="110" spans="5:26" ht="15.75" customHeight="1" x14ac:dyDescent="0.3">
      <c r="E110" s="86">
        <f t="shared" si="16"/>
        <v>106</v>
      </c>
      <c r="F110" s="87">
        <f t="shared" si="0"/>
        <v>5.3000000000000007</v>
      </c>
      <c r="G110" s="87">
        <f t="shared" si="1"/>
        <v>5.8000000000000007</v>
      </c>
      <c r="H110" s="88">
        <f t="shared" si="2"/>
        <v>-1.6660359249304172E+16</v>
      </c>
      <c r="I110" s="89">
        <f t="shared" si="17"/>
        <v>-99962155495825.031</v>
      </c>
      <c r="J110" s="90">
        <f t="shared" si="10"/>
        <v>2.5488298467940777E+29</v>
      </c>
      <c r="K110" s="91" t="b">
        <f t="shared" si="3"/>
        <v>0</v>
      </c>
      <c r="L110" s="92">
        <f t="shared" si="11"/>
        <v>0</v>
      </c>
      <c r="M110" s="92">
        <f t="shared" si="18"/>
        <v>-26.894917593694906</v>
      </c>
      <c r="N110" s="92">
        <f t="shared" si="19"/>
        <v>-3707368658238251.5</v>
      </c>
      <c r="O110" s="93">
        <f>IF(ABS(U110)&gt;80,$B$7, LOOKUP(V110,'[1]Force mapping'!$B$7:$B$167,'[1]Force mapping'!$J$7:$J$167))</f>
        <v>239</v>
      </c>
      <c r="P110" s="87">
        <f t="shared" si="4"/>
        <v>0.5</v>
      </c>
      <c r="Q110" s="90">
        <f t="shared" si="5"/>
        <v>-235923460069706.88</v>
      </c>
      <c r="R110" s="72">
        <f>IF(ABS(U110)&gt;30, 0, LOOKUP(V110,TestData!$A$2:$B$20,TestData!$D$2:$D$20) * (N110/5) * SIGN(U110))</f>
        <v>0</v>
      </c>
      <c r="S110" s="95">
        <f t="shared" si="6"/>
        <v>0</v>
      </c>
      <c r="T110" s="96">
        <f t="shared" si="20"/>
        <v>7107559.3076426219</v>
      </c>
      <c r="U110" s="97">
        <f t="shared" si="21"/>
        <v>-40157694.59301538</v>
      </c>
      <c r="V110" s="76">
        <f t="shared" si="7"/>
        <v>40157694.5</v>
      </c>
      <c r="Y110" s="102"/>
      <c r="Z110" s="44"/>
    </row>
    <row r="111" spans="5:26" ht="15.75" customHeight="1" x14ac:dyDescent="0.3">
      <c r="E111" s="86">
        <f t="shared" si="16"/>
        <v>107</v>
      </c>
      <c r="F111" s="87">
        <f t="shared" si="0"/>
        <v>5.3500000000000005</v>
      </c>
      <c r="G111" s="87">
        <f t="shared" si="1"/>
        <v>5.8500000000000005</v>
      </c>
      <c r="H111" s="88">
        <f t="shared" si="2"/>
        <v>-1.6660359249304172E+16</v>
      </c>
      <c r="I111" s="89">
        <f t="shared" si="17"/>
        <v>-99962155495825.031</v>
      </c>
      <c r="J111" s="90">
        <f t="shared" si="10"/>
        <v>2.5488298467940777E+29</v>
      </c>
      <c r="K111" s="91" t="b">
        <f t="shared" si="3"/>
        <v>0</v>
      </c>
      <c r="L111" s="92">
        <f t="shared" si="11"/>
        <v>0</v>
      </c>
      <c r="M111" s="92">
        <f t="shared" si="18"/>
        <v>-9.9511195096671159</v>
      </c>
      <c r="N111" s="92">
        <f t="shared" si="19"/>
        <v>-3336631792414429</v>
      </c>
      <c r="O111" s="93">
        <f>IF(ABS(U111)&gt;80,$B$7, LOOKUP(V111,'[1]Force mapping'!$B$7:$B$167,'[1]Force mapping'!$J$7:$J$167))</f>
        <v>239</v>
      </c>
      <c r="P111" s="87">
        <f t="shared" si="4"/>
        <v>0.5</v>
      </c>
      <c r="Q111" s="90">
        <f t="shared" si="5"/>
        <v>-212331114062736.38</v>
      </c>
      <c r="R111" s="72">
        <f>IF(ABS(U111)&gt;30, 0, LOOKUP(V111,TestData!$A$2:$B$20,TestData!$D$2:$D$20) * (N111/5) * SIGN(U111))</f>
        <v>0</v>
      </c>
      <c r="S111" s="95">
        <f t="shared" si="6"/>
        <v>0</v>
      </c>
      <c r="T111" s="96">
        <f t="shared" si="20"/>
        <v>7107559.3076426219</v>
      </c>
      <c r="U111" s="97">
        <f t="shared" si="21"/>
        <v>-40513072.558397509</v>
      </c>
      <c r="V111" s="76">
        <f t="shared" si="7"/>
        <v>40513072.5</v>
      </c>
      <c r="Y111" s="102"/>
      <c r="Z111" s="44"/>
    </row>
    <row r="112" spans="5:26" ht="15.75" customHeight="1" x14ac:dyDescent="0.3">
      <c r="E112" s="86">
        <f t="shared" si="16"/>
        <v>108</v>
      </c>
      <c r="F112" s="87">
        <f t="shared" si="0"/>
        <v>5.4</v>
      </c>
      <c r="G112" s="87">
        <f t="shared" si="1"/>
        <v>5.9</v>
      </c>
      <c r="H112" s="88">
        <f t="shared" si="2"/>
        <v>-1.6660359249304172E+16</v>
      </c>
      <c r="I112" s="89">
        <f t="shared" si="17"/>
        <v>-99962155495825.031</v>
      </c>
      <c r="J112" s="90">
        <f t="shared" si="10"/>
        <v>2.5488298467940777E+29</v>
      </c>
      <c r="K112" s="91" t="b">
        <f t="shared" si="3"/>
        <v>0</v>
      </c>
      <c r="L112" s="92">
        <f t="shared" si="11"/>
        <v>0</v>
      </c>
      <c r="M112" s="92">
        <f t="shared" si="18"/>
        <v>-3.681914218576833</v>
      </c>
      <c r="N112" s="92">
        <f t="shared" si="19"/>
        <v>-3002968613172987</v>
      </c>
      <c r="O112" s="93">
        <f>IF(ABS(U112)&gt;80,$B$7, LOOKUP(V112,'[1]Force mapping'!$B$7:$B$167,'[1]Force mapping'!$J$7:$J$167))</f>
        <v>239</v>
      </c>
      <c r="P112" s="87">
        <f t="shared" si="4"/>
        <v>0.5</v>
      </c>
      <c r="Q112" s="90">
        <f t="shared" si="5"/>
        <v>-191098002656462.78</v>
      </c>
      <c r="R112" s="72">
        <f>IF(ABS(U112)&gt;30, 0, LOOKUP(V112,TestData!$A$2:$B$20,TestData!$D$2:$D$20) * (N112/5) * SIGN(U112))</f>
        <v>0</v>
      </c>
      <c r="S112" s="95">
        <f t="shared" si="6"/>
        <v>0</v>
      </c>
      <c r="T112" s="96">
        <f t="shared" si="20"/>
        <v>7107559.3076426219</v>
      </c>
      <c r="U112" s="97">
        <f t="shared" si="21"/>
        <v>-40868450.523779638</v>
      </c>
      <c r="V112" s="76">
        <f t="shared" si="7"/>
        <v>40868450.5</v>
      </c>
      <c r="Y112" s="102"/>
      <c r="Z112" s="44"/>
    </row>
    <row r="113" spans="5:26" ht="15.75" customHeight="1" x14ac:dyDescent="0.3">
      <c r="E113" s="86">
        <f t="shared" si="16"/>
        <v>109</v>
      </c>
      <c r="F113" s="87">
        <f t="shared" si="0"/>
        <v>5.45</v>
      </c>
      <c r="G113" s="87">
        <f t="shared" si="1"/>
        <v>5.95</v>
      </c>
      <c r="H113" s="88">
        <f t="shared" si="2"/>
        <v>-1.6660359249304172E+16</v>
      </c>
      <c r="I113" s="89">
        <f t="shared" si="17"/>
        <v>-99962155495825.031</v>
      </c>
      <c r="J113" s="90">
        <f t="shared" si="10"/>
        <v>2.5488298467940777E+29</v>
      </c>
      <c r="K113" s="91" t="b">
        <f t="shared" si="3"/>
        <v>0</v>
      </c>
      <c r="L113" s="92">
        <f t="shared" si="11"/>
        <v>0</v>
      </c>
      <c r="M113" s="92">
        <f t="shared" si="18"/>
        <v>-1.3623082608734283</v>
      </c>
      <c r="N113" s="92">
        <f t="shared" si="19"/>
        <v>-2702671751855688.5</v>
      </c>
      <c r="O113" s="93">
        <f>IF(ABS(U113)&gt;80,$B$7, LOOKUP(V113,'[1]Force mapping'!$B$7:$B$167,'[1]Force mapping'!$J$7:$J$167))</f>
        <v>239</v>
      </c>
      <c r="P113" s="87">
        <f t="shared" si="4"/>
        <v>0.5</v>
      </c>
      <c r="Q113" s="90">
        <f t="shared" si="5"/>
        <v>-171988202390816.53</v>
      </c>
      <c r="R113" s="72">
        <f>IF(ABS(U113)&gt;30, 0, LOOKUP(V113,TestData!$A$2:$B$20,TestData!$D$2:$D$20) * (N113/5) * SIGN(U113))</f>
        <v>0</v>
      </c>
      <c r="S113" s="95">
        <f t="shared" si="6"/>
        <v>0</v>
      </c>
      <c r="T113" s="96">
        <f t="shared" si="20"/>
        <v>7107559.3076426219</v>
      </c>
      <c r="U113" s="97">
        <f t="shared" si="21"/>
        <v>-41223828.489161767</v>
      </c>
      <c r="V113" s="76">
        <f t="shared" si="7"/>
        <v>41223828.5</v>
      </c>
      <c r="Y113" s="102"/>
      <c r="Z113" s="44"/>
    </row>
    <row r="114" spans="5:26" ht="15.75" customHeight="1" x14ac:dyDescent="0.3">
      <c r="E114" s="86">
        <f t="shared" si="16"/>
        <v>110</v>
      </c>
      <c r="F114" s="87">
        <f t="shared" si="0"/>
        <v>5.5</v>
      </c>
      <c r="G114" s="87">
        <f t="shared" si="1"/>
        <v>6</v>
      </c>
      <c r="H114" s="88">
        <f t="shared" si="2"/>
        <v>-1.6660359249304172E+16</v>
      </c>
      <c r="I114" s="89">
        <f t="shared" si="17"/>
        <v>-99962155495825.031</v>
      </c>
      <c r="J114" s="90">
        <f t="shared" si="10"/>
        <v>2.5488298467940777E+29</v>
      </c>
      <c r="K114" s="91" t="b">
        <f t="shared" si="3"/>
        <v>0</v>
      </c>
      <c r="L114" s="92">
        <f t="shared" si="11"/>
        <v>0</v>
      </c>
      <c r="M114" s="92">
        <f t="shared" si="18"/>
        <v>-0.50405405652316848</v>
      </c>
      <c r="N114" s="92">
        <f t="shared" si="19"/>
        <v>-2432404576670120</v>
      </c>
      <c r="O114" s="93">
        <f>IF(ABS(U114)&gt;80,$B$7, LOOKUP(V114,'[1]Force mapping'!$B$7:$B$167,'[1]Force mapping'!$J$7:$J$167))</f>
        <v>239</v>
      </c>
      <c r="P114" s="87">
        <f t="shared" si="4"/>
        <v>0.5</v>
      </c>
      <c r="Q114" s="90">
        <f t="shared" si="5"/>
        <v>-154789382151734.88</v>
      </c>
      <c r="R114" s="72">
        <f>IF(ABS(U114)&gt;30, 0, LOOKUP(V114,TestData!$A$2:$B$20,TestData!$D$2:$D$20) * (N114/5) * SIGN(U114))</f>
        <v>0</v>
      </c>
      <c r="S114" s="95">
        <f t="shared" si="6"/>
        <v>0</v>
      </c>
      <c r="T114" s="96">
        <f t="shared" si="20"/>
        <v>7107559.3076426219</v>
      </c>
      <c r="U114" s="97">
        <f t="shared" si="21"/>
        <v>-41579206.454543896</v>
      </c>
      <c r="V114" s="76">
        <f t="shared" si="7"/>
        <v>41579206.5</v>
      </c>
      <c r="Y114" s="102"/>
      <c r="Z114" s="44"/>
    </row>
    <row r="115" spans="5:26" ht="15.75" customHeight="1" x14ac:dyDescent="0.3">
      <c r="E115" s="86">
        <f t="shared" si="16"/>
        <v>111</v>
      </c>
      <c r="F115" s="87">
        <f t="shared" si="0"/>
        <v>5.5500000000000007</v>
      </c>
      <c r="G115" s="87">
        <f t="shared" si="1"/>
        <v>6.0500000000000007</v>
      </c>
      <c r="H115" s="88">
        <f t="shared" si="2"/>
        <v>-1.6660359249304172E+16</v>
      </c>
      <c r="I115" s="89">
        <f t="shared" si="17"/>
        <v>-99962155495825.031</v>
      </c>
      <c r="J115" s="90">
        <f t="shared" si="10"/>
        <v>2.5488298467940777E+29</v>
      </c>
      <c r="K115" s="91" t="b">
        <f t="shared" si="3"/>
        <v>0</v>
      </c>
      <c r="L115" s="92">
        <f t="shared" si="11"/>
        <v>0</v>
      </c>
      <c r="M115" s="92">
        <f t="shared" si="18"/>
        <v>-0.18650000091357233</v>
      </c>
      <c r="N115" s="92">
        <f t="shared" si="19"/>
        <v>-2189164119003108</v>
      </c>
      <c r="O115" s="93">
        <f>IF(ABS(U115)&gt;80,$B$7, LOOKUP(V115,'[1]Force mapping'!$B$7:$B$167,'[1]Force mapping'!$J$7:$J$167))</f>
        <v>239</v>
      </c>
      <c r="P115" s="87">
        <f t="shared" si="4"/>
        <v>0.5</v>
      </c>
      <c r="Q115" s="90">
        <f t="shared" si="5"/>
        <v>-139310443936561.41</v>
      </c>
      <c r="R115" s="72">
        <f>IF(ABS(U115)&gt;30, 0, LOOKUP(V115,TestData!$A$2:$B$20,TestData!$D$2:$D$20) * (N115/5) * SIGN(U115))</f>
        <v>0</v>
      </c>
      <c r="S115" s="95">
        <f t="shared" si="6"/>
        <v>0</v>
      </c>
      <c r="T115" s="96">
        <f t="shared" si="20"/>
        <v>7107559.3076426219</v>
      </c>
      <c r="U115" s="97">
        <f t="shared" si="21"/>
        <v>-41934584.419926025</v>
      </c>
      <c r="V115" s="76">
        <f t="shared" si="7"/>
        <v>41934584.5</v>
      </c>
      <c r="Y115" s="102"/>
      <c r="Z115" s="44"/>
    </row>
    <row r="116" spans="5:26" ht="15.75" customHeight="1" x14ac:dyDescent="0.3">
      <c r="E116" s="86">
        <f t="shared" si="16"/>
        <v>112</v>
      </c>
      <c r="F116" s="87">
        <f t="shared" si="0"/>
        <v>5.6000000000000005</v>
      </c>
      <c r="G116" s="87">
        <f t="shared" si="1"/>
        <v>6.1000000000000005</v>
      </c>
      <c r="H116" s="88">
        <f t="shared" si="2"/>
        <v>-1.6660359249304172E+16</v>
      </c>
      <c r="I116" s="89">
        <f t="shared" si="17"/>
        <v>-99962155495825.031</v>
      </c>
      <c r="J116" s="90">
        <f t="shared" si="10"/>
        <v>2.5488298467940777E+29</v>
      </c>
      <c r="K116" s="91" t="b">
        <f t="shared" si="3"/>
        <v>0</v>
      </c>
      <c r="L116" s="92">
        <f t="shared" si="11"/>
        <v>0</v>
      </c>
      <c r="M116" s="92">
        <f t="shared" si="18"/>
        <v>-6.900500033802176E-2</v>
      </c>
      <c r="N116" s="92">
        <f t="shared" si="19"/>
        <v>-1970247707102797.3</v>
      </c>
      <c r="O116" s="93">
        <f>IF(ABS(U116)&gt;80,$B$7, LOOKUP(V116,'[1]Force mapping'!$B$7:$B$167,'[1]Force mapping'!$J$7:$J$167))</f>
        <v>239</v>
      </c>
      <c r="P116" s="87">
        <f t="shared" si="4"/>
        <v>0.5</v>
      </c>
      <c r="Q116" s="90">
        <f t="shared" si="5"/>
        <v>-125379399542905.28</v>
      </c>
      <c r="R116" s="72">
        <f>IF(ABS(U116)&gt;30, 0, LOOKUP(V116,TestData!$A$2:$B$20,TestData!$D$2:$D$20) * (N116/5) * SIGN(U116))</f>
        <v>0</v>
      </c>
      <c r="S116" s="95">
        <f t="shared" si="6"/>
        <v>0</v>
      </c>
      <c r="T116" s="96">
        <f t="shared" si="20"/>
        <v>7107559.3076426219</v>
      </c>
      <c r="U116" s="97">
        <f t="shared" si="21"/>
        <v>-42289962.385308154</v>
      </c>
      <c r="V116" s="76">
        <f t="shared" si="7"/>
        <v>42289962.5</v>
      </c>
      <c r="Y116" s="102"/>
      <c r="Z116" s="44"/>
    </row>
    <row r="117" spans="5:26" ht="15.75" customHeight="1" x14ac:dyDescent="0.3">
      <c r="E117" s="86">
        <f t="shared" si="16"/>
        <v>113</v>
      </c>
      <c r="F117" s="87">
        <f t="shared" si="0"/>
        <v>5.65</v>
      </c>
      <c r="G117" s="87">
        <f t="shared" si="1"/>
        <v>6.15</v>
      </c>
      <c r="H117" s="88">
        <f t="shared" si="2"/>
        <v>-1.6660359249304172E+16</v>
      </c>
      <c r="I117" s="89">
        <f t="shared" si="17"/>
        <v>-99962155495825.031</v>
      </c>
      <c r="J117" s="90">
        <f t="shared" si="10"/>
        <v>2.5488298467940777E+29</v>
      </c>
      <c r="K117" s="91" t="b">
        <f t="shared" si="3"/>
        <v>0</v>
      </c>
      <c r="L117" s="92">
        <f t="shared" si="11"/>
        <v>0</v>
      </c>
      <c r="M117" s="92">
        <f t="shared" si="18"/>
        <v>-2.5531850125068048E-2</v>
      </c>
      <c r="N117" s="92">
        <f t="shared" si="19"/>
        <v>-1773222936392517.5</v>
      </c>
      <c r="O117" s="93">
        <f>IF(ABS(U117)&gt;80,$B$7, LOOKUP(V117,'[1]Force mapping'!$B$7:$B$167,'[1]Force mapping'!$J$7:$J$167))</f>
        <v>239</v>
      </c>
      <c r="P117" s="87">
        <f t="shared" si="4"/>
        <v>0.5</v>
      </c>
      <c r="Q117" s="90">
        <f t="shared" si="5"/>
        <v>-112841459588614.75</v>
      </c>
      <c r="R117" s="72">
        <f>IF(ABS(U117)&gt;30, 0, LOOKUP(V117,TestData!$A$2:$B$20,TestData!$D$2:$D$20) * (N117/5) * SIGN(U117))</f>
        <v>0</v>
      </c>
      <c r="S117" s="95">
        <f t="shared" si="6"/>
        <v>0</v>
      </c>
      <c r="T117" s="96">
        <f t="shared" si="20"/>
        <v>7107559.3076426219</v>
      </c>
      <c r="U117" s="97">
        <f t="shared" si="21"/>
        <v>-42645340.350690283</v>
      </c>
      <c r="V117" s="76">
        <f t="shared" si="7"/>
        <v>42645340.5</v>
      </c>
      <c r="Y117" s="102"/>
      <c r="Z117" s="44"/>
    </row>
    <row r="118" spans="5:26" ht="15.75" customHeight="1" x14ac:dyDescent="0.3">
      <c r="E118" s="86">
        <f t="shared" si="16"/>
        <v>114</v>
      </c>
      <c r="F118" s="87">
        <f t="shared" si="0"/>
        <v>5.7</v>
      </c>
      <c r="G118" s="87">
        <f t="shared" si="1"/>
        <v>6.2</v>
      </c>
      <c r="H118" s="88">
        <f t="shared" si="2"/>
        <v>-1.6660359249304172E+16</v>
      </c>
      <c r="I118" s="89">
        <f t="shared" si="17"/>
        <v>-99962155495825.031</v>
      </c>
      <c r="J118" s="90">
        <f t="shared" si="10"/>
        <v>2.5488298467940777E+29</v>
      </c>
      <c r="K118" s="91" t="b">
        <f t="shared" si="3"/>
        <v>0</v>
      </c>
      <c r="L118" s="92">
        <f t="shared" si="11"/>
        <v>0</v>
      </c>
      <c r="M118" s="92">
        <f t="shared" si="18"/>
        <v>-9.4467845462751776E-3</v>
      </c>
      <c r="N118" s="92">
        <f t="shared" si="19"/>
        <v>-1595900642753265.8</v>
      </c>
      <c r="O118" s="93">
        <f>IF(ABS(U118)&gt;80,$B$7, LOOKUP(V118,'[1]Force mapping'!$B$7:$B$167,'[1]Force mapping'!$J$7:$J$167))</f>
        <v>239</v>
      </c>
      <c r="P118" s="87">
        <f t="shared" si="4"/>
        <v>0.5</v>
      </c>
      <c r="Q118" s="90">
        <f t="shared" si="5"/>
        <v>-101557313629753.27</v>
      </c>
      <c r="R118" s="72">
        <f>IF(ABS(U118)&gt;30, 0, LOOKUP(V118,TestData!$A$2:$B$20,TestData!$D$2:$D$20) * (N118/5) * SIGN(U118))</f>
        <v>0</v>
      </c>
      <c r="S118" s="95">
        <f t="shared" si="6"/>
        <v>0</v>
      </c>
      <c r="T118" s="96">
        <f t="shared" si="20"/>
        <v>7107559.3076426219</v>
      </c>
      <c r="U118" s="97">
        <f t="shared" si="21"/>
        <v>-43000718.316072412</v>
      </c>
      <c r="V118" s="76">
        <f t="shared" si="7"/>
        <v>43000718.5</v>
      </c>
      <c r="Y118" s="102"/>
      <c r="Z118" s="44"/>
    </row>
    <row r="119" spans="5:26" ht="15.75" customHeight="1" x14ac:dyDescent="0.3">
      <c r="E119" s="86">
        <f t="shared" si="16"/>
        <v>115</v>
      </c>
      <c r="F119" s="87">
        <f t="shared" si="0"/>
        <v>5.75</v>
      </c>
      <c r="G119" s="87">
        <f t="shared" si="1"/>
        <v>6.25</v>
      </c>
      <c r="H119" s="88">
        <f t="shared" si="2"/>
        <v>-1.6660359249304172E+16</v>
      </c>
      <c r="I119" s="89">
        <f t="shared" si="17"/>
        <v>-99962155495825.031</v>
      </c>
      <c r="J119" s="90">
        <f t="shared" si="10"/>
        <v>2.5488298467940777E+29</v>
      </c>
      <c r="K119" s="91" t="b">
        <f t="shared" si="3"/>
        <v>0</v>
      </c>
      <c r="L119" s="92">
        <f t="shared" si="11"/>
        <v>0</v>
      </c>
      <c r="M119" s="92">
        <f t="shared" si="18"/>
        <v>-3.4953102821218161E-3</v>
      </c>
      <c r="N119" s="92">
        <f t="shared" si="19"/>
        <v>-1436310578477939.3</v>
      </c>
      <c r="O119" s="93">
        <f>IF(ABS(U119)&gt;80,$B$7, LOOKUP(V119,'[1]Force mapping'!$B$7:$B$167,'[1]Force mapping'!$J$7:$J$167))</f>
        <v>239</v>
      </c>
      <c r="P119" s="87">
        <f t="shared" si="4"/>
        <v>0.5</v>
      </c>
      <c r="Q119" s="90">
        <f t="shared" si="5"/>
        <v>-91401582266777.938</v>
      </c>
      <c r="R119" s="72">
        <f>IF(ABS(U119)&gt;30, 0, LOOKUP(V119,TestData!$A$2:$B$20,TestData!$D$2:$D$20) * (N119/5) * SIGN(U119))</f>
        <v>0</v>
      </c>
      <c r="S119" s="95">
        <f t="shared" si="6"/>
        <v>0</v>
      </c>
      <c r="T119" s="96">
        <f t="shared" si="20"/>
        <v>7107559.3076426219</v>
      </c>
      <c r="U119" s="97">
        <f t="shared" si="21"/>
        <v>-43356096.281454541</v>
      </c>
      <c r="V119" s="76">
        <f t="shared" si="7"/>
        <v>43356096.5</v>
      </c>
      <c r="Y119" s="102"/>
      <c r="Z119" s="44"/>
    </row>
    <row r="120" spans="5:26" ht="15.75" customHeight="1" x14ac:dyDescent="0.3">
      <c r="E120" s="86">
        <f t="shared" si="16"/>
        <v>116</v>
      </c>
      <c r="F120" s="87">
        <f t="shared" si="0"/>
        <v>5.8000000000000007</v>
      </c>
      <c r="G120" s="87">
        <f t="shared" si="1"/>
        <v>6.3000000000000007</v>
      </c>
      <c r="H120" s="88">
        <f t="shared" si="2"/>
        <v>-1.6660359249304172E+16</v>
      </c>
      <c r="I120" s="89">
        <f t="shared" si="17"/>
        <v>-99962155495825.031</v>
      </c>
      <c r="J120" s="90">
        <f t="shared" si="10"/>
        <v>2.5488298467940777E+29</v>
      </c>
      <c r="K120" s="91" t="b">
        <f t="shared" si="3"/>
        <v>0</v>
      </c>
      <c r="L120" s="92">
        <f t="shared" si="11"/>
        <v>0</v>
      </c>
      <c r="M120" s="92">
        <f t="shared" si="18"/>
        <v>-1.2932648043850721E-3</v>
      </c>
      <c r="N120" s="92">
        <f t="shared" si="19"/>
        <v>-1292679520630145.3</v>
      </c>
      <c r="O120" s="93">
        <f>IF(ABS(U120)&gt;80,$B$7, LOOKUP(V120,'[1]Force mapping'!$B$7:$B$167,'[1]Force mapping'!$J$7:$J$167))</f>
        <v>239</v>
      </c>
      <c r="P120" s="87">
        <f t="shared" si="4"/>
        <v>0.5</v>
      </c>
      <c r="Q120" s="90">
        <f t="shared" si="5"/>
        <v>-82261424040100.141</v>
      </c>
      <c r="R120" s="72">
        <f>IF(ABS(U120)&gt;30, 0, LOOKUP(V120,TestData!$A$2:$B$20,TestData!$D$2:$D$20) * (N120/5) * SIGN(U120))</f>
        <v>0</v>
      </c>
      <c r="S120" s="95">
        <f t="shared" si="6"/>
        <v>0</v>
      </c>
      <c r="T120" s="96">
        <f t="shared" si="20"/>
        <v>7107559.3076426219</v>
      </c>
      <c r="U120" s="97">
        <f t="shared" si="21"/>
        <v>-43711474.24683667</v>
      </c>
      <c r="V120" s="76">
        <f t="shared" si="7"/>
        <v>43711474</v>
      </c>
      <c r="Y120" s="102"/>
      <c r="Z120" s="44"/>
    </row>
    <row r="121" spans="5:26" ht="15.75" customHeight="1" x14ac:dyDescent="0.3">
      <c r="E121" s="86">
        <f t="shared" si="16"/>
        <v>117</v>
      </c>
      <c r="F121" s="87">
        <f t="shared" si="0"/>
        <v>5.8500000000000005</v>
      </c>
      <c r="G121" s="87">
        <f t="shared" si="1"/>
        <v>6.3500000000000005</v>
      </c>
      <c r="H121" s="88">
        <f t="shared" si="2"/>
        <v>-1.6660359249304172E+16</v>
      </c>
      <c r="I121" s="89">
        <f t="shared" si="17"/>
        <v>-99962155495825.031</v>
      </c>
      <c r="J121" s="90">
        <f t="shared" si="10"/>
        <v>2.5488298467940777E+29</v>
      </c>
      <c r="K121" s="91" t="b">
        <f t="shared" si="3"/>
        <v>0</v>
      </c>
      <c r="L121" s="92">
        <f t="shared" si="11"/>
        <v>0</v>
      </c>
      <c r="M121" s="92">
        <f t="shared" si="18"/>
        <v>-4.7850797762247666E-4</v>
      </c>
      <c r="N121" s="92">
        <f t="shared" si="19"/>
        <v>-1163411568567130.8</v>
      </c>
      <c r="O121" s="93">
        <f>IF(ABS(U121)&gt;80,$B$7, LOOKUP(V121,'[1]Force mapping'!$B$7:$B$167,'[1]Force mapping'!$J$7:$J$167))</f>
        <v>239</v>
      </c>
      <c r="P121" s="87">
        <f t="shared" si="4"/>
        <v>0.5</v>
      </c>
      <c r="Q121" s="90">
        <f t="shared" si="5"/>
        <v>-74035281636090.141</v>
      </c>
      <c r="R121" s="72">
        <f>IF(ABS(U121)&gt;30, 0, LOOKUP(V121,TestData!$A$2:$B$20,TestData!$D$2:$D$20) * (N121/5) * SIGN(U121))</f>
        <v>0</v>
      </c>
      <c r="S121" s="95">
        <f t="shared" si="6"/>
        <v>0</v>
      </c>
      <c r="T121" s="96">
        <f t="shared" si="20"/>
        <v>7107559.3076426219</v>
      </c>
      <c r="U121" s="97">
        <f t="shared" si="21"/>
        <v>-44066852.212218799</v>
      </c>
      <c r="V121" s="76">
        <f t="shared" si="7"/>
        <v>44066852</v>
      </c>
      <c r="Y121" s="102"/>
      <c r="Z121" s="44"/>
    </row>
    <row r="122" spans="5:26" ht="15.75" customHeight="1" x14ac:dyDescent="0.3">
      <c r="E122" s="86">
        <f t="shared" si="16"/>
        <v>118</v>
      </c>
      <c r="F122" s="87">
        <f t="shared" si="0"/>
        <v>5.9</v>
      </c>
      <c r="G122" s="87">
        <f t="shared" si="1"/>
        <v>6.4</v>
      </c>
      <c r="H122" s="88">
        <f t="shared" si="2"/>
        <v>-1.6660359249304172E+16</v>
      </c>
      <c r="I122" s="89">
        <f t="shared" si="17"/>
        <v>-99962155495825.031</v>
      </c>
      <c r="J122" s="90">
        <f t="shared" si="10"/>
        <v>2.5488298467940777E+29</v>
      </c>
      <c r="K122" s="91" t="b">
        <f t="shared" si="3"/>
        <v>0</v>
      </c>
      <c r="L122" s="92">
        <f t="shared" si="11"/>
        <v>0</v>
      </c>
      <c r="M122" s="92">
        <f t="shared" si="18"/>
        <v>-1.7704795172031638E-4</v>
      </c>
      <c r="N122" s="92">
        <f t="shared" si="19"/>
        <v>-1047070411710417.6</v>
      </c>
      <c r="O122" s="93">
        <f>IF(ABS(U122)&gt;80,$B$7, LOOKUP(V122,'[1]Force mapping'!$B$7:$B$167,'[1]Force mapping'!$J$7:$J$167))</f>
        <v>239</v>
      </c>
      <c r="P122" s="87">
        <f t="shared" si="4"/>
        <v>0.5</v>
      </c>
      <c r="Q122" s="90">
        <f t="shared" si="5"/>
        <v>-66631753472481.117</v>
      </c>
      <c r="R122" s="72">
        <f>IF(ABS(U122)&gt;30, 0, LOOKUP(V122,TestData!$A$2:$B$20,TestData!$D$2:$D$20) * (N122/5) * SIGN(U122))</f>
        <v>0</v>
      </c>
      <c r="S122" s="95">
        <f t="shared" si="6"/>
        <v>0</v>
      </c>
      <c r="T122" s="96">
        <f t="shared" si="20"/>
        <v>7107559.3076426219</v>
      </c>
      <c r="U122" s="97">
        <f t="shared" si="21"/>
        <v>-44422230.177600928</v>
      </c>
      <c r="V122" s="76">
        <f t="shared" si="7"/>
        <v>44422230</v>
      </c>
      <c r="Y122" s="102"/>
      <c r="Z122" s="44"/>
    </row>
    <row r="123" spans="5:26" ht="15.75" customHeight="1" x14ac:dyDescent="0.3">
      <c r="E123" s="86">
        <f t="shared" si="16"/>
        <v>119</v>
      </c>
      <c r="F123" s="87">
        <f t="shared" si="0"/>
        <v>5.95</v>
      </c>
      <c r="G123" s="87">
        <f t="shared" si="1"/>
        <v>6.45</v>
      </c>
      <c r="H123" s="88">
        <f t="shared" si="2"/>
        <v>-1.6660359249304172E+16</v>
      </c>
      <c r="I123" s="89">
        <f t="shared" si="17"/>
        <v>-99962155495825.031</v>
      </c>
      <c r="J123" s="90">
        <f t="shared" si="10"/>
        <v>2.5488298467940777E+29</v>
      </c>
      <c r="K123" s="91" t="b">
        <f t="shared" si="3"/>
        <v>0</v>
      </c>
      <c r="L123" s="92">
        <f t="shared" si="11"/>
        <v>0</v>
      </c>
      <c r="M123" s="92">
        <f t="shared" si="18"/>
        <v>-6.5507742136517057E-5</v>
      </c>
      <c r="N123" s="92">
        <f t="shared" si="19"/>
        <v>-942363370539375.88</v>
      </c>
      <c r="O123" s="93">
        <f>IF(ABS(U123)&gt;80,$B$7, LOOKUP(V123,'[1]Force mapping'!$B$7:$B$167,'[1]Force mapping'!$J$7:$J$167))</f>
        <v>239</v>
      </c>
      <c r="P123" s="87">
        <f t="shared" si="4"/>
        <v>0.5</v>
      </c>
      <c r="Q123" s="90">
        <f t="shared" si="5"/>
        <v>-59968578125233.008</v>
      </c>
      <c r="R123" s="72">
        <f>IF(ABS(U123)&gt;30, 0, LOOKUP(V123,TestData!$A$2:$B$20,TestData!$D$2:$D$20) * (N123/5) * SIGN(U123))</f>
        <v>0</v>
      </c>
      <c r="S123" s="95">
        <f t="shared" si="6"/>
        <v>0</v>
      </c>
      <c r="T123" s="96">
        <f t="shared" si="20"/>
        <v>7107559.3076426219</v>
      </c>
      <c r="U123" s="97">
        <f t="shared" si="21"/>
        <v>-44777608.142983057</v>
      </c>
      <c r="V123" s="76">
        <f t="shared" si="7"/>
        <v>44777608</v>
      </c>
      <c r="Y123" s="102"/>
      <c r="Z123" s="44"/>
    </row>
    <row r="124" spans="5:26" ht="15.75" customHeight="1" x14ac:dyDescent="0.3">
      <c r="E124" s="86">
        <f t="shared" si="16"/>
        <v>120</v>
      </c>
      <c r="F124" s="87">
        <f t="shared" si="0"/>
        <v>6</v>
      </c>
      <c r="G124" s="87">
        <f t="shared" si="1"/>
        <v>6.5</v>
      </c>
      <c r="H124" s="88">
        <f t="shared" si="2"/>
        <v>-1.6660359249304172E+16</v>
      </c>
      <c r="I124" s="89">
        <f t="shared" si="17"/>
        <v>-99962155495825.031</v>
      </c>
      <c r="J124" s="90">
        <f t="shared" si="10"/>
        <v>2.5488298467940777E+29</v>
      </c>
      <c r="K124" s="91" t="b">
        <f t="shared" si="3"/>
        <v>0</v>
      </c>
      <c r="L124" s="92">
        <f t="shared" si="11"/>
        <v>0</v>
      </c>
      <c r="M124" s="92">
        <f t="shared" si="18"/>
        <v>-2.4237864590511312E-5</v>
      </c>
      <c r="N124" s="92">
        <f t="shared" si="19"/>
        <v>-848127033485438.25</v>
      </c>
      <c r="O124" s="93">
        <f>IF(ABS(U124)&gt;80,$B$7, LOOKUP(V124,'[1]Force mapping'!$B$7:$B$167,'[1]Force mapping'!$J$7:$J$167))</f>
        <v>239</v>
      </c>
      <c r="P124" s="87">
        <f t="shared" si="4"/>
        <v>0.5</v>
      </c>
      <c r="Q124" s="90">
        <f t="shared" si="5"/>
        <v>-53971720312709.703</v>
      </c>
      <c r="R124" s="72">
        <f>IF(ABS(U124)&gt;30, 0, LOOKUP(V124,TestData!$A$2:$B$20,TestData!$D$2:$D$20) * (N124/5) * SIGN(U124))</f>
        <v>0</v>
      </c>
      <c r="S124" s="95">
        <f t="shared" si="6"/>
        <v>0</v>
      </c>
      <c r="T124" s="96">
        <f t="shared" si="20"/>
        <v>7107559.3076426219</v>
      </c>
      <c r="U124" s="97">
        <f t="shared" si="21"/>
        <v>-45132986.108365186</v>
      </c>
      <c r="V124" s="76">
        <f t="shared" si="7"/>
        <v>45132986</v>
      </c>
      <c r="Y124" s="102"/>
      <c r="Z124" s="44"/>
    </row>
    <row r="125" spans="5:26" ht="15.75" customHeight="1" x14ac:dyDescent="0.3">
      <c r="E125" s="86">
        <f t="shared" si="16"/>
        <v>121</v>
      </c>
      <c r="F125" s="87">
        <f t="shared" si="0"/>
        <v>6.0500000000000007</v>
      </c>
      <c r="G125" s="87">
        <f t="shared" si="1"/>
        <v>6.5500000000000007</v>
      </c>
      <c r="H125" s="88">
        <f t="shared" si="2"/>
        <v>-1.6660359249304172E+16</v>
      </c>
      <c r="I125" s="89">
        <f t="shared" si="17"/>
        <v>-99962155495825.031</v>
      </c>
      <c r="J125" s="90">
        <f t="shared" si="10"/>
        <v>2.5488298467940777E+29</v>
      </c>
      <c r="K125" s="91" t="b">
        <f t="shared" si="3"/>
        <v>0</v>
      </c>
      <c r="L125" s="92">
        <f t="shared" si="11"/>
        <v>0</v>
      </c>
      <c r="M125" s="92">
        <f t="shared" si="18"/>
        <v>-8.9680098984891866E-6</v>
      </c>
      <c r="N125" s="92">
        <f t="shared" si="19"/>
        <v>-763314330136894.38</v>
      </c>
      <c r="O125" s="93">
        <f>IF(ABS(U125)&gt;80,$B$7, LOOKUP(V125,'[1]Force mapping'!$B$7:$B$167,'[1]Force mapping'!$J$7:$J$167))</f>
        <v>239</v>
      </c>
      <c r="P125" s="87">
        <f t="shared" si="4"/>
        <v>0.5</v>
      </c>
      <c r="Q125" s="90">
        <f t="shared" si="5"/>
        <v>-48574548281438.727</v>
      </c>
      <c r="R125" s="72">
        <f>IF(ABS(U125)&gt;30, 0, LOOKUP(V125,TestData!$A$2:$B$20,TestData!$D$2:$D$20) * (N125/5) * SIGN(U125))</f>
        <v>0</v>
      </c>
      <c r="S125" s="95">
        <f t="shared" si="6"/>
        <v>0</v>
      </c>
      <c r="T125" s="96">
        <f t="shared" si="20"/>
        <v>7107559.3076426219</v>
      </c>
      <c r="U125" s="97">
        <f t="shared" si="21"/>
        <v>-45488364.073747315</v>
      </c>
      <c r="V125" s="76">
        <f t="shared" si="7"/>
        <v>45488364</v>
      </c>
      <c r="Y125" s="102"/>
      <c r="Z125" s="44"/>
    </row>
    <row r="126" spans="5:26" ht="15.75" customHeight="1" x14ac:dyDescent="0.3">
      <c r="E126" s="86">
        <f t="shared" si="16"/>
        <v>122</v>
      </c>
      <c r="F126" s="87">
        <f t="shared" si="0"/>
        <v>6.1000000000000005</v>
      </c>
      <c r="G126" s="87">
        <f t="shared" si="1"/>
        <v>6.6000000000000005</v>
      </c>
      <c r="H126" s="88">
        <f t="shared" si="2"/>
        <v>-1.6660359249304172E+16</v>
      </c>
      <c r="I126" s="89">
        <f t="shared" si="17"/>
        <v>-99962155495825.031</v>
      </c>
      <c r="J126" s="90">
        <f t="shared" si="10"/>
        <v>2.5488298467940777E+29</v>
      </c>
      <c r="K126" s="91" t="b">
        <f t="shared" si="3"/>
        <v>0</v>
      </c>
      <c r="L126" s="92">
        <f t="shared" si="11"/>
        <v>0</v>
      </c>
      <c r="M126" s="92">
        <f t="shared" si="18"/>
        <v>-3.3181636624409988E-6</v>
      </c>
      <c r="N126" s="92">
        <f t="shared" si="19"/>
        <v>-686982897123205</v>
      </c>
      <c r="O126" s="93">
        <f>IF(ABS(U126)&gt;80,$B$7, LOOKUP(V126,'[1]Force mapping'!$B$7:$B$167,'[1]Force mapping'!$J$7:$J$167))</f>
        <v>239</v>
      </c>
      <c r="P126" s="87">
        <f t="shared" si="4"/>
        <v>0.5</v>
      </c>
      <c r="Q126" s="90">
        <f t="shared" si="5"/>
        <v>-43717093453294.859</v>
      </c>
      <c r="R126" s="72">
        <f>IF(ABS(U126)&gt;30, 0, LOOKUP(V126,TestData!$A$2:$B$20,TestData!$D$2:$D$20) * (N126/5) * SIGN(U126))</f>
        <v>0</v>
      </c>
      <c r="S126" s="95">
        <f t="shared" si="6"/>
        <v>0</v>
      </c>
      <c r="T126" s="96">
        <f t="shared" si="20"/>
        <v>7107559.3076426219</v>
      </c>
      <c r="U126" s="97">
        <f t="shared" si="21"/>
        <v>-45843742.039129443</v>
      </c>
      <c r="V126" s="76">
        <f t="shared" si="7"/>
        <v>45843742</v>
      </c>
      <c r="Y126" s="102"/>
      <c r="Z126" s="44"/>
    </row>
    <row r="127" spans="5:26" ht="15.75" customHeight="1" x14ac:dyDescent="0.3">
      <c r="E127" s="86">
        <f t="shared" si="16"/>
        <v>123</v>
      </c>
      <c r="F127" s="87">
        <f t="shared" si="0"/>
        <v>6.15</v>
      </c>
      <c r="G127" s="87">
        <f t="shared" si="1"/>
        <v>6.65</v>
      </c>
      <c r="H127" s="88">
        <f t="shared" si="2"/>
        <v>-1.6660359249304172E+16</v>
      </c>
      <c r="I127" s="89">
        <f t="shared" si="17"/>
        <v>-99962155495825.031</v>
      </c>
      <c r="J127" s="90">
        <f t="shared" si="10"/>
        <v>2.5488298467940777E+29</v>
      </c>
      <c r="K127" s="91" t="b">
        <f t="shared" si="3"/>
        <v>0</v>
      </c>
      <c r="L127" s="92">
        <f t="shared" si="11"/>
        <v>0</v>
      </c>
      <c r="M127" s="92">
        <f t="shared" si="18"/>
        <v>-1.2277205551031697E-6</v>
      </c>
      <c r="N127" s="92">
        <f t="shared" si="19"/>
        <v>-618284607410884.5</v>
      </c>
      <c r="O127" s="93">
        <f>IF(ABS(U127)&gt;80,$B$7, LOOKUP(V127,'[1]Force mapping'!$B$7:$B$167,'[1]Force mapping'!$J$7:$J$167))</f>
        <v>239</v>
      </c>
      <c r="P127" s="87">
        <f t="shared" si="4"/>
        <v>0.5</v>
      </c>
      <c r="Q127" s="90">
        <f t="shared" si="5"/>
        <v>-39345384107965.375</v>
      </c>
      <c r="R127" s="72">
        <f>IF(ABS(U127)&gt;30, 0, LOOKUP(V127,TestData!$A$2:$B$20,TestData!$D$2:$D$20) * (N127/5) * SIGN(U127))</f>
        <v>0</v>
      </c>
      <c r="S127" s="95">
        <f t="shared" si="6"/>
        <v>0</v>
      </c>
      <c r="T127" s="96">
        <f t="shared" si="20"/>
        <v>7107559.3076426219</v>
      </c>
      <c r="U127" s="97">
        <f t="shared" si="21"/>
        <v>-46199120.004511572</v>
      </c>
      <c r="V127" s="76">
        <f t="shared" si="7"/>
        <v>46199120</v>
      </c>
      <c r="Y127" s="102"/>
      <c r="Z127" s="44"/>
    </row>
    <row r="128" spans="5:26" ht="15.75" customHeight="1" x14ac:dyDescent="0.3">
      <c r="E128" s="86">
        <f t="shared" si="16"/>
        <v>124</v>
      </c>
      <c r="F128" s="87">
        <f t="shared" si="0"/>
        <v>6.2</v>
      </c>
      <c r="G128" s="87">
        <f t="shared" si="1"/>
        <v>6.7</v>
      </c>
      <c r="H128" s="88">
        <f t="shared" si="2"/>
        <v>-1.6660359249304172E+16</v>
      </c>
      <c r="I128" s="89">
        <f t="shared" si="17"/>
        <v>-99962155495825.031</v>
      </c>
      <c r="J128" s="90">
        <f t="shared" si="10"/>
        <v>2.5488298467940777E+29</v>
      </c>
      <c r="K128" s="91" t="b">
        <f t="shared" si="3"/>
        <v>0</v>
      </c>
      <c r="L128" s="92">
        <f t="shared" si="11"/>
        <v>0</v>
      </c>
      <c r="M128" s="92">
        <f t="shared" si="18"/>
        <v>-4.5425660538817282E-7</v>
      </c>
      <c r="N128" s="92">
        <f t="shared" si="19"/>
        <v>-556456146669796.06</v>
      </c>
      <c r="O128" s="93">
        <f>IF(ABS(U128)&gt;80,$B$7, LOOKUP(V128,'[1]Force mapping'!$B$7:$B$167,'[1]Force mapping'!$J$7:$J$167))</f>
        <v>239</v>
      </c>
      <c r="P128" s="87">
        <f t="shared" si="4"/>
        <v>0.5</v>
      </c>
      <c r="Q128" s="90">
        <f t="shared" si="5"/>
        <v>-35410845697168.836</v>
      </c>
      <c r="R128" s="72">
        <f>IF(ABS(U128)&gt;30, 0, LOOKUP(V128,TestData!$A$2:$B$20,TestData!$D$2:$D$20) * (N128/5) * SIGN(U128))</f>
        <v>0</v>
      </c>
      <c r="S128" s="95">
        <f t="shared" si="6"/>
        <v>0</v>
      </c>
      <c r="T128" s="96">
        <f t="shared" si="20"/>
        <v>7107559.3076426219</v>
      </c>
      <c r="U128" s="97">
        <f t="shared" si="21"/>
        <v>-46554497.969893701</v>
      </c>
      <c r="V128" s="76">
        <f t="shared" si="7"/>
        <v>46554498</v>
      </c>
      <c r="Y128" s="102"/>
      <c r="Z128" s="44"/>
    </row>
    <row r="129" spans="5:26" ht="15.75" customHeight="1" x14ac:dyDescent="0.3">
      <c r="E129" s="86">
        <f t="shared" si="16"/>
        <v>125</v>
      </c>
      <c r="F129" s="87">
        <f t="shared" si="0"/>
        <v>6.25</v>
      </c>
      <c r="G129" s="87">
        <f t="shared" si="1"/>
        <v>6.75</v>
      </c>
      <c r="H129" s="88">
        <f t="shared" si="2"/>
        <v>-1.6660359249304172E+16</v>
      </c>
      <c r="I129" s="89">
        <f t="shared" si="17"/>
        <v>-99962155495825.031</v>
      </c>
      <c r="J129" s="90">
        <f t="shared" si="10"/>
        <v>2.5488298467940777E+29</v>
      </c>
      <c r="K129" s="91" t="b">
        <f t="shared" si="3"/>
        <v>0</v>
      </c>
      <c r="L129" s="92">
        <f t="shared" si="11"/>
        <v>0</v>
      </c>
      <c r="M129" s="92">
        <f t="shared" si="18"/>
        <v>-1.6807494399362394E-7</v>
      </c>
      <c r="N129" s="92">
        <f t="shared" si="19"/>
        <v>-500810532002816.44</v>
      </c>
      <c r="O129" s="93">
        <f>IF(ABS(U129)&gt;80,$B$7, LOOKUP(V129,'[1]Force mapping'!$B$7:$B$167,'[1]Force mapping'!$J$7:$J$167))</f>
        <v>239</v>
      </c>
      <c r="P129" s="87">
        <f t="shared" si="4"/>
        <v>0.5</v>
      </c>
      <c r="Q129" s="90">
        <f t="shared" si="5"/>
        <v>-31869761127451.953</v>
      </c>
      <c r="R129" s="72">
        <f>IF(ABS(U129)&gt;30, 0, LOOKUP(V129,TestData!$A$2:$B$20,TestData!$D$2:$D$20) * (N129/5) * SIGN(U129))</f>
        <v>0</v>
      </c>
      <c r="S129" s="95">
        <f t="shared" si="6"/>
        <v>0</v>
      </c>
      <c r="T129" s="96">
        <f t="shared" si="20"/>
        <v>7107559.3076426219</v>
      </c>
      <c r="U129" s="97">
        <f t="shared" si="21"/>
        <v>-46909875.93527583</v>
      </c>
      <c r="V129" s="76">
        <f t="shared" si="7"/>
        <v>46909876</v>
      </c>
      <c r="Y129" s="102"/>
      <c r="Z129" s="44"/>
    </row>
    <row r="130" spans="5:26" ht="15.75" customHeight="1" x14ac:dyDescent="0.3">
      <c r="E130" s="86">
        <f t="shared" si="16"/>
        <v>126</v>
      </c>
      <c r="F130" s="87">
        <f t="shared" si="0"/>
        <v>6.3000000000000007</v>
      </c>
      <c r="G130" s="87">
        <f t="shared" si="1"/>
        <v>6.8000000000000007</v>
      </c>
      <c r="H130" s="88">
        <f t="shared" si="2"/>
        <v>-1.6660359249304172E+16</v>
      </c>
      <c r="I130" s="89">
        <f t="shared" si="17"/>
        <v>-99962155495825.031</v>
      </c>
      <c r="J130" s="90">
        <f t="shared" si="10"/>
        <v>2.5488298467940777E+29</v>
      </c>
      <c r="K130" s="91" t="b">
        <f t="shared" si="3"/>
        <v>0</v>
      </c>
      <c r="L130" s="92">
        <f t="shared" si="11"/>
        <v>0</v>
      </c>
      <c r="M130" s="92">
        <f t="shared" si="18"/>
        <v>-6.2187729277640854E-8</v>
      </c>
      <c r="N130" s="92">
        <f t="shared" si="19"/>
        <v>-450729478802534.81</v>
      </c>
      <c r="O130" s="93">
        <f>IF(ABS(U130)&gt;80,$B$7, LOOKUP(V130,'[1]Force mapping'!$B$7:$B$167,'[1]Force mapping'!$J$7:$J$167))</f>
        <v>239</v>
      </c>
      <c r="P130" s="87">
        <f t="shared" si="4"/>
        <v>0.5</v>
      </c>
      <c r="Q130" s="90">
        <f t="shared" si="5"/>
        <v>-28682785014706.758</v>
      </c>
      <c r="R130" s="72">
        <f>IF(ABS(U130)&gt;30, 0, LOOKUP(V130,TestData!$A$2:$B$20,TestData!$D$2:$D$20) * (N130/5) * SIGN(U130))</f>
        <v>0</v>
      </c>
      <c r="S130" s="95">
        <f t="shared" si="6"/>
        <v>0</v>
      </c>
      <c r="T130" s="96">
        <f t="shared" si="20"/>
        <v>7107559.3076426219</v>
      </c>
      <c r="U130" s="97">
        <f t="shared" si="21"/>
        <v>-47265253.900657959</v>
      </c>
      <c r="V130" s="76">
        <f t="shared" si="7"/>
        <v>47265254</v>
      </c>
      <c r="Y130" s="102"/>
      <c r="Z130" s="44"/>
    </row>
    <row r="131" spans="5:26" ht="15.75" customHeight="1" x14ac:dyDescent="0.3">
      <c r="E131" s="86">
        <f t="shared" si="16"/>
        <v>127</v>
      </c>
      <c r="F131" s="87">
        <f t="shared" si="0"/>
        <v>6.3500000000000005</v>
      </c>
      <c r="G131" s="87">
        <f t="shared" si="1"/>
        <v>6.8500000000000005</v>
      </c>
      <c r="H131" s="88">
        <f t="shared" si="2"/>
        <v>-1.6660359249304172E+16</v>
      </c>
      <c r="I131" s="89">
        <f t="shared" si="17"/>
        <v>-99962155495825.031</v>
      </c>
      <c r="J131" s="90">
        <f t="shared" si="10"/>
        <v>2.5488298467940777E+29</v>
      </c>
      <c r="K131" s="91" t="b">
        <f t="shared" si="3"/>
        <v>0</v>
      </c>
      <c r="L131" s="92">
        <f t="shared" si="11"/>
        <v>0</v>
      </c>
      <c r="M131" s="92">
        <f t="shared" si="18"/>
        <v>-2.3009459832727118E-8</v>
      </c>
      <c r="N131" s="92">
        <f t="shared" si="19"/>
        <v>-405656530922281.31</v>
      </c>
      <c r="O131" s="93">
        <f>IF(ABS(U131)&gt;80,$B$7, LOOKUP(V131,'[1]Force mapping'!$B$7:$B$167,'[1]Force mapping'!$J$7:$J$167))</f>
        <v>239</v>
      </c>
      <c r="P131" s="87">
        <f t="shared" si="4"/>
        <v>0.5</v>
      </c>
      <c r="Q131" s="90">
        <f t="shared" si="5"/>
        <v>-25814506513236.082</v>
      </c>
      <c r="R131" s="72">
        <f>IF(ABS(U131)&gt;30, 0, LOOKUP(V131,TestData!$A$2:$B$20,TestData!$D$2:$D$20) * (N131/5) * SIGN(U131))</f>
        <v>0</v>
      </c>
      <c r="S131" s="95">
        <f t="shared" si="6"/>
        <v>0</v>
      </c>
      <c r="T131" s="96">
        <f t="shared" si="20"/>
        <v>7107559.3076426219</v>
      </c>
      <c r="U131" s="97">
        <f t="shared" si="21"/>
        <v>-47620631.866040088</v>
      </c>
      <c r="V131" s="76">
        <f t="shared" si="7"/>
        <v>47620632</v>
      </c>
      <c r="Y131" s="102"/>
      <c r="Z131" s="44"/>
    </row>
    <row r="132" spans="5:26" ht="15.75" customHeight="1" x14ac:dyDescent="0.3">
      <c r="E132" s="86">
        <f t="shared" si="16"/>
        <v>128</v>
      </c>
      <c r="F132" s="87">
        <f t="shared" si="0"/>
        <v>6.4</v>
      </c>
      <c r="G132" s="87">
        <f t="shared" si="1"/>
        <v>6.9</v>
      </c>
      <c r="H132" s="88">
        <f t="shared" si="2"/>
        <v>-1.6660359249304172E+16</v>
      </c>
      <c r="I132" s="89">
        <f t="shared" si="17"/>
        <v>-99962155495825.031</v>
      </c>
      <c r="J132" s="90">
        <f t="shared" si="10"/>
        <v>2.5488298467940777E+29</v>
      </c>
      <c r="K132" s="91" t="b">
        <f t="shared" si="3"/>
        <v>0</v>
      </c>
      <c r="L132" s="92">
        <f t="shared" si="11"/>
        <v>0</v>
      </c>
      <c r="M132" s="92">
        <f t="shared" si="18"/>
        <v>-8.5135001381090335E-9</v>
      </c>
      <c r="N132" s="92">
        <f t="shared" si="19"/>
        <v>-365090877830053.19</v>
      </c>
      <c r="O132" s="93">
        <f>IF(ABS(U132)&gt;80,$B$7, LOOKUP(V132,'[1]Force mapping'!$B$7:$B$167,'[1]Force mapping'!$J$7:$J$167))</f>
        <v>239</v>
      </c>
      <c r="P132" s="87">
        <f t="shared" si="4"/>
        <v>0.5</v>
      </c>
      <c r="Q132" s="90">
        <f t="shared" si="5"/>
        <v>-23233055861912.473</v>
      </c>
      <c r="R132" s="72">
        <f>IF(ABS(U132)&gt;30, 0, LOOKUP(V132,TestData!$A$2:$B$20,TestData!$D$2:$D$20) * (N132/5) * SIGN(U132))</f>
        <v>0</v>
      </c>
      <c r="S132" s="95">
        <f t="shared" si="6"/>
        <v>0</v>
      </c>
      <c r="T132" s="96">
        <f t="shared" si="20"/>
        <v>7107559.3076426219</v>
      </c>
      <c r="U132" s="97">
        <f t="shared" si="21"/>
        <v>-47976009.831422217</v>
      </c>
      <c r="V132" s="76">
        <f t="shared" si="7"/>
        <v>47976010</v>
      </c>
      <c r="Y132" s="102"/>
      <c r="Z132" s="44"/>
    </row>
    <row r="133" spans="5:26" ht="15.75" customHeight="1" x14ac:dyDescent="0.3">
      <c r="E133" s="86">
        <f t="shared" ref="E133:E196" si="22">E132+1</f>
        <v>129</v>
      </c>
      <c r="F133" s="87">
        <f t="shared" si="0"/>
        <v>6.45</v>
      </c>
      <c r="G133" s="87">
        <f t="shared" si="1"/>
        <v>6.95</v>
      </c>
      <c r="H133" s="88">
        <f t="shared" si="2"/>
        <v>-1.6660359249304172E+16</v>
      </c>
      <c r="I133" s="89">
        <f t="shared" ref="I133:I196" si="23">IF((K132*1)=1,I132-((N132/1000)*$A$16),I132)</f>
        <v>-99962155495825.031</v>
      </c>
      <c r="J133" s="90">
        <f t="shared" si="10"/>
        <v>2.5488298467940777E+29</v>
      </c>
      <c r="K133" s="91" t="b">
        <f t="shared" si="3"/>
        <v>0</v>
      </c>
      <c r="L133" s="92">
        <f t="shared" si="11"/>
        <v>0</v>
      </c>
      <c r="M133" s="92">
        <f t="shared" ref="M133:M196" si="24">M132+(L133-M132)*0.63</f>
        <v>-3.1499950511003423E-9</v>
      </c>
      <c r="N133" s="92">
        <f t="shared" ref="N133:N196" si="25">N132+((M132-N132)/((G132-F132)/$A$16))</f>
        <v>-328581790047047.88</v>
      </c>
      <c r="O133" s="93">
        <f>IF(ABS(U133)&gt;80,$B$7, LOOKUP(V133,'[1]Force mapping'!$B$7:$B$167,'[1]Force mapping'!$J$7:$J$167))</f>
        <v>239</v>
      </c>
      <c r="P133" s="87">
        <f t="shared" si="4"/>
        <v>0.5</v>
      </c>
      <c r="Q133" s="90">
        <f t="shared" si="5"/>
        <v>-20909750275721.227</v>
      </c>
      <c r="R133" s="72">
        <f>IF(ABS(U133)&gt;30, 0, LOOKUP(V133,TestData!$A$2:$B$20,TestData!$D$2:$D$20) * (N133/5) * SIGN(U133))</f>
        <v>0</v>
      </c>
      <c r="S133" s="95">
        <f t="shared" si="6"/>
        <v>0</v>
      </c>
      <c r="T133" s="96">
        <f t="shared" ref="T133:T196" si="26">T132+(S132/1000)*$A$16</f>
        <v>7107559.3076426219</v>
      </c>
      <c r="U133" s="97">
        <f t="shared" ref="U133:U196" si="27">U132-((T132*$A$16) + (0.5 * (T133-T132)))</f>
        <v>-48331387.796804346</v>
      </c>
      <c r="V133" s="76">
        <f t="shared" si="7"/>
        <v>48331388</v>
      </c>
      <c r="Y133" s="102"/>
      <c r="Z133" s="44"/>
    </row>
    <row r="134" spans="5:26" ht="15.75" customHeight="1" x14ac:dyDescent="0.3">
      <c r="E134" s="86">
        <f t="shared" si="22"/>
        <v>130</v>
      </c>
      <c r="F134" s="87">
        <f t="shared" si="0"/>
        <v>6.5</v>
      </c>
      <c r="G134" s="87">
        <f t="shared" si="1"/>
        <v>7</v>
      </c>
      <c r="H134" s="88">
        <f t="shared" si="2"/>
        <v>-1.6660359249304172E+16</v>
      </c>
      <c r="I134" s="89">
        <f t="shared" si="23"/>
        <v>-99962155495825.031</v>
      </c>
      <c r="J134" s="90">
        <f t="shared" si="10"/>
        <v>2.5488298467940777E+29</v>
      </c>
      <c r="K134" s="91" t="b">
        <f t="shared" si="3"/>
        <v>0</v>
      </c>
      <c r="L134" s="92">
        <f t="shared" si="11"/>
        <v>0</v>
      </c>
      <c r="M134" s="92">
        <f t="shared" si="24"/>
        <v>-1.1654981689071266E-9</v>
      </c>
      <c r="N134" s="92">
        <f t="shared" si="25"/>
        <v>-295723611042343.06</v>
      </c>
      <c r="O134" s="93">
        <f>IF(ABS(U134)&gt;80,$B$7, LOOKUP(V134,'[1]Force mapping'!$B$7:$B$167,'[1]Force mapping'!$J$7:$J$167))</f>
        <v>239</v>
      </c>
      <c r="P134" s="87">
        <f t="shared" si="4"/>
        <v>0.5</v>
      </c>
      <c r="Q134" s="90">
        <f t="shared" si="5"/>
        <v>-18818775248149.102</v>
      </c>
      <c r="R134" s="72">
        <f>IF(ABS(U134)&gt;30, 0, LOOKUP(V134,TestData!$A$2:$B$20,TestData!$D$2:$D$20) * (N134/5) * SIGN(U134))</f>
        <v>0</v>
      </c>
      <c r="S134" s="95">
        <f t="shared" si="6"/>
        <v>0</v>
      </c>
      <c r="T134" s="96">
        <f t="shared" si="26"/>
        <v>7107559.3076426219</v>
      </c>
      <c r="U134" s="97">
        <f t="shared" si="27"/>
        <v>-48686765.762186475</v>
      </c>
      <c r="V134" s="76">
        <f t="shared" si="7"/>
        <v>48686766</v>
      </c>
      <c r="Y134" s="102"/>
      <c r="Z134" s="44"/>
    </row>
    <row r="135" spans="5:26" ht="15.75" customHeight="1" x14ac:dyDescent="0.3">
      <c r="E135" s="86">
        <f t="shared" si="22"/>
        <v>131</v>
      </c>
      <c r="F135" s="87">
        <f t="shared" si="0"/>
        <v>6.5500000000000007</v>
      </c>
      <c r="G135" s="87">
        <f t="shared" si="1"/>
        <v>7.0500000000000007</v>
      </c>
      <c r="H135" s="88">
        <f t="shared" si="2"/>
        <v>-1.6660359249304172E+16</v>
      </c>
      <c r="I135" s="89">
        <f t="shared" si="23"/>
        <v>-99962155495825.031</v>
      </c>
      <c r="J135" s="90">
        <f t="shared" si="10"/>
        <v>2.5488298467940777E+29</v>
      </c>
      <c r="K135" s="91" t="b">
        <f t="shared" si="3"/>
        <v>0</v>
      </c>
      <c r="L135" s="92">
        <f t="shared" si="11"/>
        <v>0</v>
      </c>
      <c r="M135" s="92">
        <f t="shared" si="24"/>
        <v>-4.3123432249563687E-10</v>
      </c>
      <c r="N135" s="92">
        <f t="shared" si="25"/>
        <v>-266151249938108.75</v>
      </c>
      <c r="O135" s="93">
        <f>IF(ABS(U135)&gt;80,$B$7, LOOKUP(V135,'[1]Force mapping'!$B$7:$B$167,'[1]Force mapping'!$J$7:$J$167))</f>
        <v>239</v>
      </c>
      <c r="P135" s="87">
        <f t="shared" si="4"/>
        <v>0.5</v>
      </c>
      <c r="Q135" s="90">
        <f t="shared" si="5"/>
        <v>-16936897723334.191</v>
      </c>
      <c r="R135" s="72">
        <f>IF(ABS(U135)&gt;30, 0, LOOKUP(V135,TestData!$A$2:$B$20,TestData!$D$2:$D$20) * (N135/5) * SIGN(U135))</f>
        <v>0</v>
      </c>
      <c r="S135" s="95">
        <f t="shared" si="6"/>
        <v>0</v>
      </c>
      <c r="T135" s="96">
        <f t="shared" si="26"/>
        <v>7107559.3076426219</v>
      </c>
      <c r="U135" s="97">
        <f t="shared" si="27"/>
        <v>-49042143.727568604</v>
      </c>
      <c r="V135" s="76">
        <f t="shared" si="7"/>
        <v>49042143.5</v>
      </c>
      <c r="Y135" s="102"/>
      <c r="Z135" s="44"/>
    </row>
    <row r="136" spans="5:26" ht="15.75" customHeight="1" x14ac:dyDescent="0.3">
      <c r="E136" s="86">
        <f t="shared" si="22"/>
        <v>132</v>
      </c>
      <c r="F136" s="87">
        <f t="shared" si="0"/>
        <v>6.6000000000000005</v>
      </c>
      <c r="G136" s="87">
        <f t="shared" si="1"/>
        <v>7.1000000000000005</v>
      </c>
      <c r="H136" s="88">
        <f t="shared" si="2"/>
        <v>-1.6660359249304172E+16</v>
      </c>
      <c r="I136" s="89">
        <f t="shared" si="23"/>
        <v>-99962155495825.031</v>
      </c>
      <c r="J136" s="90">
        <f t="shared" si="10"/>
        <v>2.5488298467940777E+29</v>
      </c>
      <c r="K136" s="91" t="b">
        <f t="shared" si="3"/>
        <v>0</v>
      </c>
      <c r="L136" s="92">
        <f t="shared" si="11"/>
        <v>0</v>
      </c>
      <c r="M136" s="92">
        <f t="shared" si="24"/>
        <v>-1.5955669932338564E-10</v>
      </c>
      <c r="N136" s="92">
        <f t="shared" si="25"/>
        <v>-239536124944297.88</v>
      </c>
      <c r="O136" s="93">
        <f>IF(ABS(U136)&gt;80,$B$7, LOOKUP(V136,'[1]Force mapping'!$B$7:$B$167,'[1]Force mapping'!$J$7:$J$167))</f>
        <v>239</v>
      </c>
      <c r="P136" s="87">
        <f t="shared" si="4"/>
        <v>0.5</v>
      </c>
      <c r="Q136" s="90">
        <f t="shared" si="5"/>
        <v>-15243207951000.771</v>
      </c>
      <c r="R136" s="72">
        <f>IF(ABS(U136)&gt;30, 0, LOOKUP(V136,TestData!$A$2:$B$20,TestData!$D$2:$D$20) * (N136/5) * SIGN(U136))</f>
        <v>0</v>
      </c>
      <c r="S136" s="95">
        <f t="shared" si="6"/>
        <v>0</v>
      </c>
      <c r="T136" s="96">
        <f t="shared" si="26"/>
        <v>7107559.3076426219</v>
      </c>
      <c r="U136" s="97">
        <f t="shared" si="27"/>
        <v>-49397521.692950733</v>
      </c>
      <c r="V136" s="76">
        <f t="shared" si="7"/>
        <v>49397521.5</v>
      </c>
      <c r="Y136" s="102"/>
      <c r="Z136" s="44"/>
    </row>
    <row r="137" spans="5:26" ht="15.75" customHeight="1" x14ac:dyDescent="0.3">
      <c r="E137" s="86">
        <f t="shared" si="22"/>
        <v>133</v>
      </c>
      <c r="F137" s="87">
        <f t="shared" si="0"/>
        <v>6.65</v>
      </c>
      <c r="G137" s="87">
        <f t="shared" si="1"/>
        <v>7.15</v>
      </c>
      <c r="H137" s="88">
        <f t="shared" si="2"/>
        <v>-1.6660359249304172E+16</v>
      </c>
      <c r="I137" s="89">
        <f t="shared" si="23"/>
        <v>-99962155495825.031</v>
      </c>
      <c r="J137" s="90">
        <f t="shared" si="10"/>
        <v>2.5488298467940777E+29</v>
      </c>
      <c r="K137" s="91" t="b">
        <f t="shared" si="3"/>
        <v>0</v>
      </c>
      <c r="L137" s="92">
        <f t="shared" si="11"/>
        <v>0</v>
      </c>
      <c r="M137" s="92">
        <f t="shared" si="24"/>
        <v>-5.9035978749652685E-11</v>
      </c>
      <c r="N137" s="92">
        <f t="shared" si="25"/>
        <v>-215582512449868.09</v>
      </c>
      <c r="O137" s="93">
        <f>IF(ABS(U137)&gt;80,$B$7, LOOKUP(V137,'[1]Force mapping'!$B$7:$B$167,'[1]Force mapping'!$J$7:$J$167))</f>
        <v>239</v>
      </c>
      <c r="P137" s="87">
        <f t="shared" si="4"/>
        <v>0.5</v>
      </c>
      <c r="Q137" s="90">
        <f t="shared" si="5"/>
        <v>-13718887155900.695</v>
      </c>
      <c r="R137" s="72">
        <f>IF(ABS(U137)&gt;30, 0, LOOKUP(V137,TestData!$A$2:$B$20,TestData!$D$2:$D$20) * (N137/5) * SIGN(U137))</f>
        <v>0</v>
      </c>
      <c r="S137" s="95">
        <f t="shared" si="6"/>
        <v>0</v>
      </c>
      <c r="T137" s="96">
        <f t="shared" si="26"/>
        <v>7107559.3076426219</v>
      </c>
      <c r="U137" s="97">
        <f t="shared" si="27"/>
        <v>-49752899.658332862</v>
      </c>
      <c r="V137" s="76">
        <f t="shared" si="7"/>
        <v>49752899.5</v>
      </c>
      <c r="Y137" s="102"/>
      <c r="Z137" s="44"/>
    </row>
    <row r="138" spans="5:26" ht="15.75" customHeight="1" x14ac:dyDescent="0.3">
      <c r="E138" s="86">
        <f t="shared" si="22"/>
        <v>134</v>
      </c>
      <c r="F138" s="87">
        <f t="shared" si="0"/>
        <v>6.7</v>
      </c>
      <c r="G138" s="87">
        <f t="shared" si="1"/>
        <v>7.2</v>
      </c>
      <c r="H138" s="88">
        <f t="shared" si="2"/>
        <v>-1.6660359249304172E+16</v>
      </c>
      <c r="I138" s="89">
        <f t="shared" si="23"/>
        <v>-99962155495825.031</v>
      </c>
      <c r="J138" s="90">
        <f t="shared" si="10"/>
        <v>2.5488298467940777E+29</v>
      </c>
      <c r="K138" s="91" t="b">
        <f t="shared" si="3"/>
        <v>0</v>
      </c>
      <c r="L138" s="92">
        <f t="shared" si="11"/>
        <v>0</v>
      </c>
      <c r="M138" s="92">
        <f t="shared" si="24"/>
        <v>-2.1843312137371492E-11</v>
      </c>
      <c r="N138" s="92">
        <f t="shared" si="25"/>
        <v>-194024261204881.28</v>
      </c>
      <c r="O138" s="93">
        <f>IF(ABS(U138)&gt;80,$B$7, LOOKUP(V138,'[1]Force mapping'!$B$7:$B$167,'[1]Force mapping'!$J$7:$J$167))</f>
        <v>239</v>
      </c>
      <c r="P138" s="87">
        <f t="shared" si="4"/>
        <v>0.5</v>
      </c>
      <c r="Q138" s="90">
        <f t="shared" si="5"/>
        <v>-12346998440310.627</v>
      </c>
      <c r="R138" s="72">
        <f>IF(ABS(U138)&gt;30, 0, LOOKUP(V138,TestData!$A$2:$B$20,TestData!$D$2:$D$20) * (N138/5) * SIGN(U138))</f>
        <v>0</v>
      </c>
      <c r="S138" s="95">
        <f t="shared" si="6"/>
        <v>0</v>
      </c>
      <c r="T138" s="96">
        <f t="shared" si="26"/>
        <v>7107559.3076426219</v>
      </c>
      <c r="U138" s="97">
        <f t="shared" si="27"/>
        <v>-50108277.623714991</v>
      </c>
      <c r="V138" s="76">
        <f t="shared" si="7"/>
        <v>50108277.5</v>
      </c>
      <c r="Y138" s="102"/>
      <c r="Z138" s="44"/>
    </row>
    <row r="139" spans="5:26" ht="15.75" customHeight="1" x14ac:dyDescent="0.3">
      <c r="E139" s="86">
        <f t="shared" si="22"/>
        <v>135</v>
      </c>
      <c r="F139" s="87">
        <f t="shared" si="0"/>
        <v>6.75</v>
      </c>
      <c r="G139" s="87">
        <f t="shared" si="1"/>
        <v>7.25</v>
      </c>
      <c r="H139" s="88">
        <f t="shared" si="2"/>
        <v>-1.6660359249304172E+16</v>
      </c>
      <c r="I139" s="89">
        <f t="shared" si="23"/>
        <v>-99962155495825.031</v>
      </c>
      <c r="J139" s="90">
        <f t="shared" si="10"/>
        <v>2.5488298467940777E+29</v>
      </c>
      <c r="K139" s="91" t="b">
        <f t="shared" si="3"/>
        <v>0</v>
      </c>
      <c r="L139" s="92">
        <f t="shared" si="11"/>
        <v>0</v>
      </c>
      <c r="M139" s="92">
        <f t="shared" si="24"/>
        <v>-8.0820254908274514E-12</v>
      </c>
      <c r="N139" s="92">
        <f t="shared" si="25"/>
        <v>-174621835084393.16</v>
      </c>
      <c r="O139" s="93">
        <f>IF(ABS(U139)&gt;80,$B$7, LOOKUP(V139,'[1]Force mapping'!$B$7:$B$167,'[1]Force mapping'!$J$7:$J$167))</f>
        <v>239</v>
      </c>
      <c r="P139" s="87">
        <f t="shared" si="4"/>
        <v>0.5</v>
      </c>
      <c r="Q139" s="90">
        <f t="shared" si="5"/>
        <v>-11112298596279.564</v>
      </c>
      <c r="R139" s="72">
        <f>IF(ABS(U139)&gt;30, 0, LOOKUP(V139,TestData!$A$2:$B$20,TestData!$D$2:$D$20) * (N139/5) * SIGN(U139))</f>
        <v>0</v>
      </c>
      <c r="S139" s="95">
        <f t="shared" si="6"/>
        <v>0</v>
      </c>
      <c r="T139" s="96">
        <f t="shared" si="26"/>
        <v>7107559.3076426219</v>
      </c>
      <c r="U139" s="97">
        <f t="shared" si="27"/>
        <v>-50463655.58909712</v>
      </c>
      <c r="V139" s="76">
        <f t="shared" si="7"/>
        <v>50463655.5</v>
      </c>
      <c r="Y139" s="102"/>
      <c r="Z139" s="44"/>
    </row>
    <row r="140" spans="5:26" ht="15.75" customHeight="1" x14ac:dyDescent="0.3">
      <c r="E140" s="86">
        <f t="shared" si="22"/>
        <v>136</v>
      </c>
      <c r="F140" s="87">
        <f t="shared" si="0"/>
        <v>6.8000000000000007</v>
      </c>
      <c r="G140" s="87">
        <f t="shared" si="1"/>
        <v>7.3000000000000007</v>
      </c>
      <c r="H140" s="88">
        <f t="shared" si="2"/>
        <v>-1.6660359249304172E+16</v>
      </c>
      <c r="I140" s="89">
        <f t="shared" si="23"/>
        <v>-99962155495825.031</v>
      </c>
      <c r="J140" s="90">
        <f t="shared" si="10"/>
        <v>2.5488298467940777E+29</v>
      </c>
      <c r="K140" s="91" t="b">
        <f t="shared" si="3"/>
        <v>0</v>
      </c>
      <c r="L140" s="92">
        <f t="shared" si="11"/>
        <v>0</v>
      </c>
      <c r="M140" s="92">
        <f t="shared" si="24"/>
        <v>-2.9903494316061573E-12</v>
      </c>
      <c r="N140" s="92">
        <f t="shared" si="25"/>
        <v>-157159651575953.84</v>
      </c>
      <c r="O140" s="93">
        <f>IF(ABS(U140)&gt;80,$B$7, LOOKUP(V140,'[1]Force mapping'!$B$7:$B$167,'[1]Force mapping'!$J$7:$J$167))</f>
        <v>239</v>
      </c>
      <c r="P140" s="87">
        <f t="shared" si="4"/>
        <v>0.5</v>
      </c>
      <c r="Q140" s="90">
        <f t="shared" si="5"/>
        <v>-10001068736651.607</v>
      </c>
      <c r="R140" s="72">
        <f>IF(ABS(U140)&gt;30, 0, LOOKUP(V140,TestData!$A$2:$B$20,TestData!$D$2:$D$20) * (N140/5) * SIGN(U140))</f>
        <v>0</v>
      </c>
      <c r="S140" s="95">
        <f t="shared" si="6"/>
        <v>0</v>
      </c>
      <c r="T140" s="96">
        <f t="shared" si="26"/>
        <v>7107559.3076426219</v>
      </c>
      <c r="U140" s="97">
        <f t="shared" si="27"/>
        <v>-50819033.554479249</v>
      </c>
      <c r="V140" s="76">
        <f t="shared" si="7"/>
        <v>50819033.5</v>
      </c>
      <c r="Y140" s="102"/>
      <c r="Z140" s="44"/>
    </row>
    <row r="141" spans="5:26" ht="15.75" customHeight="1" x14ac:dyDescent="0.3">
      <c r="E141" s="86">
        <f t="shared" si="22"/>
        <v>137</v>
      </c>
      <c r="F141" s="87">
        <f t="shared" si="0"/>
        <v>6.8500000000000005</v>
      </c>
      <c r="G141" s="87">
        <f t="shared" si="1"/>
        <v>7.3500000000000005</v>
      </c>
      <c r="H141" s="88">
        <f t="shared" si="2"/>
        <v>-1.6660359249304172E+16</v>
      </c>
      <c r="I141" s="89">
        <f t="shared" si="23"/>
        <v>-99962155495825.031</v>
      </c>
      <c r="J141" s="90">
        <f t="shared" si="10"/>
        <v>2.5488298467940777E+29</v>
      </c>
      <c r="K141" s="91" t="b">
        <f t="shared" si="3"/>
        <v>0</v>
      </c>
      <c r="L141" s="92">
        <f t="shared" si="11"/>
        <v>0</v>
      </c>
      <c r="M141" s="92">
        <f t="shared" si="24"/>
        <v>-1.1064292896942781E-12</v>
      </c>
      <c r="N141" s="92">
        <f t="shared" si="25"/>
        <v>-141443686418358.47</v>
      </c>
      <c r="O141" s="93">
        <f>IF(ABS(U141)&gt;80,$B$7, LOOKUP(V141,'[1]Force mapping'!$B$7:$B$167,'[1]Force mapping'!$J$7:$J$167))</f>
        <v>239</v>
      </c>
      <c r="P141" s="87">
        <f t="shared" si="4"/>
        <v>0.5</v>
      </c>
      <c r="Q141" s="90">
        <f t="shared" si="5"/>
        <v>-9000961862986.4473</v>
      </c>
      <c r="R141" s="72">
        <f>IF(ABS(U141)&gt;30, 0, LOOKUP(V141,TestData!$A$2:$B$20,TestData!$D$2:$D$20) * (N141/5) * SIGN(U141))</f>
        <v>0</v>
      </c>
      <c r="S141" s="95">
        <f t="shared" si="6"/>
        <v>0</v>
      </c>
      <c r="T141" s="96">
        <f t="shared" si="26"/>
        <v>7107559.3076426219</v>
      </c>
      <c r="U141" s="97">
        <f t="shared" si="27"/>
        <v>-51174411.519861378</v>
      </c>
      <c r="V141" s="76">
        <f t="shared" si="7"/>
        <v>51174411.5</v>
      </c>
      <c r="Y141" s="102"/>
      <c r="Z141" s="44"/>
    </row>
    <row r="142" spans="5:26" ht="15.75" customHeight="1" x14ac:dyDescent="0.3">
      <c r="E142" s="86">
        <f t="shared" si="22"/>
        <v>138</v>
      </c>
      <c r="F142" s="87">
        <f t="shared" si="0"/>
        <v>6.9</v>
      </c>
      <c r="G142" s="87">
        <f t="shared" si="1"/>
        <v>7.4</v>
      </c>
      <c r="H142" s="88">
        <f t="shared" si="2"/>
        <v>-1.6660359249304172E+16</v>
      </c>
      <c r="I142" s="89">
        <f t="shared" si="23"/>
        <v>-99962155495825.031</v>
      </c>
      <c r="J142" s="90">
        <f t="shared" si="10"/>
        <v>2.5488298467940777E+29</v>
      </c>
      <c r="K142" s="91" t="b">
        <f t="shared" si="3"/>
        <v>0</v>
      </c>
      <c r="L142" s="92">
        <f t="shared" si="11"/>
        <v>0</v>
      </c>
      <c r="M142" s="92">
        <f t="shared" si="24"/>
        <v>-4.0937883718688291E-13</v>
      </c>
      <c r="N142" s="92">
        <f t="shared" si="25"/>
        <v>-127299317776522.63</v>
      </c>
      <c r="O142" s="93">
        <f>IF(ABS(U142)&gt;80,$B$7, LOOKUP(V142,'[1]Force mapping'!$B$7:$B$167,'[1]Force mapping'!$J$7:$J$167))</f>
        <v>239</v>
      </c>
      <c r="P142" s="87">
        <f t="shared" si="4"/>
        <v>0.5</v>
      </c>
      <c r="Q142" s="90">
        <f t="shared" si="5"/>
        <v>-8100865676687.8018</v>
      </c>
      <c r="R142" s="72">
        <f>IF(ABS(U142)&gt;30, 0, LOOKUP(V142,TestData!$A$2:$B$20,TestData!$D$2:$D$20) * (N142/5) * SIGN(U142))</f>
        <v>0</v>
      </c>
      <c r="S142" s="95">
        <f t="shared" si="6"/>
        <v>0</v>
      </c>
      <c r="T142" s="96">
        <f t="shared" si="26"/>
        <v>7107559.3076426219</v>
      </c>
      <c r="U142" s="97">
        <f t="shared" si="27"/>
        <v>-51529789.485243507</v>
      </c>
      <c r="V142" s="76">
        <f t="shared" si="7"/>
        <v>51529789.5</v>
      </c>
      <c r="Y142" s="102"/>
      <c r="Z142" s="44"/>
    </row>
    <row r="143" spans="5:26" ht="15.75" customHeight="1" x14ac:dyDescent="0.3">
      <c r="E143" s="86">
        <f t="shared" si="22"/>
        <v>139</v>
      </c>
      <c r="F143" s="87">
        <f t="shared" si="0"/>
        <v>6.95</v>
      </c>
      <c r="G143" s="87">
        <f t="shared" si="1"/>
        <v>7.45</v>
      </c>
      <c r="H143" s="88">
        <f t="shared" si="2"/>
        <v>-1.6660359249304172E+16</v>
      </c>
      <c r="I143" s="89">
        <f t="shared" si="23"/>
        <v>-99962155495825.031</v>
      </c>
      <c r="J143" s="90">
        <f t="shared" si="10"/>
        <v>2.5488298467940777E+29</v>
      </c>
      <c r="K143" s="91" t="b">
        <f t="shared" si="3"/>
        <v>0</v>
      </c>
      <c r="L143" s="92">
        <f t="shared" si="11"/>
        <v>0</v>
      </c>
      <c r="M143" s="92">
        <f t="shared" si="24"/>
        <v>-1.5147016975914667E-13</v>
      </c>
      <c r="N143" s="92">
        <f t="shared" si="25"/>
        <v>-114569385998870.36</v>
      </c>
      <c r="O143" s="93">
        <f>IF(ABS(U143)&gt;80,$B$7, LOOKUP(V143,'[1]Force mapping'!$B$7:$B$167,'[1]Force mapping'!$J$7:$J$167))</f>
        <v>239</v>
      </c>
      <c r="P143" s="87">
        <f t="shared" si="4"/>
        <v>0.5</v>
      </c>
      <c r="Q143" s="90">
        <f t="shared" si="5"/>
        <v>-7290779109019.0215</v>
      </c>
      <c r="R143" s="72">
        <f>IF(ABS(U143)&gt;30, 0, LOOKUP(V143,TestData!$A$2:$B$20,TestData!$D$2:$D$20) * (N143/5) * SIGN(U143))</f>
        <v>0</v>
      </c>
      <c r="S143" s="95">
        <f t="shared" si="6"/>
        <v>0</v>
      </c>
      <c r="T143" s="96">
        <f t="shared" si="26"/>
        <v>7107559.3076426219</v>
      </c>
      <c r="U143" s="97">
        <f t="shared" si="27"/>
        <v>-51885167.450625636</v>
      </c>
      <c r="V143" s="76">
        <f t="shared" si="7"/>
        <v>51885167.5</v>
      </c>
      <c r="Y143" s="102"/>
      <c r="Z143" s="44"/>
    </row>
    <row r="144" spans="5:26" ht="15.75" customHeight="1" x14ac:dyDescent="0.3">
      <c r="E144" s="86">
        <f t="shared" si="22"/>
        <v>140</v>
      </c>
      <c r="F144" s="87">
        <f t="shared" si="0"/>
        <v>7</v>
      </c>
      <c r="G144" s="87">
        <f t="shared" si="1"/>
        <v>7.5</v>
      </c>
      <c r="H144" s="88">
        <f t="shared" si="2"/>
        <v>-1.6660359249304172E+16</v>
      </c>
      <c r="I144" s="89">
        <f t="shared" si="23"/>
        <v>-99962155495825.031</v>
      </c>
      <c r="J144" s="90">
        <f t="shared" si="10"/>
        <v>2.5488298467940777E+29</v>
      </c>
      <c r="K144" s="91" t="b">
        <f t="shared" si="3"/>
        <v>0</v>
      </c>
      <c r="L144" s="92">
        <f t="shared" si="11"/>
        <v>0</v>
      </c>
      <c r="M144" s="92">
        <f t="shared" si="24"/>
        <v>-5.6043962810884274E-14</v>
      </c>
      <c r="N144" s="92">
        <f t="shared" si="25"/>
        <v>-103112447398983.33</v>
      </c>
      <c r="O144" s="93">
        <f>IF(ABS(U144)&gt;80,$B$7, LOOKUP(V144,'[1]Force mapping'!$B$7:$B$167,'[1]Force mapping'!$J$7:$J$167))</f>
        <v>239</v>
      </c>
      <c r="P144" s="87">
        <f t="shared" si="4"/>
        <v>0.5</v>
      </c>
      <c r="Q144" s="90">
        <f t="shared" si="5"/>
        <v>-6561701198117.1201</v>
      </c>
      <c r="R144" s="72">
        <f>IF(ABS(U144)&gt;30, 0, LOOKUP(V144,TestData!$A$2:$B$20,TestData!$D$2:$D$20) * (N144/5) * SIGN(U144))</f>
        <v>0</v>
      </c>
      <c r="S144" s="95">
        <f t="shared" si="6"/>
        <v>0</v>
      </c>
      <c r="T144" s="96">
        <f t="shared" si="26"/>
        <v>7107559.3076426219</v>
      </c>
      <c r="U144" s="97">
        <f t="shared" si="27"/>
        <v>-52240545.416007765</v>
      </c>
      <c r="V144" s="76">
        <f t="shared" si="7"/>
        <v>52240545.5</v>
      </c>
      <c r="Y144" s="102"/>
      <c r="Z144" s="44"/>
    </row>
    <row r="145" spans="5:26" ht="15.75" customHeight="1" x14ac:dyDescent="0.3">
      <c r="E145" s="86">
        <f t="shared" si="22"/>
        <v>141</v>
      </c>
      <c r="F145" s="87">
        <f t="shared" si="0"/>
        <v>7.0500000000000007</v>
      </c>
      <c r="G145" s="87">
        <f t="shared" si="1"/>
        <v>7.5500000000000007</v>
      </c>
      <c r="H145" s="88">
        <f t="shared" si="2"/>
        <v>-1.6660359249304172E+16</v>
      </c>
      <c r="I145" s="89">
        <f t="shared" si="23"/>
        <v>-99962155495825.031</v>
      </c>
      <c r="J145" s="90">
        <f t="shared" si="10"/>
        <v>2.5488298467940777E+29</v>
      </c>
      <c r="K145" s="91" t="b">
        <f t="shared" si="3"/>
        <v>0</v>
      </c>
      <c r="L145" s="92">
        <f t="shared" si="11"/>
        <v>0</v>
      </c>
      <c r="M145" s="92">
        <f t="shared" si="24"/>
        <v>-2.073626624002718E-14</v>
      </c>
      <c r="N145" s="92">
        <f t="shared" si="25"/>
        <v>-92801202659085</v>
      </c>
      <c r="O145" s="93">
        <f>IF(ABS(U145)&gt;80,$B$7, LOOKUP(V145,'[1]Force mapping'!$B$7:$B$167,'[1]Force mapping'!$J$7:$J$167))</f>
        <v>239</v>
      </c>
      <c r="P145" s="87">
        <f t="shared" si="4"/>
        <v>0.5</v>
      </c>
      <c r="Q145" s="90">
        <f t="shared" si="5"/>
        <v>-5905531078305.4082</v>
      </c>
      <c r="R145" s="72">
        <f>IF(ABS(U145)&gt;30, 0, LOOKUP(V145,TestData!$A$2:$B$20,TestData!$D$2:$D$20) * (N145/5) * SIGN(U145))</f>
        <v>0</v>
      </c>
      <c r="S145" s="95">
        <f t="shared" si="6"/>
        <v>0</v>
      </c>
      <c r="T145" s="96">
        <f t="shared" si="26"/>
        <v>7107559.3076426219</v>
      </c>
      <c r="U145" s="97">
        <f t="shared" si="27"/>
        <v>-52595923.381389894</v>
      </c>
      <c r="V145" s="76">
        <f t="shared" si="7"/>
        <v>52595923.5</v>
      </c>
      <c r="Y145" s="102"/>
      <c r="Z145" s="44"/>
    </row>
    <row r="146" spans="5:26" ht="15.75" customHeight="1" x14ac:dyDescent="0.3">
      <c r="E146" s="86">
        <f t="shared" si="22"/>
        <v>142</v>
      </c>
      <c r="F146" s="87">
        <f t="shared" si="0"/>
        <v>7.1000000000000005</v>
      </c>
      <c r="G146" s="87">
        <f t="shared" si="1"/>
        <v>7.6000000000000005</v>
      </c>
      <c r="H146" s="88">
        <f t="shared" si="2"/>
        <v>-1.6660359249304172E+16</v>
      </c>
      <c r="I146" s="89">
        <f t="shared" si="23"/>
        <v>-99962155495825.031</v>
      </c>
      <c r="J146" s="90">
        <f t="shared" si="10"/>
        <v>2.5488298467940777E+29</v>
      </c>
      <c r="K146" s="91" t="b">
        <f t="shared" si="3"/>
        <v>0</v>
      </c>
      <c r="L146" s="92">
        <f t="shared" si="11"/>
        <v>0</v>
      </c>
      <c r="M146" s="92">
        <f t="shared" si="24"/>
        <v>-7.6724185088100558E-15</v>
      </c>
      <c r="N146" s="92">
        <f t="shared" si="25"/>
        <v>-83521082393176.5</v>
      </c>
      <c r="O146" s="93">
        <f>IF(ABS(U146)&gt;80,$B$7, LOOKUP(V146,'[1]Force mapping'!$B$7:$B$167,'[1]Force mapping'!$J$7:$J$167))</f>
        <v>239</v>
      </c>
      <c r="P146" s="87">
        <f t="shared" si="4"/>
        <v>0.5</v>
      </c>
      <c r="Q146" s="90">
        <f t="shared" si="5"/>
        <v>-5314977970474.8682</v>
      </c>
      <c r="R146" s="72">
        <f>IF(ABS(U146)&gt;30, 0, LOOKUP(V146,TestData!$A$2:$B$20,TestData!$D$2:$D$20) * (N146/5) * SIGN(U146))</f>
        <v>0</v>
      </c>
      <c r="S146" s="95">
        <f t="shared" si="6"/>
        <v>0</v>
      </c>
      <c r="T146" s="96">
        <f t="shared" si="26"/>
        <v>7107559.3076426219</v>
      </c>
      <c r="U146" s="97">
        <f t="shared" si="27"/>
        <v>-52951301.346772023</v>
      </c>
      <c r="V146" s="76">
        <f t="shared" si="7"/>
        <v>52951301.5</v>
      </c>
      <c r="Y146" s="102"/>
      <c r="Z146" s="44"/>
    </row>
    <row r="147" spans="5:26" ht="15.75" customHeight="1" x14ac:dyDescent="0.3">
      <c r="E147" s="86">
        <f t="shared" si="22"/>
        <v>143</v>
      </c>
      <c r="F147" s="87">
        <f t="shared" si="0"/>
        <v>7.15</v>
      </c>
      <c r="G147" s="87">
        <f t="shared" si="1"/>
        <v>7.65</v>
      </c>
      <c r="H147" s="88">
        <f t="shared" si="2"/>
        <v>-1.6660359249304172E+16</v>
      </c>
      <c r="I147" s="89">
        <f t="shared" si="23"/>
        <v>-99962155495825.031</v>
      </c>
      <c r="J147" s="90">
        <f t="shared" si="10"/>
        <v>2.5488298467940777E+29</v>
      </c>
      <c r="K147" s="91" t="b">
        <f t="shared" si="3"/>
        <v>0</v>
      </c>
      <c r="L147" s="92">
        <f t="shared" si="11"/>
        <v>0</v>
      </c>
      <c r="M147" s="92">
        <f t="shared" si="24"/>
        <v>-2.8387948482597204E-15</v>
      </c>
      <c r="N147" s="92">
        <f t="shared" si="25"/>
        <v>-75168974153858.844</v>
      </c>
      <c r="O147" s="93">
        <f>IF(ABS(U147)&gt;80,$B$7, LOOKUP(V147,'[1]Force mapping'!$B$7:$B$167,'[1]Force mapping'!$J$7:$J$167))</f>
        <v>239</v>
      </c>
      <c r="P147" s="87">
        <f t="shared" si="4"/>
        <v>0.5</v>
      </c>
      <c r="Q147" s="90">
        <f t="shared" si="5"/>
        <v>-4783480173427.3809</v>
      </c>
      <c r="R147" s="72">
        <f>IF(ABS(U147)&gt;30, 0, LOOKUP(V147,TestData!$A$2:$B$20,TestData!$D$2:$D$20) * (N147/5) * SIGN(U147))</f>
        <v>0</v>
      </c>
      <c r="S147" s="95">
        <f t="shared" si="6"/>
        <v>0</v>
      </c>
      <c r="T147" s="96">
        <f t="shared" si="26"/>
        <v>7107559.3076426219</v>
      </c>
      <c r="U147" s="97">
        <f t="shared" si="27"/>
        <v>-53306679.312154151</v>
      </c>
      <c r="V147" s="76">
        <f t="shared" si="7"/>
        <v>53306679.5</v>
      </c>
      <c r="Y147" s="102"/>
      <c r="Z147" s="44"/>
    </row>
    <row r="148" spans="5:26" ht="15.75" customHeight="1" x14ac:dyDescent="0.3">
      <c r="E148" s="86">
        <f t="shared" si="22"/>
        <v>144</v>
      </c>
      <c r="F148" s="87">
        <f t="shared" si="0"/>
        <v>7.2</v>
      </c>
      <c r="G148" s="87">
        <f t="shared" si="1"/>
        <v>7.7</v>
      </c>
      <c r="H148" s="88">
        <f t="shared" si="2"/>
        <v>-1.6660359249304172E+16</v>
      </c>
      <c r="I148" s="89">
        <f t="shared" si="23"/>
        <v>-99962155495825.031</v>
      </c>
      <c r="J148" s="90">
        <f t="shared" si="10"/>
        <v>2.5488298467940777E+29</v>
      </c>
      <c r="K148" s="91" t="b">
        <f t="shared" si="3"/>
        <v>0</v>
      </c>
      <c r="L148" s="92">
        <f t="shared" si="11"/>
        <v>0</v>
      </c>
      <c r="M148" s="92">
        <f t="shared" si="24"/>
        <v>-1.0503540938560967E-15</v>
      </c>
      <c r="N148" s="92">
        <f t="shared" si="25"/>
        <v>-67652076738472.961</v>
      </c>
      <c r="O148" s="93">
        <f>IF(ABS(U148)&gt;80,$B$7, LOOKUP(V148,'[1]Force mapping'!$B$7:$B$167,'[1]Force mapping'!$J$7:$J$167))</f>
        <v>239</v>
      </c>
      <c r="P148" s="87">
        <f t="shared" si="4"/>
        <v>0.5</v>
      </c>
      <c r="Q148" s="90">
        <f t="shared" si="5"/>
        <v>-4305132156084.6426</v>
      </c>
      <c r="R148" s="72">
        <f>IF(ABS(U148)&gt;30, 0, LOOKUP(V148,TestData!$A$2:$B$20,TestData!$D$2:$D$20) * (N148/5) * SIGN(U148))</f>
        <v>0</v>
      </c>
      <c r="S148" s="95">
        <f t="shared" si="6"/>
        <v>0</v>
      </c>
      <c r="T148" s="96">
        <f t="shared" si="26"/>
        <v>7107559.3076426219</v>
      </c>
      <c r="U148" s="97">
        <f t="shared" si="27"/>
        <v>-53662057.27753628</v>
      </c>
      <c r="V148" s="76">
        <f t="shared" si="7"/>
        <v>53662057.5</v>
      </c>
      <c r="Y148" s="102"/>
      <c r="Z148" s="44"/>
    </row>
    <row r="149" spans="5:26" ht="15.75" customHeight="1" x14ac:dyDescent="0.3">
      <c r="E149" s="86">
        <f t="shared" si="22"/>
        <v>145</v>
      </c>
      <c r="F149" s="87">
        <f t="shared" si="0"/>
        <v>7.25</v>
      </c>
      <c r="G149" s="87">
        <f t="shared" si="1"/>
        <v>7.75</v>
      </c>
      <c r="H149" s="88">
        <f t="shared" si="2"/>
        <v>-1.6660359249304172E+16</v>
      </c>
      <c r="I149" s="89">
        <f t="shared" si="23"/>
        <v>-99962155495825.031</v>
      </c>
      <c r="J149" s="90">
        <f t="shared" si="10"/>
        <v>2.5488298467940777E+29</v>
      </c>
      <c r="K149" s="91" t="b">
        <f t="shared" si="3"/>
        <v>0</v>
      </c>
      <c r="L149" s="92">
        <f t="shared" si="11"/>
        <v>0</v>
      </c>
      <c r="M149" s="92">
        <f t="shared" si="24"/>
        <v>-3.8863101472675582E-16</v>
      </c>
      <c r="N149" s="92">
        <f t="shared" si="25"/>
        <v>-60886869064625.664</v>
      </c>
      <c r="O149" s="93">
        <f>IF(ABS(U149)&gt;80,$B$7, LOOKUP(V149,'[1]Force mapping'!$B$7:$B$167,'[1]Force mapping'!$J$7:$J$167))</f>
        <v>239</v>
      </c>
      <c r="P149" s="87">
        <f t="shared" si="4"/>
        <v>0.5</v>
      </c>
      <c r="Q149" s="90">
        <f t="shared" si="5"/>
        <v>-3874618940476.1777</v>
      </c>
      <c r="R149" s="72">
        <f>IF(ABS(U149)&gt;30, 0, LOOKUP(V149,TestData!$A$2:$B$20,TestData!$D$2:$D$20) * (N149/5) * SIGN(U149))</f>
        <v>0</v>
      </c>
      <c r="S149" s="95">
        <f t="shared" si="6"/>
        <v>0</v>
      </c>
      <c r="T149" s="96">
        <f t="shared" si="26"/>
        <v>7107559.3076426219</v>
      </c>
      <c r="U149" s="97">
        <f t="shared" si="27"/>
        <v>-54017435.242918409</v>
      </c>
      <c r="V149" s="76">
        <f t="shared" si="7"/>
        <v>54017435</v>
      </c>
      <c r="Y149" s="102"/>
      <c r="Z149" s="44"/>
    </row>
    <row r="150" spans="5:26" ht="15.75" customHeight="1" x14ac:dyDescent="0.3">
      <c r="E150" s="86">
        <f t="shared" si="22"/>
        <v>146</v>
      </c>
      <c r="F150" s="87">
        <f t="shared" si="0"/>
        <v>7.3000000000000007</v>
      </c>
      <c r="G150" s="87">
        <f t="shared" si="1"/>
        <v>7.8000000000000007</v>
      </c>
      <c r="H150" s="88">
        <f t="shared" si="2"/>
        <v>-1.6660359249304172E+16</v>
      </c>
      <c r="I150" s="89">
        <f t="shared" si="23"/>
        <v>-99962155495825.031</v>
      </c>
      <c r="J150" s="90">
        <f t="shared" si="10"/>
        <v>2.5488298467940777E+29</v>
      </c>
      <c r="K150" s="91" t="b">
        <f t="shared" si="3"/>
        <v>0</v>
      </c>
      <c r="L150" s="92">
        <f t="shared" si="11"/>
        <v>0</v>
      </c>
      <c r="M150" s="92">
        <f t="shared" si="24"/>
        <v>-1.4379347544889965E-16</v>
      </c>
      <c r="N150" s="92">
        <f t="shared" si="25"/>
        <v>-54798182158163.094</v>
      </c>
      <c r="O150" s="93">
        <f>IF(ABS(U150)&gt;80,$B$7, LOOKUP(V150,'[1]Force mapping'!$B$7:$B$167,'[1]Force mapping'!$J$7:$J$167))</f>
        <v>239</v>
      </c>
      <c r="P150" s="87">
        <f t="shared" si="4"/>
        <v>0.5</v>
      </c>
      <c r="Q150" s="90">
        <f t="shared" si="5"/>
        <v>-3487157046428.5601</v>
      </c>
      <c r="R150" s="72">
        <f>IF(ABS(U150)&gt;30, 0, LOOKUP(V150,TestData!$A$2:$B$20,TestData!$D$2:$D$20) * (N150/5) * SIGN(U150))</f>
        <v>0</v>
      </c>
      <c r="S150" s="95">
        <f t="shared" si="6"/>
        <v>0</v>
      </c>
      <c r="T150" s="96">
        <f t="shared" si="26"/>
        <v>7107559.3076426219</v>
      </c>
      <c r="U150" s="97">
        <f t="shared" si="27"/>
        <v>-54372813.208300538</v>
      </c>
      <c r="V150" s="76">
        <f t="shared" si="7"/>
        <v>54372813</v>
      </c>
      <c r="Y150" s="102"/>
      <c r="Z150" s="44"/>
    </row>
    <row r="151" spans="5:26" ht="15.75" customHeight="1" x14ac:dyDescent="0.3">
      <c r="E151" s="86">
        <f t="shared" si="22"/>
        <v>147</v>
      </c>
      <c r="F151" s="87">
        <f t="shared" si="0"/>
        <v>7.3500000000000005</v>
      </c>
      <c r="G151" s="87">
        <f t="shared" si="1"/>
        <v>7.8500000000000005</v>
      </c>
      <c r="H151" s="88">
        <f t="shared" si="2"/>
        <v>-1.6660359249304172E+16</v>
      </c>
      <c r="I151" s="89">
        <f t="shared" si="23"/>
        <v>-99962155495825.031</v>
      </c>
      <c r="J151" s="90">
        <f t="shared" si="10"/>
        <v>2.5488298467940777E+29</v>
      </c>
      <c r="K151" s="91" t="b">
        <f t="shared" si="3"/>
        <v>0</v>
      </c>
      <c r="L151" s="92">
        <f t="shared" si="11"/>
        <v>0</v>
      </c>
      <c r="M151" s="92">
        <f t="shared" si="24"/>
        <v>-5.3203585916092868E-17</v>
      </c>
      <c r="N151" s="92">
        <f t="shared" si="25"/>
        <v>-49318363942346.781</v>
      </c>
      <c r="O151" s="93">
        <f>IF(ABS(U151)&gt;80,$B$7, LOOKUP(V151,'[1]Force mapping'!$B$7:$B$167,'[1]Force mapping'!$J$7:$J$167))</f>
        <v>239</v>
      </c>
      <c r="P151" s="87">
        <f t="shared" si="4"/>
        <v>0.5</v>
      </c>
      <c r="Q151" s="90">
        <f t="shared" si="5"/>
        <v>-3138441341785.7041</v>
      </c>
      <c r="R151" s="72">
        <f>IF(ABS(U151)&gt;30, 0, LOOKUP(V151,TestData!$A$2:$B$20,TestData!$D$2:$D$20) * (N151/5) * SIGN(U151))</f>
        <v>0</v>
      </c>
      <c r="S151" s="95">
        <f t="shared" si="6"/>
        <v>0</v>
      </c>
      <c r="T151" s="96">
        <f t="shared" si="26"/>
        <v>7107559.3076426219</v>
      </c>
      <c r="U151" s="97">
        <f t="shared" si="27"/>
        <v>-54728191.173682667</v>
      </c>
      <c r="V151" s="76">
        <f t="shared" si="7"/>
        <v>54728191</v>
      </c>
      <c r="Y151" s="102"/>
      <c r="Z151" s="44"/>
    </row>
    <row r="152" spans="5:26" ht="15.75" customHeight="1" x14ac:dyDescent="0.3">
      <c r="E152" s="86">
        <f t="shared" si="22"/>
        <v>148</v>
      </c>
      <c r="F152" s="87">
        <f t="shared" si="0"/>
        <v>7.4</v>
      </c>
      <c r="G152" s="87">
        <f t="shared" si="1"/>
        <v>7.9</v>
      </c>
      <c r="H152" s="88">
        <f t="shared" si="2"/>
        <v>-1.6660359249304172E+16</v>
      </c>
      <c r="I152" s="89">
        <f t="shared" si="23"/>
        <v>-99962155495825.031</v>
      </c>
      <c r="J152" s="90">
        <f t="shared" si="10"/>
        <v>2.5488298467940777E+29</v>
      </c>
      <c r="K152" s="91" t="b">
        <f t="shared" si="3"/>
        <v>0</v>
      </c>
      <c r="L152" s="92">
        <f t="shared" si="11"/>
        <v>0</v>
      </c>
      <c r="M152" s="92">
        <f t="shared" si="24"/>
        <v>-1.9685326788954358E-17</v>
      </c>
      <c r="N152" s="92">
        <f t="shared" si="25"/>
        <v>-44386527548112.102</v>
      </c>
      <c r="O152" s="93">
        <f>IF(ABS(U152)&gt;80,$B$7, LOOKUP(V152,'[1]Force mapping'!$B$7:$B$167,'[1]Force mapping'!$J$7:$J$167))</f>
        <v>239</v>
      </c>
      <c r="P152" s="87">
        <f t="shared" si="4"/>
        <v>0.5</v>
      </c>
      <c r="Q152" s="90">
        <f t="shared" si="5"/>
        <v>-2824597207607.1333</v>
      </c>
      <c r="R152" s="72">
        <f>IF(ABS(U152)&gt;30, 0, LOOKUP(V152,TestData!$A$2:$B$20,TestData!$D$2:$D$20) * (N152/5) * SIGN(U152))</f>
        <v>0</v>
      </c>
      <c r="S152" s="95">
        <f t="shared" si="6"/>
        <v>0</v>
      </c>
      <c r="T152" s="96">
        <f t="shared" si="26"/>
        <v>7107559.3076426219</v>
      </c>
      <c r="U152" s="97">
        <f t="shared" si="27"/>
        <v>-55083569.139064796</v>
      </c>
      <c r="V152" s="76">
        <f t="shared" si="7"/>
        <v>55083569</v>
      </c>
      <c r="Y152" s="102"/>
      <c r="Z152" s="44"/>
    </row>
    <row r="153" spans="5:26" ht="15.75" customHeight="1" x14ac:dyDescent="0.3">
      <c r="E153" s="86">
        <f t="shared" si="22"/>
        <v>149</v>
      </c>
      <c r="F153" s="87">
        <f t="shared" si="0"/>
        <v>7.45</v>
      </c>
      <c r="G153" s="87">
        <f t="shared" si="1"/>
        <v>7.95</v>
      </c>
      <c r="H153" s="88">
        <f t="shared" si="2"/>
        <v>-1.6660359249304172E+16</v>
      </c>
      <c r="I153" s="89">
        <f t="shared" si="23"/>
        <v>-99962155495825.031</v>
      </c>
      <c r="J153" s="90">
        <f t="shared" si="10"/>
        <v>2.5488298467940777E+29</v>
      </c>
      <c r="K153" s="91" t="b">
        <f t="shared" si="3"/>
        <v>0</v>
      </c>
      <c r="L153" s="92">
        <f t="shared" si="11"/>
        <v>0</v>
      </c>
      <c r="M153" s="92">
        <f t="shared" si="24"/>
        <v>-7.2835709119131125E-18</v>
      </c>
      <c r="N153" s="92">
        <f t="shared" si="25"/>
        <v>-39947874793300.891</v>
      </c>
      <c r="O153" s="93">
        <f>IF(ABS(U153)&gt;80,$B$7, LOOKUP(V153,'[1]Force mapping'!$B$7:$B$167,'[1]Force mapping'!$J$7:$J$167))</f>
        <v>239</v>
      </c>
      <c r="P153" s="87">
        <f t="shared" si="4"/>
        <v>0.5</v>
      </c>
      <c r="Q153" s="90">
        <f t="shared" si="5"/>
        <v>-2542137486846.4204</v>
      </c>
      <c r="R153" s="72">
        <f>IF(ABS(U153)&gt;30, 0, LOOKUP(V153,TestData!$A$2:$B$20,TestData!$D$2:$D$20) * (N153/5) * SIGN(U153))</f>
        <v>0</v>
      </c>
      <c r="S153" s="95">
        <f t="shared" si="6"/>
        <v>0</v>
      </c>
      <c r="T153" s="96">
        <f t="shared" si="26"/>
        <v>7107559.3076426219</v>
      </c>
      <c r="U153" s="97">
        <f t="shared" si="27"/>
        <v>-55438947.104446925</v>
      </c>
      <c r="V153" s="76">
        <f t="shared" si="7"/>
        <v>55438947</v>
      </c>
      <c r="Y153" s="102"/>
      <c r="Z153" s="44"/>
    </row>
    <row r="154" spans="5:26" ht="15.75" customHeight="1" x14ac:dyDescent="0.3">
      <c r="E154" s="86">
        <f t="shared" si="22"/>
        <v>150</v>
      </c>
      <c r="F154" s="87">
        <f t="shared" si="0"/>
        <v>7.5</v>
      </c>
      <c r="G154" s="87">
        <f t="shared" si="1"/>
        <v>8</v>
      </c>
      <c r="H154" s="88">
        <f t="shared" si="2"/>
        <v>-1.6660359249304172E+16</v>
      </c>
      <c r="I154" s="89">
        <f t="shared" si="23"/>
        <v>-99962155495825.031</v>
      </c>
      <c r="J154" s="90">
        <f t="shared" si="10"/>
        <v>2.5488298467940777E+29</v>
      </c>
      <c r="K154" s="91" t="b">
        <f t="shared" si="3"/>
        <v>0</v>
      </c>
      <c r="L154" s="92">
        <f t="shared" si="11"/>
        <v>0</v>
      </c>
      <c r="M154" s="92">
        <f t="shared" si="24"/>
        <v>-2.6949212374078519E-18</v>
      </c>
      <c r="N154" s="92">
        <f t="shared" si="25"/>
        <v>-35953087313970.805</v>
      </c>
      <c r="O154" s="93">
        <f>IF(ABS(U154)&gt;80,$B$7, LOOKUP(V154,'[1]Force mapping'!$B$7:$B$167,'[1]Force mapping'!$J$7:$J$167))</f>
        <v>239</v>
      </c>
      <c r="P154" s="87">
        <f t="shared" si="4"/>
        <v>0.5</v>
      </c>
      <c r="Q154" s="90">
        <f t="shared" si="5"/>
        <v>-2287923738161.7783</v>
      </c>
      <c r="R154" s="72">
        <f>IF(ABS(U154)&gt;30, 0, LOOKUP(V154,TestData!$A$2:$B$20,TestData!$D$2:$D$20) * (N154/5) * SIGN(U154))</f>
        <v>0</v>
      </c>
      <c r="S154" s="95">
        <f t="shared" si="6"/>
        <v>0</v>
      </c>
      <c r="T154" s="96">
        <f t="shared" si="26"/>
        <v>7107559.3076426219</v>
      </c>
      <c r="U154" s="97">
        <f t="shared" si="27"/>
        <v>-55794325.069829054</v>
      </c>
      <c r="V154" s="76">
        <f t="shared" si="7"/>
        <v>55794325</v>
      </c>
      <c r="Y154" s="102"/>
      <c r="Z154" s="44"/>
    </row>
    <row r="155" spans="5:26" ht="15.75" customHeight="1" x14ac:dyDescent="0.3">
      <c r="E155" s="86">
        <f t="shared" si="22"/>
        <v>151</v>
      </c>
      <c r="F155" s="87">
        <f t="shared" si="0"/>
        <v>7.5500000000000007</v>
      </c>
      <c r="G155" s="87">
        <f t="shared" si="1"/>
        <v>8.0500000000000007</v>
      </c>
      <c r="H155" s="88">
        <f t="shared" si="2"/>
        <v>-1.6660359249304172E+16</v>
      </c>
      <c r="I155" s="89">
        <f t="shared" si="23"/>
        <v>-99962155495825.031</v>
      </c>
      <c r="J155" s="90">
        <f t="shared" si="10"/>
        <v>2.5488298467940777E+29</v>
      </c>
      <c r="K155" s="91" t="b">
        <f t="shared" si="3"/>
        <v>0</v>
      </c>
      <c r="L155" s="92">
        <f t="shared" si="11"/>
        <v>0</v>
      </c>
      <c r="M155" s="92">
        <f t="shared" si="24"/>
        <v>-9.9712085784090529E-19</v>
      </c>
      <c r="N155" s="92">
        <f t="shared" si="25"/>
        <v>-32357778582573.723</v>
      </c>
      <c r="O155" s="93">
        <f>IF(ABS(U155)&gt;80,$B$7, LOOKUP(V155,'[1]Force mapping'!$B$7:$B$167,'[1]Force mapping'!$J$7:$J$167))</f>
        <v>239</v>
      </c>
      <c r="P155" s="87">
        <f t="shared" si="4"/>
        <v>0.5</v>
      </c>
      <c r="Q155" s="90">
        <f t="shared" si="5"/>
        <v>-2059131364345.6006</v>
      </c>
      <c r="R155" s="72">
        <f>IF(ABS(U155)&gt;30, 0, LOOKUP(V155,TestData!$A$2:$B$20,TestData!$D$2:$D$20) * (N155/5) * SIGN(U155))</f>
        <v>0</v>
      </c>
      <c r="S155" s="95">
        <f t="shared" si="6"/>
        <v>0</v>
      </c>
      <c r="T155" s="96">
        <f t="shared" si="26"/>
        <v>7107559.3076426219</v>
      </c>
      <c r="U155" s="97">
        <f t="shared" si="27"/>
        <v>-56149703.035211183</v>
      </c>
      <c r="V155" s="76">
        <f t="shared" si="7"/>
        <v>56149703</v>
      </c>
      <c r="Y155" s="102"/>
      <c r="Z155" s="44"/>
    </row>
    <row r="156" spans="5:26" ht="15.75" customHeight="1" x14ac:dyDescent="0.3">
      <c r="E156" s="86">
        <f t="shared" si="22"/>
        <v>152</v>
      </c>
      <c r="F156" s="87">
        <f t="shared" si="0"/>
        <v>7.6000000000000005</v>
      </c>
      <c r="G156" s="87">
        <f t="shared" si="1"/>
        <v>8.1000000000000014</v>
      </c>
      <c r="H156" s="88">
        <f t="shared" si="2"/>
        <v>-1.6660359249304172E+16</v>
      </c>
      <c r="I156" s="89">
        <f t="shared" si="23"/>
        <v>-99962155495825.031</v>
      </c>
      <c r="J156" s="90">
        <f t="shared" si="10"/>
        <v>2.5488298467940777E+29</v>
      </c>
      <c r="K156" s="91" t="b">
        <f t="shared" si="3"/>
        <v>0</v>
      </c>
      <c r="L156" s="92">
        <f t="shared" si="11"/>
        <v>0</v>
      </c>
      <c r="M156" s="92">
        <f t="shared" si="24"/>
        <v>-3.6893471740113497E-19</v>
      </c>
      <c r="N156" s="92">
        <f t="shared" si="25"/>
        <v>-29122000724316.352</v>
      </c>
      <c r="O156" s="93">
        <f>IF(ABS(U156)&gt;80,$B$7, LOOKUP(V156,'[1]Force mapping'!$B$7:$B$167,'[1]Force mapping'!$J$7:$J$167))</f>
        <v>239</v>
      </c>
      <c r="P156" s="87">
        <f t="shared" si="4"/>
        <v>0.5</v>
      </c>
      <c r="Q156" s="90">
        <f t="shared" si="5"/>
        <v>-1853218227911.0405</v>
      </c>
      <c r="R156" s="72">
        <f>IF(ABS(U156)&gt;30, 0, LOOKUP(V156,TestData!$A$2:$B$20,TestData!$D$2:$D$20) * (N156/5) * SIGN(U156))</f>
        <v>0</v>
      </c>
      <c r="S156" s="95">
        <f t="shared" si="6"/>
        <v>0</v>
      </c>
      <c r="T156" s="96">
        <f t="shared" si="26"/>
        <v>7107559.3076426219</v>
      </c>
      <c r="U156" s="97">
        <f t="shared" si="27"/>
        <v>-56505081.000593312</v>
      </c>
      <c r="V156" s="76">
        <f t="shared" si="7"/>
        <v>56505081</v>
      </c>
      <c r="Y156" s="102"/>
      <c r="Z156" s="44"/>
    </row>
    <row r="157" spans="5:26" ht="15.75" customHeight="1" x14ac:dyDescent="0.3">
      <c r="E157" s="86">
        <f t="shared" si="22"/>
        <v>153</v>
      </c>
      <c r="F157" s="87">
        <f t="shared" si="0"/>
        <v>7.65</v>
      </c>
      <c r="G157" s="87">
        <f t="shared" si="1"/>
        <v>8.15</v>
      </c>
      <c r="H157" s="88">
        <f t="shared" si="2"/>
        <v>-1.6660359249304172E+16</v>
      </c>
      <c r="I157" s="89">
        <f t="shared" si="23"/>
        <v>-99962155495825.031</v>
      </c>
      <c r="J157" s="90">
        <f t="shared" si="10"/>
        <v>2.5488298467940777E+29</v>
      </c>
      <c r="K157" s="91" t="b">
        <f t="shared" si="3"/>
        <v>0</v>
      </c>
      <c r="L157" s="92">
        <f t="shared" si="11"/>
        <v>0</v>
      </c>
      <c r="M157" s="92">
        <f t="shared" si="24"/>
        <v>-1.3650584543841992E-19</v>
      </c>
      <c r="N157" s="92">
        <f t="shared" si="25"/>
        <v>-26209800651884.723</v>
      </c>
      <c r="O157" s="93">
        <f>IF(ABS(U157)&gt;80,$B$7, LOOKUP(V157,'[1]Force mapping'!$B$7:$B$167,'[1]Force mapping'!$J$7:$J$167))</f>
        <v>239</v>
      </c>
      <c r="P157" s="87">
        <f t="shared" si="4"/>
        <v>0.5</v>
      </c>
      <c r="Q157" s="90">
        <f t="shared" si="5"/>
        <v>-1667896405119.9368</v>
      </c>
      <c r="R157" s="72">
        <f>IF(ABS(U157)&gt;30, 0, LOOKUP(V157,TestData!$A$2:$B$20,TestData!$D$2:$D$20) * (N157/5) * SIGN(U157))</f>
        <v>0</v>
      </c>
      <c r="S157" s="95">
        <f t="shared" si="6"/>
        <v>0</v>
      </c>
      <c r="T157" s="96">
        <f t="shared" si="26"/>
        <v>7107559.3076426219</v>
      </c>
      <c r="U157" s="97">
        <f t="shared" si="27"/>
        <v>-56860458.965975441</v>
      </c>
      <c r="V157" s="76">
        <f t="shared" si="7"/>
        <v>56860459</v>
      </c>
      <c r="Y157" s="102"/>
      <c r="Z157" s="44"/>
    </row>
    <row r="158" spans="5:26" ht="15.75" customHeight="1" x14ac:dyDescent="0.3">
      <c r="E158" s="86">
        <f t="shared" si="22"/>
        <v>154</v>
      </c>
      <c r="F158" s="87">
        <f t="shared" si="0"/>
        <v>7.7</v>
      </c>
      <c r="G158" s="87">
        <f t="shared" si="1"/>
        <v>8.1999999999999993</v>
      </c>
      <c r="H158" s="88">
        <f t="shared" si="2"/>
        <v>-1.6660359249304172E+16</v>
      </c>
      <c r="I158" s="89">
        <f t="shared" si="23"/>
        <v>-99962155495825.031</v>
      </c>
      <c r="J158" s="90">
        <f t="shared" si="10"/>
        <v>2.5488298467940777E+29</v>
      </c>
      <c r="K158" s="91" t="b">
        <f t="shared" si="3"/>
        <v>0</v>
      </c>
      <c r="L158" s="92">
        <f t="shared" si="11"/>
        <v>0</v>
      </c>
      <c r="M158" s="92">
        <f t="shared" si="24"/>
        <v>-5.050716281221537E-20</v>
      </c>
      <c r="N158" s="92">
        <f t="shared" si="25"/>
        <v>-23588820586696.25</v>
      </c>
      <c r="O158" s="93">
        <f>IF(ABS(U158)&gt;80,$B$7, LOOKUP(V158,'[1]Force mapping'!$B$7:$B$167,'[1]Force mapping'!$J$7:$J$167))</f>
        <v>239</v>
      </c>
      <c r="P158" s="87">
        <f t="shared" si="4"/>
        <v>0.5</v>
      </c>
      <c r="Q158" s="90">
        <f t="shared" si="5"/>
        <v>-1501106764607.9429</v>
      </c>
      <c r="R158" s="72">
        <f>IF(ABS(U158)&gt;30, 0, LOOKUP(V158,TestData!$A$2:$B$20,TestData!$D$2:$D$20) * (N158/5) * SIGN(U158))</f>
        <v>0</v>
      </c>
      <c r="S158" s="95">
        <f t="shared" si="6"/>
        <v>0</v>
      </c>
      <c r="T158" s="96">
        <f t="shared" si="26"/>
        <v>7107559.3076426219</v>
      </c>
      <c r="U158" s="97">
        <f t="shared" si="27"/>
        <v>-57215836.93135757</v>
      </c>
      <c r="V158" s="76">
        <f t="shared" si="7"/>
        <v>57215837</v>
      </c>
      <c r="Y158" s="102"/>
      <c r="Z158" s="44"/>
    </row>
    <row r="159" spans="5:26" ht="15.75" customHeight="1" x14ac:dyDescent="0.3">
      <c r="E159" s="86">
        <f t="shared" si="22"/>
        <v>155</v>
      </c>
      <c r="F159" s="87">
        <f t="shared" si="0"/>
        <v>7.75</v>
      </c>
      <c r="G159" s="87">
        <f t="shared" si="1"/>
        <v>8.25</v>
      </c>
      <c r="H159" s="88">
        <f t="shared" si="2"/>
        <v>-1.6660359249304172E+16</v>
      </c>
      <c r="I159" s="89">
        <f t="shared" si="23"/>
        <v>-99962155495825.031</v>
      </c>
      <c r="J159" s="90">
        <f t="shared" si="10"/>
        <v>2.5488298467940777E+29</v>
      </c>
      <c r="K159" s="91" t="b">
        <f t="shared" si="3"/>
        <v>0</v>
      </c>
      <c r="L159" s="92">
        <f t="shared" si="11"/>
        <v>0</v>
      </c>
      <c r="M159" s="92">
        <f t="shared" si="24"/>
        <v>-1.868765024051969E-20</v>
      </c>
      <c r="N159" s="92">
        <f t="shared" si="25"/>
        <v>-21229938528026.621</v>
      </c>
      <c r="O159" s="93">
        <f>IF(ABS(U159)&gt;80,$B$7, LOOKUP(V159,'[1]Force mapping'!$B$7:$B$167,'[1]Force mapping'!$J$7:$J$167))</f>
        <v>239</v>
      </c>
      <c r="P159" s="87">
        <f t="shared" si="4"/>
        <v>0.5</v>
      </c>
      <c r="Q159" s="90">
        <f t="shared" si="5"/>
        <v>-1350996088147.1484</v>
      </c>
      <c r="R159" s="72">
        <f>IF(ABS(U159)&gt;30, 0, LOOKUP(V159,TestData!$A$2:$B$20,TestData!$D$2:$D$20) * (N159/5) * SIGN(U159))</f>
        <v>0</v>
      </c>
      <c r="S159" s="95">
        <f t="shared" si="6"/>
        <v>0</v>
      </c>
      <c r="T159" s="96">
        <f t="shared" si="26"/>
        <v>7107559.3076426219</v>
      </c>
      <c r="U159" s="97">
        <f t="shared" si="27"/>
        <v>-57571214.896739699</v>
      </c>
      <c r="V159" s="76">
        <f t="shared" si="7"/>
        <v>57571215</v>
      </c>
      <c r="Y159" s="102"/>
      <c r="Z159" s="44"/>
    </row>
    <row r="160" spans="5:26" ht="15.75" customHeight="1" x14ac:dyDescent="0.3">
      <c r="E160" s="86">
        <f t="shared" si="22"/>
        <v>156</v>
      </c>
      <c r="F160" s="87">
        <f t="shared" si="0"/>
        <v>7.8000000000000007</v>
      </c>
      <c r="G160" s="87">
        <f t="shared" si="1"/>
        <v>8.3000000000000007</v>
      </c>
      <c r="H160" s="88">
        <f t="shared" si="2"/>
        <v>-1.6660359249304172E+16</v>
      </c>
      <c r="I160" s="89">
        <f t="shared" si="23"/>
        <v>-99962155495825.031</v>
      </c>
      <c r="J160" s="90">
        <f t="shared" si="10"/>
        <v>2.5488298467940777E+29</v>
      </c>
      <c r="K160" s="91" t="b">
        <f t="shared" si="3"/>
        <v>0</v>
      </c>
      <c r="L160" s="92">
        <f t="shared" si="11"/>
        <v>0</v>
      </c>
      <c r="M160" s="92">
        <f t="shared" si="24"/>
        <v>-6.9144305889922847E-21</v>
      </c>
      <c r="N160" s="92">
        <f t="shared" si="25"/>
        <v>-19106944675223.961</v>
      </c>
      <c r="O160" s="93">
        <f>IF(ABS(U160)&gt;80,$B$7, LOOKUP(V160,'[1]Force mapping'!$B$7:$B$167,'[1]Force mapping'!$J$7:$J$167))</f>
        <v>239</v>
      </c>
      <c r="P160" s="87">
        <f t="shared" si="4"/>
        <v>0.5</v>
      </c>
      <c r="Q160" s="90">
        <f t="shared" si="5"/>
        <v>-1215896479332.4336</v>
      </c>
      <c r="R160" s="72">
        <f>IF(ABS(U160)&gt;30, 0, LOOKUP(V160,TestData!$A$2:$B$20,TestData!$D$2:$D$20) * (N160/5) * SIGN(U160))</f>
        <v>0</v>
      </c>
      <c r="S160" s="95">
        <f t="shared" si="6"/>
        <v>0</v>
      </c>
      <c r="T160" s="96">
        <f t="shared" si="26"/>
        <v>7107559.3076426219</v>
      </c>
      <c r="U160" s="97">
        <f t="shared" si="27"/>
        <v>-57926592.862121828</v>
      </c>
      <c r="V160" s="76">
        <f t="shared" si="7"/>
        <v>57926593</v>
      </c>
      <c r="Y160" s="102"/>
      <c r="Z160" s="44"/>
    </row>
    <row r="161" spans="5:26" ht="15.75" customHeight="1" x14ac:dyDescent="0.3">
      <c r="E161" s="86">
        <f t="shared" si="22"/>
        <v>157</v>
      </c>
      <c r="F161" s="87">
        <f t="shared" si="0"/>
        <v>7.8500000000000005</v>
      </c>
      <c r="G161" s="87">
        <f t="shared" si="1"/>
        <v>8.3500000000000014</v>
      </c>
      <c r="H161" s="88">
        <f t="shared" si="2"/>
        <v>-1.6660359249304172E+16</v>
      </c>
      <c r="I161" s="89">
        <f t="shared" si="23"/>
        <v>-99962155495825.031</v>
      </c>
      <c r="J161" s="90">
        <f t="shared" si="10"/>
        <v>2.5488298467940777E+29</v>
      </c>
      <c r="K161" s="91" t="b">
        <f t="shared" si="3"/>
        <v>0</v>
      </c>
      <c r="L161" s="92">
        <f t="shared" si="11"/>
        <v>0</v>
      </c>
      <c r="M161" s="92">
        <f t="shared" si="24"/>
        <v>-2.5583393179271453E-21</v>
      </c>
      <c r="N161" s="92">
        <f t="shared" si="25"/>
        <v>-17196250207701.564</v>
      </c>
      <c r="O161" s="93">
        <f>IF(ABS(U161)&gt;80,$B$7, LOOKUP(V161,'[1]Force mapping'!$B$7:$B$167,'[1]Force mapping'!$J$7:$J$167))</f>
        <v>239</v>
      </c>
      <c r="P161" s="87">
        <f t="shared" si="4"/>
        <v>0.5</v>
      </c>
      <c r="Q161" s="90">
        <f t="shared" si="5"/>
        <v>-1094306831399.1903</v>
      </c>
      <c r="R161" s="72">
        <f>IF(ABS(U161)&gt;30, 0, LOOKUP(V161,TestData!$A$2:$B$20,TestData!$D$2:$D$20) * (N161/5) * SIGN(U161))</f>
        <v>0</v>
      </c>
      <c r="S161" s="95">
        <f t="shared" si="6"/>
        <v>0</v>
      </c>
      <c r="T161" s="96">
        <f t="shared" si="26"/>
        <v>7107559.3076426219</v>
      </c>
      <c r="U161" s="97">
        <f t="shared" si="27"/>
        <v>-58281970.827503957</v>
      </c>
      <c r="V161" s="76">
        <f t="shared" si="7"/>
        <v>58281971</v>
      </c>
      <c r="Y161" s="102"/>
      <c r="Z161" s="44"/>
    </row>
    <row r="162" spans="5:26" ht="15.75" customHeight="1" x14ac:dyDescent="0.3">
      <c r="E162" s="86">
        <f t="shared" si="22"/>
        <v>158</v>
      </c>
      <c r="F162" s="87">
        <f t="shared" si="0"/>
        <v>7.9</v>
      </c>
      <c r="G162" s="87">
        <f t="shared" si="1"/>
        <v>8.4</v>
      </c>
      <c r="H162" s="88">
        <f t="shared" si="2"/>
        <v>-1.6660359249304172E+16</v>
      </c>
      <c r="I162" s="89">
        <f t="shared" si="23"/>
        <v>-99962155495825.031</v>
      </c>
      <c r="J162" s="90">
        <f t="shared" si="10"/>
        <v>2.5488298467940777E+29</v>
      </c>
      <c r="K162" s="91" t="b">
        <f t="shared" si="3"/>
        <v>0</v>
      </c>
      <c r="L162" s="92">
        <f t="shared" si="11"/>
        <v>0</v>
      </c>
      <c r="M162" s="92">
        <f t="shared" si="24"/>
        <v>-9.4658554763304374E-22</v>
      </c>
      <c r="N162" s="92">
        <f t="shared" si="25"/>
        <v>-15476625186931.41</v>
      </c>
      <c r="O162" s="93">
        <f>IF(ABS(U162)&gt;80,$B$7, LOOKUP(V162,'[1]Force mapping'!$B$7:$B$167,'[1]Force mapping'!$J$7:$J$167))</f>
        <v>239</v>
      </c>
      <c r="P162" s="87">
        <f t="shared" si="4"/>
        <v>0.5</v>
      </c>
      <c r="Q162" s="90">
        <f t="shared" si="5"/>
        <v>-984876148259.27148</v>
      </c>
      <c r="R162" s="72">
        <f>IF(ABS(U162)&gt;30, 0, LOOKUP(V162,TestData!$A$2:$B$20,TestData!$D$2:$D$20) * (N162/5) * SIGN(U162))</f>
        <v>0</v>
      </c>
      <c r="S162" s="95">
        <f t="shared" si="6"/>
        <v>0</v>
      </c>
      <c r="T162" s="96">
        <f t="shared" si="26"/>
        <v>7107559.3076426219</v>
      </c>
      <c r="U162" s="97">
        <f t="shared" si="27"/>
        <v>-58637348.792886086</v>
      </c>
      <c r="V162" s="76">
        <f t="shared" si="7"/>
        <v>58637349</v>
      </c>
      <c r="Y162" s="102"/>
      <c r="Z162" s="44"/>
    </row>
    <row r="163" spans="5:26" ht="15.75" customHeight="1" x14ac:dyDescent="0.3">
      <c r="E163" s="86">
        <f t="shared" si="22"/>
        <v>159</v>
      </c>
      <c r="F163" s="87">
        <f t="shared" si="0"/>
        <v>7.95</v>
      </c>
      <c r="G163" s="87">
        <f t="shared" si="1"/>
        <v>8.4499999999999993</v>
      </c>
      <c r="H163" s="88">
        <f t="shared" si="2"/>
        <v>-1.6660359249304172E+16</v>
      </c>
      <c r="I163" s="89">
        <f t="shared" si="23"/>
        <v>-99962155495825.031</v>
      </c>
      <c r="J163" s="90">
        <f t="shared" si="10"/>
        <v>2.5488298467940777E+29</v>
      </c>
      <c r="K163" s="91" t="b">
        <f t="shared" si="3"/>
        <v>0</v>
      </c>
      <c r="L163" s="92">
        <f t="shared" si="11"/>
        <v>0</v>
      </c>
      <c r="M163" s="92">
        <f t="shared" si="24"/>
        <v>-3.5023665262422621E-22</v>
      </c>
      <c r="N163" s="92">
        <f t="shared" si="25"/>
        <v>-13928962668238.27</v>
      </c>
      <c r="O163" s="93">
        <f>IF(ABS(U163)&gt;80,$B$7, LOOKUP(V163,'[1]Force mapping'!$B$7:$B$167,'[1]Force mapping'!$J$7:$J$167))</f>
        <v>239</v>
      </c>
      <c r="P163" s="87">
        <f t="shared" si="4"/>
        <v>0.5</v>
      </c>
      <c r="Q163" s="90">
        <f t="shared" si="5"/>
        <v>-886388533433.34424</v>
      </c>
      <c r="R163" s="72">
        <f>IF(ABS(U163)&gt;30, 0, LOOKUP(V163,TestData!$A$2:$B$20,TestData!$D$2:$D$20) * (N163/5) * SIGN(U163))</f>
        <v>0</v>
      </c>
      <c r="S163" s="95">
        <f t="shared" si="6"/>
        <v>0</v>
      </c>
      <c r="T163" s="96">
        <f t="shared" si="26"/>
        <v>7107559.3076426219</v>
      </c>
      <c r="U163" s="97">
        <f t="shared" si="27"/>
        <v>-58992726.758268215</v>
      </c>
      <c r="V163" s="76">
        <f t="shared" si="7"/>
        <v>58992727</v>
      </c>
      <c r="Y163" s="102"/>
      <c r="Z163" s="44"/>
    </row>
    <row r="164" spans="5:26" ht="15.75" customHeight="1" x14ac:dyDescent="0.3">
      <c r="E164" s="86">
        <f t="shared" si="22"/>
        <v>160</v>
      </c>
      <c r="F164" s="87">
        <f t="shared" si="0"/>
        <v>8</v>
      </c>
      <c r="G164" s="87">
        <f t="shared" si="1"/>
        <v>8.5</v>
      </c>
      <c r="H164" s="88">
        <f t="shared" si="2"/>
        <v>-1.6660359249304172E+16</v>
      </c>
      <c r="I164" s="89">
        <f t="shared" si="23"/>
        <v>-99962155495825.031</v>
      </c>
      <c r="J164" s="90">
        <f t="shared" si="10"/>
        <v>2.5488298467940777E+29</v>
      </c>
      <c r="K164" s="91" t="b">
        <f t="shared" si="3"/>
        <v>0</v>
      </c>
      <c r="L164" s="92">
        <f t="shared" si="11"/>
        <v>0</v>
      </c>
      <c r="M164" s="92">
        <f t="shared" si="24"/>
        <v>-1.2958756147096372E-22</v>
      </c>
      <c r="N164" s="92">
        <f t="shared" si="25"/>
        <v>-12536066401414.439</v>
      </c>
      <c r="O164" s="93">
        <f>IF(ABS(U164)&gt;80,$B$7, LOOKUP(V164,'[1]Force mapping'!$B$7:$B$167,'[1]Force mapping'!$J$7:$J$167))</f>
        <v>239</v>
      </c>
      <c r="P164" s="87">
        <f t="shared" si="4"/>
        <v>0.5</v>
      </c>
      <c r="Q164" s="90">
        <f t="shared" si="5"/>
        <v>-797749680090.00964</v>
      </c>
      <c r="R164" s="72">
        <f>IF(ABS(U164)&gt;30, 0, LOOKUP(V164,TestData!$A$2:$B$20,TestData!$D$2:$D$20) * (N164/5) * SIGN(U164))</f>
        <v>0</v>
      </c>
      <c r="S164" s="95">
        <f t="shared" si="6"/>
        <v>0</v>
      </c>
      <c r="T164" s="96">
        <f t="shared" si="26"/>
        <v>7107559.3076426219</v>
      </c>
      <c r="U164" s="97">
        <f t="shared" si="27"/>
        <v>-59348104.723650344</v>
      </c>
      <c r="V164" s="76">
        <f t="shared" si="7"/>
        <v>59348104.5</v>
      </c>
      <c r="Y164" s="102"/>
      <c r="Z164" s="44"/>
    </row>
    <row r="165" spans="5:26" ht="15.75" customHeight="1" x14ac:dyDescent="0.3">
      <c r="E165" s="86">
        <f t="shared" si="22"/>
        <v>161</v>
      </c>
      <c r="F165" s="87">
        <f t="shared" si="0"/>
        <v>8.0500000000000007</v>
      </c>
      <c r="G165" s="87">
        <f t="shared" si="1"/>
        <v>8.5500000000000007</v>
      </c>
      <c r="H165" s="88">
        <f t="shared" si="2"/>
        <v>-1.6660359249304172E+16</v>
      </c>
      <c r="I165" s="89">
        <f t="shared" si="23"/>
        <v>-99962155495825.031</v>
      </c>
      <c r="J165" s="90">
        <f t="shared" si="10"/>
        <v>2.5488298467940777E+29</v>
      </c>
      <c r="K165" s="91" t="b">
        <f t="shared" si="3"/>
        <v>0</v>
      </c>
      <c r="L165" s="92">
        <f t="shared" si="11"/>
        <v>0</v>
      </c>
      <c r="M165" s="92">
        <f t="shared" si="24"/>
        <v>-4.7947397744256572E-23</v>
      </c>
      <c r="N165" s="92">
        <f t="shared" si="25"/>
        <v>-11282459761272.996</v>
      </c>
      <c r="O165" s="93">
        <f>IF(ABS(U165)&gt;80,$B$7, LOOKUP(V165,'[1]Force mapping'!$B$7:$B$167,'[1]Force mapping'!$J$7:$J$167))</f>
        <v>239</v>
      </c>
      <c r="P165" s="87">
        <f t="shared" si="4"/>
        <v>0.5</v>
      </c>
      <c r="Q165" s="90">
        <f t="shared" si="5"/>
        <v>-717974712081.00879</v>
      </c>
      <c r="R165" s="72">
        <f>IF(ABS(U165)&gt;30, 0, LOOKUP(V165,TestData!$A$2:$B$20,TestData!$D$2:$D$20) * (N165/5) * SIGN(U165))</f>
        <v>0</v>
      </c>
      <c r="S165" s="95">
        <f t="shared" si="6"/>
        <v>0</v>
      </c>
      <c r="T165" s="96">
        <f t="shared" si="26"/>
        <v>7107559.3076426219</v>
      </c>
      <c r="U165" s="97">
        <f t="shared" si="27"/>
        <v>-59703482.689032473</v>
      </c>
      <c r="V165" s="76">
        <f t="shared" si="7"/>
        <v>59703482.5</v>
      </c>
      <c r="Y165" s="102"/>
      <c r="Z165" s="44"/>
    </row>
    <row r="166" spans="5:26" ht="15.75" customHeight="1" x14ac:dyDescent="0.3">
      <c r="E166" s="86">
        <f t="shared" si="22"/>
        <v>162</v>
      </c>
      <c r="F166" s="87">
        <f t="shared" si="0"/>
        <v>8.1</v>
      </c>
      <c r="G166" s="87">
        <f t="shared" si="1"/>
        <v>8.6</v>
      </c>
      <c r="H166" s="88">
        <f t="shared" si="2"/>
        <v>-1.6660359249304172E+16</v>
      </c>
      <c r="I166" s="89">
        <f t="shared" si="23"/>
        <v>-99962155495825.031</v>
      </c>
      <c r="J166" s="90">
        <f t="shared" si="10"/>
        <v>2.5488298467940777E+29</v>
      </c>
      <c r="K166" s="91" t="b">
        <f t="shared" si="3"/>
        <v>0</v>
      </c>
      <c r="L166" s="92">
        <f t="shared" si="11"/>
        <v>0</v>
      </c>
      <c r="M166" s="92">
        <f t="shared" si="24"/>
        <v>-1.7740537165374931E-23</v>
      </c>
      <c r="N166" s="92">
        <f t="shared" si="25"/>
        <v>-10154213785145.697</v>
      </c>
      <c r="O166" s="93">
        <f>IF(ABS(U166)&gt;80,$B$7, LOOKUP(V166,'[1]Force mapping'!$B$7:$B$167,'[1]Force mapping'!$J$7:$J$167))</f>
        <v>239</v>
      </c>
      <c r="P166" s="87">
        <f t="shared" si="4"/>
        <v>0.5</v>
      </c>
      <c r="Q166" s="90">
        <f t="shared" si="5"/>
        <v>-646177240872.90796</v>
      </c>
      <c r="R166" s="72">
        <f>IF(ABS(U166)&gt;30, 0, LOOKUP(V166,TestData!$A$2:$B$20,TestData!$D$2:$D$20) * (N166/5) * SIGN(U166))</f>
        <v>0</v>
      </c>
      <c r="S166" s="95">
        <f t="shared" si="6"/>
        <v>0</v>
      </c>
      <c r="T166" s="96">
        <f t="shared" si="26"/>
        <v>7107559.3076426219</v>
      </c>
      <c r="U166" s="97">
        <f t="shared" si="27"/>
        <v>-60058860.654414602</v>
      </c>
      <c r="V166" s="76">
        <f t="shared" si="7"/>
        <v>60058860.5</v>
      </c>
      <c r="Y166" s="102"/>
      <c r="Z166" s="44"/>
    </row>
    <row r="167" spans="5:26" ht="15.75" customHeight="1" x14ac:dyDescent="0.3">
      <c r="E167" s="86">
        <f t="shared" si="22"/>
        <v>163</v>
      </c>
      <c r="F167" s="87">
        <f t="shared" si="0"/>
        <v>8.15</v>
      </c>
      <c r="G167" s="87">
        <f t="shared" si="1"/>
        <v>8.65</v>
      </c>
      <c r="H167" s="88">
        <f t="shared" si="2"/>
        <v>-1.6660359249304172E+16</v>
      </c>
      <c r="I167" s="89">
        <f t="shared" si="23"/>
        <v>-99962155495825.031</v>
      </c>
      <c r="J167" s="90">
        <f t="shared" si="10"/>
        <v>2.5488298467940777E+29</v>
      </c>
      <c r="K167" s="91" t="b">
        <f t="shared" si="3"/>
        <v>0</v>
      </c>
      <c r="L167" s="92">
        <f t="shared" si="11"/>
        <v>0</v>
      </c>
      <c r="M167" s="92">
        <f t="shared" si="24"/>
        <v>-6.5639987511887248E-24</v>
      </c>
      <c r="N167" s="92">
        <f t="shared" si="25"/>
        <v>-9138792406631.127</v>
      </c>
      <c r="O167" s="93">
        <f>IF(ABS(U167)&gt;80,$B$7, LOOKUP(V167,'[1]Force mapping'!$B$7:$B$167,'[1]Force mapping'!$J$7:$J$167))</f>
        <v>239</v>
      </c>
      <c r="P167" s="87">
        <f t="shared" si="4"/>
        <v>0.5</v>
      </c>
      <c r="Q167" s="90">
        <f t="shared" si="5"/>
        <v>-581559516785.61719</v>
      </c>
      <c r="R167" s="72">
        <f>IF(ABS(U167)&gt;30, 0, LOOKUP(V167,TestData!$A$2:$B$20,TestData!$D$2:$D$20) * (N167/5) * SIGN(U167))</f>
        <v>0</v>
      </c>
      <c r="S167" s="95">
        <f t="shared" si="6"/>
        <v>0</v>
      </c>
      <c r="T167" s="96">
        <f t="shared" si="26"/>
        <v>7107559.3076426219</v>
      </c>
      <c r="U167" s="97">
        <f t="shared" si="27"/>
        <v>-60414238.619796731</v>
      </c>
      <c r="V167" s="76">
        <f t="shared" si="7"/>
        <v>60414238.5</v>
      </c>
      <c r="Y167" s="102"/>
      <c r="Z167" s="44"/>
    </row>
    <row r="168" spans="5:26" ht="15.75" customHeight="1" x14ac:dyDescent="0.3">
      <c r="E168" s="86">
        <f t="shared" si="22"/>
        <v>164</v>
      </c>
      <c r="F168" s="87">
        <f t="shared" si="0"/>
        <v>8.2000000000000011</v>
      </c>
      <c r="G168" s="87">
        <f t="shared" si="1"/>
        <v>8.7000000000000011</v>
      </c>
      <c r="H168" s="88">
        <f t="shared" si="2"/>
        <v>-1.6660359249304172E+16</v>
      </c>
      <c r="I168" s="89">
        <f t="shared" si="23"/>
        <v>-99962155495825.031</v>
      </c>
      <c r="J168" s="90">
        <f t="shared" si="10"/>
        <v>2.5488298467940777E+29</v>
      </c>
      <c r="K168" s="91" t="b">
        <f t="shared" si="3"/>
        <v>0</v>
      </c>
      <c r="L168" s="92">
        <f t="shared" si="11"/>
        <v>0</v>
      </c>
      <c r="M168" s="92">
        <f t="shared" si="24"/>
        <v>-2.4286795379398285E-24</v>
      </c>
      <c r="N168" s="92">
        <f t="shared" si="25"/>
        <v>-8224913165968.0146</v>
      </c>
      <c r="O168" s="93">
        <f>IF(ABS(U168)&gt;80,$B$7, LOOKUP(V168,'[1]Force mapping'!$B$7:$B$167,'[1]Force mapping'!$J$7:$J$167))</f>
        <v>239</v>
      </c>
      <c r="P168" s="87">
        <f t="shared" si="4"/>
        <v>0.5</v>
      </c>
      <c r="Q168" s="90">
        <f t="shared" si="5"/>
        <v>-523403565107.05548</v>
      </c>
      <c r="R168" s="72">
        <f>IF(ABS(U168)&gt;30, 0, LOOKUP(V168,TestData!$A$2:$B$20,TestData!$D$2:$D$20) * (N168/5) * SIGN(U168))</f>
        <v>0</v>
      </c>
      <c r="S168" s="95">
        <f t="shared" si="6"/>
        <v>0</v>
      </c>
      <c r="T168" s="96">
        <f t="shared" si="26"/>
        <v>7107559.3076426219</v>
      </c>
      <c r="U168" s="97">
        <f t="shared" si="27"/>
        <v>-60769616.58517886</v>
      </c>
      <c r="V168" s="76">
        <f t="shared" si="7"/>
        <v>60769616.5</v>
      </c>
      <c r="Y168" s="102"/>
      <c r="Z168" s="44"/>
    </row>
    <row r="169" spans="5:26" ht="15.75" customHeight="1" x14ac:dyDescent="0.3">
      <c r="E169" s="86">
        <f t="shared" si="22"/>
        <v>165</v>
      </c>
      <c r="F169" s="87">
        <f t="shared" si="0"/>
        <v>8.25</v>
      </c>
      <c r="G169" s="87">
        <f t="shared" si="1"/>
        <v>8.75</v>
      </c>
      <c r="H169" s="88">
        <f t="shared" si="2"/>
        <v>-1.6660359249304172E+16</v>
      </c>
      <c r="I169" s="89">
        <f t="shared" si="23"/>
        <v>-99962155495825.031</v>
      </c>
      <c r="J169" s="90">
        <f t="shared" si="10"/>
        <v>2.5488298467940777E+29</v>
      </c>
      <c r="K169" s="91" t="b">
        <f t="shared" si="3"/>
        <v>0</v>
      </c>
      <c r="L169" s="92">
        <f t="shared" si="11"/>
        <v>0</v>
      </c>
      <c r="M169" s="92">
        <f t="shared" si="24"/>
        <v>-8.9861142903773659E-25</v>
      </c>
      <c r="N169" s="92">
        <f t="shared" si="25"/>
        <v>-7402421849371.2129</v>
      </c>
      <c r="O169" s="93">
        <f>IF(ABS(U169)&gt;80,$B$7, LOOKUP(V169,'[1]Force mapping'!$B$7:$B$167,'[1]Force mapping'!$J$7:$J$167))</f>
        <v>239</v>
      </c>
      <c r="P169" s="87">
        <f t="shared" si="4"/>
        <v>0.5</v>
      </c>
      <c r="Q169" s="90">
        <f t="shared" si="5"/>
        <v>-471063208596.34991</v>
      </c>
      <c r="R169" s="72">
        <f>IF(ABS(U169)&gt;30, 0, LOOKUP(V169,TestData!$A$2:$B$20,TestData!$D$2:$D$20) * (N169/5) * SIGN(U169))</f>
        <v>0</v>
      </c>
      <c r="S169" s="95">
        <f t="shared" si="6"/>
        <v>0</v>
      </c>
      <c r="T169" s="96">
        <f t="shared" si="26"/>
        <v>7107559.3076426219</v>
      </c>
      <c r="U169" s="97">
        <f t="shared" si="27"/>
        <v>-61124994.550560988</v>
      </c>
      <c r="V169" s="76">
        <f t="shared" si="7"/>
        <v>61124994.5</v>
      </c>
      <c r="Y169" s="102"/>
      <c r="Z169" s="44"/>
    </row>
    <row r="170" spans="5:26" ht="15.75" customHeight="1" x14ac:dyDescent="0.3">
      <c r="E170" s="86">
        <f t="shared" si="22"/>
        <v>166</v>
      </c>
      <c r="F170" s="87">
        <f t="shared" si="0"/>
        <v>8.3000000000000007</v>
      </c>
      <c r="G170" s="87">
        <f t="shared" si="1"/>
        <v>8.8000000000000007</v>
      </c>
      <c r="H170" s="88">
        <f t="shared" si="2"/>
        <v>-1.6660359249304172E+16</v>
      </c>
      <c r="I170" s="89">
        <f t="shared" si="23"/>
        <v>-99962155495825.031</v>
      </c>
      <c r="J170" s="90">
        <f t="shared" si="10"/>
        <v>2.5488298467940777E+29</v>
      </c>
      <c r="K170" s="91" t="b">
        <f t="shared" si="3"/>
        <v>0</v>
      </c>
      <c r="L170" s="92">
        <f t="shared" si="11"/>
        <v>0</v>
      </c>
      <c r="M170" s="92">
        <f t="shared" si="24"/>
        <v>-3.324862287439625E-25</v>
      </c>
      <c r="N170" s="92">
        <f t="shared" si="25"/>
        <v>-6662179664434.0918</v>
      </c>
      <c r="O170" s="93">
        <f>IF(ABS(U170)&gt;80,$B$7, LOOKUP(V170,'[1]Force mapping'!$B$7:$B$167,'[1]Force mapping'!$J$7:$J$167))</f>
        <v>239</v>
      </c>
      <c r="P170" s="87">
        <f t="shared" si="4"/>
        <v>0.5</v>
      </c>
      <c r="Q170" s="90">
        <f t="shared" si="5"/>
        <v>-423956887736.7149</v>
      </c>
      <c r="R170" s="72">
        <f>IF(ABS(U170)&gt;30, 0, LOOKUP(V170,TestData!$A$2:$B$20,TestData!$D$2:$D$20) * (N170/5) * SIGN(U170))</f>
        <v>0</v>
      </c>
      <c r="S170" s="95">
        <f t="shared" si="6"/>
        <v>0</v>
      </c>
      <c r="T170" s="96">
        <f t="shared" si="26"/>
        <v>7107559.3076426219</v>
      </c>
      <c r="U170" s="97">
        <f t="shared" si="27"/>
        <v>-61480372.515943117</v>
      </c>
      <c r="V170" s="76">
        <f t="shared" si="7"/>
        <v>61480372.5</v>
      </c>
      <c r="Y170" s="102"/>
      <c r="Z170" s="44"/>
    </row>
    <row r="171" spans="5:26" ht="15.75" customHeight="1" x14ac:dyDescent="0.3">
      <c r="E171" s="86">
        <f t="shared" si="22"/>
        <v>167</v>
      </c>
      <c r="F171" s="87">
        <f t="shared" si="0"/>
        <v>8.35</v>
      </c>
      <c r="G171" s="87">
        <f t="shared" si="1"/>
        <v>8.85</v>
      </c>
      <c r="H171" s="88">
        <f t="shared" si="2"/>
        <v>-1.6660359249304172E+16</v>
      </c>
      <c r="I171" s="89">
        <f t="shared" si="23"/>
        <v>-99962155495825.031</v>
      </c>
      <c r="J171" s="90">
        <f t="shared" si="10"/>
        <v>2.5488298467940777E+29</v>
      </c>
      <c r="K171" s="91" t="b">
        <f t="shared" si="3"/>
        <v>0</v>
      </c>
      <c r="L171" s="92">
        <f t="shared" si="11"/>
        <v>0</v>
      </c>
      <c r="M171" s="92">
        <f t="shared" si="24"/>
        <v>-1.2301990463526612E-25</v>
      </c>
      <c r="N171" s="92">
        <f t="shared" si="25"/>
        <v>-5995961697990.6826</v>
      </c>
      <c r="O171" s="93">
        <f>IF(ABS(U171)&gt;80,$B$7, LOOKUP(V171,'[1]Force mapping'!$B$7:$B$167,'[1]Force mapping'!$J$7:$J$167))</f>
        <v>239</v>
      </c>
      <c r="P171" s="87">
        <f t="shared" si="4"/>
        <v>0.5</v>
      </c>
      <c r="Q171" s="90">
        <f t="shared" si="5"/>
        <v>-381561198963.0434</v>
      </c>
      <c r="R171" s="72">
        <f>IF(ABS(U171)&gt;30, 0, LOOKUP(V171,TestData!$A$2:$B$20,TestData!$D$2:$D$20) * (N171/5) * SIGN(U171))</f>
        <v>0</v>
      </c>
      <c r="S171" s="95">
        <f t="shared" si="6"/>
        <v>0</v>
      </c>
      <c r="T171" s="96">
        <f t="shared" si="26"/>
        <v>7107559.3076426219</v>
      </c>
      <c r="U171" s="97">
        <f t="shared" si="27"/>
        <v>-61835750.481325246</v>
      </c>
      <c r="V171" s="76">
        <f t="shared" si="7"/>
        <v>61835750.5</v>
      </c>
      <c r="Y171" s="102"/>
      <c r="Z171" s="44"/>
    </row>
    <row r="172" spans="5:26" ht="15.75" customHeight="1" x14ac:dyDescent="0.3">
      <c r="E172" s="86">
        <f t="shared" si="22"/>
        <v>168</v>
      </c>
      <c r="F172" s="87">
        <f t="shared" si="0"/>
        <v>8.4</v>
      </c>
      <c r="G172" s="87">
        <f t="shared" si="1"/>
        <v>8.9</v>
      </c>
      <c r="H172" s="88">
        <f t="shared" si="2"/>
        <v>-1.6660359249304172E+16</v>
      </c>
      <c r="I172" s="89">
        <f t="shared" si="23"/>
        <v>-99962155495825.031</v>
      </c>
      <c r="J172" s="90">
        <f t="shared" si="10"/>
        <v>2.5488298467940777E+29</v>
      </c>
      <c r="K172" s="91" t="b">
        <f t="shared" si="3"/>
        <v>0</v>
      </c>
      <c r="L172" s="92">
        <f t="shared" si="11"/>
        <v>0</v>
      </c>
      <c r="M172" s="92">
        <f t="shared" si="24"/>
        <v>-4.5517364715048469E-26</v>
      </c>
      <c r="N172" s="92">
        <f t="shared" si="25"/>
        <v>-5396365528191.6143</v>
      </c>
      <c r="O172" s="93">
        <f>IF(ABS(U172)&gt;80,$B$7, LOOKUP(V172,'[1]Force mapping'!$B$7:$B$167,'[1]Force mapping'!$J$7:$J$167))</f>
        <v>239</v>
      </c>
      <c r="P172" s="87">
        <f t="shared" si="4"/>
        <v>0.5</v>
      </c>
      <c r="Q172" s="90">
        <f t="shared" si="5"/>
        <v>-343405079066.73907</v>
      </c>
      <c r="R172" s="72">
        <f>IF(ABS(U172)&gt;30, 0, LOOKUP(V172,TestData!$A$2:$B$20,TestData!$D$2:$D$20) * (N172/5) * SIGN(U172))</f>
        <v>0</v>
      </c>
      <c r="S172" s="95">
        <f t="shared" si="6"/>
        <v>0</v>
      </c>
      <c r="T172" s="96">
        <f t="shared" si="26"/>
        <v>7107559.3076426219</v>
      </c>
      <c r="U172" s="97">
        <f t="shared" si="27"/>
        <v>-62191128.446707375</v>
      </c>
      <c r="V172" s="76">
        <f t="shared" si="7"/>
        <v>62191128.5</v>
      </c>
      <c r="Y172" s="102"/>
      <c r="Z172" s="44"/>
    </row>
    <row r="173" spans="5:26" ht="15.75" customHeight="1" x14ac:dyDescent="0.3">
      <c r="E173" s="86">
        <f t="shared" si="22"/>
        <v>169</v>
      </c>
      <c r="F173" s="87">
        <f t="shared" si="0"/>
        <v>8.4500000000000011</v>
      </c>
      <c r="G173" s="87">
        <f t="shared" si="1"/>
        <v>8.9500000000000011</v>
      </c>
      <c r="H173" s="88">
        <f t="shared" si="2"/>
        <v>-1.6660359249304172E+16</v>
      </c>
      <c r="I173" s="89">
        <f t="shared" si="23"/>
        <v>-99962155495825.031</v>
      </c>
      <c r="J173" s="90">
        <f t="shared" si="10"/>
        <v>2.5488298467940777E+29</v>
      </c>
      <c r="K173" s="91" t="b">
        <f t="shared" si="3"/>
        <v>0</v>
      </c>
      <c r="L173" s="92">
        <f t="shared" si="11"/>
        <v>0</v>
      </c>
      <c r="M173" s="92">
        <f t="shared" si="24"/>
        <v>-1.6841424944567936E-26</v>
      </c>
      <c r="N173" s="92">
        <f t="shared" si="25"/>
        <v>-4856728975372.4531</v>
      </c>
      <c r="O173" s="93">
        <f>IF(ABS(U173)&gt;80,$B$7, LOOKUP(V173,'[1]Force mapping'!$B$7:$B$167,'[1]Force mapping'!$J$7:$J$167))</f>
        <v>239</v>
      </c>
      <c r="P173" s="87">
        <f t="shared" si="4"/>
        <v>0.5</v>
      </c>
      <c r="Q173" s="90">
        <f t="shared" si="5"/>
        <v>-309064571160.06519</v>
      </c>
      <c r="R173" s="72">
        <f>IF(ABS(U173)&gt;30, 0, LOOKUP(V173,TestData!$A$2:$B$20,TestData!$D$2:$D$20) * (N173/5) * SIGN(U173))</f>
        <v>0</v>
      </c>
      <c r="S173" s="95">
        <f t="shared" si="6"/>
        <v>0</v>
      </c>
      <c r="T173" s="96">
        <f t="shared" si="26"/>
        <v>7107559.3076426219</v>
      </c>
      <c r="U173" s="97">
        <f t="shared" si="27"/>
        <v>-62546506.412089504</v>
      </c>
      <c r="V173" s="76">
        <f t="shared" si="7"/>
        <v>62546506.5</v>
      </c>
      <c r="Y173" s="102"/>
      <c r="Z173" s="44"/>
    </row>
    <row r="174" spans="5:26" ht="15.75" customHeight="1" x14ac:dyDescent="0.3">
      <c r="E174" s="86">
        <f t="shared" si="22"/>
        <v>170</v>
      </c>
      <c r="F174" s="87">
        <f t="shared" si="0"/>
        <v>8.5</v>
      </c>
      <c r="G174" s="87">
        <f t="shared" si="1"/>
        <v>9</v>
      </c>
      <c r="H174" s="88">
        <f t="shared" si="2"/>
        <v>-1.6660359249304172E+16</v>
      </c>
      <c r="I174" s="89">
        <f t="shared" si="23"/>
        <v>-99962155495825.031</v>
      </c>
      <c r="J174" s="90">
        <f t="shared" si="10"/>
        <v>2.5488298467940777E+29</v>
      </c>
      <c r="K174" s="91" t="b">
        <f t="shared" si="3"/>
        <v>0</v>
      </c>
      <c r="L174" s="92">
        <f t="shared" si="11"/>
        <v>0</v>
      </c>
      <c r="M174" s="92">
        <f t="shared" si="24"/>
        <v>-6.231327229490136E-27</v>
      </c>
      <c r="N174" s="92">
        <f t="shared" si="25"/>
        <v>-4371056077835.208</v>
      </c>
      <c r="O174" s="93">
        <f>IF(ABS(U174)&gt;80,$B$7, LOOKUP(V174,'[1]Force mapping'!$B$7:$B$167,'[1]Force mapping'!$J$7:$J$167))</f>
        <v>239</v>
      </c>
      <c r="P174" s="87">
        <f t="shared" si="4"/>
        <v>0.5</v>
      </c>
      <c r="Q174" s="90">
        <f t="shared" si="5"/>
        <v>-278158114044.05865</v>
      </c>
      <c r="R174" s="72">
        <f>IF(ABS(U174)&gt;30, 0, LOOKUP(V174,TestData!$A$2:$B$20,TestData!$D$2:$D$20) * (N174/5) * SIGN(U174))</f>
        <v>0</v>
      </c>
      <c r="S174" s="95">
        <f t="shared" si="6"/>
        <v>0</v>
      </c>
      <c r="T174" s="96">
        <f t="shared" si="26"/>
        <v>7107559.3076426219</v>
      </c>
      <c r="U174" s="97">
        <f t="shared" si="27"/>
        <v>-62901884.377471633</v>
      </c>
      <c r="V174" s="76">
        <f t="shared" si="7"/>
        <v>62901884.5</v>
      </c>
      <c r="Y174" s="102"/>
      <c r="Z174" s="44"/>
    </row>
    <row r="175" spans="5:26" ht="15.75" customHeight="1" x14ac:dyDescent="0.3">
      <c r="E175" s="86">
        <f t="shared" si="22"/>
        <v>171</v>
      </c>
      <c r="F175" s="87">
        <f t="shared" si="0"/>
        <v>8.5500000000000007</v>
      </c>
      <c r="G175" s="87">
        <f t="shared" si="1"/>
        <v>9.0500000000000007</v>
      </c>
      <c r="H175" s="88">
        <f t="shared" si="2"/>
        <v>-1.6660359249304172E+16</v>
      </c>
      <c r="I175" s="89">
        <f t="shared" si="23"/>
        <v>-99962155495825.031</v>
      </c>
      <c r="J175" s="90">
        <f t="shared" si="10"/>
        <v>2.5488298467940777E+29</v>
      </c>
      <c r="K175" s="91" t="b">
        <f t="shared" si="3"/>
        <v>0</v>
      </c>
      <c r="L175" s="92">
        <f t="shared" si="11"/>
        <v>0</v>
      </c>
      <c r="M175" s="92">
        <f t="shared" si="24"/>
        <v>-2.3055910749113502E-27</v>
      </c>
      <c r="N175" s="92">
        <f t="shared" si="25"/>
        <v>-3933950470051.687</v>
      </c>
      <c r="O175" s="93">
        <f>IF(ABS(U175)&gt;80,$B$7, LOOKUP(V175,'[1]Force mapping'!$B$7:$B$167,'[1]Force mapping'!$J$7:$J$167))</f>
        <v>239</v>
      </c>
      <c r="P175" s="87">
        <f t="shared" si="4"/>
        <v>0.5</v>
      </c>
      <c r="Q175" s="90">
        <f t="shared" si="5"/>
        <v>-250342302639.65277</v>
      </c>
      <c r="R175" s="72">
        <f>IF(ABS(U175)&gt;30, 0, LOOKUP(V175,TestData!$A$2:$B$20,TestData!$D$2:$D$20) * (N175/5) * SIGN(U175))</f>
        <v>0</v>
      </c>
      <c r="S175" s="95">
        <f t="shared" si="6"/>
        <v>0</v>
      </c>
      <c r="T175" s="96">
        <f t="shared" si="26"/>
        <v>7107559.3076426219</v>
      </c>
      <c r="U175" s="97">
        <f t="shared" si="27"/>
        <v>-63257262.342853762</v>
      </c>
      <c r="V175" s="76">
        <f t="shared" si="7"/>
        <v>63257262.5</v>
      </c>
      <c r="Y175" s="102"/>
      <c r="Z175" s="44"/>
    </row>
    <row r="176" spans="5:26" ht="15.75" customHeight="1" x14ac:dyDescent="0.3">
      <c r="E176" s="86">
        <f t="shared" si="22"/>
        <v>172</v>
      </c>
      <c r="F176" s="87">
        <f t="shared" si="0"/>
        <v>8.6</v>
      </c>
      <c r="G176" s="87">
        <f t="shared" si="1"/>
        <v>9.1</v>
      </c>
      <c r="H176" s="88">
        <f t="shared" si="2"/>
        <v>-1.6660359249304172E+16</v>
      </c>
      <c r="I176" s="89">
        <f t="shared" si="23"/>
        <v>-99962155495825.031</v>
      </c>
      <c r="J176" s="90">
        <f t="shared" si="10"/>
        <v>2.5488298467940777E+29</v>
      </c>
      <c r="K176" s="91" t="b">
        <f t="shared" si="3"/>
        <v>0</v>
      </c>
      <c r="L176" s="92">
        <f t="shared" si="11"/>
        <v>0</v>
      </c>
      <c r="M176" s="92">
        <f t="shared" si="24"/>
        <v>-8.5306869771719967E-28</v>
      </c>
      <c r="N176" s="92">
        <f t="shared" si="25"/>
        <v>-3540555423046.5186</v>
      </c>
      <c r="O176" s="93">
        <f>IF(ABS(U176)&gt;80,$B$7, LOOKUP(V176,'[1]Force mapping'!$B$7:$B$167,'[1]Force mapping'!$J$7:$J$167))</f>
        <v>239</v>
      </c>
      <c r="P176" s="87">
        <f t="shared" si="4"/>
        <v>0.5</v>
      </c>
      <c r="Q176" s="90">
        <f t="shared" si="5"/>
        <v>-225308072375.6875</v>
      </c>
      <c r="R176" s="72">
        <f>IF(ABS(U176)&gt;30, 0, LOOKUP(V176,TestData!$A$2:$B$20,TestData!$D$2:$D$20) * (N176/5) * SIGN(U176))</f>
        <v>0</v>
      </c>
      <c r="S176" s="95">
        <f t="shared" si="6"/>
        <v>0</v>
      </c>
      <c r="T176" s="96">
        <f t="shared" si="26"/>
        <v>7107559.3076426219</v>
      </c>
      <c r="U176" s="97">
        <f t="shared" si="27"/>
        <v>-63612640.308235891</v>
      </c>
      <c r="V176" s="76">
        <f t="shared" si="7"/>
        <v>63612640.5</v>
      </c>
      <c r="Y176" s="102"/>
      <c r="Z176" s="44"/>
    </row>
    <row r="177" spans="5:26" ht="15.75" customHeight="1" x14ac:dyDescent="0.3">
      <c r="E177" s="86">
        <f t="shared" si="22"/>
        <v>173</v>
      </c>
      <c r="F177" s="87">
        <f t="shared" si="0"/>
        <v>8.65</v>
      </c>
      <c r="G177" s="87">
        <f t="shared" si="1"/>
        <v>9.15</v>
      </c>
      <c r="H177" s="88">
        <f t="shared" si="2"/>
        <v>-1.6660359249304172E+16</v>
      </c>
      <c r="I177" s="89">
        <f t="shared" si="23"/>
        <v>-99962155495825.031</v>
      </c>
      <c r="J177" s="90">
        <f t="shared" si="10"/>
        <v>2.5488298467940777E+29</v>
      </c>
      <c r="K177" s="91" t="b">
        <f t="shared" si="3"/>
        <v>0</v>
      </c>
      <c r="L177" s="92">
        <f t="shared" si="11"/>
        <v>0</v>
      </c>
      <c r="M177" s="92">
        <f t="shared" si="24"/>
        <v>-3.1563541815536386E-28</v>
      </c>
      <c r="N177" s="92">
        <f t="shared" si="25"/>
        <v>-3186499880741.8667</v>
      </c>
      <c r="O177" s="93">
        <f>IF(ABS(U177)&gt;80,$B$7, LOOKUP(V177,'[1]Force mapping'!$B$7:$B$167,'[1]Force mapping'!$J$7:$J$167))</f>
        <v>239</v>
      </c>
      <c r="P177" s="87">
        <f t="shared" si="4"/>
        <v>0.5</v>
      </c>
      <c r="Q177" s="90">
        <f t="shared" si="5"/>
        <v>-202777265138.11877</v>
      </c>
      <c r="R177" s="72">
        <f>IF(ABS(U177)&gt;30, 0, LOOKUP(V177,TestData!$A$2:$B$20,TestData!$D$2:$D$20) * (N177/5) * SIGN(U177))</f>
        <v>0</v>
      </c>
      <c r="S177" s="95">
        <f t="shared" si="6"/>
        <v>0</v>
      </c>
      <c r="T177" s="96">
        <f t="shared" si="26"/>
        <v>7107559.3076426219</v>
      </c>
      <c r="U177" s="97">
        <f t="shared" si="27"/>
        <v>-63968018.27361802</v>
      </c>
      <c r="V177" s="76">
        <f t="shared" si="7"/>
        <v>63968018.5</v>
      </c>
      <c r="Y177" s="102"/>
      <c r="Z177" s="44"/>
    </row>
    <row r="178" spans="5:26" ht="15.75" customHeight="1" x14ac:dyDescent="0.3">
      <c r="E178" s="86">
        <f t="shared" si="22"/>
        <v>174</v>
      </c>
      <c r="F178" s="87">
        <f t="shared" si="0"/>
        <v>8.7000000000000011</v>
      </c>
      <c r="G178" s="87">
        <f t="shared" si="1"/>
        <v>9.2000000000000011</v>
      </c>
      <c r="H178" s="88">
        <f t="shared" si="2"/>
        <v>-1.6660359249304172E+16</v>
      </c>
      <c r="I178" s="89">
        <f t="shared" si="23"/>
        <v>-99962155495825.031</v>
      </c>
      <c r="J178" s="90">
        <f t="shared" si="10"/>
        <v>2.5488298467940777E+29</v>
      </c>
      <c r="K178" s="91" t="b">
        <f t="shared" si="3"/>
        <v>0</v>
      </c>
      <c r="L178" s="92">
        <f t="shared" si="11"/>
        <v>0</v>
      </c>
      <c r="M178" s="92">
        <f t="shared" si="24"/>
        <v>-1.1678510471748464E-28</v>
      </c>
      <c r="N178" s="92">
        <f t="shared" si="25"/>
        <v>-2867849892667.6802</v>
      </c>
      <c r="O178" s="93">
        <f>IF(ABS(U178)&gt;80,$B$7, LOOKUP(V178,'[1]Force mapping'!$B$7:$B$167,'[1]Force mapping'!$J$7:$J$167))</f>
        <v>239</v>
      </c>
      <c r="P178" s="87">
        <f t="shared" si="4"/>
        <v>0.5</v>
      </c>
      <c r="Q178" s="90">
        <f t="shared" si="5"/>
        <v>-182499538624.30688</v>
      </c>
      <c r="R178" s="72">
        <f>IF(ABS(U178)&gt;30, 0, LOOKUP(V178,TestData!$A$2:$B$20,TestData!$D$2:$D$20) * (N178/5) * SIGN(U178))</f>
        <v>0</v>
      </c>
      <c r="S178" s="95">
        <f t="shared" si="6"/>
        <v>0</v>
      </c>
      <c r="T178" s="96">
        <f t="shared" si="26"/>
        <v>7107559.3076426219</v>
      </c>
      <c r="U178" s="97">
        <f t="shared" si="27"/>
        <v>-64323396.239000149</v>
      </c>
      <c r="V178" s="76">
        <f t="shared" si="7"/>
        <v>64323396</v>
      </c>
      <c r="Y178" s="102"/>
      <c r="Z178" s="44"/>
    </row>
    <row r="179" spans="5:26" ht="15.75" customHeight="1" x14ac:dyDescent="0.3">
      <c r="E179" s="86">
        <f t="shared" si="22"/>
        <v>175</v>
      </c>
      <c r="F179" s="87">
        <f t="shared" si="0"/>
        <v>8.75</v>
      </c>
      <c r="G179" s="87">
        <f t="shared" si="1"/>
        <v>9.25</v>
      </c>
      <c r="H179" s="88">
        <f t="shared" si="2"/>
        <v>-1.6660359249304172E+16</v>
      </c>
      <c r="I179" s="89">
        <f t="shared" si="23"/>
        <v>-99962155495825.031</v>
      </c>
      <c r="J179" s="90">
        <f t="shared" si="10"/>
        <v>2.5488298467940777E+29</v>
      </c>
      <c r="K179" s="91" t="b">
        <f t="shared" si="3"/>
        <v>0</v>
      </c>
      <c r="L179" s="92">
        <f t="shared" si="11"/>
        <v>0</v>
      </c>
      <c r="M179" s="92">
        <f t="shared" si="24"/>
        <v>-4.321048874546931E-29</v>
      </c>
      <c r="N179" s="92">
        <f t="shared" si="25"/>
        <v>-2581064903400.9121</v>
      </c>
      <c r="O179" s="93">
        <f>IF(ABS(U179)&gt;80,$B$7, LOOKUP(V179,'[1]Force mapping'!$B$7:$B$167,'[1]Force mapping'!$J$7:$J$167))</f>
        <v>239</v>
      </c>
      <c r="P179" s="87">
        <f t="shared" si="4"/>
        <v>0.5</v>
      </c>
      <c r="Q179" s="90">
        <f t="shared" si="5"/>
        <v>-164249584761.87619</v>
      </c>
      <c r="R179" s="72">
        <f>IF(ABS(U179)&gt;30, 0, LOOKUP(V179,TestData!$A$2:$B$20,TestData!$D$2:$D$20) * (N179/5) * SIGN(U179))</f>
        <v>0</v>
      </c>
      <c r="S179" s="95">
        <f t="shared" si="6"/>
        <v>0</v>
      </c>
      <c r="T179" s="96">
        <f t="shared" si="26"/>
        <v>7107559.3076426219</v>
      </c>
      <c r="U179" s="97">
        <f t="shared" si="27"/>
        <v>-64678774.204382278</v>
      </c>
      <c r="V179" s="76">
        <f t="shared" si="7"/>
        <v>64678774</v>
      </c>
      <c r="Y179" s="102"/>
      <c r="Z179" s="44"/>
    </row>
    <row r="180" spans="5:26" ht="15.75" customHeight="1" x14ac:dyDescent="0.3">
      <c r="E180" s="86">
        <f t="shared" si="22"/>
        <v>176</v>
      </c>
      <c r="F180" s="87">
        <f t="shared" si="0"/>
        <v>8.8000000000000007</v>
      </c>
      <c r="G180" s="87">
        <f t="shared" si="1"/>
        <v>9.3000000000000007</v>
      </c>
      <c r="H180" s="88">
        <f t="shared" si="2"/>
        <v>-1.6660359249304172E+16</v>
      </c>
      <c r="I180" s="89">
        <f t="shared" si="23"/>
        <v>-99962155495825.031</v>
      </c>
      <c r="J180" s="90">
        <f t="shared" si="10"/>
        <v>2.5488298467940777E+29</v>
      </c>
      <c r="K180" s="91" t="b">
        <f t="shared" si="3"/>
        <v>0</v>
      </c>
      <c r="L180" s="92">
        <f t="shared" si="11"/>
        <v>0</v>
      </c>
      <c r="M180" s="92">
        <f t="shared" si="24"/>
        <v>-1.5987880835823643E-29</v>
      </c>
      <c r="N180" s="92">
        <f t="shared" si="25"/>
        <v>-2322958413060.8208</v>
      </c>
      <c r="O180" s="93">
        <f>IF(ABS(U180)&gt;80,$B$7, LOOKUP(V180,'[1]Force mapping'!$B$7:$B$167,'[1]Force mapping'!$J$7:$J$167))</f>
        <v>239</v>
      </c>
      <c r="P180" s="87">
        <f t="shared" si="4"/>
        <v>0.5</v>
      </c>
      <c r="Q180" s="90">
        <f t="shared" si="5"/>
        <v>-147824626285.6886</v>
      </c>
      <c r="R180" s="72">
        <f>IF(ABS(U180)&gt;30, 0, LOOKUP(V180,TestData!$A$2:$B$20,TestData!$D$2:$D$20) * (N180/5) * SIGN(U180))</f>
        <v>0</v>
      </c>
      <c r="S180" s="95">
        <f t="shared" si="6"/>
        <v>0</v>
      </c>
      <c r="T180" s="96">
        <f t="shared" si="26"/>
        <v>7107559.3076426219</v>
      </c>
      <c r="U180" s="97">
        <f t="shared" si="27"/>
        <v>-65034152.169764407</v>
      </c>
      <c r="V180" s="76">
        <f t="shared" si="7"/>
        <v>65034152</v>
      </c>
      <c r="Y180" s="102"/>
      <c r="Z180" s="44"/>
    </row>
    <row r="181" spans="5:26" ht="15.75" customHeight="1" x14ac:dyDescent="0.3">
      <c r="E181" s="86">
        <f t="shared" si="22"/>
        <v>177</v>
      </c>
      <c r="F181" s="87">
        <f t="shared" si="0"/>
        <v>8.85</v>
      </c>
      <c r="G181" s="87">
        <f t="shared" si="1"/>
        <v>9.35</v>
      </c>
      <c r="H181" s="88">
        <f t="shared" si="2"/>
        <v>-1.6660359249304172E+16</v>
      </c>
      <c r="I181" s="89">
        <f t="shared" si="23"/>
        <v>-99962155495825.031</v>
      </c>
      <c r="J181" s="90">
        <f t="shared" si="10"/>
        <v>2.5488298467940777E+29</v>
      </c>
      <c r="K181" s="91" t="b">
        <f t="shared" si="3"/>
        <v>0</v>
      </c>
      <c r="L181" s="92">
        <f t="shared" si="11"/>
        <v>0</v>
      </c>
      <c r="M181" s="92">
        <f t="shared" si="24"/>
        <v>-5.9155159092547484E-30</v>
      </c>
      <c r="N181" s="92">
        <f t="shared" si="25"/>
        <v>-2090662571754.7388</v>
      </c>
      <c r="O181" s="93">
        <f>IF(ABS(U181)&gt;80,$B$7, LOOKUP(V181,'[1]Force mapping'!$B$7:$B$167,'[1]Force mapping'!$J$7:$J$167))</f>
        <v>239</v>
      </c>
      <c r="P181" s="87">
        <f t="shared" si="4"/>
        <v>0.5</v>
      </c>
      <c r="Q181" s="90">
        <f t="shared" si="5"/>
        <v>-133042163657.11972</v>
      </c>
      <c r="R181" s="72">
        <f>IF(ABS(U181)&gt;30, 0, LOOKUP(V181,TestData!$A$2:$B$20,TestData!$D$2:$D$20) * (N181/5) * SIGN(U181))</f>
        <v>0</v>
      </c>
      <c r="S181" s="95">
        <f t="shared" si="6"/>
        <v>0</v>
      </c>
      <c r="T181" s="96">
        <f t="shared" si="26"/>
        <v>7107559.3076426219</v>
      </c>
      <c r="U181" s="97">
        <f t="shared" si="27"/>
        <v>-65389530.135146536</v>
      </c>
      <c r="V181" s="76">
        <f t="shared" si="7"/>
        <v>65389530</v>
      </c>
      <c r="Y181" s="102"/>
      <c r="Z181" s="44"/>
    </row>
    <row r="182" spans="5:26" ht="15.75" customHeight="1" x14ac:dyDescent="0.3">
      <c r="E182" s="86">
        <f t="shared" si="22"/>
        <v>178</v>
      </c>
      <c r="F182" s="87">
        <f t="shared" si="0"/>
        <v>8.9</v>
      </c>
      <c r="G182" s="87">
        <f t="shared" si="1"/>
        <v>9.4</v>
      </c>
      <c r="H182" s="88">
        <f t="shared" si="2"/>
        <v>-1.6660359249304172E+16</v>
      </c>
      <c r="I182" s="89">
        <f t="shared" si="23"/>
        <v>-99962155495825.031</v>
      </c>
      <c r="J182" s="90">
        <f t="shared" si="10"/>
        <v>2.5488298467940777E+29</v>
      </c>
      <c r="K182" s="91" t="b">
        <f t="shared" si="3"/>
        <v>0</v>
      </c>
      <c r="L182" s="92">
        <f t="shared" si="11"/>
        <v>0</v>
      </c>
      <c r="M182" s="92">
        <f t="shared" si="24"/>
        <v>-2.1887408864242569E-30</v>
      </c>
      <c r="N182" s="92">
        <f t="shared" si="25"/>
        <v>-1881596314579.2649</v>
      </c>
      <c r="O182" s="93">
        <f>IF(ABS(U182)&gt;80,$B$7, LOOKUP(V182,'[1]Force mapping'!$B$7:$B$167,'[1]Force mapping'!$J$7:$J$167))</f>
        <v>239</v>
      </c>
      <c r="P182" s="87">
        <f t="shared" si="4"/>
        <v>0.5</v>
      </c>
      <c r="Q182" s="90">
        <f t="shared" si="5"/>
        <v>-119737947291.40775</v>
      </c>
      <c r="R182" s="72">
        <f>IF(ABS(U182)&gt;30, 0, LOOKUP(V182,TestData!$A$2:$B$20,TestData!$D$2:$D$20) * (N182/5) * SIGN(U182))</f>
        <v>0</v>
      </c>
      <c r="S182" s="95">
        <f t="shared" si="6"/>
        <v>0</v>
      </c>
      <c r="T182" s="96">
        <f t="shared" si="26"/>
        <v>7107559.3076426219</v>
      </c>
      <c r="U182" s="97">
        <f t="shared" si="27"/>
        <v>-65744908.100528665</v>
      </c>
      <c r="V182" s="76">
        <f t="shared" si="7"/>
        <v>65744908</v>
      </c>
      <c r="Y182" s="102"/>
      <c r="Z182" s="44"/>
    </row>
    <row r="183" spans="5:26" ht="15.75" customHeight="1" x14ac:dyDescent="0.3">
      <c r="E183" s="86">
        <f t="shared" si="22"/>
        <v>179</v>
      </c>
      <c r="F183" s="87">
        <f t="shared" si="0"/>
        <v>8.9500000000000011</v>
      </c>
      <c r="G183" s="87">
        <f t="shared" si="1"/>
        <v>9.4500000000000011</v>
      </c>
      <c r="H183" s="88">
        <f t="shared" si="2"/>
        <v>-1.6660359249304172E+16</v>
      </c>
      <c r="I183" s="89">
        <f t="shared" si="23"/>
        <v>-99962155495825.031</v>
      </c>
      <c r="J183" s="90">
        <f t="shared" si="10"/>
        <v>2.5488298467940777E+29</v>
      </c>
      <c r="K183" s="91" t="b">
        <f t="shared" si="3"/>
        <v>0</v>
      </c>
      <c r="L183" s="92">
        <f t="shared" si="11"/>
        <v>0</v>
      </c>
      <c r="M183" s="92">
        <f t="shared" si="24"/>
        <v>-8.098341279769751E-31</v>
      </c>
      <c r="N183" s="92">
        <f t="shared" si="25"/>
        <v>-1693436683121.3384</v>
      </c>
      <c r="O183" s="93">
        <f>IF(ABS(U183)&gt;80,$B$7, LOOKUP(V183,'[1]Force mapping'!$B$7:$B$167,'[1]Force mapping'!$J$7:$J$167))</f>
        <v>239</v>
      </c>
      <c r="P183" s="87">
        <f t="shared" si="4"/>
        <v>0.5</v>
      </c>
      <c r="Q183" s="90">
        <f t="shared" si="5"/>
        <v>-107764152562.26697</v>
      </c>
      <c r="R183" s="72">
        <f>IF(ABS(U183)&gt;30, 0, LOOKUP(V183,TestData!$A$2:$B$20,TestData!$D$2:$D$20) * (N183/5) * SIGN(U183))</f>
        <v>0</v>
      </c>
      <c r="S183" s="95">
        <f t="shared" si="6"/>
        <v>0</v>
      </c>
      <c r="T183" s="96">
        <f t="shared" si="26"/>
        <v>7107559.3076426219</v>
      </c>
      <c r="U183" s="97">
        <f t="shared" si="27"/>
        <v>-66100286.065910794</v>
      </c>
      <c r="V183" s="76">
        <f t="shared" si="7"/>
        <v>66100286</v>
      </c>
      <c r="Y183" s="102"/>
      <c r="Z183" s="44"/>
    </row>
    <row r="184" spans="5:26" ht="15.75" customHeight="1" x14ac:dyDescent="0.3">
      <c r="E184" s="86">
        <f t="shared" si="22"/>
        <v>180</v>
      </c>
      <c r="F184" s="87">
        <f t="shared" si="0"/>
        <v>9</v>
      </c>
      <c r="G184" s="87">
        <f t="shared" si="1"/>
        <v>9.5</v>
      </c>
      <c r="H184" s="88">
        <f t="shared" si="2"/>
        <v>-1.6660359249304172E+16</v>
      </c>
      <c r="I184" s="89">
        <f t="shared" si="23"/>
        <v>-99962155495825.031</v>
      </c>
      <c r="J184" s="90">
        <f t="shared" si="10"/>
        <v>2.5488298467940777E+29</v>
      </c>
      <c r="K184" s="91" t="b">
        <f t="shared" si="3"/>
        <v>0</v>
      </c>
      <c r="L184" s="92">
        <f t="shared" si="11"/>
        <v>0</v>
      </c>
      <c r="M184" s="92">
        <f t="shared" si="24"/>
        <v>-2.9963862735148079E-31</v>
      </c>
      <c r="N184" s="92">
        <f t="shared" si="25"/>
        <v>-1524093014809.2046</v>
      </c>
      <c r="O184" s="93">
        <f>IF(ABS(U184)&gt;80,$B$7, LOOKUP(V184,'[1]Force mapping'!$B$7:$B$167,'[1]Force mapping'!$J$7:$J$167))</f>
        <v>239</v>
      </c>
      <c r="P184" s="87">
        <f t="shared" si="4"/>
        <v>0.5</v>
      </c>
      <c r="Q184" s="90">
        <f t="shared" si="5"/>
        <v>-96987737306.040283</v>
      </c>
      <c r="R184" s="72">
        <f>IF(ABS(U184)&gt;30, 0, LOOKUP(V184,TestData!$A$2:$B$20,TestData!$D$2:$D$20) * (N184/5) * SIGN(U184))</f>
        <v>0</v>
      </c>
      <c r="S184" s="95">
        <f t="shared" si="6"/>
        <v>0</v>
      </c>
      <c r="T184" s="96">
        <f t="shared" si="26"/>
        <v>7107559.3076426219</v>
      </c>
      <c r="U184" s="97">
        <f t="shared" si="27"/>
        <v>-66455664.031292923</v>
      </c>
      <c r="V184" s="76">
        <f t="shared" si="7"/>
        <v>66455664</v>
      </c>
      <c r="Y184" s="102"/>
      <c r="Z184" s="44"/>
    </row>
    <row r="185" spans="5:26" ht="15.75" customHeight="1" x14ac:dyDescent="0.3">
      <c r="E185" s="86">
        <f t="shared" si="22"/>
        <v>181</v>
      </c>
      <c r="F185" s="87">
        <f t="shared" si="0"/>
        <v>9.0500000000000007</v>
      </c>
      <c r="G185" s="87">
        <f t="shared" si="1"/>
        <v>9.5500000000000007</v>
      </c>
      <c r="H185" s="88">
        <f t="shared" si="2"/>
        <v>-1.6660359249304172E+16</v>
      </c>
      <c r="I185" s="89">
        <f t="shared" si="23"/>
        <v>-99962155495825.031</v>
      </c>
      <c r="J185" s="90">
        <f t="shared" si="10"/>
        <v>2.5488298467940777E+29</v>
      </c>
      <c r="K185" s="91" t="b">
        <f t="shared" si="3"/>
        <v>0</v>
      </c>
      <c r="L185" s="92">
        <f t="shared" si="11"/>
        <v>0</v>
      </c>
      <c r="M185" s="92">
        <f t="shared" si="24"/>
        <v>-1.1086629212004788E-31</v>
      </c>
      <c r="N185" s="92">
        <f t="shared" si="25"/>
        <v>-1371683713328.2842</v>
      </c>
      <c r="O185" s="93">
        <f>IF(ABS(U185)&gt;80,$B$7, LOOKUP(V185,'[1]Force mapping'!$B$7:$B$167,'[1]Force mapping'!$J$7:$J$167))</f>
        <v>239</v>
      </c>
      <c r="P185" s="87">
        <f t="shared" si="4"/>
        <v>0.5</v>
      </c>
      <c r="Q185" s="90">
        <f t="shared" si="5"/>
        <v>-87288963575.436264</v>
      </c>
      <c r="R185" s="72">
        <f>IF(ABS(U185)&gt;30, 0, LOOKUP(V185,TestData!$A$2:$B$20,TestData!$D$2:$D$20) * (N185/5) * SIGN(U185))</f>
        <v>0</v>
      </c>
      <c r="S185" s="95">
        <f t="shared" si="6"/>
        <v>0</v>
      </c>
      <c r="T185" s="96">
        <f t="shared" si="26"/>
        <v>7107559.3076426219</v>
      </c>
      <c r="U185" s="97">
        <f t="shared" si="27"/>
        <v>-66811041.996675052</v>
      </c>
      <c r="V185" s="76">
        <f t="shared" si="7"/>
        <v>66811042</v>
      </c>
      <c r="Y185" s="102"/>
      <c r="Z185" s="44"/>
    </row>
    <row r="186" spans="5:26" ht="15.75" customHeight="1" x14ac:dyDescent="0.3">
      <c r="E186" s="86">
        <f t="shared" si="22"/>
        <v>182</v>
      </c>
      <c r="F186" s="87">
        <f t="shared" si="0"/>
        <v>9.1</v>
      </c>
      <c r="G186" s="87">
        <f t="shared" si="1"/>
        <v>9.6</v>
      </c>
      <c r="H186" s="88">
        <f t="shared" si="2"/>
        <v>-1.6660359249304172E+16</v>
      </c>
      <c r="I186" s="89">
        <f t="shared" si="23"/>
        <v>-99962155495825.031</v>
      </c>
      <c r="J186" s="90">
        <f t="shared" si="10"/>
        <v>2.5488298467940777E+29</v>
      </c>
      <c r="K186" s="91" t="b">
        <f t="shared" si="3"/>
        <v>0</v>
      </c>
      <c r="L186" s="92">
        <f t="shared" si="11"/>
        <v>0</v>
      </c>
      <c r="M186" s="92">
        <f t="shared" si="24"/>
        <v>-4.102052808441772E-32</v>
      </c>
      <c r="N186" s="92">
        <f t="shared" si="25"/>
        <v>-1234515341995.4558</v>
      </c>
      <c r="O186" s="93">
        <f>IF(ABS(U186)&gt;80,$B$7, LOOKUP(V186,'[1]Force mapping'!$B$7:$B$167,'[1]Force mapping'!$J$7:$J$167))</f>
        <v>239</v>
      </c>
      <c r="P186" s="87">
        <f t="shared" si="4"/>
        <v>0.5</v>
      </c>
      <c r="Q186" s="90">
        <f t="shared" si="5"/>
        <v>-78560067217.892639</v>
      </c>
      <c r="R186" s="72">
        <f>IF(ABS(U186)&gt;30, 0, LOOKUP(V186,TestData!$A$2:$B$20,TestData!$D$2:$D$20) * (N186/5) * SIGN(U186))</f>
        <v>0</v>
      </c>
      <c r="S186" s="95">
        <f t="shared" si="6"/>
        <v>0</v>
      </c>
      <c r="T186" s="96">
        <f t="shared" si="26"/>
        <v>7107559.3076426219</v>
      </c>
      <c r="U186" s="97">
        <f t="shared" si="27"/>
        <v>-67166419.962057188</v>
      </c>
      <c r="V186" s="76">
        <f t="shared" si="7"/>
        <v>67166420</v>
      </c>
      <c r="Y186" s="102"/>
      <c r="Z186" s="44"/>
    </row>
    <row r="187" spans="5:26" ht="15.75" customHeight="1" x14ac:dyDescent="0.3">
      <c r="E187" s="86">
        <f t="shared" si="22"/>
        <v>183</v>
      </c>
      <c r="F187" s="87">
        <f t="shared" si="0"/>
        <v>9.15</v>
      </c>
      <c r="G187" s="87">
        <f t="shared" si="1"/>
        <v>9.65</v>
      </c>
      <c r="H187" s="88">
        <f t="shared" si="2"/>
        <v>-1.6660359249304172E+16</v>
      </c>
      <c r="I187" s="89">
        <f t="shared" si="23"/>
        <v>-99962155495825.031</v>
      </c>
      <c r="J187" s="90">
        <f t="shared" si="10"/>
        <v>2.5488298467940777E+29</v>
      </c>
      <c r="K187" s="91" t="b">
        <f t="shared" si="3"/>
        <v>0</v>
      </c>
      <c r="L187" s="92">
        <f t="shared" si="11"/>
        <v>0</v>
      </c>
      <c r="M187" s="92">
        <f t="shared" si="24"/>
        <v>-1.5177595391234558E-32</v>
      </c>
      <c r="N187" s="92">
        <f t="shared" si="25"/>
        <v>-1111063807795.9102</v>
      </c>
      <c r="O187" s="93">
        <f>IF(ABS(U187)&gt;80,$B$7, LOOKUP(V187,'[1]Force mapping'!$B$7:$B$167,'[1]Force mapping'!$J$7:$J$167))</f>
        <v>239</v>
      </c>
      <c r="P187" s="87">
        <f t="shared" si="4"/>
        <v>0.5</v>
      </c>
      <c r="Q187" s="90">
        <f t="shared" si="5"/>
        <v>-70704060496.103363</v>
      </c>
      <c r="R187" s="72">
        <f>IF(ABS(U187)&gt;30, 0, LOOKUP(V187,TestData!$A$2:$B$20,TestData!$D$2:$D$20) * (N187/5) * SIGN(U187))</f>
        <v>0</v>
      </c>
      <c r="S187" s="95">
        <f t="shared" si="6"/>
        <v>0</v>
      </c>
      <c r="T187" s="96">
        <f t="shared" si="26"/>
        <v>7107559.3076426219</v>
      </c>
      <c r="U187" s="97">
        <f t="shared" si="27"/>
        <v>-67521797.927439317</v>
      </c>
      <c r="V187" s="76">
        <f t="shared" si="7"/>
        <v>67521798</v>
      </c>
      <c r="Y187" s="102"/>
      <c r="Z187" s="44"/>
    </row>
    <row r="188" spans="5:26" ht="15.75" customHeight="1" x14ac:dyDescent="0.3">
      <c r="E188" s="86">
        <f t="shared" si="22"/>
        <v>184</v>
      </c>
      <c r="F188" s="87">
        <f t="shared" si="0"/>
        <v>9.2000000000000011</v>
      </c>
      <c r="G188" s="87">
        <f t="shared" si="1"/>
        <v>9.7000000000000011</v>
      </c>
      <c r="H188" s="88">
        <f t="shared" si="2"/>
        <v>-1.6660359249304172E+16</v>
      </c>
      <c r="I188" s="89">
        <f t="shared" si="23"/>
        <v>-99962155495825.031</v>
      </c>
      <c r="J188" s="90">
        <f t="shared" si="10"/>
        <v>2.5488298467940777E+29</v>
      </c>
      <c r="K188" s="91" t="b">
        <f t="shared" si="3"/>
        <v>0</v>
      </c>
      <c r="L188" s="92">
        <f t="shared" si="11"/>
        <v>0</v>
      </c>
      <c r="M188" s="92">
        <f t="shared" si="24"/>
        <v>-5.6157102947567859E-33</v>
      </c>
      <c r="N188" s="92">
        <f t="shared" si="25"/>
        <v>-999957427016.31909</v>
      </c>
      <c r="O188" s="93">
        <f>IF(ABS(U188)&gt;80,$B$7, LOOKUP(V188,'[1]Force mapping'!$B$7:$B$167,'[1]Force mapping'!$J$7:$J$167))</f>
        <v>239</v>
      </c>
      <c r="P188" s="87">
        <f t="shared" si="4"/>
        <v>0.5</v>
      </c>
      <c r="Q188" s="90">
        <f t="shared" si="5"/>
        <v>-63633654446.493027</v>
      </c>
      <c r="R188" s="72">
        <f>IF(ABS(U188)&gt;30, 0, LOOKUP(V188,TestData!$A$2:$B$20,TestData!$D$2:$D$20) * (N188/5) * SIGN(U188))</f>
        <v>0</v>
      </c>
      <c r="S188" s="95">
        <f t="shared" si="6"/>
        <v>0</v>
      </c>
      <c r="T188" s="96">
        <f t="shared" si="26"/>
        <v>7107559.3076426219</v>
      </c>
      <c r="U188" s="97">
        <f t="shared" si="27"/>
        <v>-67877175.892821446</v>
      </c>
      <c r="V188" s="76">
        <f t="shared" si="7"/>
        <v>67877176</v>
      </c>
      <c r="Y188" s="102"/>
      <c r="Z188" s="44"/>
    </row>
    <row r="189" spans="5:26" ht="15.75" customHeight="1" x14ac:dyDescent="0.3">
      <c r="E189" s="86">
        <f t="shared" si="22"/>
        <v>185</v>
      </c>
      <c r="F189" s="87">
        <f t="shared" si="0"/>
        <v>9.25</v>
      </c>
      <c r="G189" s="87">
        <f t="shared" si="1"/>
        <v>9.75</v>
      </c>
      <c r="H189" s="88">
        <f t="shared" si="2"/>
        <v>-1.6660359249304172E+16</v>
      </c>
      <c r="I189" s="89">
        <f t="shared" si="23"/>
        <v>-99962155495825.031</v>
      </c>
      <c r="J189" s="90">
        <f t="shared" si="10"/>
        <v>2.5488298467940777E+29</v>
      </c>
      <c r="K189" s="91" t="b">
        <f t="shared" si="3"/>
        <v>0</v>
      </c>
      <c r="L189" s="92">
        <f t="shared" si="11"/>
        <v>0</v>
      </c>
      <c r="M189" s="92">
        <f t="shared" si="24"/>
        <v>-2.0778128090600104E-33</v>
      </c>
      <c r="N189" s="92">
        <f t="shared" si="25"/>
        <v>-899961684314.68713</v>
      </c>
      <c r="O189" s="93">
        <f>IF(ABS(U189)&gt;80,$B$7, LOOKUP(V189,'[1]Force mapping'!$B$7:$B$167,'[1]Force mapping'!$J$7:$J$167))</f>
        <v>239</v>
      </c>
      <c r="P189" s="87">
        <f t="shared" si="4"/>
        <v>0.5</v>
      </c>
      <c r="Q189" s="90">
        <f t="shared" si="5"/>
        <v>-57270289001.843727</v>
      </c>
      <c r="R189" s="72">
        <f>IF(ABS(U189)&gt;30, 0, LOOKUP(V189,TestData!$A$2:$B$20,TestData!$D$2:$D$20) * (N189/5) * SIGN(U189))</f>
        <v>0</v>
      </c>
      <c r="S189" s="95">
        <f t="shared" si="6"/>
        <v>0</v>
      </c>
      <c r="T189" s="96">
        <f t="shared" si="26"/>
        <v>7107559.3076426219</v>
      </c>
      <c r="U189" s="97">
        <f t="shared" si="27"/>
        <v>-68232553.858203575</v>
      </c>
      <c r="V189" s="76">
        <f t="shared" si="7"/>
        <v>68232554</v>
      </c>
      <c r="Y189" s="102"/>
      <c r="Z189" s="44"/>
    </row>
    <row r="190" spans="5:26" ht="15.75" customHeight="1" x14ac:dyDescent="0.3">
      <c r="E190" s="86">
        <f t="shared" si="22"/>
        <v>186</v>
      </c>
      <c r="F190" s="87">
        <f t="shared" si="0"/>
        <v>9.3000000000000007</v>
      </c>
      <c r="G190" s="87">
        <f t="shared" si="1"/>
        <v>9.8000000000000007</v>
      </c>
      <c r="H190" s="88">
        <f t="shared" si="2"/>
        <v>-1.6660359249304172E+16</v>
      </c>
      <c r="I190" s="89">
        <f t="shared" si="23"/>
        <v>-99962155495825.031</v>
      </c>
      <c r="J190" s="90">
        <f t="shared" si="10"/>
        <v>2.5488298467940777E+29</v>
      </c>
      <c r="K190" s="91" t="b">
        <f t="shared" si="3"/>
        <v>0</v>
      </c>
      <c r="L190" s="92">
        <f t="shared" si="11"/>
        <v>0</v>
      </c>
      <c r="M190" s="92">
        <f t="shared" si="24"/>
        <v>-7.6879073935220378E-34</v>
      </c>
      <c r="N190" s="92">
        <f t="shared" si="25"/>
        <v>-809965515883.21838</v>
      </c>
      <c r="O190" s="93">
        <f>IF(ABS(U190)&gt;80,$B$7, LOOKUP(V190,'[1]Force mapping'!$B$7:$B$167,'[1]Force mapping'!$J$7:$J$167))</f>
        <v>239</v>
      </c>
      <c r="P190" s="87">
        <f t="shared" si="4"/>
        <v>0.5</v>
      </c>
      <c r="Q190" s="90">
        <f t="shared" si="5"/>
        <v>-51543260101.659348</v>
      </c>
      <c r="R190" s="72">
        <f>IF(ABS(U190)&gt;30, 0, LOOKUP(V190,TestData!$A$2:$B$20,TestData!$D$2:$D$20) * (N190/5) * SIGN(U190))</f>
        <v>0</v>
      </c>
      <c r="S190" s="95">
        <f t="shared" si="6"/>
        <v>0</v>
      </c>
      <c r="T190" s="96">
        <f t="shared" si="26"/>
        <v>7107559.3076426219</v>
      </c>
      <c r="U190" s="97">
        <f t="shared" si="27"/>
        <v>-68587931.823585704</v>
      </c>
      <c r="V190" s="76">
        <f t="shared" si="7"/>
        <v>68587932</v>
      </c>
      <c r="Y190" s="102"/>
      <c r="Z190" s="44"/>
    </row>
    <row r="191" spans="5:26" ht="15.75" customHeight="1" x14ac:dyDescent="0.3">
      <c r="E191" s="86">
        <f t="shared" si="22"/>
        <v>187</v>
      </c>
      <c r="F191" s="87">
        <f t="shared" si="0"/>
        <v>9.35</v>
      </c>
      <c r="G191" s="87">
        <f t="shared" si="1"/>
        <v>9.85</v>
      </c>
      <c r="H191" s="88">
        <f t="shared" si="2"/>
        <v>-1.6660359249304172E+16</v>
      </c>
      <c r="I191" s="89">
        <f t="shared" si="23"/>
        <v>-99962155495825.031</v>
      </c>
      <c r="J191" s="90">
        <f t="shared" si="10"/>
        <v>2.5488298467940777E+29</v>
      </c>
      <c r="K191" s="91" t="b">
        <f t="shared" si="3"/>
        <v>0</v>
      </c>
      <c r="L191" s="92">
        <f t="shared" si="11"/>
        <v>0</v>
      </c>
      <c r="M191" s="92">
        <f t="shared" si="24"/>
        <v>-2.8445257356031536E-34</v>
      </c>
      <c r="N191" s="92">
        <f t="shared" si="25"/>
        <v>-728968964294.89648</v>
      </c>
      <c r="O191" s="93">
        <f>IF(ABS(U191)&gt;80,$B$7, LOOKUP(V191,'[1]Force mapping'!$B$7:$B$167,'[1]Force mapping'!$J$7:$J$167))</f>
        <v>239</v>
      </c>
      <c r="P191" s="87">
        <f t="shared" si="4"/>
        <v>0.5</v>
      </c>
      <c r="Q191" s="90">
        <f t="shared" si="5"/>
        <v>-46388934091.493408</v>
      </c>
      <c r="R191" s="72">
        <f>IF(ABS(U191)&gt;30, 0, LOOKUP(V191,TestData!$A$2:$B$20,TestData!$D$2:$D$20) * (N191/5) * SIGN(U191))</f>
        <v>0</v>
      </c>
      <c r="S191" s="95">
        <f t="shared" si="6"/>
        <v>0</v>
      </c>
      <c r="T191" s="96">
        <f t="shared" si="26"/>
        <v>7107559.3076426219</v>
      </c>
      <c r="U191" s="97">
        <f t="shared" si="27"/>
        <v>-68943309.788967833</v>
      </c>
      <c r="V191" s="76">
        <f t="shared" si="7"/>
        <v>68943310</v>
      </c>
      <c r="Y191" s="102"/>
      <c r="Z191" s="44"/>
    </row>
    <row r="192" spans="5:26" ht="15.75" customHeight="1" x14ac:dyDescent="0.3">
      <c r="E192" s="86">
        <f t="shared" si="22"/>
        <v>188</v>
      </c>
      <c r="F192" s="87">
        <f t="shared" si="0"/>
        <v>9.4</v>
      </c>
      <c r="G192" s="87">
        <f t="shared" si="1"/>
        <v>9.9</v>
      </c>
      <c r="H192" s="88">
        <f t="shared" si="2"/>
        <v>-1.6660359249304172E+16</v>
      </c>
      <c r="I192" s="89">
        <f t="shared" si="23"/>
        <v>-99962155495825.031</v>
      </c>
      <c r="J192" s="90">
        <f t="shared" si="10"/>
        <v>2.5488298467940777E+29</v>
      </c>
      <c r="K192" s="91" t="b">
        <f t="shared" si="3"/>
        <v>0</v>
      </c>
      <c r="L192" s="92">
        <f t="shared" si="11"/>
        <v>0</v>
      </c>
      <c r="M192" s="92">
        <f t="shared" si="24"/>
        <v>-1.0524745221731669E-34</v>
      </c>
      <c r="N192" s="92">
        <f t="shared" si="25"/>
        <v>-656072067865.40686</v>
      </c>
      <c r="O192" s="93">
        <f>IF(ABS(U192)&gt;80,$B$7, LOOKUP(V192,'[1]Force mapping'!$B$7:$B$167,'[1]Force mapping'!$J$7:$J$167))</f>
        <v>239</v>
      </c>
      <c r="P192" s="87">
        <f t="shared" si="4"/>
        <v>0.5</v>
      </c>
      <c r="Q192" s="90">
        <f t="shared" si="5"/>
        <v>-41750040682.34407</v>
      </c>
      <c r="R192" s="72">
        <f>IF(ABS(U192)&gt;30, 0, LOOKUP(V192,TestData!$A$2:$B$20,TestData!$D$2:$D$20) * (N192/5) * SIGN(U192))</f>
        <v>0</v>
      </c>
      <c r="S192" s="95">
        <f t="shared" si="6"/>
        <v>0</v>
      </c>
      <c r="T192" s="96">
        <f t="shared" si="26"/>
        <v>7107559.3076426219</v>
      </c>
      <c r="U192" s="97">
        <f t="shared" si="27"/>
        <v>-69298687.754349962</v>
      </c>
      <c r="V192" s="76">
        <f t="shared" si="7"/>
        <v>69298688</v>
      </c>
      <c r="Y192" s="102"/>
      <c r="Z192" s="44"/>
    </row>
    <row r="193" spans="5:26" ht="15.75" customHeight="1" x14ac:dyDescent="0.3">
      <c r="E193" s="86">
        <f t="shared" si="22"/>
        <v>189</v>
      </c>
      <c r="F193" s="87">
        <f t="shared" si="0"/>
        <v>9.4500000000000011</v>
      </c>
      <c r="G193" s="87">
        <f t="shared" si="1"/>
        <v>9.9500000000000011</v>
      </c>
      <c r="H193" s="88">
        <f t="shared" si="2"/>
        <v>-1.6660359249304172E+16</v>
      </c>
      <c r="I193" s="89">
        <f t="shared" si="23"/>
        <v>-99962155495825.031</v>
      </c>
      <c r="J193" s="90">
        <f t="shared" si="10"/>
        <v>2.5488298467940777E+29</v>
      </c>
      <c r="K193" s="91" t="b">
        <f t="shared" si="3"/>
        <v>0</v>
      </c>
      <c r="L193" s="92">
        <f t="shared" si="11"/>
        <v>0</v>
      </c>
      <c r="M193" s="92">
        <f t="shared" si="24"/>
        <v>-3.8941557320407176E-35</v>
      </c>
      <c r="N193" s="92">
        <f t="shared" si="25"/>
        <v>-590464861078.86621</v>
      </c>
      <c r="O193" s="93">
        <f>IF(ABS(U193)&gt;80,$B$7, LOOKUP(V193,'[1]Force mapping'!$B$7:$B$167,'[1]Force mapping'!$J$7:$J$167))</f>
        <v>239</v>
      </c>
      <c r="P193" s="87">
        <f t="shared" si="4"/>
        <v>0.5</v>
      </c>
      <c r="Q193" s="90">
        <f t="shared" si="5"/>
        <v>-37575036614.109665</v>
      </c>
      <c r="R193" s="72">
        <f>IF(ABS(U193)&gt;30, 0, LOOKUP(V193,TestData!$A$2:$B$20,TestData!$D$2:$D$20) * (N193/5) * SIGN(U193))</f>
        <v>0</v>
      </c>
      <c r="S193" s="95">
        <f t="shared" si="6"/>
        <v>0</v>
      </c>
      <c r="T193" s="96">
        <f t="shared" si="26"/>
        <v>7107559.3076426219</v>
      </c>
      <c r="U193" s="97">
        <f t="shared" si="27"/>
        <v>-69654065.719732091</v>
      </c>
      <c r="V193" s="76">
        <f t="shared" si="7"/>
        <v>69654065.5</v>
      </c>
      <c r="Y193" s="102"/>
      <c r="Z193" s="44"/>
    </row>
    <row r="194" spans="5:26" ht="15.75" customHeight="1" x14ac:dyDescent="0.3">
      <c r="E194" s="86">
        <f t="shared" si="22"/>
        <v>190</v>
      </c>
      <c r="F194" s="87">
        <f t="shared" si="0"/>
        <v>9.5</v>
      </c>
      <c r="G194" s="87">
        <f t="shared" si="1"/>
        <v>10</v>
      </c>
      <c r="H194" s="88">
        <f t="shared" si="2"/>
        <v>-1.6660359249304172E+16</v>
      </c>
      <c r="I194" s="89">
        <f t="shared" si="23"/>
        <v>-99962155495825.031</v>
      </c>
      <c r="J194" s="90">
        <f t="shared" si="10"/>
        <v>2.5488298467940777E+29</v>
      </c>
      <c r="K194" s="91" t="b">
        <f t="shared" si="3"/>
        <v>0</v>
      </c>
      <c r="L194" s="92">
        <f t="shared" si="11"/>
        <v>0</v>
      </c>
      <c r="M194" s="92">
        <f t="shared" si="24"/>
        <v>-1.4408376208550653E-35</v>
      </c>
      <c r="N194" s="92">
        <f t="shared" si="25"/>
        <v>-531418374970.97961</v>
      </c>
      <c r="O194" s="93">
        <f>IF(ABS(U194)&gt;80,$B$7, LOOKUP(V194,'[1]Force mapping'!$B$7:$B$167,'[1]Force mapping'!$J$7:$J$167))</f>
        <v>239</v>
      </c>
      <c r="P194" s="87">
        <f t="shared" si="4"/>
        <v>0.5</v>
      </c>
      <c r="Q194" s="90">
        <f t="shared" si="5"/>
        <v>-33817532952.6987</v>
      </c>
      <c r="R194" s="72">
        <f>IF(ABS(U194)&gt;30, 0, LOOKUP(V194,TestData!$A$2:$B$20,TestData!$D$2:$D$20) * (N194/5) * SIGN(U194))</f>
        <v>0</v>
      </c>
      <c r="S194" s="95">
        <f t="shared" si="6"/>
        <v>0</v>
      </c>
      <c r="T194" s="96">
        <f t="shared" si="26"/>
        <v>7107559.3076426219</v>
      </c>
      <c r="U194" s="97">
        <f t="shared" si="27"/>
        <v>-70009443.68511422</v>
      </c>
      <c r="V194" s="76">
        <f t="shared" si="7"/>
        <v>70009443.5</v>
      </c>
      <c r="Y194" s="102"/>
      <c r="Z194" s="44"/>
    </row>
    <row r="195" spans="5:26" ht="15.75" customHeight="1" x14ac:dyDescent="0.3">
      <c r="E195" s="86">
        <f t="shared" si="22"/>
        <v>191</v>
      </c>
      <c r="F195" s="87">
        <f t="shared" si="0"/>
        <v>9.5500000000000007</v>
      </c>
      <c r="G195" s="87">
        <f t="shared" si="1"/>
        <v>10.050000000000001</v>
      </c>
      <c r="H195" s="88">
        <f t="shared" si="2"/>
        <v>-1.6660359249304172E+16</v>
      </c>
      <c r="I195" s="89">
        <f t="shared" si="23"/>
        <v>-99962155495825.031</v>
      </c>
      <c r="J195" s="90">
        <f t="shared" si="10"/>
        <v>2.5488298467940777E+29</v>
      </c>
      <c r="K195" s="91" t="b">
        <f t="shared" si="3"/>
        <v>0</v>
      </c>
      <c r="L195" s="92">
        <f t="shared" si="11"/>
        <v>0</v>
      </c>
      <c r="M195" s="92">
        <f t="shared" si="24"/>
        <v>-5.331099197163741E-36</v>
      </c>
      <c r="N195" s="92">
        <f t="shared" si="25"/>
        <v>-478276537473.88165</v>
      </c>
      <c r="O195" s="93">
        <f>IF(ABS(U195)&gt;80,$B$7, LOOKUP(V195,'[1]Force mapping'!$B$7:$B$167,'[1]Force mapping'!$J$7:$J$167))</f>
        <v>239</v>
      </c>
      <c r="P195" s="87">
        <f t="shared" si="4"/>
        <v>0.5</v>
      </c>
      <c r="Q195" s="90">
        <f t="shared" si="5"/>
        <v>-30435779657.428829</v>
      </c>
      <c r="R195" s="72">
        <f>IF(ABS(U195)&gt;30, 0, LOOKUP(V195,TestData!$A$2:$B$20,TestData!$D$2:$D$20) * (N195/5) * SIGN(U195))</f>
        <v>0</v>
      </c>
      <c r="S195" s="95">
        <f t="shared" si="6"/>
        <v>0</v>
      </c>
      <c r="T195" s="96">
        <f t="shared" si="26"/>
        <v>7107559.3076426219</v>
      </c>
      <c r="U195" s="97">
        <f t="shared" si="27"/>
        <v>-70364821.650496349</v>
      </c>
      <c r="V195" s="76">
        <f t="shared" si="7"/>
        <v>70364821.5</v>
      </c>
      <c r="Y195" s="102"/>
      <c r="Z195" s="44"/>
    </row>
    <row r="196" spans="5:26" ht="15.75" customHeight="1" x14ac:dyDescent="0.3">
      <c r="E196" s="86">
        <f t="shared" si="22"/>
        <v>192</v>
      </c>
      <c r="F196" s="87">
        <f t="shared" si="0"/>
        <v>9.6000000000000014</v>
      </c>
      <c r="G196" s="87">
        <f t="shared" si="1"/>
        <v>10.100000000000001</v>
      </c>
      <c r="H196" s="88">
        <f t="shared" si="2"/>
        <v>-1.6660359249304172E+16</v>
      </c>
      <c r="I196" s="89">
        <f t="shared" si="23"/>
        <v>-99962155495825.031</v>
      </c>
      <c r="J196" s="90">
        <f t="shared" si="10"/>
        <v>2.5488298467940777E+29</v>
      </c>
      <c r="K196" s="91" t="b">
        <f t="shared" si="3"/>
        <v>0</v>
      </c>
      <c r="L196" s="92">
        <f t="shared" si="11"/>
        <v>0</v>
      </c>
      <c r="M196" s="92">
        <f t="shared" si="24"/>
        <v>-1.9725067029505843E-36</v>
      </c>
      <c r="N196" s="92">
        <f t="shared" si="25"/>
        <v>-430448883726.49347</v>
      </c>
      <c r="O196" s="93">
        <f>IF(ABS(U196)&gt;80,$B$7, LOOKUP(V196,'[1]Force mapping'!$B$7:$B$167,'[1]Force mapping'!$J$7:$J$167))</f>
        <v>239</v>
      </c>
      <c r="P196" s="87">
        <f t="shared" si="4"/>
        <v>0.5</v>
      </c>
      <c r="Q196" s="90">
        <f t="shared" si="5"/>
        <v>-27392201691.685944</v>
      </c>
      <c r="R196" s="72">
        <f>IF(ABS(U196)&gt;30, 0, LOOKUP(V196,TestData!$A$2:$B$20,TestData!$D$2:$D$20) * (N196/5) * SIGN(U196))</f>
        <v>0</v>
      </c>
      <c r="S196" s="95">
        <f t="shared" si="6"/>
        <v>0</v>
      </c>
      <c r="T196" s="96">
        <f t="shared" si="26"/>
        <v>7107559.3076426219</v>
      </c>
      <c r="U196" s="97">
        <f t="shared" si="27"/>
        <v>-70720199.615878478</v>
      </c>
      <c r="V196" s="76">
        <f t="shared" si="7"/>
        <v>70720199.5</v>
      </c>
      <c r="Y196" s="102"/>
      <c r="Z196" s="44"/>
    </row>
    <row r="197" spans="5:26" ht="15.75" customHeight="1" x14ac:dyDescent="0.3">
      <c r="E197" s="86">
        <f t="shared" ref="E197:E254" si="28">E196+1</f>
        <v>193</v>
      </c>
      <c r="F197" s="87">
        <f t="shared" si="0"/>
        <v>9.65</v>
      </c>
      <c r="G197" s="87">
        <f t="shared" si="1"/>
        <v>10.15</v>
      </c>
      <c r="H197" s="88">
        <f t="shared" si="2"/>
        <v>-1.6660359249304172E+16</v>
      </c>
      <c r="I197" s="89">
        <f t="shared" ref="I197:I254" si="29">IF((K196*1)=1,I196-((N196/1000)*$A$16),I196)</f>
        <v>-99962155495825.031</v>
      </c>
      <c r="J197" s="90">
        <f t="shared" si="10"/>
        <v>2.5488298467940777E+29</v>
      </c>
      <c r="K197" s="91" t="b">
        <f t="shared" si="3"/>
        <v>0</v>
      </c>
      <c r="L197" s="92">
        <f t="shared" si="11"/>
        <v>0</v>
      </c>
      <c r="M197" s="92">
        <f t="shared" ref="M197:M254" si="30">M196+(L197-M196)*0.63</f>
        <v>-7.2982748009171616E-37</v>
      </c>
      <c r="N197" s="92">
        <f t="shared" ref="N197:N254" si="31">N196+((M196-N196)/((G196-F196)/$A$16))</f>
        <v>-387403995353.84412</v>
      </c>
      <c r="O197" s="93">
        <f>IF(ABS(U197)&gt;80,$B$7, LOOKUP(V197,'[1]Force mapping'!$B$7:$B$167,'[1]Force mapping'!$J$7:$J$167))</f>
        <v>239</v>
      </c>
      <c r="P197" s="87">
        <f t="shared" si="4"/>
        <v>0.5</v>
      </c>
      <c r="Q197" s="90">
        <f t="shared" si="5"/>
        <v>-24652981522.517349</v>
      </c>
      <c r="R197" s="72">
        <f>IF(ABS(U197)&gt;30, 0, LOOKUP(V197,TestData!$A$2:$B$20,TestData!$D$2:$D$20) * (N197/5) * SIGN(U197))</f>
        <v>0</v>
      </c>
      <c r="S197" s="95">
        <f t="shared" si="6"/>
        <v>0</v>
      </c>
      <c r="T197" s="96">
        <f t="shared" ref="T197:T254" si="32">T196+(S196/1000)*$A$16</f>
        <v>7107559.3076426219</v>
      </c>
      <c r="U197" s="97">
        <f t="shared" ref="U197:U254" si="33">U196-((T196*$A$16) + (0.5 * (T197-T196)))</f>
        <v>-71075577.581260607</v>
      </c>
      <c r="V197" s="76">
        <f t="shared" si="7"/>
        <v>71075577.5</v>
      </c>
      <c r="Y197" s="102"/>
      <c r="Z197" s="44"/>
    </row>
    <row r="198" spans="5:26" ht="15.75" customHeight="1" x14ac:dyDescent="0.3">
      <c r="E198" s="86">
        <f t="shared" si="28"/>
        <v>194</v>
      </c>
      <c r="F198" s="87">
        <f t="shared" si="0"/>
        <v>9.7000000000000011</v>
      </c>
      <c r="G198" s="87">
        <f t="shared" si="1"/>
        <v>10.200000000000001</v>
      </c>
      <c r="H198" s="88">
        <f t="shared" si="2"/>
        <v>-1.6660359249304172E+16</v>
      </c>
      <c r="I198" s="89">
        <f t="shared" si="29"/>
        <v>-99962155495825.031</v>
      </c>
      <c r="J198" s="90">
        <f t="shared" si="10"/>
        <v>2.5488298467940777E+29</v>
      </c>
      <c r="K198" s="91" t="b">
        <f t="shared" si="3"/>
        <v>0</v>
      </c>
      <c r="L198" s="92">
        <f t="shared" si="11"/>
        <v>0</v>
      </c>
      <c r="M198" s="92">
        <f t="shared" si="30"/>
        <v>-2.7003616763393495E-37</v>
      </c>
      <c r="N198" s="92">
        <f t="shared" si="31"/>
        <v>-348663595818.45972</v>
      </c>
      <c r="O198" s="93">
        <f>IF(ABS(U198)&gt;80,$B$7, LOOKUP(V198,'[1]Force mapping'!$B$7:$B$167,'[1]Force mapping'!$J$7:$J$167))</f>
        <v>239</v>
      </c>
      <c r="P198" s="87">
        <f t="shared" si="4"/>
        <v>0.5</v>
      </c>
      <c r="Q198" s="90">
        <f t="shared" si="5"/>
        <v>-22187683370.265617</v>
      </c>
      <c r="R198" s="72">
        <f>IF(ABS(U198)&gt;30, 0, LOOKUP(V198,TestData!$A$2:$B$20,TestData!$D$2:$D$20) * (N198/5) * SIGN(U198))</f>
        <v>0</v>
      </c>
      <c r="S198" s="95">
        <f t="shared" si="6"/>
        <v>0</v>
      </c>
      <c r="T198" s="96">
        <f t="shared" si="32"/>
        <v>7107559.3076426219</v>
      </c>
      <c r="U198" s="97">
        <f t="shared" si="33"/>
        <v>-71430955.546642736</v>
      </c>
      <c r="V198" s="76">
        <f t="shared" si="7"/>
        <v>71430955.5</v>
      </c>
      <c r="Y198" s="102"/>
      <c r="Z198" s="44"/>
    </row>
    <row r="199" spans="5:26" ht="15.75" customHeight="1" x14ac:dyDescent="0.3">
      <c r="E199" s="86">
        <f t="shared" si="28"/>
        <v>195</v>
      </c>
      <c r="F199" s="87">
        <f t="shared" si="0"/>
        <v>9.75</v>
      </c>
      <c r="G199" s="87">
        <f t="shared" si="1"/>
        <v>10.25</v>
      </c>
      <c r="H199" s="88">
        <f t="shared" si="2"/>
        <v>-1.6660359249304172E+16</v>
      </c>
      <c r="I199" s="89">
        <f t="shared" si="29"/>
        <v>-99962155495825.031</v>
      </c>
      <c r="J199" s="90">
        <f t="shared" si="10"/>
        <v>2.5488298467940777E+29</v>
      </c>
      <c r="K199" s="91" t="b">
        <f t="shared" si="3"/>
        <v>0</v>
      </c>
      <c r="L199" s="92">
        <f t="shared" si="11"/>
        <v>0</v>
      </c>
      <c r="M199" s="92">
        <f t="shared" si="30"/>
        <v>-9.9913382024555929E-38</v>
      </c>
      <c r="N199" s="92">
        <f t="shared" si="31"/>
        <v>-313797236236.61377</v>
      </c>
      <c r="O199" s="93">
        <f>IF(ABS(U199)&gt;80,$B$7, LOOKUP(V199,'[1]Force mapping'!$B$7:$B$167,'[1]Force mapping'!$J$7:$J$167))</f>
        <v>239</v>
      </c>
      <c r="P199" s="87">
        <f t="shared" si="4"/>
        <v>0.5</v>
      </c>
      <c r="Q199" s="90">
        <f t="shared" si="5"/>
        <v>-19968915033.239059</v>
      </c>
      <c r="R199" s="72">
        <f>IF(ABS(U199)&gt;30, 0, LOOKUP(V199,TestData!$A$2:$B$20,TestData!$D$2:$D$20) * (N199/5) * SIGN(U199))</f>
        <v>0</v>
      </c>
      <c r="S199" s="95">
        <f t="shared" si="6"/>
        <v>0</v>
      </c>
      <c r="T199" s="96">
        <f t="shared" si="32"/>
        <v>7107559.3076426219</v>
      </c>
      <c r="U199" s="97">
        <f t="shared" si="33"/>
        <v>-71786333.512024865</v>
      </c>
      <c r="V199" s="76">
        <f t="shared" si="7"/>
        <v>71786333.5</v>
      </c>
      <c r="Y199" s="102"/>
      <c r="Z199" s="44"/>
    </row>
    <row r="200" spans="5:26" ht="15.75" customHeight="1" x14ac:dyDescent="0.3">
      <c r="E200" s="86">
        <f t="shared" si="28"/>
        <v>196</v>
      </c>
      <c r="F200" s="87">
        <f t="shared" si="0"/>
        <v>9.8000000000000007</v>
      </c>
      <c r="G200" s="87">
        <f t="shared" si="1"/>
        <v>10.3</v>
      </c>
      <c r="H200" s="88">
        <f t="shared" si="2"/>
        <v>-1.6660359249304172E+16</v>
      </c>
      <c r="I200" s="89">
        <f t="shared" si="29"/>
        <v>-99962155495825.031</v>
      </c>
      <c r="J200" s="90">
        <f t="shared" si="10"/>
        <v>2.5488298467940777E+29</v>
      </c>
      <c r="K200" s="91" t="b">
        <f t="shared" si="3"/>
        <v>0</v>
      </c>
      <c r="L200" s="92">
        <f t="shared" si="11"/>
        <v>0</v>
      </c>
      <c r="M200" s="92">
        <f t="shared" si="30"/>
        <v>-3.6967951349085692E-38</v>
      </c>
      <c r="N200" s="92">
        <f t="shared" si="31"/>
        <v>-282417512612.95239</v>
      </c>
      <c r="O200" s="93">
        <f>IF(ABS(U200)&gt;80,$B$7, LOOKUP(V200,'[1]Force mapping'!$B$7:$B$167,'[1]Force mapping'!$J$7:$J$167))</f>
        <v>239</v>
      </c>
      <c r="P200" s="87">
        <f t="shared" si="4"/>
        <v>0.5</v>
      </c>
      <c r="Q200" s="90">
        <f t="shared" si="5"/>
        <v>-17972023529.91515</v>
      </c>
      <c r="R200" s="72">
        <f>IF(ABS(U200)&gt;30, 0, LOOKUP(V200,TestData!$A$2:$B$20,TestData!$D$2:$D$20) * (N200/5) * SIGN(U200))</f>
        <v>0</v>
      </c>
      <c r="S200" s="95">
        <f t="shared" si="6"/>
        <v>0</v>
      </c>
      <c r="T200" s="96">
        <f t="shared" si="32"/>
        <v>7107559.3076426219</v>
      </c>
      <c r="U200" s="97">
        <f t="shared" si="33"/>
        <v>-72141711.477406994</v>
      </c>
      <c r="V200" s="76">
        <f t="shared" si="7"/>
        <v>72141711.5</v>
      </c>
      <c r="Y200" s="102"/>
      <c r="Z200" s="44"/>
    </row>
    <row r="201" spans="5:26" ht="15.75" customHeight="1" x14ac:dyDescent="0.3">
      <c r="E201" s="86">
        <f t="shared" si="28"/>
        <v>197</v>
      </c>
      <c r="F201" s="87">
        <f t="shared" si="0"/>
        <v>9.8500000000000014</v>
      </c>
      <c r="G201" s="87">
        <f t="shared" si="1"/>
        <v>10.350000000000001</v>
      </c>
      <c r="H201" s="88">
        <f t="shared" si="2"/>
        <v>-1.6660359249304172E+16</v>
      </c>
      <c r="I201" s="89">
        <f t="shared" si="29"/>
        <v>-99962155495825.031</v>
      </c>
      <c r="J201" s="90">
        <f t="shared" si="10"/>
        <v>2.5488298467940777E+29</v>
      </c>
      <c r="K201" s="91" t="b">
        <f t="shared" si="3"/>
        <v>0</v>
      </c>
      <c r="L201" s="92">
        <f t="shared" si="11"/>
        <v>0</v>
      </c>
      <c r="M201" s="92">
        <f t="shared" si="30"/>
        <v>-1.3678141999161705E-38</v>
      </c>
      <c r="N201" s="92">
        <f t="shared" si="31"/>
        <v>-254175761351.65717</v>
      </c>
      <c r="O201" s="93">
        <f>IF(ABS(U201)&gt;80,$B$7, LOOKUP(V201,'[1]Force mapping'!$B$7:$B$167,'[1]Force mapping'!$J$7:$J$167))</f>
        <v>239</v>
      </c>
      <c r="P201" s="87">
        <f t="shared" si="4"/>
        <v>0.5</v>
      </c>
      <c r="Q201" s="90">
        <f t="shared" si="5"/>
        <v>-16174821176.923635</v>
      </c>
      <c r="R201" s="72">
        <f>IF(ABS(U201)&gt;30, 0, LOOKUP(V201,TestData!$A$2:$B$20,TestData!$D$2:$D$20) * (N201/5) * SIGN(U201))</f>
        <v>0</v>
      </c>
      <c r="S201" s="95">
        <f t="shared" si="6"/>
        <v>0</v>
      </c>
      <c r="T201" s="96">
        <f t="shared" si="32"/>
        <v>7107559.3076426219</v>
      </c>
      <c r="U201" s="97">
        <f t="shared" si="33"/>
        <v>-72497089.442789122</v>
      </c>
      <c r="V201" s="76">
        <f t="shared" si="7"/>
        <v>72497089.5</v>
      </c>
      <c r="Y201" s="102"/>
      <c r="Z201" s="44"/>
    </row>
    <row r="202" spans="5:26" ht="15.75" customHeight="1" x14ac:dyDescent="0.3">
      <c r="E202" s="86">
        <f t="shared" si="28"/>
        <v>198</v>
      </c>
      <c r="F202" s="87">
        <f t="shared" si="0"/>
        <v>9.9</v>
      </c>
      <c r="G202" s="87">
        <f t="shared" si="1"/>
        <v>10.4</v>
      </c>
      <c r="H202" s="88">
        <f t="shared" si="2"/>
        <v>-1.6660359249304172E+16</v>
      </c>
      <c r="I202" s="89">
        <f t="shared" si="29"/>
        <v>-99962155495825.031</v>
      </c>
      <c r="J202" s="90">
        <f t="shared" si="10"/>
        <v>2.5488298467940777E+29</v>
      </c>
      <c r="K202" s="91" t="b">
        <f t="shared" si="3"/>
        <v>0</v>
      </c>
      <c r="L202" s="92">
        <f t="shared" si="11"/>
        <v>0</v>
      </c>
      <c r="M202" s="92">
        <f t="shared" si="30"/>
        <v>-5.0609125396898305E-39</v>
      </c>
      <c r="N202" s="92">
        <f t="shared" si="31"/>
        <v>-228758185216.49146</v>
      </c>
      <c r="O202" s="93">
        <f>IF(ABS(U202)&gt;80,$B$7, LOOKUP(V202,'[1]Force mapping'!$B$7:$B$167,'[1]Force mapping'!$J$7:$J$167))</f>
        <v>239</v>
      </c>
      <c r="P202" s="87">
        <f t="shared" si="4"/>
        <v>0.5</v>
      </c>
      <c r="Q202" s="90">
        <f t="shared" si="5"/>
        <v>-14557339059.231272</v>
      </c>
      <c r="R202" s="72">
        <f>IF(ABS(U202)&gt;30, 0, LOOKUP(V202,TestData!$A$2:$B$20,TestData!$D$2:$D$20) * (N202/5) * SIGN(U202))</f>
        <v>0</v>
      </c>
      <c r="S202" s="95">
        <f t="shared" si="6"/>
        <v>0</v>
      </c>
      <c r="T202" s="96">
        <f t="shared" si="32"/>
        <v>7107559.3076426219</v>
      </c>
      <c r="U202" s="97">
        <f t="shared" si="33"/>
        <v>-72852467.408171251</v>
      </c>
      <c r="V202" s="76">
        <f t="shared" si="7"/>
        <v>72852467.5</v>
      </c>
      <c r="Y202" s="102"/>
      <c r="Z202" s="44"/>
    </row>
    <row r="203" spans="5:26" ht="15.75" customHeight="1" x14ac:dyDescent="0.3">
      <c r="E203" s="86">
        <f t="shared" si="28"/>
        <v>199</v>
      </c>
      <c r="F203" s="87">
        <f t="shared" si="0"/>
        <v>9.9500000000000011</v>
      </c>
      <c r="G203" s="87">
        <f t="shared" si="1"/>
        <v>10.450000000000001</v>
      </c>
      <c r="H203" s="88">
        <f t="shared" si="2"/>
        <v>-1.6660359249304172E+16</v>
      </c>
      <c r="I203" s="89">
        <f t="shared" si="29"/>
        <v>-99962155495825.031</v>
      </c>
      <c r="J203" s="90">
        <f t="shared" si="10"/>
        <v>2.5488298467940777E+29</v>
      </c>
      <c r="K203" s="91" t="b">
        <f t="shared" si="3"/>
        <v>0</v>
      </c>
      <c r="L203" s="92">
        <f t="shared" si="11"/>
        <v>0</v>
      </c>
      <c r="M203" s="92">
        <f t="shared" si="30"/>
        <v>-1.8725376396852375E-39</v>
      </c>
      <c r="N203" s="92">
        <f t="shared" si="31"/>
        <v>-205882366694.84232</v>
      </c>
      <c r="O203" s="93">
        <f>IF(ABS(U203)&gt;80,$B$7, LOOKUP(V203,'[1]Force mapping'!$B$7:$B$167,'[1]Force mapping'!$J$7:$J$167))</f>
        <v>239</v>
      </c>
      <c r="P203" s="87">
        <f t="shared" si="4"/>
        <v>0.5</v>
      </c>
      <c r="Q203" s="90">
        <f t="shared" si="5"/>
        <v>-13101605153.308146</v>
      </c>
      <c r="R203" s="72">
        <f>IF(ABS(U203)&gt;30, 0, LOOKUP(V203,TestData!$A$2:$B$20,TestData!$D$2:$D$20) * (N203/5) * SIGN(U203))</f>
        <v>0</v>
      </c>
      <c r="S203" s="95">
        <f t="shared" si="6"/>
        <v>0</v>
      </c>
      <c r="T203" s="96">
        <f t="shared" si="32"/>
        <v>7107559.3076426219</v>
      </c>
      <c r="U203" s="97">
        <f t="shared" si="33"/>
        <v>-73207845.37355338</v>
      </c>
      <c r="V203" s="76">
        <f t="shared" si="7"/>
        <v>73207845.5</v>
      </c>
      <c r="Y203" s="102"/>
      <c r="Z203" s="44"/>
    </row>
    <row r="204" spans="5:26" ht="15.75" customHeight="1" x14ac:dyDescent="0.3">
      <c r="E204" s="86">
        <f t="shared" si="28"/>
        <v>200</v>
      </c>
      <c r="F204" s="87">
        <f t="shared" si="0"/>
        <v>10</v>
      </c>
      <c r="G204" s="87">
        <f t="shared" si="1"/>
        <v>10.5</v>
      </c>
      <c r="H204" s="88">
        <f t="shared" si="2"/>
        <v>-1.6660359249304172E+16</v>
      </c>
      <c r="I204" s="89">
        <f t="shared" si="29"/>
        <v>-99962155495825.031</v>
      </c>
      <c r="J204" s="90">
        <f t="shared" si="10"/>
        <v>2.5488298467940777E+29</v>
      </c>
      <c r="K204" s="91" t="b">
        <f t="shared" si="3"/>
        <v>0</v>
      </c>
      <c r="L204" s="92">
        <f t="shared" si="11"/>
        <v>0</v>
      </c>
      <c r="M204" s="92">
        <f t="shared" si="30"/>
        <v>-6.9283892668353785E-40</v>
      </c>
      <c r="N204" s="92">
        <f t="shared" si="31"/>
        <v>-185294130025.35809</v>
      </c>
      <c r="O204" s="93">
        <f>IF(ABS(U204)&gt;80,$B$7, LOOKUP(V204,'[1]Force mapping'!$B$7:$B$167,'[1]Force mapping'!$J$7:$J$167))</f>
        <v>239</v>
      </c>
      <c r="P204" s="87">
        <f t="shared" si="4"/>
        <v>0.5</v>
      </c>
      <c r="Q204" s="90">
        <f t="shared" si="5"/>
        <v>-11791444637.977331</v>
      </c>
      <c r="R204" s="72">
        <f>IF(ABS(U204)&gt;30, 0, LOOKUP(V204,TestData!$A$2:$B$20,TestData!$D$2:$D$20) * (N204/5) * SIGN(U204))</f>
        <v>0</v>
      </c>
      <c r="S204" s="95">
        <f t="shared" si="6"/>
        <v>0</v>
      </c>
      <c r="T204" s="96">
        <f t="shared" si="32"/>
        <v>7107559.3076426219</v>
      </c>
      <c r="U204" s="97">
        <f t="shared" si="33"/>
        <v>-73563223.338935509</v>
      </c>
      <c r="V204" s="97">
        <f t="shared" si="7"/>
        <v>73563223.5</v>
      </c>
      <c r="Y204" s="102"/>
      <c r="Z204" s="44"/>
    </row>
    <row r="205" spans="5:26" ht="15.75" customHeight="1" x14ac:dyDescent="0.3">
      <c r="E205" s="86">
        <f t="shared" si="28"/>
        <v>201</v>
      </c>
      <c r="F205" s="87">
        <f t="shared" si="0"/>
        <v>10.050000000000001</v>
      </c>
      <c r="G205" s="87">
        <f t="shared" si="1"/>
        <v>10.55</v>
      </c>
      <c r="H205" s="88">
        <f t="shared" si="2"/>
        <v>-1.6660359249304172E+16</v>
      </c>
      <c r="I205" s="89">
        <f t="shared" si="29"/>
        <v>-99962155495825.031</v>
      </c>
      <c r="J205" s="90">
        <f t="shared" si="10"/>
        <v>2.5488298467940777E+29</v>
      </c>
      <c r="K205" s="91" t="b">
        <f t="shared" si="3"/>
        <v>0</v>
      </c>
      <c r="L205" s="92">
        <f t="shared" si="11"/>
        <v>0</v>
      </c>
      <c r="M205" s="92">
        <f t="shared" si="30"/>
        <v>-2.5635040287290904E-40</v>
      </c>
      <c r="N205" s="92">
        <f t="shared" si="31"/>
        <v>-166764717022.8223</v>
      </c>
      <c r="O205" s="93">
        <f>IF(ABS(U205)&gt;80,$B$7, LOOKUP(V205,'[1]Force mapping'!$B$7:$B$167,'[1]Force mapping'!$J$7:$J$167))</f>
        <v>239</v>
      </c>
      <c r="P205" s="87">
        <f t="shared" si="4"/>
        <v>0.5</v>
      </c>
      <c r="Q205" s="90">
        <f t="shared" si="5"/>
        <v>-10612300174.1796</v>
      </c>
      <c r="R205" s="72">
        <f>IF(ABS(U205)&gt;30, 0, LOOKUP(V205,TestData!$A$2:$B$20,TestData!$D$2:$D$20) * (N205/5) * SIGN(U205))</f>
        <v>0</v>
      </c>
      <c r="S205" s="95">
        <f t="shared" si="6"/>
        <v>0</v>
      </c>
      <c r="T205" s="96">
        <f t="shared" si="32"/>
        <v>7107559.3076426219</v>
      </c>
      <c r="U205" s="97">
        <f t="shared" si="33"/>
        <v>-73918601.304317638</v>
      </c>
      <c r="V205" s="97">
        <f t="shared" si="7"/>
        <v>73918601.5</v>
      </c>
      <c r="Y205" s="102"/>
      <c r="Z205" s="44"/>
    </row>
    <row r="206" spans="5:26" ht="15.75" customHeight="1" x14ac:dyDescent="0.3">
      <c r="E206" s="86">
        <f t="shared" si="28"/>
        <v>202</v>
      </c>
      <c r="F206" s="87">
        <f t="shared" si="0"/>
        <v>10.100000000000001</v>
      </c>
      <c r="G206" s="87">
        <f t="shared" si="1"/>
        <v>10.600000000000001</v>
      </c>
      <c r="H206" s="88">
        <f t="shared" si="2"/>
        <v>-1.6660359249304172E+16</v>
      </c>
      <c r="I206" s="89">
        <f t="shared" si="29"/>
        <v>-99962155495825.031</v>
      </c>
      <c r="J206" s="90">
        <f t="shared" si="10"/>
        <v>2.5488298467940777E+29</v>
      </c>
      <c r="K206" s="91" t="b">
        <f t="shared" si="3"/>
        <v>0</v>
      </c>
      <c r="L206" s="92">
        <f t="shared" si="11"/>
        <v>0</v>
      </c>
      <c r="M206" s="92">
        <f t="shared" si="30"/>
        <v>-9.4849649062976348E-41</v>
      </c>
      <c r="N206" s="92">
        <f t="shared" si="31"/>
        <v>-150088245320.54007</v>
      </c>
      <c r="O206" s="93">
        <f>IF(ABS(U206)&gt;80,$B$7, LOOKUP(V206,'[1]Force mapping'!$B$7:$B$167,'[1]Force mapping'!$J$7:$J$167))</f>
        <v>239</v>
      </c>
      <c r="P206" s="87">
        <f t="shared" si="4"/>
        <v>0.5</v>
      </c>
      <c r="Q206" s="90">
        <f t="shared" si="5"/>
        <v>-9551070156.7616405</v>
      </c>
      <c r="R206" s="72">
        <f>IF(ABS(U206)&gt;30, 0, LOOKUP(V206,TestData!$A$2:$B$20,TestData!$D$2:$D$20) * (N206/5) * SIGN(U206))</f>
        <v>0</v>
      </c>
      <c r="S206" s="95">
        <f t="shared" si="6"/>
        <v>0</v>
      </c>
      <c r="T206" s="96">
        <f t="shared" si="32"/>
        <v>7107559.3076426219</v>
      </c>
      <c r="U206" s="97">
        <f t="shared" si="33"/>
        <v>-74273979.269699767</v>
      </c>
      <c r="V206" s="97">
        <f t="shared" si="7"/>
        <v>74273979.5</v>
      </c>
      <c r="Y206" s="102"/>
      <c r="Z206" s="44"/>
    </row>
    <row r="207" spans="5:26" ht="15.75" customHeight="1" x14ac:dyDescent="0.3">
      <c r="E207" s="86">
        <f t="shared" si="28"/>
        <v>203</v>
      </c>
      <c r="F207" s="87">
        <f t="shared" si="0"/>
        <v>10.15</v>
      </c>
      <c r="G207" s="87">
        <f t="shared" si="1"/>
        <v>10.65</v>
      </c>
      <c r="H207" s="88">
        <f t="shared" si="2"/>
        <v>-1.6660359249304172E+16</v>
      </c>
      <c r="I207" s="89">
        <f t="shared" si="29"/>
        <v>-99962155495825.031</v>
      </c>
      <c r="J207" s="90">
        <f t="shared" si="10"/>
        <v>2.5488298467940777E+29</v>
      </c>
      <c r="K207" s="91" t="b">
        <f t="shared" si="3"/>
        <v>0</v>
      </c>
      <c r="L207" s="92">
        <f t="shared" si="11"/>
        <v>0</v>
      </c>
      <c r="M207" s="92">
        <f t="shared" si="30"/>
        <v>-3.5094370153301252E-41</v>
      </c>
      <c r="N207" s="92">
        <f t="shared" si="31"/>
        <v>-135079420788.48607</v>
      </c>
      <c r="O207" s="93">
        <f>IF(ABS(U207)&gt;80,$B$7, LOOKUP(V207,'[1]Force mapping'!$B$7:$B$167,'[1]Force mapping'!$J$7:$J$167))</f>
        <v>239</v>
      </c>
      <c r="P207" s="87">
        <f t="shared" si="4"/>
        <v>0.5</v>
      </c>
      <c r="Q207" s="90">
        <f t="shared" si="5"/>
        <v>-8595963141.0854759</v>
      </c>
      <c r="R207" s="72">
        <f>IF(ABS(U207)&gt;30, 0, LOOKUP(V207,TestData!$A$2:$B$20,TestData!$D$2:$D$20) * (N207/5) * SIGN(U207))</f>
        <v>0</v>
      </c>
      <c r="S207" s="95">
        <f t="shared" si="6"/>
        <v>0</v>
      </c>
      <c r="T207" s="96">
        <f t="shared" si="32"/>
        <v>7107559.3076426219</v>
      </c>
      <c r="U207" s="97">
        <f t="shared" si="33"/>
        <v>-74629357.235081896</v>
      </c>
      <c r="V207" s="97">
        <f t="shared" si="7"/>
        <v>74629357</v>
      </c>
      <c r="Y207" s="102"/>
      <c r="Z207" s="44"/>
    </row>
    <row r="208" spans="5:26" ht="15.75" customHeight="1" x14ac:dyDescent="0.3">
      <c r="E208" s="86">
        <f t="shared" si="28"/>
        <v>204</v>
      </c>
      <c r="F208" s="87">
        <f t="shared" si="0"/>
        <v>10.200000000000001</v>
      </c>
      <c r="G208" s="87">
        <f t="shared" si="1"/>
        <v>10.700000000000001</v>
      </c>
      <c r="H208" s="88">
        <f t="shared" si="2"/>
        <v>-1.6660359249304172E+16</v>
      </c>
      <c r="I208" s="89">
        <f t="shared" si="29"/>
        <v>-99962155495825.031</v>
      </c>
      <c r="J208" s="90">
        <f t="shared" si="10"/>
        <v>2.5488298467940777E+29</v>
      </c>
      <c r="K208" s="91" t="b">
        <f t="shared" si="3"/>
        <v>0</v>
      </c>
      <c r="L208" s="92">
        <f t="shared" si="11"/>
        <v>0</v>
      </c>
      <c r="M208" s="92">
        <f t="shared" si="30"/>
        <v>-1.2984916956721464E-41</v>
      </c>
      <c r="N208" s="92">
        <f t="shared" si="31"/>
        <v>-121571478709.63747</v>
      </c>
      <c r="O208" s="93">
        <f>IF(ABS(U208)&gt;80,$B$7, LOOKUP(V208,'[1]Force mapping'!$B$7:$B$167,'[1]Force mapping'!$J$7:$J$167))</f>
        <v>239</v>
      </c>
      <c r="P208" s="87">
        <f t="shared" si="4"/>
        <v>0.5</v>
      </c>
      <c r="Q208" s="90">
        <f t="shared" si="5"/>
        <v>-7736366826.9769297</v>
      </c>
      <c r="R208" s="72">
        <f>IF(ABS(U208)&gt;30, 0, LOOKUP(V208,TestData!$A$2:$B$20,TestData!$D$2:$D$20) * (N208/5) * SIGN(U208))</f>
        <v>0</v>
      </c>
      <c r="S208" s="95">
        <f t="shared" si="6"/>
        <v>0</v>
      </c>
      <c r="T208" s="96">
        <f t="shared" si="32"/>
        <v>7107559.3076426219</v>
      </c>
      <c r="U208" s="97">
        <f t="shared" si="33"/>
        <v>-74984735.200464025</v>
      </c>
      <c r="V208" s="97">
        <f t="shared" si="7"/>
        <v>74984735</v>
      </c>
      <c r="Y208" s="102"/>
      <c r="Z208" s="44"/>
    </row>
    <row r="209" spans="5:26" ht="15.75" customHeight="1" x14ac:dyDescent="0.3">
      <c r="E209" s="86">
        <f t="shared" si="28"/>
        <v>205</v>
      </c>
      <c r="F209" s="87">
        <f t="shared" si="0"/>
        <v>10.25</v>
      </c>
      <c r="G209" s="87">
        <f t="shared" si="1"/>
        <v>10.75</v>
      </c>
      <c r="H209" s="88">
        <f t="shared" si="2"/>
        <v>-1.6660359249304172E+16</v>
      </c>
      <c r="I209" s="89">
        <f t="shared" si="29"/>
        <v>-99962155495825.031</v>
      </c>
      <c r="J209" s="90">
        <f t="shared" si="10"/>
        <v>2.5488298467940777E+29</v>
      </c>
      <c r="K209" s="91" t="b">
        <f t="shared" si="3"/>
        <v>0</v>
      </c>
      <c r="L209" s="92">
        <f t="shared" si="11"/>
        <v>0</v>
      </c>
      <c r="M209" s="92">
        <f t="shared" si="30"/>
        <v>-4.8044192739869416E-42</v>
      </c>
      <c r="N209" s="92">
        <f t="shared" si="31"/>
        <v>-109414330838.67372</v>
      </c>
      <c r="O209" s="93">
        <f>IF(ABS(U209)&gt;80,$B$7, LOOKUP(V209,'[1]Force mapping'!$B$7:$B$167,'[1]Force mapping'!$J$7:$J$167))</f>
        <v>239</v>
      </c>
      <c r="P209" s="87">
        <f t="shared" si="4"/>
        <v>0.5</v>
      </c>
      <c r="Q209" s="90">
        <f t="shared" si="5"/>
        <v>-6962730144.2792358</v>
      </c>
      <c r="R209" s="72">
        <f>IF(ABS(U209)&gt;30, 0, LOOKUP(V209,TestData!$A$2:$B$20,TestData!$D$2:$D$20) * (N209/5) * SIGN(U209))</f>
        <v>0</v>
      </c>
      <c r="S209" s="95">
        <f t="shared" si="6"/>
        <v>0</v>
      </c>
      <c r="T209" s="96">
        <f t="shared" si="32"/>
        <v>7107559.3076426219</v>
      </c>
      <c r="U209" s="97">
        <f t="shared" si="33"/>
        <v>-75340113.165846154</v>
      </c>
      <c r="V209" s="97">
        <f t="shared" si="7"/>
        <v>75340113</v>
      </c>
      <c r="Y209" s="102"/>
      <c r="Z209" s="44"/>
    </row>
    <row r="210" spans="5:26" ht="15.75" customHeight="1" x14ac:dyDescent="0.3">
      <c r="E210" s="86">
        <f t="shared" si="28"/>
        <v>206</v>
      </c>
      <c r="F210" s="87">
        <f t="shared" si="0"/>
        <v>10.3</v>
      </c>
      <c r="G210" s="87">
        <f t="shared" si="1"/>
        <v>10.8</v>
      </c>
      <c r="H210" s="88">
        <f t="shared" si="2"/>
        <v>-1.6660359249304172E+16</v>
      </c>
      <c r="I210" s="89">
        <f t="shared" si="29"/>
        <v>-99962155495825.031</v>
      </c>
      <c r="J210" s="90">
        <f t="shared" si="10"/>
        <v>2.5488298467940777E+29</v>
      </c>
      <c r="K210" s="91" t="b">
        <f t="shared" si="3"/>
        <v>0</v>
      </c>
      <c r="L210" s="92">
        <f t="shared" si="11"/>
        <v>0</v>
      </c>
      <c r="M210" s="92">
        <f t="shared" si="30"/>
        <v>-1.7776351313751684E-42</v>
      </c>
      <c r="N210" s="92">
        <f t="shared" si="31"/>
        <v>-98472897754.806351</v>
      </c>
      <c r="O210" s="93">
        <f>IF(ABS(U210)&gt;80,$B$7, LOOKUP(V210,'[1]Force mapping'!$B$7:$B$167,'[1]Force mapping'!$J$7:$J$167))</f>
        <v>239</v>
      </c>
      <c r="P210" s="87">
        <f t="shared" si="4"/>
        <v>0.5</v>
      </c>
      <c r="Q210" s="90">
        <f t="shared" si="5"/>
        <v>-6266457129.8513126</v>
      </c>
      <c r="R210" s="72">
        <f>IF(ABS(U210)&gt;30, 0, LOOKUP(V210,TestData!$A$2:$B$20,TestData!$D$2:$D$20) * (N210/5) * SIGN(U210))</f>
        <v>0</v>
      </c>
      <c r="S210" s="95">
        <f t="shared" si="6"/>
        <v>0</v>
      </c>
      <c r="T210" s="96">
        <f t="shared" si="32"/>
        <v>7107559.3076426219</v>
      </c>
      <c r="U210" s="97">
        <f t="shared" si="33"/>
        <v>-75695491.131228283</v>
      </c>
      <c r="V210" s="97">
        <f t="shared" si="7"/>
        <v>75695491</v>
      </c>
      <c r="Y210" s="102"/>
      <c r="Z210" s="44"/>
    </row>
    <row r="211" spans="5:26" ht="15.75" customHeight="1" x14ac:dyDescent="0.3">
      <c r="E211" s="86">
        <f t="shared" si="28"/>
        <v>207</v>
      </c>
      <c r="F211" s="87">
        <f t="shared" si="0"/>
        <v>10.350000000000001</v>
      </c>
      <c r="G211" s="87">
        <f t="shared" si="1"/>
        <v>10.850000000000001</v>
      </c>
      <c r="H211" s="88">
        <f t="shared" si="2"/>
        <v>-1.6660359249304172E+16</v>
      </c>
      <c r="I211" s="89">
        <f t="shared" si="29"/>
        <v>-99962155495825.031</v>
      </c>
      <c r="J211" s="90">
        <f t="shared" si="10"/>
        <v>2.5488298467940777E+29</v>
      </c>
      <c r="K211" s="91" t="b">
        <f t="shared" si="3"/>
        <v>0</v>
      </c>
      <c r="L211" s="92">
        <f t="shared" si="11"/>
        <v>0</v>
      </c>
      <c r="M211" s="92">
        <f t="shared" si="30"/>
        <v>-6.5772499860881232E-43</v>
      </c>
      <c r="N211" s="92">
        <f t="shared" si="31"/>
        <v>-88625607979.325714</v>
      </c>
      <c r="O211" s="93">
        <f>IF(ABS(U211)&gt;80,$B$7, LOOKUP(V211,'[1]Force mapping'!$B$7:$B$167,'[1]Force mapping'!$J$7:$J$167))</f>
        <v>239</v>
      </c>
      <c r="P211" s="87">
        <f t="shared" si="4"/>
        <v>0.5</v>
      </c>
      <c r="Q211" s="90">
        <f t="shared" si="5"/>
        <v>-5639811416.8661814</v>
      </c>
      <c r="R211" s="72">
        <f>IF(ABS(U211)&gt;30, 0, LOOKUP(V211,TestData!$A$2:$B$20,TestData!$D$2:$D$20) * (N211/5) * SIGN(U211))</f>
        <v>0</v>
      </c>
      <c r="S211" s="95">
        <f t="shared" si="6"/>
        <v>0</v>
      </c>
      <c r="T211" s="96">
        <f t="shared" si="32"/>
        <v>7107559.3076426219</v>
      </c>
      <c r="U211" s="97">
        <f t="shared" si="33"/>
        <v>-76050869.096610412</v>
      </c>
      <c r="V211" s="97">
        <f t="shared" si="7"/>
        <v>76050869</v>
      </c>
      <c r="Y211" s="102"/>
      <c r="Z211" s="44"/>
    </row>
    <row r="212" spans="5:26" ht="15.75" customHeight="1" x14ac:dyDescent="0.3">
      <c r="E212" s="86">
        <f t="shared" si="28"/>
        <v>208</v>
      </c>
      <c r="F212" s="87">
        <f t="shared" si="0"/>
        <v>10.4</v>
      </c>
      <c r="G212" s="87">
        <f t="shared" si="1"/>
        <v>10.9</v>
      </c>
      <c r="H212" s="88">
        <f t="shared" si="2"/>
        <v>-1.6660359249304172E+16</v>
      </c>
      <c r="I212" s="89">
        <f t="shared" si="29"/>
        <v>-99962155495825.031</v>
      </c>
      <c r="J212" s="90">
        <f t="shared" si="10"/>
        <v>2.5488298467940777E+29</v>
      </c>
      <c r="K212" s="91" t="b">
        <f t="shared" si="3"/>
        <v>0</v>
      </c>
      <c r="L212" s="92">
        <f t="shared" si="11"/>
        <v>0</v>
      </c>
      <c r="M212" s="92">
        <f t="shared" si="30"/>
        <v>-2.4335824948526058E-43</v>
      </c>
      <c r="N212" s="92">
        <f t="shared" si="31"/>
        <v>-79763047181.393143</v>
      </c>
      <c r="O212" s="93">
        <f>IF(ABS(U212)&gt;80,$B$7, LOOKUP(V212,'[1]Force mapping'!$B$7:$B$167,'[1]Force mapping'!$J$7:$J$167))</f>
        <v>239</v>
      </c>
      <c r="P212" s="87">
        <f t="shared" si="4"/>
        <v>0.5</v>
      </c>
      <c r="Q212" s="90">
        <f t="shared" si="5"/>
        <v>-5075830275.1795635</v>
      </c>
      <c r="R212" s="72">
        <f>IF(ABS(U212)&gt;30, 0, LOOKUP(V212,TestData!$A$2:$B$20,TestData!$D$2:$D$20) * (N212/5) * SIGN(U212))</f>
        <v>0</v>
      </c>
      <c r="S212" s="95">
        <f t="shared" si="6"/>
        <v>0</v>
      </c>
      <c r="T212" s="96">
        <f t="shared" si="32"/>
        <v>7107559.3076426219</v>
      </c>
      <c r="U212" s="97">
        <f t="shared" si="33"/>
        <v>-76406247.061992541</v>
      </c>
      <c r="V212" s="97">
        <f t="shared" si="7"/>
        <v>76406247</v>
      </c>
      <c r="Y212" s="102"/>
      <c r="Z212" s="44"/>
    </row>
    <row r="213" spans="5:26" ht="15.75" customHeight="1" x14ac:dyDescent="0.3">
      <c r="E213" s="86">
        <f t="shared" si="28"/>
        <v>209</v>
      </c>
      <c r="F213" s="87">
        <f t="shared" si="0"/>
        <v>10.450000000000001</v>
      </c>
      <c r="G213" s="87">
        <f t="shared" si="1"/>
        <v>10.950000000000001</v>
      </c>
      <c r="H213" s="88">
        <f t="shared" si="2"/>
        <v>-1.6660359249304172E+16</v>
      </c>
      <c r="I213" s="89">
        <f t="shared" si="29"/>
        <v>-99962155495825.031</v>
      </c>
      <c r="J213" s="90">
        <f t="shared" si="10"/>
        <v>2.5488298467940777E+29</v>
      </c>
      <c r="K213" s="91" t="b">
        <f t="shared" si="3"/>
        <v>0</v>
      </c>
      <c r="L213" s="92">
        <f t="shared" si="11"/>
        <v>0</v>
      </c>
      <c r="M213" s="92">
        <f t="shared" si="30"/>
        <v>-9.004255230954641E-44</v>
      </c>
      <c r="N213" s="92">
        <f t="shared" si="31"/>
        <v>-71786742463.25383</v>
      </c>
      <c r="O213" s="93">
        <f>IF(ABS(U213)&gt;80,$B$7, LOOKUP(V213,'[1]Force mapping'!$B$7:$B$167,'[1]Force mapping'!$J$7:$J$167))</f>
        <v>239</v>
      </c>
      <c r="P213" s="87">
        <f t="shared" si="4"/>
        <v>0.5</v>
      </c>
      <c r="Q213" s="90">
        <f t="shared" si="5"/>
        <v>-4568247247.6616068</v>
      </c>
      <c r="R213" s="72">
        <f>IF(ABS(U213)&gt;30, 0, LOOKUP(V213,TestData!$A$2:$B$20,TestData!$D$2:$D$20) * (N213/5) * SIGN(U213))</f>
        <v>0</v>
      </c>
      <c r="S213" s="95">
        <f t="shared" si="6"/>
        <v>0</v>
      </c>
      <c r="T213" s="96">
        <f t="shared" si="32"/>
        <v>7107559.3076426219</v>
      </c>
      <c r="U213" s="97">
        <f t="shared" si="33"/>
        <v>-76761625.02737467</v>
      </c>
      <c r="V213" s="97">
        <f t="shared" si="7"/>
        <v>76761625</v>
      </c>
      <c r="Y213" s="102"/>
      <c r="Z213" s="44"/>
    </row>
    <row r="214" spans="5:26" ht="15.75" customHeight="1" x14ac:dyDescent="0.3">
      <c r="E214" s="86">
        <f t="shared" si="28"/>
        <v>210</v>
      </c>
      <c r="F214" s="87">
        <f t="shared" si="0"/>
        <v>10.5</v>
      </c>
      <c r="G214" s="87">
        <f t="shared" si="1"/>
        <v>11</v>
      </c>
      <c r="H214" s="88">
        <f t="shared" si="2"/>
        <v>-1.6660359249304172E+16</v>
      </c>
      <c r="I214" s="89">
        <f t="shared" si="29"/>
        <v>-99962155495825.031</v>
      </c>
      <c r="J214" s="90">
        <f t="shared" si="10"/>
        <v>2.5488298467940777E+29</v>
      </c>
      <c r="K214" s="91" t="b">
        <f t="shared" si="3"/>
        <v>0</v>
      </c>
      <c r="L214" s="92">
        <f t="shared" si="11"/>
        <v>0</v>
      </c>
      <c r="M214" s="92">
        <f t="shared" si="30"/>
        <v>-3.3315744354532167E-44</v>
      </c>
      <c r="N214" s="92">
        <f t="shared" si="31"/>
        <v>-64608068216.928444</v>
      </c>
      <c r="O214" s="93">
        <f>IF(ABS(U214)&gt;80,$B$7, LOOKUP(V214,'[1]Force mapping'!$B$7:$B$167,'[1]Force mapping'!$J$7:$J$167))</f>
        <v>239</v>
      </c>
      <c r="P214" s="87">
        <f t="shared" si="4"/>
        <v>0.5</v>
      </c>
      <c r="Q214" s="90">
        <f t="shared" si="5"/>
        <v>-4111422522.8954463</v>
      </c>
      <c r="R214" s="72">
        <f>IF(ABS(U214)&gt;30, 0, LOOKUP(V214,TestData!$A$2:$B$20,TestData!$D$2:$D$20) * (N214/5) * SIGN(U214))</f>
        <v>0</v>
      </c>
      <c r="S214" s="95">
        <f t="shared" si="6"/>
        <v>0</v>
      </c>
      <c r="T214" s="96">
        <f t="shared" si="32"/>
        <v>7107559.3076426219</v>
      </c>
      <c r="U214" s="97">
        <f t="shared" si="33"/>
        <v>-77117002.992756799</v>
      </c>
      <c r="V214" s="97">
        <f t="shared" si="7"/>
        <v>77117003</v>
      </c>
      <c r="Y214" s="102"/>
      <c r="Z214" s="44"/>
    </row>
    <row r="215" spans="5:26" ht="15.75" customHeight="1" x14ac:dyDescent="0.3">
      <c r="E215" s="86">
        <f t="shared" si="28"/>
        <v>211</v>
      </c>
      <c r="F215" s="87">
        <f t="shared" si="0"/>
        <v>10.55</v>
      </c>
      <c r="G215" s="87">
        <f t="shared" si="1"/>
        <v>11.05</v>
      </c>
      <c r="H215" s="88">
        <f t="shared" si="2"/>
        <v>-1.6660359249304172E+16</v>
      </c>
      <c r="I215" s="89">
        <f t="shared" si="29"/>
        <v>-99962155495825.031</v>
      </c>
      <c r="J215" s="90">
        <f t="shared" si="10"/>
        <v>2.5488298467940777E+29</v>
      </c>
      <c r="K215" s="91" t="b">
        <f t="shared" si="3"/>
        <v>0</v>
      </c>
      <c r="L215" s="92">
        <f t="shared" si="11"/>
        <v>0</v>
      </c>
      <c r="M215" s="92">
        <f t="shared" si="30"/>
        <v>-1.23268254111769E-44</v>
      </c>
      <c r="N215" s="92">
        <f t="shared" si="31"/>
        <v>-58147261395.235596</v>
      </c>
      <c r="O215" s="93">
        <f>IF(ABS(U215)&gt;80,$B$7, LOOKUP(V215,'[1]Force mapping'!$B$7:$B$167,'[1]Force mapping'!$J$7:$J$167))</f>
        <v>239</v>
      </c>
      <c r="P215" s="87">
        <f t="shared" si="4"/>
        <v>0.5</v>
      </c>
      <c r="Q215" s="90">
        <f t="shared" si="5"/>
        <v>-3700280270.6059008</v>
      </c>
      <c r="R215" s="72">
        <f>IF(ABS(U215)&gt;30, 0, LOOKUP(V215,TestData!$A$2:$B$20,TestData!$D$2:$D$20) * (N215/5) * SIGN(U215))</f>
        <v>0</v>
      </c>
      <c r="S215" s="95">
        <f t="shared" si="6"/>
        <v>0</v>
      </c>
      <c r="T215" s="96">
        <f t="shared" si="32"/>
        <v>7107559.3076426219</v>
      </c>
      <c r="U215" s="97">
        <f t="shared" si="33"/>
        <v>-77472380.958138928</v>
      </c>
      <c r="V215" s="97">
        <f t="shared" si="7"/>
        <v>77472381</v>
      </c>
      <c r="Y215" s="102"/>
      <c r="Z215" s="44"/>
    </row>
    <row r="216" spans="5:26" ht="15.75" customHeight="1" x14ac:dyDescent="0.3">
      <c r="E216" s="86">
        <f t="shared" si="28"/>
        <v>212</v>
      </c>
      <c r="F216" s="87">
        <f t="shared" si="0"/>
        <v>10.600000000000001</v>
      </c>
      <c r="G216" s="87">
        <f t="shared" si="1"/>
        <v>11.100000000000001</v>
      </c>
      <c r="H216" s="88">
        <f t="shared" si="2"/>
        <v>-1.6660359249304172E+16</v>
      </c>
      <c r="I216" s="89">
        <f t="shared" si="29"/>
        <v>-99962155495825.031</v>
      </c>
      <c r="J216" s="90">
        <f t="shared" si="10"/>
        <v>2.5488298467940777E+29</v>
      </c>
      <c r="K216" s="91" t="b">
        <f t="shared" si="3"/>
        <v>0</v>
      </c>
      <c r="L216" s="92">
        <f t="shared" si="11"/>
        <v>0</v>
      </c>
      <c r="M216" s="92">
        <f t="shared" si="30"/>
        <v>-4.5609254021354533E-45</v>
      </c>
      <c r="N216" s="92">
        <f t="shared" si="31"/>
        <v>-52332535255.712036</v>
      </c>
      <c r="O216" s="93">
        <f>IF(ABS(U216)&gt;80,$B$7, LOOKUP(V216,'[1]Force mapping'!$B$7:$B$167,'[1]Force mapping'!$J$7:$J$167))</f>
        <v>239</v>
      </c>
      <c r="P216" s="87">
        <f t="shared" si="4"/>
        <v>0.5</v>
      </c>
      <c r="Q216" s="90">
        <f t="shared" si="5"/>
        <v>-3330252243.545311</v>
      </c>
      <c r="R216" s="72">
        <f>IF(ABS(U216)&gt;30, 0, LOOKUP(V216,TestData!$A$2:$B$20,TestData!$D$2:$D$20) * (N216/5) * SIGN(U216))</f>
        <v>0</v>
      </c>
      <c r="S216" s="95">
        <f t="shared" si="6"/>
        <v>0</v>
      </c>
      <c r="T216" s="96">
        <f t="shared" si="32"/>
        <v>7107559.3076426219</v>
      </c>
      <c r="U216" s="97">
        <f t="shared" si="33"/>
        <v>-77827758.923521057</v>
      </c>
      <c r="V216" s="97">
        <f t="shared" si="7"/>
        <v>77827759</v>
      </c>
      <c r="Y216" s="102"/>
      <c r="Z216" s="44"/>
    </row>
    <row r="217" spans="5:26" ht="15.75" customHeight="1" x14ac:dyDescent="0.3">
      <c r="E217" s="86">
        <f t="shared" si="28"/>
        <v>213</v>
      </c>
      <c r="F217" s="87">
        <f t="shared" si="0"/>
        <v>10.65</v>
      </c>
      <c r="G217" s="87">
        <f t="shared" si="1"/>
        <v>11.15</v>
      </c>
      <c r="H217" s="88">
        <f t="shared" si="2"/>
        <v>-1.6660359249304172E+16</v>
      </c>
      <c r="I217" s="89">
        <f t="shared" si="29"/>
        <v>-99962155495825.031</v>
      </c>
      <c r="J217" s="90">
        <f t="shared" si="10"/>
        <v>2.5488298467940777E+29</v>
      </c>
      <c r="K217" s="91" t="b">
        <f t="shared" si="3"/>
        <v>0</v>
      </c>
      <c r="L217" s="92">
        <f t="shared" si="11"/>
        <v>0</v>
      </c>
      <c r="M217" s="92">
        <f t="shared" si="30"/>
        <v>-1.6875423987901178E-45</v>
      </c>
      <c r="N217" s="92">
        <f t="shared" si="31"/>
        <v>-47099281730.140831</v>
      </c>
      <c r="O217" s="93">
        <f>IF(ABS(U217)&gt;80,$B$7, LOOKUP(V217,'[1]Force mapping'!$B$7:$B$167,'[1]Force mapping'!$J$7:$J$167))</f>
        <v>239</v>
      </c>
      <c r="P217" s="87">
        <f t="shared" si="4"/>
        <v>0.5</v>
      </c>
      <c r="Q217" s="90">
        <f t="shared" si="5"/>
        <v>-2997227019.1907802</v>
      </c>
      <c r="R217" s="72">
        <f>IF(ABS(U217)&gt;30, 0, LOOKUP(V217,TestData!$A$2:$B$20,TestData!$D$2:$D$20) * (N217/5) * SIGN(U217))</f>
        <v>0</v>
      </c>
      <c r="S217" s="95">
        <f t="shared" si="6"/>
        <v>0</v>
      </c>
      <c r="T217" s="96">
        <f t="shared" si="32"/>
        <v>7107559.3076426219</v>
      </c>
      <c r="U217" s="97">
        <f t="shared" si="33"/>
        <v>-78183136.888903186</v>
      </c>
      <c r="V217" s="97">
        <f t="shared" si="7"/>
        <v>78183137</v>
      </c>
      <c r="Y217" s="102"/>
      <c r="Z217" s="44"/>
    </row>
    <row r="218" spans="5:26" ht="15.75" customHeight="1" x14ac:dyDescent="0.3">
      <c r="E218" s="86">
        <f t="shared" si="28"/>
        <v>214</v>
      </c>
      <c r="F218" s="87">
        <f t="shared" si="0"/>
        <v>10.700000000000001</v>
      </c>
      <c r="G218" s="87">
        <f t="shared" si="1"/>
        <v>11.200000000000001</v>
      </c>
      <c r="H218" s="88">
        <f t="shared" si="2"/>
        <v>-1.6660359249304172E+16</v>
      </c>
      <c r="I218" s="89">
        <f t="shared" si="29"/>
        <v>-99962155495825.031</v>
      </c>
      <c r="J218" s="90">
        <f t="shared" si="10"/>
        <v>2.5488298467940777E+29</v>
      </c>
      <c r="K218" s="91" t="b">
        <f t="shared" si="3"/>
        <v>0</v>
      </c>
      <c r="L218" s="92">
        <f t="shared" si="11"/>
        <v>0</v>
      </c>
      <c r="M218" s="92">
        <f t="shared" si="30"/>
        <v>-6.2439068755234358E-46</v>
      </c>
      <c r="N218" s="92">
        <f t="shared" si="31"/>
        <v>-42389353557.126747</v>
      </c>
      <c r="O218" s="93">
        <f>IF(ABS(U218)&gt;80,$B$7, LOOKUP(V218,'[1]Force mapping'!$B$7:$B$167,'[1]Force mapping'!$J$7:$J$167))</f>
        <v>239</v>
      </c>
      <c r="P218" s="87">
        <f t="shared" si="4"/>
        <v>0.5</v>
      </c>
      <c r="Q218" s="90">
        <f t="shared" si="5"/>
        <v>-2697504317.2717018</v>
      </c>
      <c r="R218" s="72">
        <f>IF(ABS(U218)&gt;30, 0, LOOKUP(V218,TestData!$A$2:$B$20,TestData!$D$2:$D$20) * (N218/5) * SIGN(U218))</f>
        <v>0</v>
      </c>
      <c r="S218" s="95">
        <f t="shared" si="6"/>
        <v>0</v>
      </c>
      <c r="T218" s="96">
        <f t="shared" si="32"/>
        <v>7107559.3076426219</v>
      </c>
      <c r="U218" s="97">
        <f t="shared" si="33"/>
        <v>-78538514.854285315</v>
      </c>
      <c r="V218" s="97">
        <f t="shared" si="7"/>
        <v>78538515</v>
      </c>
      <c r="Y218" s="102"/>
      <c r="Z218" s="44"/>
    </row>
    <row r="219" spans="5:26" ht="15.75" customHeight="1" x14ac:dyDescent="0.3">
      <c r="E219" s="86">
        <f t="shared" si="28"/>
        <v>215</v>
      </c>
      <c r="F219" s="87">
        <f t="shared" si="0"/>
        <v>10.75</v>
      </c>
      <c r="G219" s="87">
        <f t="shared" si="1"/>
        <v>11.25</v>
      </c>
      <c r="H219" s="88">
        <f t="shared" si="2"/>
        <v>-1.6660359249304172E+16</v>
      </c>
      <c r="I219" s="89">
        <f t="shared" si="29"/>
        <v>-99962155495825.031</v>
      </c>
      <c r="J219" s="90">
        <f t="shared" si="10"/>
        <v>2.5488298467940777E+29</v>
      </c>
      <c r="K219" s="91" t="b">
        <f t="shared" si="3"/>
        <v>0</v>
      </c>
      <c r="L219" s="92">
        <f t="shared" si="11"/>
        <v>0</v>
      </c>
      <c r="M219" s="92">
        <f t="shared" si="30"/>
        <v>-2.3102455439436711E-46</v>
      </c>
      <c r="N219" s="92">
        <f t="shared" si="31"/>
        <v>-38150418201.41407</v>
      </c>
      <c r="O219" s="93">
        <f>IF(ABS(U219)&gt;80,$B$7, LOOKUP(V219,'[1]Force mapping'!$B$7:$B$167,'[1]Force mapping'!$J$7:$J$167))</f>
        <v>239</v>
      </c>
      <c r="P219" s="87">
        <f t="shared" si="4"/>
        <v>0.5</v>
      </c>
      <c r="Q219" s="90">
        <f t="shared" si="5"/>
        <v>-2427753885.5445313</v>
      </c>
      <c r="R219" s="72">
        <f>IF(ABS(U219)&gt;30, 0, LOOKUP(V219,TestData!$A$2:$B$20,TestData!$D$2:$D$20) * (N219/5) * SIGN(U219))</f>
        <v>0</v>
      </c>
      <c r="S219" s="95">
        <f t="shared" si="6"/>
        <v>0</v>
      </c>
      <c r="T219" s="96">
        <f t="shared" si="32"/>
        <v>7107559.3076426219</v>
      </c>
      <c r="U219" s="97">
        <f t="shared" si="33"/>
        <v>-78893892.819667444</v>
      </c>
      <c r="V219" s="97">
        <f t="shared" si="7"/>
        <v>78893893</v>
      </c>
      <c r="Y219" s="102"/>
      <c r="Z219" s="44"/>
    </row>
    <row r="220" spans="5:26" ht="15.75" customHeight="1" x14ac:dyDescent="0.3">
      <c r="E220" s="86">
        <f t="shared" si="28"/>
        <v>216</v>
      </c>
      <c r="F220" s="87">
        <f t="shared" si="0"/>
        <v>10.8</v>
      </c>
      <c r="G220" s="87">
        <f t="shared" si="1"/>
        <v>11.3</v>
      </c>
      <c r="H220" s="88">
        <f t="shared" si="2"/>
        <v>-1.6660359249304172E+16</v>
      </c>
      <c r="I220" s="89">
        <f t="shared" si="29"/>
        <v>-99962155495825.031</v>
      </c>
      <c r="J220" s="90">
        <f t="shared" si="10"/>
        <v>2.5488298467940777E+29</v>
      </c>
      <c r="K220" s="91" t="b">
        <f t="shared" si="3"/>
        <v>0</v>
      </c>
      <c r="L220" s="92">
        <f t="shared" si="11"/>
        <v>0</v>
      </c>
      <c r="M220" s="92">
        <f t="shared" si="30"/>
        <v>-8.5479085125915835E-47</v>
      </c>
      <c r="N220" s="92">
        <f t="shared" si="31"/>
        <v>-34335376381.272663</v>
      </c>
      <c r="O220" s="93">
        <f>IF(ABS(U220)&gt;80,$B$7, LOOKUP(V220,'[1]Force mapping'!$B$7:$B$167,'[1]Force mapping'!$J$7:$J$167))</f>
        <v>239</v>
      </c>
      <c r="P220" s="87">
        <f t="shared" si="4"/>
        <v>0.5</v>
      </c>
      <c r="Q220" s="90">
        <f t="shared" si="5"/>
        <v>-2184978496.9900784</v>
      </c>
      <c r="R220" s="72">
        <f>IF(ABS(U220)&gt;30, 0, LOOKUP(V220,TestData!$A$2:$B$20,TestData!$D$2:$D$20) * (N220/5) * SIGN(U220))</f>
        <v>0</v>
      </c>
      <c r="S220" s="95">
        <f t="shared" si="6"/>
        <v>0</v>
      </c>
      <c r="T220" s="96">
        <f t="shared" si="32"/>
        <v>7107559.3076426219</v>
      </c>
      <c r="U220" s="97">
        <f t="shared" si="33"/>
        <v>-79249270.785049573</v>
      </c>
      <c r="V220" s="97">
        <f t="shared" si="7"/>
        <v>79249271</v>
      </c>
      <c r="Y220" s="102"/>
      <c r="Z220" s="44"/>
    </row>
    <row r="221" spans="5:26" ht="15.75" customHeight="1" x14ac:dyDescent="0.3">
      <c r="E221" s="86">
        <f t="shared" si="28"/>
        <v>217</v>
      </c>
      <c r="F221" s="87">
        <f t="shared" si="0"/>
        <v>10.850000000000001</v>
      </c>
      <c r="G221" s="87">
        <f t="shared" si="1"/>
        <v>11.350000000000001</v>
      </c>
      <c r="H221" s="88">
        <f t="shared" si="2"/>
        <v>-1.6660359249304172E+16</v>
      </c>
      <c r="I221" s="89">
        <f t="shared" si="29"/>
        <v>-99962155495825.031</v>
      </c>
      <c r="J221" s="90">
        <f t="shared" si="10"/>
        <v>2.5488298467940777E+29</v>
      </c>
      <c r="K221" s="91" t="b">
        <f t="shared" si="3"/>
        <v>0</v>
      </c>
      <c r="L221" s="92">
        <f t="shared" si="11"/>
        <v>0</v>
      </c>
      <c r="M221" s="92">
        <f t="shared" si="30"/>
        <v>-3.1627261496588862E-47</v>
      </c>
      <c r="N221" s="92">
        <f t="shared" si="31"/>
        <v>-30901838743.145397</v>
      </c>
      <c r="O221" s="93">
        <f>IF(ABS(U221)&gt;80,$B$7, LOOKUP(V221,'[1]Force mapping'!$B$7:$B$167,'[1]Force mapping'!$J$7:$J$167))</f>
        <v>239</v>
      </c>
      <c r="P221" s="87">
        <f t="shared" si="4"/>
        <v>0.5</v>
      </c>
      <c r="Q221" s="90">
        <f t="shared" si="5"/>
        <v>-1966480647.2910707</v>
      </c>
      <c r="R221" s="72">
        <f>IF(ABS(U221)&gt;30, 0, LOOKUP(V221,TestData!$A$2:$B$20,TestData!$D$2:$D$20) * (N221/5) * SIGN(U221))</f>
        <v>0</v>
      </c>
      <c r="S221" s="95">
        <f t="shared" si="6"/>
        <v>0</v>
      </c>
      <c r="T221" s="96">
        <f t="shared" si="32"/>
        <v>7107559.3076426219</v>
      </c>
      <c r="U221" s="97">
        <f t="shared" si="33"/>
        <v>-79604648.750431702</v>
      </c>
      <c r="V221" s="97">
        <f t="shared" si="7"/>
        <v>79604649</v>
      </c>
      <c r="Y221" s="102"/>
      <c r="Z221" s="44"/>
    </row>
    <row r="222" spans="5:26" ht="15.75" customHeight="1" x14ac:dyDescent="0.3">
      <c r="E222" s="86">
        <f t="shared" si="28"/>
        <v>218</v>
      </c>
      <c r="F222" s="87">
        <f t="shared" si="0"/>
        <v>10.9</v>
      </c>
      <c r="G222" s="87">
        <f t="shared" si="1"/>
        <v>11.4</v>
      </c>
      <c r="H222" s="88">
        <f t="shared" si="2"/>
        <v>-1.6660359249304172E+16</v>
      </c>
      <c r="I222" s="89">
        <f t="shared" si="29"/>
        <v>-99962155495825.031</v>
      </c>
      <c r="J222" s="90">
        <f t="shared" si="10"/>
        <v>2.5488298467940777E+29</v>
      </c>
      <c r="K222" s="91" t="b">
        <f t="shared" si="3"/>
        <v>0</v>
      </c>
      <c r="L222" s="92">
        <f t="shared" si="11"/>
        <v>0</v>
      </c>
      <c r="M222" s="92">
        <f t="shared" si="30"/>
        <v>-1.1702086753737878E-47</v>
      </c>
      <c r="N222" s="92">
        <f t="shared" si="31"/>
        <v>-27811654868.830856</v>
      </c>
      <c r="O222" s="93">
        <f>IF(ABS(U222)&gt;80,$B$7, LOOKUP(V222,'[1]Force mapping'!$B$7:$B$167,'[1]Force mapping'!$J$7:$J$167))</f>
        <v>239</v>
      </c>
      <c r="P222" s="87">
        <f t="shared" si="4"/>
        <v>0.5</v>
      </c>
      <c r="Q222" s="90">
        <f t="shared" si="5"/>
        <v>-1769832582.5619633</v>
      </c>
      <c r="R222" s="72">
        <f>IF(ABS(U222)&gt;30, 0, LOOKUP(V222,TestData!$A$2:$B$20,TestData!$D$2:$D$20) * (N222/5) * SIGN(U222))</f>
        <v>0</v>
      </c>
      <c r="S222" s="95">
        <f t="shared" si="6"/>
        <v>0</v>
      </c>
      <c r="T222" s="96">
        <f t="shared" si="32"/>
        <v>7107559.3076426219</v>
      </c>
      <c r="U222" s="97">
        <f t="shared" si="33"/>
        <v>-79960026.71581383</v>
      </c>
      <c r="V222" s="97">
        <f t="shared" si="7"/>
        <v>79960026.5</v>
      </c>
      <c r="Y222" s="102"/>
      <c r="Z222" s="44"/>
    </row>
    <row r="223" spans="5:26" ht="15.75" customHeight="1" x14ac:dyDescent="0.3">
      <c r="E223" s="86">
        <f t="shared" si="28"/>
        <v>219</v>
      </c>
      <c r="F223" s="87">
        <f t="shared" si="0"/>
        <v>10.950000000000001</v>
      </c>
      <c r="G223" s="87">
        <f t="shared" si="1"/>
        <v>11.450000000000001</v>
      </c>
      <c r="H223" s="88">
        <f t="shared" si="2"/>
        <v>-1.6660359249304172E+16</v>
      </c>
      <c r="I223" s="89">
        <f t="shared" si="29"/>
        <v>-99962155495825.031</v>
      </c>
      <c r="J223" s="90">
        <f t="shared" si="10"/>
        <v>2.5488298467940777E+29</v>
      </c>
      <c r="K223" s="91" t="b">
        <f t="shared" si="3"/>
        <v>0</v>
      </c>
      <c r="L223" s="92">
        <f t="shared" si="11"/>
        <v>0</v>
      </c>
      <c r="M223" s="92">
        <f t="shared" si="30"/>
        <v>-4.3297720988830145E-48</v>
      </c>
      <c r="N223" s="92">
        <f t="shared" si="31"/>
        <v>-25030489381.947769</v>
      </c>
      <c r="O223" s="93">
        <f>IF(ABS(U223)&gt;80,$B$7, LOOKUP(V223,'[1]Force mapping'!$B$7:$B$167,'[1]Force mapping'!$J$7:$J$167))</f>
        <v>239</v>
      </c>
      <c r="P223" s="87">
        <f t="shared" si="4"/>
        <v>0.5</v>
      </c>
      <c r="Q223" s="90">
        <f t="shared" si="5"/>
        <v>-1592849324.3057671</v>
      </c>
      <c r="R223" s="72">
        <f>IF(ABS(U223)&gt;30, 0, LOOKUP(V223,TestData!$A$2:$B$20,TestData!$D$2:$D$20) * (N223/5) * SIGN(U223))</f>
        <v>0</v>
      </c>
      <c r="S223" s="95">
        <f t="shared" si="6"/>
        <v>0</v>
      </c>
      <c r="T223" s="96">
        <f t="shared" si="32"/>
        <v>7107559.3076426219</v>
      </c>
      <c r="U223" s="97">
        <f t="shared" si="33"/>
        <v>-80315404.681195959</v>
      </c>
      <c r="V223" s="97">
        <f t="shared" si="7"/>
        <v>80315404.5</v>
      </c>
      <c r="Y223" s="102"/>
      <c r="Z223" s="44"/>
    </row>
    <row r="224" spans="5:26" ht="15.75" customHeight="1" x14ac:dyDescent="0.3">
      <c r="E224" s="86">
        <f t="shared" si="28"/>
        <v>220</v>
      </c>
      <c r="F224" s="87">
        <f t="shared" si="0"/>
        <v>11</v>
      </c>
      <c r="G224" s="87">
        <f t="shared" si="1"/>
        <v>11.5</v>
      </c>
      <c r="H224" s="88">
        <f t="shared" si="2"/>
        <v>-1.6660359249304172E+16</v>
      </c>
      <c r="I224" s="89">
        <f t="shared" si="29"/>
        <v>-99962155495825.031</v>
      </c>
      <c r="J224" s="90">
        <f t="shared" si="10"/>
        <v>2.5488298467940777E+29</v>
      </c>
      <c r="K224" s="91" t="b">
        <f t="shared" si="3"/>
        <v>0</v>
      </c>
      <c r="L224" s="92">
        <f t="shared" si="11"/>
        <v>0</v>
      </c>
      <c r="M224" s="92">
        <f t="shared" si="30"/>
        <v>-1.6020156765867154E-48</v>
      </c>
      <c r="N224" s="92">
        <f t="shared" si="31"/>
        <v>-22527440443.752991</v>
      </c>
      <c r="O224" s="93">
        <f>IF(ABS(U224)&gt;80,$B$7, LOOKUP(V224,'[1]Force mapping'!$B$7:$B$167,'[1]Force mapping'!$J$7:$J$167))</f>
        <v>239</v>
      </c>
      <c r="P224" s="87">
        <f t="shared" si="4"/>
        <v>0.5</v>
      </c>
      <c r="Q224" s="90">
        <f t="shared" si="5"/>
        <v>-1433564391.8751903</v>
      </c>
      <c r="R224" s="72">
        <f>IF(ABS(U224)&gt;30, 0, LOOKUP(V224,TestData!$A$2:$B$20,TestData!$D$2:$D$20) * (N224/5) * SIGN(U224))</f>
        <v>0</v>
      </c>
      <c r="S224" s="95">
        <f t="shared" si="6"/>
        <v>0</v>
      </c>
      <c r="T224" s="96">
        <f t="shared" si="32"/>
        <v>7107559.3076426219</v>
      </c>
      <c r="U224" s="97">
        <f t="shared" si="33"/>
        <v>-80670782.646578088</v>
      </c>
      <c r="V224" s="97">
        <f t="shared" si="7"/>
        <v>80670782.5</v>
      </c>
      <c r="Y224" s="102"/>
      <c r="Z224" s="44"/>
    </row>
    <row r="225" spans="5:26" ht="15.75" customHeight="1" x14ac:dyDescent="0.3">
      <c r="E225" s="86">
        <f t="shared" si="28"/>
        <v>221</v>
      </c>
      <c r="F225" s="87">
        <f t="shared" si="0"/>
        <v>11.05</v>
      </c>
      <c r="G225" s="87">
        <f t="shared" si="1"/>
        <v>11.55</v>
      </c>
      <c r="H225" s="88">
        <f t="shared" si="2"/>
        <v>-1.6660359249304172E+16</v>
      </c>
      <c r="I225" s="89">
        <f t="shared" si="29"/>
        <v>-99962155495825.031</v>
      </c>
      <c r="J225" s="90">
        <f t="shared" si="10"/>
        <v>2.5488298467940777E+29</v>
      </c>
      <c r="K225" s="91" t="b">
        <f t="shared" si="3"/>
        <v>0</v>
      </c>
      <c r="L225" s="92">
        <f t="shared" si="11"/>
        <v>0</v>
      </c>
      <c r="M225" s="92">
        <f t="shared" si="30"/>
        <v>-5.9274580033708467E-49</v>
      </c>
      <c r="N225" s="92">
        <f t="shared" si="31"/>
        <v>-20274696399.377693</v>
      </c>
      <c r="O225" s="93">
        <f>IF(ABS(U225)&gt;80,$B$7, LOOKUP(V225,'[1]Force mapping'!$B$7:$B$167,'[1]Force mapping'!$J$7:$J$167))</f>
        <v>239</v>
      </c>
      <c r="P225" s="87">
        <f t="shared" si="4"/>
        <v>0.5</v>
      </c>
      <c r="Q225" s="90">
        <f t="shared" si="5"/>
        <v>-1290207952.6876712</v>
      </c>
      <c r="R225" s="72">
        <f>IF(ABS(U225)&gt;30, 0, LOOKUP(V225,TestData!$A$2:$B$20,TestData!$D$2:$D$20) * (N225/5) * SIGN(U225))</f>
        <v>0</v>
      </c>
      <c r="S225" s="95">
        <f t="shared" si="6"/>
        <v>0</v>
      </c>
      <c r="T225" s="96">
        <f t="shared" si="32"/>
        <v>7107559.3076426219</v>
      </c>
      <c r="U225" s="97">
        <f t="shared" si="33"/>
        <v>-81026160.611960217</v>
      </c>
      <c r="V225" s="97">
        <f t="shared" si="7"/>
        <v>81026160.5</v>
      </c>
      <c r="Y225" s="102"/>
      <c r="Z225" s="44"/>
    </row>
    <row r="226" spans="5:26" ht="15.75" customHeight="1" x14ac:dyDescent="0.3">
      <c r="E226" s="86">
        <f t="shared" si="28"/>
        <v>222</v>
      </c>
      <c r="F226" s="87">
        <f t="shared" si="0"/>
        <v>11.100000000000001</v>
      </c>
      <c r="G226" s="87">
        <f t="shared" si="1"/>
        <v>11.600000000000001</v>
      </c>
      <c r="H226" s="88">
        <f t="shared" si="2"/>
        <v>-1.6660359249304172E+16</v>
      </c>
      <c r="I226" s="89">
        <f t="shared" si="29"/>
        <v>-99962155495825.031</v>
      </c>
      <c r="J226" s="90">
        <f t="shared" si="10"/>
        <v>2.5488298467940777E+29</v>
      </c>
      <c r="K226" s="91" t="b">
        <f t="shared" si="3"/>
        <v>0</v>
      </c>
      <c r="L226" s="92">
        <f t="shared" si="11"/>
        <v>0</v>
      </c>
      <c r="M226" s="92">
        <f t="shared" si="30"/>
        <v>-2.193159461247213E-49</v>
      </c>
      <c r="N226" s="92">
        <f t="shared" si="31"/>
        <v>-18247226759.439922</v>
      </c>
      <c r="O226" s="93">
        <f>IF(ABS(U226)&gt;80,$B$7, LOOKUP(V226,'[1]Force mapping'!$B$7:$B$167,'[1]Force mapping'!$J$7:$J$167))</f>
        <v>239</v>
      </c>
      <c r="P226" s="87">
        <f t="shared" si="4"/>
        <v>0.5</v>
      </c>
      <c r="Q226" s="90">
        <f t="shared" si="5"/>
        <v>-1161187157.4189041</v>
      </c>
      <c r="R226" s="72">
        <f>IF(ABS(U226)&gt;30, 0, LOOKUP(V226,TestData!$A$2:$B$20,TestData!$D$2:$D$20) * (N226/5) * SIGN(U226))</f>
        <v>0</v>
      </c>
      <c r="S226" s="95">
        <f t="shared" si="6"/>
        <v>0</v>
      </c>
      <c r="T226" s="96">
        <f t="shared" si="32"/>
        <v>7107559.3076426219</v>
      </c>
      <c r="U226" s="97">
        <f t="shared" si="33"/>
        <v>-81381538.577342346</v>
      </c>
      <c r="V226" s="97">
        <f t="shared" si="7"/>
        <v>81381538.5</v>
      </c>
      <c r="Y226" s="102"/>
      <c r="Z226" s="44"/>
    </row>
    <row r="227" spans="5:26" ht="15.75" customHeight="1" x14ac:dyDescent="0.3">
      <c r="E227" s="86">
        <f t="shared" si="28"/>
        <v>223</v>
      </c>
      <c r="F227" s="87">
        <f t="shared" si="0"/>
        <v>11.15</v>
      </c>
      <c r="G227" s="87">
        <f t="shared" si="1"/>
        <v>11.65</v>
      </c>
      <c r="H227" s="88">
        <f t="shared" si="2"/>
        <v>-1.6660359249304172E+16</v>
      </c>
      <c r="I227" s="89">
        <f t="shared" si="29"/>
        <v>-99962155495825.031</v>
      </c>
      <c r="J227" s="90">
        <f t="shared" si="10"/>
        <v>2.5488298467940777E+29</v>
      </c>
      <c r="K227" s="91" t="b">
        <f t="shared" si="3"/>
        <v>0</v>
      </c>
      <c r="L227" s="92">
        <f t="shared" si="11"/>
        <v>0</v>
      </c>
      <c r="M227" s="92">
        <f t="shared" si="30"/>
        <v>-8.1146900066146873E-50</v>
      </c>
      <c r="N227" s="92">
        <f t="shared" si="31"/>
        <v>-16422504083.49593</v>
      </c>
      <c r="O227" s="93">
        <f>IF(ABS(U227)&gt;80,$B$7, LOOKUP(V227,'[1]Force mapping'!$B$7:$B$167,'[1]Force mapping'!$J$7:$J$167))</f>
        <v>239</v>
      </c>
      <c r="P227" s="87">
        <f t="shared" si="4"/>
        <v>0.5</v>
      </c>
      <c r="Q227" s="90">
        <f t="shared" si="5"/>
        <v>-1045068441.6770136</v>
      </c>
      <c r="R227" s="72">
        <f>IF(ABS(U227)&gt;30, 0, LOOKUP(V227,TestData!$A$2:$B$20,TestData!$D$2:$D$20) * (N227/5) * SIGN(U227))</f>
        <v>0</v>
      </c>
      <c r="S227" s="95">
        <f t="shared" si="6"/>
        <v>0</v>
      </c>
      <c r="T227" s="96">
        <f t="shared" si="32"/>
        <v>7107559.3076426219</v>
      </c>
      <c r="U227" s="97">
        <f t="shared" si="33"/>
        <v>-81736916.542724475</v>
      </c>
      <c r="V227" s="97">
        <f t="shared" si="7"/>
        <v>81736916.5</v>
      </c>
      <c r="Y227" s="102"/>
      <c r="Z227" s="44"/>
    </row>
    <row r="228" spans="5:26" ht="15.75" customHeight="1" x14ac:dyDescent="0.3">
      <c r="E228" s="86">
        <f t="shared" si="28"/>
        <v>224</v>
      </c>
      <c r="F228" s="87">
        <f t="shared" si="0"/>
        <v>11.200000000000001</v>
      </c>
      <c r="G228" s="87">
        <f t="shared" si="1"/>
        <v>11.700000000000001</v>
      </c>
      <c r="H228" s="88">
        <f t="shared" si="2"/>
        <v>-1.6660359249304172E+16</v>
      </c>
      <c r="I228" s="89">
        <f t="shared" si="29"/>
        <v>-99962155495825.031</v>
      </c>
      <c r="J228" s="90">
        <f t="shared" si="10"/>
        <v>2.5488298467940777E+29</v>
      </c>
      <c r="K228" s="91" t="b">
        <f t="shared" si="3"/>
        <v>0</v>
      </c>
      <c r="L228" s="92">
        <f t="shared" si="11"/>
        <v>0</v>
      </c>
      <c r="M228" s="92">
        <f t="shared" si="30"/>
        <v>-3.0024353024474342E-50</v>
      </c>
      <c r="N228" s="92">
        <f t="shared" si="31"/>
        <v>-14780253675.146338</v>
      </c>
      <c r="O228" s="93">
        <f>IF(ABS(U228)&gt;80,$B$7, LOOKUP(V228,'[1]Force mapping'!$B$7:$B$167,'[1]Force mapping'!$J$7:$J$167))</f>
        <v>239</v>
      </c>
      <c r="P228" s="87">
        <f t="shared" si="4"/>
        <v>0.5</v>
      </c>
      <c r="Q228" s="90">
        <f t="shared" si="5"/>
        <v>-940561597.50931227</v>
      </c>
      <c r="R228" s="72">
        <f>IF(ABS(U228)&gt;30, 0, LOOKUP(V228,TestData!$A$2:$B$20,TestData!$D$2:$D$20) * (N228/5) * SIGN(U228))</f>
        <v>0</v>
      </c>
      <c r="S228" s="95">
        <f t="shared" si="6"/>
        <v>0</v>
      </c>
      <c r="T228" s="96">
        <f t="shared" si="32"/>
        <v>7107559.3076426219</v>
      </c>
      <c r="U228" s="97">
        <f t="shared" si="33"/>
        <v>-82092294.508106604</v>
      </c>
      <c r="V228" s="97">
        <f t="shared" si="7"/>
        <v>82092294.5</v>
      </c>
      <c r="Y228" s="102"/>
      <c r="Z228" s="44"/>
    </row>
    <row r="229" spans="5:26" ht="15.75" customHeight="1" x14ac:dyDescent="0.3">
      <c r="E229" s="86">
        <f t="shared" si="28"/>
        <v>225</v>
      </c>
      <c r="F229" s="87">
        <f t="shared" si="0"/>
        <v>11.25</v>
      </c>
      <c r="G229" s="87">
        <f t="shared" si="1"/>
        <v>11.75</v>
      </c>
      <c r="H229" s="88">
        <f t="shared" si="2"/>
        <v>-1.6660359249304172E+16</v>
      </c>
      <c r="I229" s="89">
        <f t="shared" si="29"/>
        <v>-99962155495825.031</v>
      </c>
      <c r="J229" s="90">
        <f t="shared" si="10"/>
        <v>2.5488298467940777E+29</v>
      </c>
      <c r="K229" s="91" t="b">
        <f t="shared" si="3"/>
        <v>0</v>
      </c>
      <c r="L229" s="92">
        <f t="shared" si="11"/>
        <v>0</v>
      </c>
      <c r="M229" s="92">
        <f t="shared" si="30"/>
        <v>-1.1109010619055506E-50</v>
      </c>
      <c r="N229" s="92">
        <f t="shared" si="31"/>
        <v>-13302228307.631704</v>
      </c>
      <c r="O229" s="93">
        <f>IF(ABS(U229)&gt;80,$B$7, LOOKUP(V229,'[1]Force mapping'!$B$7:$B$167,'[1]Force mapping'!$J$7:$J$167))</f>
        <v>239</v>
      </c>
      <c r="P229" s="87">
        <f t="shared" si="4"/>
        <v>0.5</v>
      </c>
      <c r="Q229" s="90">
        <f t="shared" si="5"/>
        <v>-846505437.75838113</v>
      </c>
      <c r="R229" s="72">
        <f>IF(ABS(U229)&gt;30, 0, LOOKUP(V229,TestData!$A$2:$B$20,TestData!$D$2:$D$20) * (N229/5) * SIGN(U229))</f>
        <v>0</v>
      </c>
      <c r="S229" s="95">
        <f t="shared" si="6"/>
        <v>0</v>
      </c>
      <c r="T229" s="96">
        <f t="shared" si="32"/>
        <v>7107559.3076426219</v>
      </c>
      <c r="U229" s="97">
        <f t="shared" si="33"/>
        <v>-82447672.473488733</v>
      </c>
      <c r="V229" s="97">
        <f t="shared" si="7"/>
        <v>82447672.5</v>
      </c>
      <c r="Y229" s="102"/>
      <c r="Z229" s="44"/>
    </row>
    <row r="230" spans="5:26" ht="15.75" customHeight="1" x14ac:dyDescent="0.3">
      <c r="E230" s="86">
        <f t="shared" si="28"/>
        <v>226</v>
      </c>
      <c r="F230" s="87">
        <f t="shared" si="0"/>
        <v>11.3</v>
      </c>
      <c r="G230" s="87">
        <f t="shared" si="1"/>
        <v>11.8</v>
      </c>
      <c r="H230" s="88">
        <f t="shared" si="2"/>
        <v>-1.6660359249304172E+16</v>
      </c>
      <c r="I230" s="89">
        <f t="shared" si="29"/>
        <v>-99962155495825.031</v>
      </c>
      <c r="J230" s="90">
        <f t="shared" si="10"/>
        <v>2.5488298467940777E+29</v>
      </c>
      <c r="K230" s="91" t="b">
        <f t="shared" si="3"/>
        <v>0</v>
      </c>
      <c r="L230" s="92">
        <f t="shared" si="11"/>
        <v>0</v>
      </c>
      <c r="M230" s="92">
        <f t="shared" si="30"/>
        <v>-4.1103339290505378E-51</v>
      </c>
      <c r="N230" s="92">
        <f t="shared" si="31"/>
        <v>-11972005476.868534</v>
      </c>
      <c r="O230" s="93">
        <f>IF(ABS(U230)&gt;80,$B$7, LOOKUP(V230,'[1]Force mapping'!$B$7:$B$167,'[1]Force mapping'!$J$7:$J$167))</f>
        <v>239</v>
      </c>
      <c r="P230" s="87">
        <f t="shared" si="4"/>
        <v>0.5</v>
      </c>
      <c r="Q230" s="90">
        <f t="shared" si="5"/>
        <v>-761854893.98254299</v>
      </c>
      <c r="R230" s="72">
        <f>IF(ABS(U230)&gt;30, 0, LOOKUP(V230,TestData!$A$2:$B$20,TestData!$D$2:$D$20) * (N230/5) * SIGN(U230))</f>
        <v>0</v>
      </c>
      <c r="S230" s="95">
        <f t="shared" si="6"/>
        <v>0</v>
      </c>
      <c r="T230" s="96">
        <f t="shared" si="32"/>
        <v>7107559.3076426219</v>
      </c>
      <c r="U230" s="97">
        <f t="shared" si="33"/>
        <v>-82803050.438870862</v>
      </c>
      <c r="V230" s="97">
        <f t="shared" si="7"/>
        <v>82803050.5</v>
      </c>
      <c r="Y230" s="102"/>
      <c r="Z230" s="44"/>
    </row>
    <row r="231" spans="5:26" ht="15.75" customHeight="1" x14ac:dyDescent="0.3">
      <c r="E231" s="86">
        <f t="shared" si="28"/>
        <v>227</v>
      </c>
      <c r="F231" s="87">
        <f t="shared" si="0"/>
        <v>11.350000000000001</v>
      </c>
      <c r="G231" s="87">
        <f t="shared" si="1"/>
        <v>11.850000000000001</v>
      </c>
      <c r="H231" s="88">
        <f t="shared" si="2"/>
        <v>-1.6660359249304172E+16</v>
      </c>
      <c r="I231" s="89">
        <f t="shared" si="29"/>
        <v>-99962155495825.031</v>
      </c>
      <c r="J231" s="90">
        <f t="shared" si="10"/>
        <v>2.5488298467940777E+29</v>
      </c>
      <c r="K231" s="91" t="b">
        <f t="shared" si="3"/>
        <v>0</v>
      </c>
      <c r="L231" s="92">
        <f t="shared" si="11"/>
        <v>0</v>
      </c>
      <c r="M231" s="92">
        <f t="shared" si="30"/>
        <v>-1.5208235537486991E-51</v>
      </c>
      <c r="N231" s="92">
        <f t="shared" si="31"/>
        <v>-10774804929.181681</v>
      </c>
      <c r="O231" s="93">
        <f>IF(ABS(U231)&gt;80,$B$7, LOOKUP(V231,'[1]Force mapping'!$B$7:$B$167,'[1]Force mapping'!$J$7:$J$167))</f>
        <v>239</v>
      </c>
      <c r="P231" s="87">
        <f t="shared" si="4"/>
        <v>0.5</v>
      </c>
      <c r="Q231" s="90">
        <f t="shared" si="5"/>
        <v>-685669404.58428872</v>
      </c>
      <c r="R231" s="72">
        <f>IF(ABS(U231)&gt;30, 0, LOOKUP(V231,TestData!$A$2:$B$20,TestData!$D$2:$D$20) * (N231/5) * SIGN(U231))</f>
        <v>0</v>
      </c>
      <c r="S231" s="95">
        <f t="shared" si="6"/>
        <v>0</v>
      </c>
      <c r="T231" s="96">
        <f t="shared" si="32"/>
        <v>7107559.3076426219</v>
      </c>
      <c r="U231" s="97">
        <f t="shared" si="33"/>
        <v>-83158428.404252991</v>
      </c>
      <c r="V231" s="97">
        <f t="shared" si="7"/>
        <v>83158428.5</v>
      </c>
      <c r="Y231" s="102"/>
      <c r="Z231" s="44"/>
    </row>
    <row r="232" spans="5:26" ht="15.75" customHeight="1" x14ac:dyDescent="0.3">
      <c r="E232" s="86">
        <f t="shared" si="28"/>
        <v>228</v>
      </c>
      <c r="F232" s="87">
        <f t="shared" si="0"/>
        <v>11.4</v>
      </c>
      <c r="G232" s="87">
        <f t="shared" si="1"/>
        <v>11.9</v>
      </c>
      <c r="H232" s="88">
        <f t="shared" si="2"/>
        <v>-1.6660359249304172E+16</v>
      </c>
      <c r="I232" s="89">
        <f t="shared" si="29"/>
        <v>-99962155495825.031</v>
      </c>
      <c r="J232" s="90">
        <f t="shared" si="10"/>
        <v>2.5488298467940777E+29</v>
      </c>
      <c r="K232" s="91" t="b">
        <f t="shared" si="3"/>
        <v>0</v>
      </c>
      <c r="L232" s="92">
        <f t="shared" si="11"/>
        <v>0</v>
      </c>
      <c r="M232" s="92">
        <f t="shared" si="30"/>
        <v>-5.627047148870186E-52</v>
      </c>
      <c r="N232" s="92">
        <f t="shared" si="31"/>
        <v>-9697324436.2635117</v>
      </c>
      <c r="O232" s="93">
        <f>IF(ABS(U232)&gt;80,$B$7, LOOKUP(V232,'[1]Force mapping'!$B$7:$B$167,'[1]Force mapping'!$J$7:$J$167))</f>
        <v>239</v>
      </c>
      <c r="P232" s="87">
        <f t="shared" si="4"/>
        <v>0.5</v>
      </c>
      <c r="Q232" s="90">
        <f t="shared" si="5"/>
        <v>-617102464.12585974</v>
      </c>
      <c r="R232" s="72">
        <f>IF(ABS(U232)&gt;30, 0, LOOKUP(V232,TestData!$A$2:$B$20,TestData!$D$2:$D$20) * (N232/5) * SIGN(U232))</f>
        <v>0</v>
      </c>
      <c r="S232" s="95">
        <f t="shared" si="6"/>
        <v>0</v>
      </c>
      <c r="T232" s="96">
        <f t="shared" si="32"/>
        <v>7107559.3076426219</v>
      </c>
      <c r="U232" s="97">
        <f t="shared" si="33"/>
        <v>-83513806.36963512</v>
      </c>
      <c r="V232" s="97">
        <f t="shared" si="7"/>
        <v>83513806.5</v>
      </c>
      <c r="Y232" s="102"/>
      <c r="Z232" s="44"/>
    </row>
    <row r="233" spans="5:26" ht="15.75" customHeight="1" x14ac:dyDescent="0.3">
      <c r="E233" s="86">
        <f t="shared" si="28"/>
        <v>229</v>
      </c>
      <c r="F233" s="87">
        <f t="shared" si="0"/>
        <v>11.450000000000001</v>
      </c>
      <c r="G233" s="87">
        <f t="shared" si="1"/>
        <v>11.950000000000001</v>
      </c>
      <c r="H233" s="88">
        <f t="shared" si="2"/>
        <v>-1.6660359249304172E+16</v>
      </c>
      <c r="I233" s="89">
        <f t="shared" si="29"/>
        <v>-99962155495825.031</v>
      </c>
      <c r="J233" s="90">
        <f t="shared" si="10"/>
        <v>2.5488298467940777E+29</v>
      </c>
      <c r="K233" s="91" t="b">
        <f t="shared" si="3"/>
        <v>0</v>
      </c>
      <c r="L233" s="92">
        <f t="shared" si="11"/>
        <v>0</v>
      </c>
      <c r="M233" s="92">
        <f t="shared" si="30"/>
        <v>-2.0820074450819687E-52</v>
      </c>
      <c r="N233" s="92">
        <f t="shared" si="31"/>
        <v>-8727591992.6371613</v>
      </c>
      <c r="O233" s="93">
        <f>IF(ABS(U233)&gt;80,$B$7, LOOKUP(V233,'[1]Force mapping'!$B$7:$B$167,'[1]Force mapping'!$J$7:$J$167))</f>
        <v>239</v>
      </c>
      <c r="P233" s="87">
        <f t="shared" si="4"/>
        <v>0.5</v>
      </c>
      <c r="Q233" s="90">
        <f t="shared" si="5"/>
        <v>-555392217.71327388</v>
      </c>
      <c r="R233" s="72">
        <f>IF(ABS(U233)&gt;30, 0, LOOKUP(V233,TestData!$A$2:$B$20,TestData!$D$2:$D$20) * (N233/5) * SIGN(U233))</f>
        <v>0</v>
      </c>
      <c r="S233" s="95">
        <f t="shared" si="6"/>
        <v>0</v>
      </c>
      <c r="T233" s="96">
        <f t="shared" si="32"/>
        <v>7107559.3076426219</v>
      </c>
      <c r="U233" s="97">
        <f t="shared" si="33"/>
        <v>-83869184.335017249</v>
      </c>
      <c r="V233" s="97">
        <f t="shared" si="7"/>
        <v>83869184.5</v>
      </c>
      <c r="Y233" s="102"/>
      <c r="Z233" s="44"/>
    </row>
    <row r="234" spans="5:26" ht="15.75" customHeight="1" x14ac:dyDescent="0.3">
      <c r="E234" s="86">
        <f t="shared" si="28"/>
        <v>230</v>
      </c>
      <c r="F234" s="87">
        <f t="shared" si="0"/>
        <v>11.5</v>
      </c>
      <c r="G234" s="87">
        <f t="shared" si="1"/>
        <v>12</v>
      </c>
      <c r="H234" s="88">
        <f t="shared" si="2"/>
        <v>-1.6660359249304172E+16</v>
      </c>
      <c r="I234" s="89">
        <f t="shared" si="29"/>
        <v>-99962155495825.031</v>
      </c>
      <c r="J234" s="90">
        <f t="shared" si="10"/>
        <v>2.5488298467940777E+29</v>
      </c>
      <c r="K234" s="91" t="b">
        <f t="shared" si="3"/>
        <v>0</v>
      </c>
      <c r="L234" s="92">
        <f t="shared" si="11"/>
        <v>0</v>
      </c>
      <c r="M234" s="92">
        <f t="shared" si="30"/>
        <v>-7.7034275468032849E-53</v>
      </c>
      <c r="N234" s="92">
        <f t="shared" si="31"/>
        <v>-7854832793.3734455</v>
      </c>
      <c r="O234" s="93">
        <f>IF(ABS(U234)&gt;80,$B$7, LOOKUP(V234,'[1]Force mapping'!$B$7:$B$167,'[1]Force mapping'!$J$7:$J$167))</f>
        <v>239</v>
      </c>
      <c r="P234" s="87">
        <f t="shared" si="4"/>
        <v>0.5</v>
      </c>
      <c r="Q234" s="90">
        <f t="shared" si="5"/>
        <v>-499852995.94194645</v>
      </c>
      <c r="R234" s="72">
        <f>IF(ABS(U234)&gt;30, 0, LOOKUP(V234,TestData!$A$2:$B$20,TestData!$D$2:$D$20) * (N234/5) * SIGN(U234))</f>
        <v>0</v>
      </c>
      <c r="S234" s="95">
        <f t="shared" si="6"/>
        <v>0</v>
      </c>
      <c r="T234" s="96">
        <f t="shared" si="32"/>
        <v>7107559.3076426219</v>
      </c>
      <c r="U234" s="97">
        <f t="shared" si="33"/>
        <v>-84224562.300399378</v>
      </c>
      <c r="V234" s="97">
        <f t="shared" si="7"/>
        <v>84224562.5</v>
      </c>
      <c r="Y234" s="102"/>
      <c r="Z234" s="44"/>
    </row>
    <row r="235" spans="5:26" ht="15.75" customHeight="1" x14ac:dyDescent="0.3">
      <c r="E235" s="86">
        <f t="shared" si="28"/>
        <v>231</v>
      </c>
      <c r="F235" s="87">
        <f t="shared" si="0"/>
        <v>11.55</v>
      </c>
      <c r="G235" s="87">
        <f t="shared" si="1"/>
        <v>12.05</v>
      </c>
      <c r="H235" s="88">
        <f t="shared" si="2"/>
        <v>-1.6660359249304172E+16</v>
      </c>
      <c r="I235" s="89">
        <f t="shared" si="29"/>
        <v>-99962155495825.031</v>
      </c>
      <c r="J235" s="90">
        <f t="shared" si="10"/>
        <v>2.5488298467940777E+29</v>
      </c>
      <c r="K235" s="91" t="b">
        <f t="shared" si="3"/>
        <v>0</v>
      </c>
      <c r="L235" s="92">
        <f t="shared" si="11"/>
        <v>0</v>
      </c>
      <c r="M235" s="92">
        <f t="shared" si="30"/>
        <v>-2.8502681923172158E-53</v>
      </c>
      <c r="N235" s="92">
        <f t="shared" si="31"/>
        <v>-7069349514.0361013</v>
      </c>
      <c r="O235" s="93">
        <f>IF(ABS(U235)&gt;80,$B$7, LOOKUP(V235,'[1]Force mapping'!$B$7:$B$167,'[1]Force mapping'!$J$7:$J$167))</f>
        <v>239</v>
      </c>
      <c r="P235" s="87">
        <f t="shared" si="4"/>
        <v>0.5</v>
      </c>
      <c r="Q235" s="90">
        <f t="shared" si="5"/>
        <v>-449867696.34775186</v>
      </c>
      <c r="R235" s="72">
        <f>IF(ABS(U235)&gt;30, 0, LOOKUP(V235,TestData!$A$2:$B$20,TestData!$D$2:$D$20) * (N235/5) * SIGN(U235))</f>
        <v>0</v>
      </c>
      <c r="S235" s="95">
        <f t="shared" si="6"/>
        <v>0</v>
      </c>
      <c r="T235" s="96">
        <f t="shared" si="32"/>
        <v>7107559.3076426219</v>
      </c>
      <c r="U235" s="97">
        <f t="shared" si="33"/>
        <v>-84579940.265781507</v>
      </c>
      <c r="V235" s="97">
        <f t="shared" si="7"/>
        <v>84579940.5</v>
      </c>
      <c r="Y235" s="102"/>
      <c r="Z235" s="44"/>
    </row>
    <row r="236" spans="5:26" ht="15.75" customHeight="1" x14ac:dyDescent="0.3">
      <c r="E236" s="86">
        <f t="shared" si="28"/>
        <v>232</v>
      </c>
      <c r="F236" s="87">
        <f t="shared" si="0"/>
        <v>11.600000000000001</v>
      </c>
      <c r="G236" s="87">
        <f t="shared" si="1"/>
        <v>12.100000000000001</v>
      </c>
      <c r="H236" s="88">
        <f t="shared" si="2"/>
        <v>-1.6660359249304172E+16</v>
      </c>
      <c r="I236" s="89">
        <f t="shared" si="29"/>
        <v>-99962155495825.031</v>
      </c>
      <c r="J236" s="90">
        <f t="shared" si="10"/>
        <v>2.5488298467940777E+29</v>
      </c>
      <c r="K236" s="91" t="b">
        <f t="shared" si="3"/>
        <v>0</v>
      </c>
      <c r="L236" s="92">
        <f t="shared" si="11"/>
        <v>0</v>
      </c>
      <c r="M236" s="92">
        <f t="shared" si="30"/>
        <v>-1.0545992311573699E-53</v>
      </c>
      <c r="N236" s="92">
        <f t="shared" si="31"/>
        <v>-6362414562.6324911</v>
      </c>
      <c r="O236" s="93">
        <f>IF(ABS(U236)&gt;80,$B$7, LOOKUP(V236,'[1]Force mapping'!$B$7:$B$167,'[1]Force mapping'!$J$7:$J$167))</f>
        <v>239</v>
      </c>
      <c r="P236" s="87">
        <f t="shared" si="4"/>
        <v>0.5</v>
      </c>
      <c r="Q236" s="90">
        <f t="shared" si="5"/>
        <v>-404880926.71297669</v>
      </c>
      <c r="R236" s="72">
        <f>IF(ABS(U236)&gt;30, 0, LOOKUP(V236,TestData!$A$2:$B$20,TestData!$D$2:$D$20) * (N236/5) * SIGN(U236))</f>
        <v>0</v>
      </c>
      <c r="S236" s="95">
        <f t="shared" si="6"/>
        <v>0</v>
      </c>
      <c r="T236" s="96">
        <f t="shared" si="32"/>
        <v>7107559.3076426219</v>
      </c>
      <c r="U236" s="97">
        <f t="shared" si="33"/>
        <v>-84935318.231163636</v>
      </c>
      <c r="V236" s="97">
        <f t="shared" si="7"/>
        <v>84935318</v>
      </c>
      <c r="Y236" s="102"/>
      <c r="Z236" s="44"/>
    </row>
    <row r="237" spans="5:26" ht="15.75" customHeight="1" x14ac:dyDescent="0.3">
      <c r="E237" s="86">
        <f t="shared" si="28"/>
        <v>233</v>
      </c>
      <c r="F237" s="87">
        <f t="shared" si="0"/>
        <v>11.65</v>
      </c>
      <c r="G237" s="87">
        <f t="shared" si="1"/>
        <v>12.15</v>
      </c>
      <c r="H237" s="88">
        <f t="shared" si="2"/>
        <v>-1.6660359249304172E+16</v>
      </c>
      <c r="I237" s="89">
        <f t="shared" si="29"/>
        <v>-99962155495825.031</v>
      </c>
      <c r="J237" s="90">
        <f t="shared" si="10"/>
        <v>2.5488298467940777E+29</v>
      </c>
      <c r="K237" s="91" t="b">
        <f t="shared" si="3"/>
        <v>0</v>
      </c>
      <c r="L237" s="92">
        <f t="shared" si="11"/>
        <v>0</v>
      </c>
      <c r="M237" s="92">
        <f t="shared" si="30"/>
        <v>-3.9020171552822684E-54</v>
      </c>
      <c r="N237" s="92">
        <f t="shared" si="31"/>
        <v>-5726173106.3692417</v>
      </c>
      <c r="O237" s="93">
        <f>IF(ABS(U237)&gt;80,$B$7, LOOKUP(V237,'[1]Force mapping'!$B$7:$B$167,'[1]Force mapping'!$J$7:$J$167))</f>
        <v>239</v>
      </c>
      <c r="P237" s="87">
        <f t="shared" si="4"/>
        <v>0.5</v>
      </c>
      <c r="Q237" s="90">
        <f t="shared" si="5"/>
        <v>-364392834.04167902</v>
      </c>
      <c r="R237" s="72">
        <f>IF(ABS(U237)&gt;30, 0, LOOKUP(V237,TestData!$A$2:$B$20,TestData!$D$2:$D$20) * (N237/5) * SIGN(U237))</f>
        <v>0</v>
      </c>
      <c r="S237" s="95">
        <f t="shared" si="6"/>
        <v>0</v>
      </c>
      <c r="T237" s="96">
        <f t="shared" si="32"/>
        <v>7107559.3076426219</v>
      </c>
      <c r="U237" s="97">
        <f t="shared" si="33"/>
        <v>-85290696.196545765</v>
      </c>
      <c r="V237" s="97">
        <f t="shared" si="7"/>
        <v>85290696</v>
      </c>
      <c r="Y237" s="102"/>
      <c r="Z237" s="44"/>
    </row>
    <row r="238" spans="5:26" ht="15.75" customHeight="1" x14ac:dyDescent="0.3">
      <c r="E238" s="86">
        <f t="shared" si="28"/>
        <v>234</v>
      </c>
      <c r="F238" s="87">
        <f t="shared" si="0"/>
        <v>11.700000000000001</v>
      </c>
      <c r="G238" s="87">
        <f t="shared" si="1"/>
        <v>12.200000000000001</v>
      </c>
      <c r="H238" s="88">
        <f t="shared" si="2"/>
        <v>-1.6660359249304172E+16</v>
      </c>
      <c r="I238" s="89">
        <f t="shared" si="29"/>
        <v>-99962155495825.031</v>
      </c>
      <c r="J238" s="90">
        <f t="shared" si="10"/>
        <v>2.5488298467940777E+29</v>
      </c>
      <c r="K238" s="91" t="b">
        <f t="shared" si="3"/>
        <v>0</v>
      </c>
      <c r="L238" s="92">
        <f t="shared" si="11"/>
        <v>0</v>
      </c>
      <c r="M238" s="92">
        <f t="shared" si="30"/>
        <v>-1.4437463474544392E-54</v>
      </c>
      <c r="N238" s="92">
        <f t="shared" si="31"/>
        <v>-5153555795.7323179</v>
      </c>
      <c r="O238" s="93">
        <f>IF(ABS(U238)&gt;80,$B$7, LOOKUP(V238,'[1]Force mapping'!$B$7:$B$167,'[1]Force mapping'!$J$7:$J$167))</f>
        <v>239</v>
      </c>
      <c r="P238" s="87">
        <f t="shared" si="4"/>
        <v>0.5</v>
      </c>
      <c r="Q238" s="90">
        <f t="shared" si="5"/>
        <v>-327953550.63751113</v>
      </c>
      <c r="R238" s="72">
        <f>IF(ABS(U238)&gt;30, 0, LOOKUP(V238,TestData!$A$2:$B$20,TestData!$D$2:$D$20) * (N238/5) * SIGN(U238))</f>
        <v>0</v>
      </c>
      <c r="S238" s="95">
        <f t="shared" si="6"/>
        <v>0</v>
      </c>
      <c r="T238" s="96">
        <f t="shared" si="32"/>
        <v>7107559.3076426219</v>
      </c>
      <c r="U238" s="97">
        <f t="shared" si="33"/>
        <v>-85646074.161927894</v>
      </c>
      <c r="V238" s="97">
        <f t="shared" si="7"/>
        <v>85646074</v>
      </c>
      <c r="Y238" s="102"/>
      <c r="Z238" s="44"/>
    </row>
    <row r="239" spans="5:26" ht="15.75" customHeight="1" x14ac:dyDescent="0.3">
      <c r="E239" s="86">
        <f t="shared" si="28"/>
        <v>235</v>
      </c>
      <c r="F239" s="87">
        <f t="shared" si="0"/>
        <v>11.75</v>
      </c>
      <c r="G239" s="87">
        <f t="shared" si="1"/>
        <v>12.25</v>
      </c>
      <c r="H239" s="88">
        <f t="shared" si="2"/>
        <v>-1.6660359249304172E+16</v>
      </c>
      <c r="I239" s="89">
        <f t="shared" si="29"/>
        <v>-99962155495825.031</v>
      </c>
      <c r="J239" s="90">
        <f t="shared" si="10"/>
        <v>2.5488298467940777E+29</v>
      </c>
      <c r="K239" s="91" t="b">
        <f t="shared" si="3"/>
        <v>0</v>
      </c>
      <c r="L239" s="92">
        <f t="shared" si="11"/>
        <v>0</v>
      </c>
      <c r="M239" s="92">
        <f t="shared" si="30"/>
        <v>-5.3418614855814244E-55</v>
      </c>
      <c r="N239" s="92">
        <f t="shared" si="31"/>
        <v>-4638200216.1590862</v>
      </c>
      <c r="O239" s="93">
        <f>IF(ABS(U239)&gt;80,$B$7, LOOKUP(V239,'[1]Force mapping'!$B$7:$B$167,'[1]Force mapping'!$J$7:$J$167))</f>
        <v>239</v>
      </c>
      <c r="P239" s="87">
        <f t="shared" si="4"/>
        <v>0.5</v>
      </c>
      <c r="Q239" s="90">
        <f t="shared" si="5"/>
        <v>-295158195.57376003</v>
      </c>
      <c r="R239" s="72">
        <f>IF(ABS(U239)&gt;30, 0, LOOKUP(V239,TestData!$A$2:$B$20,TestData!$D$2:$D$20) * (N239/5) * SIGN(U239))</f>
        <v>0</v>
      </c>
      <c r="S239" s="95">
        <f t="shared" si="6"/>
        <v>0</v>
      </c>
      <c r="T239" s="96">
        <f t="shared" si="32"/>
        <v>7107559.3076426219</v>
      </c>
      <c r="U239" s="97">
        <f t="shared" si="33"/>
        <v>-86001452.127310023</v>
      </c>
      <c r="V239" s="97">
        <f t="shared" si="7"/>
        <v>86001452</v>
      </c>
      <c r="Y239" s="102"/>
      <c r="Z239" s="44"/>
    </row>
    <row r="240" spans="5:26" ht="15.75" customHeight="1" x14ac:dyDescent="0.3">
      <c r="E240" s="86">
        <f t="shared" si="28"/>
        <v>236</v>
      </c>
      <c r="F240" s="87">
        <f t="shared" si="0"/>
        <v>11.8</v>
      </c>
      <c r="G240" s="87">
        <f t="shared" si="1"/>
        <v>12.3</v>
      </c>
      <c r="H240" s="88">
        <f t="shared" si="2"/>
        <v>-1.6660359249304172E+16</v>
      </c>
      <c r="I240" s="89">
        <f t="shared" si="29"/>
        <v>-99962155495825.031</v>
      </c>
      <c r="J240" s="90">
        <f t="shared" si="10"/>
        <v>2.5488298467940777E+29</v>
      </c>
      <c r="K240" s="91" t="b">
        <f t="shared" si="3"/>
        <v>0</v>
      </c>
      <c r="L240" s="92">
        <f t="shared" si="11"/>
        <v>0</v>
      </c>
      <c r="M240" s="92">
        <f t="shared" si="30"/>
        <v>-1.9764887496651271E-55</v>
      </c>
      <c r="N240" s="92">
        <f t="shared" si="31"/>
        <v>-4174380194.5431776</v>
      </c>
      <c r="O240" s="93">
        <f>IF(ABS(U240)&gt;80,$B$7, LOOKUP(V240,'[1]Force mapping'!$B$7:$B$167,'[1]Force mapping'!$J$7:$J$167))</f>
        <v>239</v>
      </c>
      <c r="P240" s="87">
        <f t="shared" si="4"/>
        <v>0.5</v>
      </c>
      <c r="Q240" s="90">
        <f t="shared" si="5"/>
        <v>-265642376.01638401</v>
      </c>
      <c r="R240" s="72">
        <f>IF(ABS(U240)&gt;30, 0, LOOKUP(V240,TestData!$A$2:$B$20,TestData!$D$2:$D$20) * (N240/5) * SIGN(U240))</f>
        <v>0</v>
      </c>
      <c r="S240" s="95">
        <f t="shared" si="6"/>
        <v>0</v>
      </c>
      <c r="T240" s="96">
        <f t="shared" si="32"/>
        <v>7107559.3076426219</v>
      </c>
      <c r="U240" s="97">
        <f t="shared" si="33"/>
        <v>-86356830.092692152</v>
      </c>
      <c r="V240" s="97">
        <f t="shared" si="7"/>
        <v>86356830</v>
      </c>
      <c r="Y240" s="102"/>
      <c r="Z240" s="44"/>
    </row>
    <row r="241" spans="5:26" ht="15.75" customHeight="1" x14ac:dyDescent="0.3">
      <c r="E241" s="86">
        <f t="shared" si="28"/>
        <v>237</v>
      </c>
      <c r="F241" s="87">
        <f t="shared" si="0"/>
        <v>11.850000000000001</v>
      </c>
      <c r="G241" s="87">
        <f t="shared" si="1"/>
        <v>12.350000000000001</v>
      </c>
      <c r="H241" s="88">
        <f t="shared" si="2"/>
        <v>-1.6660359249304172E+16</v>
      </c>
      <c r="I241" s="89">
        <f t="shared" si="29"/>
        <v>-99962155495825.031</v>
      </c>
      <c r="J241" s="90">
        <f t="shared" si="10"/>
        <v>2.5488298467940777E+29</v>
      </c>
      <c r="K241" s="91" t="b">
        <f t="shared" si="3"/>
        <v>0</v>
      </c>
      <c r="L241" s="92">
        <f t="shared" si="11"/>
        <v>0</v>
      </c>
      <c r="M241" s="92">
        <f t="shared" si="30"/>
        <v>-7.3130083737609698E-56</v>
      </c>
      <c r="N241" s="92">
        <f t="shared" si="31"/>
        <v>-3756942175.08886</v>
      </c>
      <c r="O241" s="93">
        <f>IF(ABS(U241)&gt;80,$B$7, LOOKUP(V241,'[1]Force mapping'!$B$7:$B$167,'[1]Force mapping'!$J$7:$J$167))</f>
        <v>239</v>
      </c>
      <c r="P241" s="87">
        <f t="shared" si="4"/>
        <v>0.5</v>
      </c>
      <c r="Q241" s="90">
        <f t="shared" si="5"/>
        <v>-239078138.41474563</v>
      </c>
      <c r="R241" s="72">
        <f>IF(ABS(U241)&gt;30, 0, LOOKUP(V241,TestData!$A$2:$B$20,TestData!$D$2:$D$20) * (N241/5) * SIGN(U241))</f>
        <v>0</v>
      </c>
      <c r="S241" s="95">
        <f t="shared" si="6"/>
        <v>0</v>
      </c>
      <c r="T241" s="96">
        <f t="shared" si="32"/>
        <v>7107559.3076426219</v>
      </c>
      <c r="U241" s="97">
        <f t="shared" si="33"/>
        <v>-86712208.058074281</v>
      </c>
      <c r="V241" s="97">
        <f t="shared" si="7"/>
        <v>86712208</v>
      </c>
      <c r="Y241" s="102"/>
      <c r="Z241" s="44"/>
    </row>
    <row r="242" spans="5:26" ht="15.75" customHeight="1" x14ac:dyDescent="0.3">
      <c r="E242" s="86">
        <f t="shared" si="28"/>
        <v>238</v>
      </c>
      <c r="F242" s="87">
        <f t="shared" si="0"/>
        <v>11.9</v>
      </c>
      <c r="G242" s="87">
        <f t="shared" si="1"/>
        <v>12.4</v>
      </c>
      <c r="H242" s="88">
        <f t="shared" si="2"/>
        <v>-1.6660359249304172E+16</v>
      </c>
      <c r="I242" s="89">
        <f t="shared" si="29"/>
        <v>-99962155495825.031</v>
      </c>
      <c r="J242" s="90">
        <f t="shared" si="10"/>
        <v>2.5488298467940777E+29</v>
      </c>
      <c r="K242" s="91" t="b">
        <f t="shared" si="3"/>
        <v>0</v>
      </c>
      <c r="L242" s="92">
        <f t="shared" si="11"/>
        <v>0</v>
      </c>
      <c r="M242" s="92">
        <f t="shared" si="30"/>
        <v>-2.7058130982915591E-56</v>
      </c>
      <c r="N242" s="92">
        <f t="shared" si="31"/>
        <v>-3381247957.5799742</v>
      </c>
      <c r="O242" s="93">
        <f>IF(ABS(U242)&gt;80,$B$7, LOOKUP(V242,'[1]Force mapping'!$B$7:$B$167,'[1]Force mapping'!$J$7:$J$167))</f>
        <v>239</v>
      </c>
      <c r="P242" s="87">
        <f t="shared" si="4"/>
        <v>0.5</v>
      </c>
      <c r="Q242" s="90">
        <f t="shared" si="5"/>
        <v>-215170324.57327107</v>
      </c>
      <c r="R242" s="72">
        <f>IF(ABS(U242)&gt;30, 0, LOOKUP(V242,TestData!$A$2:$B$20,TestData!$D$2:$D$20) * (N242/5) * SIGN(U242))</f>
        <v>0</v>
      </c>
      <c r="S242" s="95">
        <f t="shared" si="6"/>
        <v>0</v>
      </c>
      <c r="T242" s="96">
        <f t="shared" si="32"/>
        <v>7107559.3076426219</v>
      </c>
      <c r="U242" s="97">
        <f t="shared" si="33"/>
        <v>-87067586.02345641</v>
      </c>
      <c r="V242" s="97">
        <f t="shared" si="7"/>
        <v>87067586</v>
      </c>
      <c r="Y242" s="102"/>
      <c r="Z242" s="44"/>
    </row>
    <row r="243" spans="5:26" ht="15.75" customHeight="1" x14ac:dyDescent="0.3">
      <c r="E243" s="86">
        <f t="shared" si="28"/>
        <v>239</v>
      </c>
      <c r="F243" s="87">
        <f t="shared" si="0"/>
        <v>11.950000000000001</v>
      </c>
      <c r="G243" s="87">
        <f t="shared" si="1"/>
        <v>12.450000000000001</v>
      </c>
      <c r="H243" s="88">
        <f t="shared" si="2"/>
        <v>-1.6660359249304172E+16</v>
      </c>
      <c r="I243" s="89">
        <f t="shared" si="29"/>
        <v>-99962155495825.031</v>
      </c>
      <c r="J243" s="90">
        <f t="shared" si="10"/>
        <v>2.5488298467940777E+29</v>
      </c>
      <c r="K243" s="91" t="b">
        <f t="shared" si="3"/>
        <v>0</v>
      </c>
      <c r="L243" s="92">
        <f t="shared" si="11"/>
        <v>0</v>
      </c>
      <c r="M243" s="92">
        <f t="shared" si="30"/>
        <v>-1.0011508463678768E-56</v>
      </c>
      <c r="N243" s="92">
        <f t="shared" si="31"/>
        <v>-3043123161.8219767</v>
      </c>
      <c r="O243" s="93">
        <f>IF(ABS(U243)&gt;80,$B$7, LOOKUP(V243,'[1]Force mapping'!$B$7:$B$167,'[1]Force mapping'!$J$7:$J$167))</f>
        <v>239</v>
      </c>
      <c r="P243" s="87">
        <f t="shared" si="4"/>
        <v>0.5</v>
      </c>
      <c r="Q243" s="90">
        <f t="shared" si="5"/>
        <v>-193653292.11594394</v>
      </c>
      <c r="R243" s="72">
        <f>IF(ABS(U243)&gt;30, 0, LOOKUP(V243,TestData!$A$2:$B$20,TestData!$D$2:$D$20) * (N243/5) * SIGN(U243))</f>
        <v>0</v>
      </c>
      <c r="S243" s="95">
        <f t="shared" si="6"/>
        <v>0</v>
      </c>
      <c r="T243" s="96">
        <f t="shared" si="32"/>
        <v>7107559.3076426219</v>
      </c>
      <c r="U243" s="97">
        <f t="shared" si="33"/>
        <v>-87422963.988838539</v>
      </c>
      <c r="V243" s="97">
        <f t="shared" si="7"/>
        <v>87422964</v>
      </c>
      <c r="Y243" s="102"/>
      <c r="Z243" s="44"/>
    </row>
    <row r="244" spans="5:26" ht="15.75" customHeight="1" x14ac:dyDescent="0.3">
      <c r="E244" s="86">
        <f t="shared" si="28"/>
        <v>240</v>
      </c>
      <c r="F244" s="87">
        <f t="shared" si="0"/>
        <v>12</v>
      </c>
      <c r="G244" s="87">
        <f t="shared" si="1"/>
        <v>12.5</v>
      </c>
      <c r="H244" s="88">
        <f t="shared" si="2"/>
        <v>-1.6660359249304172E+16</v>
      </c>
      <c r="I244" s="89">
        <f t="shared" si="29"/>
        <v>-99962155495825.031</v>
      </c>
      <c r="J244" s="90">
        <f t="shared" si="10"/>
        <v>2.5488298467940777E+29</v>
      </c>
      <c r="K244" s="91" t="b">
        <f t="shared" si="3"/>
        <v>0</v>
      </c>
      <c r="L244" s="92">
        <f t="shared" si="11"/>
        <v>0</v>
      </c>
      <c r="M244" s="92">
        <f t="shared" si="30"/>
        <v>-3.7042581315611443E-57</v>
      </c>
      <c r="N244" s="92">
        <f t="shared" si="31"/>
        <v>-2738810845.6397791</v>
      </c>
      <c r="O244" s="93">
        <f>IF(ABS(U244)&gt;80,$B$7, LOOKUP(V244,'[1]Force mapping'!$B$7:$B$167,'[1]Force mapping'!$J$7:$J$167))</f>
        <v>239</v>
      </c>
      <c r="P244" s="87">
        <f t="shared" si="4"/>
        <v>0.5</v>
      </c>
      <c r="Q244" s="90">
        <f t="shared" si="5"/>
        <v>-174287962.90434957</v>
      </c>
      <c r="R244" s="72">
        <f>IF(ABS(U244)&gt;30, 0, LOOKUP(V244,TestData!$A$2:$B$20,TestData!$D$2:$D$20) * (N244/5) * SIGN(U244))</f>
        <v>0</v>
      </c>
      <c r="S244" s="95">
        <f t="shared" si="6"/>
        <v>0</v>
      </c>
      <c r="T244" s="96">
        <f t="shared" si="32"/>
        <v>7107559.3076426219</v>
      </c>
      <c r="U244" s="97">
        <f t="shared" si="33"/>
        <v>-87778341.954220667</v>
      </c>
      <c r="V244" s="97">
        <f t="shared" si="7"/>
        <v>87778342</v>
      </c>
      <c r="Y244" s="102"/>
      <c r="Z244" s="44"/>
    </row>
    <row r="245" spans="5:26" ht="15.75" customHeight="1" x14ac:dyDescent="0.3">
      <c r="E245" s="86">
        <f t="shared" si="28"/>
        <v>241</v>
      </c>
      <c r="F245" s="87">
        <f t="shared" si="0"/>
        <v>12.05</v>
      </c>
      <c r="G245" s="87">
        <f t="shared" si="1"/>
        <v>12.55</v>
      </c>
      <c r="H245" s="88">
        <f t="shared" si="2"/>
        <v>-1.6660359249304172E+16</v>
      </c>
      <c r="I245" s="89">
        <f t="shared" si="29"/>
        <v>-99962155495825.031</v>
      </c>
      <c r="J245" s="90">
        <f t="shared" si="10"/>
        <v>2.5488298467940777E+29</v>
      </c>
      <c r="K245" s="91" t="b">
        <f t="shared" si="3"/>
        <v>0</v>
      </c>
      <c r="L245" s="92">
        <f t="shared" si="11"/>
        <v>0</v>
      </c>
      <c r="M245" s="92">
        <f t="shared" si="30"/>
        <v>-1.3705755086776234E-57</v>
      </c>
      <c r="N245" s="92">
        <f t="shared" si="31"/>
        <v>-2464929761.0758014</v>
      </c>
      <c r="O245" s="93">
        <f>IF(ABS(U245)&gt;80,$B$7, LOOKUP(V245,'[1]Force mapping'!$B$7:$B$167,'[1]Force mapping'!$J$7:$J$167))</f>
        <v>239</v>
      </c>
      <c r="P245" s="87">
        <f t="shared" si="4"/>
        <v>0.5</v>
      </c>
      <c r="Q245" s="90">
        <f t="shared" si="5"/>
        <v>-156859166.61391464</v>
      </c>
      <c r="R245" s="72">
        <f>IF(ABS(U245)&gt;30, 0, LOOKUP(V245,TestData!$A$2:$B$20,TestData!$D$2:$D$20) * (N245/5) * SIGN(U245))</f>
        <v>0</v>
      </c>
      <c r="S245" s="95">
        <f t="shared" si="6"/>
        <v>0</v>
      </c>
      <c r="T245" s="96">
        <f t="shared" si="32"/>
        <v>7107559.3076426219</v>
      </c>
      <c r="U245" s="97">
        <f t="shared" si="33"/>
        <v>-88133719.919602796</v>
      </c>
      <c r="V245" s="97">
        <f t="shared" si="7"/>
        <v>88133720</v>
      </c>
      <c r="Y245" s="102"/>
      <c r="Z245" s="44"/>
    </row>
    <row r="246" spans="5:26" ht="15.75" customHeight="1" x14ac:dyDescent="0.3">
      <c r="E246" s="86">
        <f t="shared" si="28"/>
        <v>242</v>
      </c>
      <c r="F246" s="87">
        <f t="shared" si="0"/>
        <v>12.100000000000001</v>
      </c>
      <c r="G246" s="87">
        <f t="shared" si="1"/>
        <v>12.600000000000001</v>
      </c>
      <c r="H246" s="88">
        <f t="shared" si="2"/>
        <v>-1.6660359249304172E+16</v>
      </c>
      <c r="I246" s="89">
        <f t="shared" si="29"/>
        <v>-99962155495825.031</v>
      </c>
      <c r="J246" s="90">
        <f t="shared" si="10"/>
        <v>2.5488298467940777E+29</v>
      </c>
      <c r="K246" s="91" t="b">
        <f t="shared" si="3"/>
        <v>0</v>
      </c>
      <c r="L246" s="92">
        <f t="shared" si="11"/>
        <v>0</v>
      </c>
      <c r="M246" s="92">
        <f t="shared" si="30"/>
        <v>-5.0711293821072067E-58</v>
      </c>
      <c r="N246" s="92">
        <f t="shared" si="31"/>
        <v>-2218436784.9682212</v>
      </c>
      <c r="O246" s="93">
        <f>IF(ABS(U246)&gt;80,$B$7, LOOKUP(V246,'[1]Force mapping'!$B$7:$B$167,'[1]Force mapping'!$J$7:$J$167))</f>
        <v>239</v>
      </c>
      <c r="P246" s="87">
        <f t="shared" si="4"/>
        <v>0.5</v>
      </c>
      <c r="Q246" s="90">
        <f t="shared" si="5"/>
        <v>-141173249.95252314</v>
      </c>
      <c r="R246" s="72">
        <f>IF(ABS(U246)&gt;30, 0, LOOKUP(V246,TestData!$A$2:$B$20,TestData!$D$2:$D$20) * (N246/5) * SIGN(U246))</f>
        <v>0</v>
      </c>
      <c r="S246" s="95">
        <f t="shared" si="6"/>
        <v>0</v>
      </c>
      <c r="T246" s="96">
        <f t="shared" si="32"/>
        <v>7107559.3076426219</v>
      </c>
      <c r="U246" s="97">
        <f t="shared" si="33"/>
        <v>-88489097.884984925</v>
      </c>
      <c r="V246" s="97">
        <f t="shared" si="7"/>
        <v>88489098</v>
      </c>
      <c r="Y246" s="102"/>
      <c r="Z246" s="44"/>
    </row>
    <row r="247" spans="5:26" ht="15.75" customHeight="1" x14ac:dyDescent="0.3">
      <c r="E247" s="86">
        <f t="shared" si="28"/>
        <v>243</v>
      </c>
      <c r="F247" s="87">
        <f t="shared" si="0"/>
        <v>12.15</v>
      </c>
      <c r="G247" s="87">
        <f t="shared" si="1"/>
        <v>12.65</v>
      </c>
      <c r="H247" s="88">
        <f t="shared" si="2"/>
        <v>-1.6660359249304172E+16</v>
      </c>
      <c r="I247" s="89">
        <f t="shared" si="29"/>
        <v>-99962155495825.031</v>
      </c>
      <c r="J247" s="90">
        <f t="shared" si="10"/>
        <v>2.5488298467940777E+29</v>
      </c>
      <c r="K247" s="91" t="b">
        <f t="shared" si="3"/>
        <v>0</v>
      </c>
      <c r="L247" s="92">
        <f t="shared" si="11"/>
        <v>0</v>
      </c>
      <c r="M247" s="92">
        <f t="shared" si="30"/>
        <v>-1.8763178713796666E-58</v>
      </c>
      <c r="N247" s="92">
        <f t="shared" si="31"/>
        <v>-1996593106.4713991</v>
      </c>
      <c r="O247" s="93">
        <f>IF(ABS(U247)&gt;80,$B$7, LOOKUP(V247,'[1]Force mapping'!$B$7:$B$167,'[1]Force mapping'!$J$7:$J$167))</f>
        <v>239</v>
      </c>
      <c r="P247" s="87">
        <f t="shared" si="4"/>
        <v>0.5</v>
      </c>
      <c r="Q247" s="90">
        <f t="shared" si="5"/>
        <v>-127055924.95727085</v>
      </c>
      <c r="R247" s="94">
        <f>IF(ABS(U247)&gt;80, 0, LOOKUP(V247,'[1]Force mapping'!$B$7:$B$167,'[1]Force mapping'!$I$7:$I$167) * (N247/5) * SIGN(U247))</f>
        <v>0</v>
      </c>
      <c r="S247" s="95">
        <f t="shared" si="6"/>
        <v>0</v>
      </c>
      <c r="T247" s="96">
        <f t="shared" si="32"/>
        <v>7107559.3076426219</v>
      </c>
      <c r="U247" s="97">
        <f t="shared" si="33"/>
        <v>-88844475.850367054</v>
      </c>
      <c r="V247" s="97">
        <f t="shared" si="7"/>
        <v>88844476</v>
      </c>
      <c r="Y247" s="102"/>
      <c r="Z247" s="44"/>
    </row>
    <row r="248" spans="5:26" ht="15.75" customHeight="1" x14ac:dyDescent="0.3">
      <c r="E248" s="86">
        <f t="shared" si="28"/>
        <v>244</v>
      </c>
      <c r="F248" s="87">
        <f t="shared" si="0"/>
        <v>12.200000000000001</v>
      </c>
      <c r="G248" s="87">
        <f t="shared" si="1"/>
        <v>12.700000000000001</v>
      </c>
      <c r="H248" s="88">
        <f t="shared" si="2"/>
        <v>-1.6660359249304172E+16</v>
      </c>
      <c r="I248" s="89">
        <f t="shared" si="29"/>
        <v>-99962155495825.031</v>
      </c>
      <c r="J248" s="90">
        <f t="shared" si="10"/>
        <v>2.5488298467940777E+29</v>
      </c>
      <c r="K248" s="91" t="b">
        <f t="shared" si="3"/>
        <v>0</v>
      </c>
      <c r="L248" s="92">
        <f t="shared" si="11"/>
        <v>0</v>
      </c>
      <c r="M248" s="92">
        <f t="shared" si="30"/>
        <v>-6.9423761241047669E-59</v>
      </c>
      <c r="N248" s="92">
        <f t="shared" si="31"/>
        <v>-1796933795.8242593</v>
      </c>
      <c r="O248" s="93">
        <f>IF(ABS(U248)&gt;80,$B$7, LOOKUP(V248,'[1]Force mapping'!$B$7:$B$167,'[1]Force mapping'!$J$7:$J$167))</f>
        <v>239</v>
      </c>
      <c r="P248" s="87">
        <f t="shared" si="4"/>
        <v>0.5</v>
      </c>
      <c r="Q248" s="90">
        <f t="shared" si="5"/>
        <v>-114350332.46154375</v>
      </c>
      <c r="R248" s="94">
        <f>IF(ABS(U248)&gt;80, 0, LOOKUP(V248,'[1]Force mapping'!$B$7:$B$167,'[1]Force mapping'!$I$7:$I$167) * (N248/5) * SIGN(U248))</f>
        <v>0</v>
      </c>
      <c r="S248" s="95">
        <f t="shared" si="6"/>
        <v>0</v>
      </c>
      <c r="T248" s="96">
        <f t="shared" si="32"/>
        <v>7107559.3076426219</v>
      </c>
      <c r="U248" s="97">
        <f t="shared" si="33"/>
        <v>-89199853.815749183</v>
      </c>
      <c r="V248" s="97">
        <f t="shared" si="7"/>
        <v>89199854</v>
      </c>
      <c r="Y248" s="102"/>
      <c r="Z248" s="44"/>
    </row>
    <row r="249" spans="5:26" ht="15.75" customHeight="1" x14ac:dyDescent="0.3">
      <c r="E249" s="86">
        <f t="shared" si="28"/>
        <v>245</v>
      </c>
      <c r="F249" s="87">
        <f t="shared" si="0"/>
        <v>12.25</v>
      </c>
      <c r="G249" s="87">
        <f t="shared" si="1"/>
        <v>12.75</v>
      </c>
      <c r="H249" s="88">
        <f t="shared" si="2"/>
        <v>-1.6660359249304172E+16</v>
      </c>
      <c r="I249" s="89">
        <f t="shared" si="29"/>
        <v>-99962155495825.031</v>
      </c>
      <c r="J249" s="90">
        <f t="shared" si="10"/>
        <v>2.5488298467940777E+29</v>
      </c>
      <c r="K249" s="91" t="b">
        <f t="shared" si="3"/>
        <v>0</v>
      </c>
      <c r="L249" s="92">
        <f t="shared" si="11"/>
        <v>0</v>
      </c>
      <c r="M249" s="92">
        <f t="shared" si="30"/>
        <v>-2.5686791659187638E-59</v>
      </c>
      <c r="N249" s="92">
        <f t="shared" si="31"/>
        <v>-1617240416.2418334</v>
      </c>
      <c r="O249" s="93">
        <f>IF(ABS(U249)&gt;80,$B$7, LOOKUP(V249,'[1]Force mapping'!$B$7:$B$167,'[1]Force mapping'!$J$7:$J$167))</f>
        <v>239</v>
      </c>
      <c r="P249" s="87">
        <f t="shared" si="4"/>
        <v>0.5</v>
      </c>
      <c r="Q249" s="90">
        <f t="shared" si="5"/>
        <v>-102915299.21538939</v>
      </c>
      <c r="R249" s="94">
        <f>IF(ABS(U249)&gt;80, 0, LOOKUP(V249,'[1]Force mapping'!$B$7:$B$167,'[1]Force mapping'!$I$7:$I$167) * (N249/5) * SIGN(U249))</f>
        <v>0</v>
      </c>
      <c r="S249" s="95">
        <f t="shared" si="6"/>
        <v>0</v>
      </c>
      <c r="T249" s="96">
        <f t="shared" si="32"/>
        <v>7107559.3076426219</v>
      </c>
      <c r="U249" s="97">
        <f t="shared" si="33"/>
        <v>-89555231.781131312</v>
      </c>
      <c r="V249" s="97">
        <f t="shared" si="7"/>
        <v>89555232</v>
      </c>
      <c r="Y249" s="102"/>
      <c r="Z249" s="44"/>
    </row>
    <row r="250" spans="5:26" ht="15.75" customHeight="1" x14ac:dyDescent="0.3">
      <c r="E250" s="86">
        <f t="shared" si="28"/>
        <v>246</v>
      </c>
      <c r="F250" s="87">
        <f t="shared" si="0"/>
        <v>12.3</v>
      </c>
      <c r="G250" s="87">
        <f t="shared" si="1"/>
        <v>12.8</v>
      </c>
      <c r="H250" s="88">
        <f t="shared" si="2"/>
        <v>-1.6660359249304172E+16</v>
      </c>
      <c r="I250" s="89">
        <f t="shared" si="29"/>
        <v>-99962155495825.031</v>
      </c>
      <c r="J250" s="90">
        <f t="shared" si="10"/>
        <v>2.5488298467940777E+29</v>
      </c>
      <c r="K250" s="91" t="b">
        <f t="shared" si="3"/>
        <v>0</v>
      </c>
      <c r="L250" s="92">
        <f t="shared" si="11"/>
        <v>0</v>
      </c>
      <c r="M250" s="92">
        <f t="shared" si="30"/>
        <v>-9.5041129138994265E-60</v>
      </c>
      <c r="N250" s="92">
        <f t="shared" si="31"/>
        <v>-1455516374.61765</v>
      </c>
      <c r="O250" s="93">
        <f>IF(ABS(U250)&gt;80,$B$7, LOOKUP(V250,'[1]Force mapping'!$B$7:$B$167,'[1]Force mapping'!$J$7:$J$167))</f>
        <v>239</v>
      </c>
      <c r="P250" s="87">
        <f t="shared" si="4"/>
        <v>0.5</v>
      </c>
      <c r="Q250" s="90">
        <f t="shared" si="5"/>
        <v>-92623769.293850452</v>
      </c>
      <c r="R250" s="94">
        <f>IF(ABS(U250)&gt;80, 0, LOOKUP(V250,'[1]Force mapping'!$B$7:$B$167,'[1]Force mapping'!$I$7:$I$167) * (N250/5) * SIGN(U250))</f>
        <v>0</v>
      </c>
      <c r="S250" s="95">
        <f t="shared" si="6"/>
        <v>0</v>
      </c>
      <c r="T250" s="96">
        <f t="shared" si="32"/>
        <v>7107559.3076426219</v>
      </c>
      <c r="U250" s="97">
        <f t="shared" si="33"/>
        <v>-89910609.746513441</v>
      </c>
      <c r="V250" s="97">
        <f t="shared" si="7"/>
        <v>89910609.5</v>
      </c>
      <c r="Y250" s="102"/>
      <c r="Z250" s="44"/>
    </row>
    <row r="251" spans="5:26" ht="15.75" customHeight="1" x14ac:dyDescent="0.3">
      <c r="E251" s="86">
        <f t="shared" si="28"/>
        <v>247</v>
      </c>
      <c r="F251" s="87">
        <f t="shared" si="0"/>
        <v>12.350000000000001</v>
      </c>
      <c r="G251" s="87">
        <f t="shared" si="1"/>
        <v>12.850000000000001</v>
      </c>
      <c r="H251" s="88">
        <f t="shared" si="2"/>
        <v>-1.6660359249304172E+16</v>
      </c>
      <c r="I251" s="89">
        <f t="shared" si="29"/>
        <v>-99962155495825.031</v>
      </c>
      <c r="J251" s="90">
        <f t="shared" si="10"/>
        <v>2.5488298467940777E+29</v>
      </c>
      <c r="K251" s="91" t="b">
        <f t="shared" si="3"/>
        <v>0</v>
      </c>
      <c r="L251" s="92">
        <f t="shared" si="11"/>
        <v>0</v>
      </c>
      <c r="M251" s="92">
        <f t="shared" si="30"/>
        <v>-3.5165217781427879E-60</v>
      </c>
      <c r="N251" s="92">
        <f t="shared" si="31"/>
        <v>-1309964737.155885</v>
      </c>
      <c r="O251" s="93">
        <f>IF(ABS(U251)&gt;80,$B$7, LOOKUP(V251,'[1]Force mapping'!$B$7:$B$167,'[1]Force mapping'!$J$7:$J$167))</f>
        <v>239</v>
      </c>
      <c r="P251" s="87">
        <f t="shared" si="4"/>
        <v>0.5</v>
      </c>
      <c r="Q251" s="90">
        <f t="shared" si="5"/>
        <v>-83361392.364465401</v>
      </c>
      <c r="R251" s="94">
        <f>IF(ABS(U251)&gt;80, 0, LOOKUP(V251,'[1]Force mapping'!$B$7:$B$167,'[1]Force mapping'!$I$7:$I$167) * (N251/5) * SIGN(U251))</f>
        <v>0</v>
      </c>
      <c r="S251" s="95">
        <f t="shared" si="6"/>
        <v>0</v>
      </c>
      <c r="T251" s="96">
        <f t="shared" si="32"/>
        <v>7107559.3076426219</v>
      </c>
      <c r="U251" s="97">
        <f t="shared" si="33"/>
        <v>-90265987.71189557</v>
      </c>
      <c r="V251" s="97">
        <f t="shared" si="7"/>
        <v>90265987.5</v>
      </c>
      <c r="Y251" s="102"/>
      <c r="Z251" s="44"/>
    </row>
    <row r="252" spans="5:26" ht="15.75" customHeight="1" x14ac:dyDescent="0.3">
      <c r="E252" s="86">
        <f t="shared" si="28"/>
        <v>248</v>
      </c>
      <c r="F252" s="87">
        <f t="shared" si="0"/>
        <v>12.4</v>
      </c>
      <c r="G252" s="87">
        <f t="shared" si="1"/>
        <v>12.9</v>
      </c>
      <c r="H252" s="88">
        <f t="shared" si="2"/>
        <v>-1.6660359249304172E+16</v>
      </c>
      <c r="I252" s="89">
        <f t="shared" si="29"/>
        <v>-99962155495825.031</v>
      </c>
      <c r="J252" s="90">
        <f t="shared" si="10"/>
        <v>2.5488298467940777E+29</v>
      </c>
      <c r="K252" s="91" t="b">
        <f t="shared" si="3"/>
        <v>0</v>
      </c>
      <c r="L252" s="92">
        <f t="shared" si="11"/>
        <v>0</v>
      </c>
      <c r="M252" s="92">
        <f t="shared" si="30"/>
        <v>-1.3011130579128315E-60</v>
      </c>
      <c r="N252" s="92">
        <f t="shared" si="31"/>
        <v>-1178968263.4402964</v>
      </c>
      <c r="O252" s="93">
        <f>IF(ABS(U252)&gt;80,$B$7, LOOKUP(V252,'[1]Force mapping'!$B$7:$B$167,'[1]Force mapping'!$J$7:$J$167))</f>
        <v>239</v>
      </c>
      <c r="P252" s="87">
        <f t="shared" si="4"/>
        <v>0.5</v>
      </c>
      <c r="Q252" s="90">
        <f t="shared" si="5"/>
        <v>-75025253.128018856</v>
      </c>
      <c r="R252" s="94">
        <f>IF(ABS(U252)&gt;80, 0, LOOKUP(V252,'[1]Force mapping'!$B$7:$B$167,'[1]Force mapping'!$I$7:$I$167) * (N252/5) * SIGN(U252))</f>
        <v>0</v>
      </c>
      <c r="S252" s="95">
        <f t="shared" si="6"/>
        <v>0</v>
      </c>
      <c r="T252" s="96">
        <f t="shared" si="32"/>
        <v>7107559.3076426219</v>
      </c>
      <c r="U252" s="97">
        <f t="shared" si="33"/>
        <v>-90621365.677277699</v>
      </c>
      <c r="V252" s="97">
        <f t="shared" si="7"/>
        <v>90621365.5</v>
      </c>
      <c r="Y252" s="102"/>
      <c r="Z252" s="44"/>
    </row>
    <row r="253" spans="5:26" ht="15.75" customHeight="1" x14ac:dyDescent="0.3">
      <c r="E253" s="86">
        <f t="shared" si="28"/>
        <v>249</v>
      </c>
      <c r="F253" s="87">
        <f t="shared" si="0"/>
        <v>12.450000000000001</v>
      </c>
      <c r="G253" s="87">
        <f t="shared" si="1"/>
        <v>12.950000000000001</v>
      </c>
      <c r="H253" s="88">
        <f t="shared" si="2"/>
        <v>-1.6660359249304172E+16</v>
      </c>
      <c r="I253" s="89">
        <f t="shared" si="29"/>
        <v>-99962155495825.031</v>
      </c>
      <c r="J253" s="90">
        <f t="shared" si="10"/>
        <v>2.5488298467940777E+29</v>
      </c>
      <c r="K253" s="91" t="b">
        <f t="shared" si="3"/>
        <v>0</v>
      </c>
      <c r="L253" s="92">
        <f t="shared" si="11"/>
        <v>0</v>
      </c>
      <c r="M253" s="92">
        <f t="shared" si="30"/>
        <v>-4.8141183142774757E-61</v>
      </c>
      <c r="N253" s="92">
        <f t="shared" si="31"/>
        <v>-1061071437.0962667</v>
      </c>
      <c r="O253" s="93">
        <f>IF(ABS(U253)&gt;80,$B$7, LOOKUP(V253,'[1]Force mapping'!$B$7:$B$167,'[1]Force mapping'!$J$7:$J$167))</f>
        <v>239</v>
      </c>
      <c r="P253" s="87">
        <f t="shared" si="4"/>
        <v>0.5</v>
      </c>
      <c r="Q253" s="90">
        <f t="shared" si="5"/>
        <v>-67522727.815216959</v>
      </c>
      <c r="R253" s="94">
        <f>IF(ABS(U253)&gt;80, 0, LOOKUP(V253,'[1]Force mapping'!$B$7:$B$167,'[1]Force mapping'!$I$7:$I$167) * (N253/5) * SIGN(U253))</f>
        <v>0</v>
      </c>
      <c r="S253" s="95">
        <f t="shared" si="6"/>
        <v>0</v>
      </c>
      <c r="T253" s="96">
        <f t="shared" si="32"/>
        <v>7107559.3076426219</v>
      </c>
      <c r="U253" s="97">
        <f t="shared" si="33"/>
        <v>-90976743.642659828</v>
      </c>
      <c r="V253" s="97">
        <f t="shared" si="7"/>
        <v>90976743.5</v>
      </c>
      <c r="Y253" s="102"/>
      <c r="Z253" s="44"/>
    </row>
    <row r="254" spans="5:26" ht="15.75" customHeight="1" x14ac:dyDescent="0.3">
      <c r="E254" s="86">
        <f t="shared" si="28"/>
        <v>250</v>
      </c>
      <c r="F254" s="87">
        <f t="shared" si="0"/>
        <v>12.5</v>
      </c>
      <c r="G254" s="87">
        <f t="shared" si="1"/>
        <v>13</v>
      </c>
      <c r="H254" s="88">
        <f t="shared" si="2"/>
        <v>-1.6660359249304172E+16</v>
      </c>
      <c r="I254" s="89">
        <f t="shared" si="29"/>
        <v>-99962155495825.031</v>
      </c>
      <c r="J254" s="90">
        <f t="shared" si="10"/>
        <v>2.5488298467940777E+29</v>
      </c>
      <c r="K254" s="91" t="b">
        <f t="shared" si="3"/>
        <v>0</v>
      </c>
      <c r="L254" s="92">
        <f t="shared" si="11"/>
        <v>0</v>
      </c>
      <c r="M254" s="92">
        <f t="shared" si="30"/>
        <v>-1.781223776282666E-61</v>
      </c>
      <c r="N254" s="92">
        <f t="shared" si="31"/>
        <v>-954964293.38664007</v>
      </c>
      <c r="O254" s="93">
        <f>IF(ABS(U254)&gt;80,$B$7, LOOKUP(V254,'[1]Force mapping'!$B$7:$B$167,'[1]Force mapping'!$J$7:$J$167))</f>
        <v>239</v>
      </c>
      <c r="P254" s="87">
        <f t="shared" si="4"/>
        <v>0.5</v>
      </c>
      <c r="Q254" s="90">
        <f t="shared" si="5"/>
        <v>-60770455.033695266</v>
      </c>
      <c r="R254" s="94">
        <f>IF(ABS(U254)&gt;80, 0, LOOKUP(V254,'[1]Force mapping'!$B$7:$B$167,'[1]Force mapping'!$I$7:$I$167) * (N254/5) * SIGN(U254))</f>
        <v>0</v>
      </c>
      <c r="S254" s="95">
        <f t="shared" si="6"/>
        <v>0</v>
      </c>
      <c r="T254" s="96">
        <f t="shared" si="32"/>
        <v>7107559.3076426219</v>
      </c>
      <c r="U254" s="97">
        <f t="shared" si="33"/>
        <v>-91332121.608041957</v>
      </c>
      <c r="V254" s="97">
        <f t="shared" si="7"/>
        <v>91332121.5</v>
      </c>
      <c r="Y254" s="102"/>
      <c r="Z254" s="44"/>
    </row>
    <row r="255" spans="5:26" ht="15.75" customHeight="1" x14ac:dyDescent="0.3">
      <c r="E255" s="112"/>
      <c r="F255" s="113"/>
      <c r="G255" s="113"/>
      <c r="H255" s="82"/>
      <c r="I255" s="114"/>
      <c r="J255" s="115"/>
      <c r="K255" s="101"/>
      <c r="L255" s="116"/>
      <c r="M255" s="116"/>
      <c r="N255" s="116"/>
      <c r="O255" s="117"/>
      <c r="P255" s="113"/>
      <c r="Q255" s="115"/>
      <c r="R255" s="118"/>
      <c r="S255" s="119"/>
      <c r="T255" s="120"/>
      <c r="U255" s="121"/>
      <c r="V255" s="121"/>
      <c r="Y255" s="102"/>
      <c r="Z255" s="44"/>
    </row>
    <row r="256" spans="5:26" ht="15.75" customHeight="1" x14ac:dyDescent="0.3">
      <c r="E256" s="112"/>
      <c r="F256" s="113"/>
      <c r="G256" s="113"/>
      <c r="H256" s="82"/>
      <c r="I256" s="114"/>
      <c r="J256" s="115"/>
      <c r="K256" s="101"/>
      <c r="L256" s="116"/>
      <c r="M256" s="116"/>
      <c r="N256" s="116"/>
      <c r="O256" s="117"/>
      <c r="P256" s="113"/>
      <c r="Q256" s="115"/>
      <c r="R256" s="118"/>
      <c r="S256" s="119"/>
      <c r="T256" s="120"/>
      <c r="U256" s="121"/>
      <c r="V256" s="121"/>
      <c r="Y256" s="102"/>
      <c r="Z256" s="44"/>
    </row>
    <row r="257" spans="5:26" ht="15.75" customHeight="1" x14ac:dyDescent="0.3">
      <c r="E257" s="112"/>
      <c r="F257" s="113"/>
      <c r="G257" s="113"/>
      <c r="H257" s="82"/>
      <c r="I257" s="114"/>
      <c r="J257" s="115"/>
      <c r="K257" s="101"/>
      <c r="L257" s="116"/>
      <c r="M257" s="116"/>
      <c r="N257" s="116"/>
      <c r="O257" s="117"/>
      <c r="P257" s="113"/>
      <c r="Q257" s="115"/>
      <c r="R257" s="118"/>
      <c r="S257" s="119"/>
      <c r="T257" s="120"/>
      <c r="U257" s="121"/>
      <c r="V257" s="121"/>
      <c r="Y257" s="102"/>
      <c r="Z257" s="44"/>
    </row>
    <row r="258" spans="5:26" ht="15.75" customHeight="1" x14ac:dyDescent="0.3">
      <c r="E258" s="112"/>
      <c r="F258" s="113"/>
      <c r="G258" s="113"/>
      <c r="H258" s="82"/>
      <c r="I258" s="114"/>
      <c r="J258" s="115"/>
      <c r="K258" s="101"/>
      <c r="L258" s="116"/>
      <c r="M258" s="116"/>
      <c r="N258" s="116"/>
      <c r="O258" s="117"/>
      <c r="P258" s="113"/>
      <c r="Q258" s="115"/>
      <c r="R258" s="118"/>
      <c r="S258" s="119"/>
      <c r="T258" s="120"/>
      <c r="U258" s="121"/>
      <c r="V258" s="121"/>
      <c r="Y258" s="102"/>
      <c r="Z258" s="44"/>
    </row>
    <row r="259" spans="5:26" ht="15.75" customHeight="1" x14ac:dyDescent="0.3">
      <c r="E259" s="112"/>
      <c r="F259" s="113"/>
      <c r="G259" s="113"/>
      <c r="H259" s="82"/>
      <c r="I259" s="114"/>
      <c r="J259" s="115"/>
      <c r="K259" s="101"/>
      <c r="L259" s="116"/>
      <c r="M259" s="116"/>
      <c r="N259" s="116"/>
      <c r="O259" s="117"/>
      <c r="P259" s="113"/>
      <c r="Q259" s="115"/>
      <c r="R259" s="118"/>
      <c r="S259" s="119"/>
      <c r="T259" s="120"/>
      <c r="U259" s="121"/>
      <c r="V259" s="121"/>
      <c r="Y259" s="102"/>
      <c r="Z259" s="44"/>
    </row>
    <row r="260" spans="5:26" ht="15.75" customHeight="1" x14ac:dyDescent="0.3">
      <c r="E260" s="112"/>
      <c r="F260" s="113"/>
      <c r="G260" s="113"/>
      <c r="H260" s="82"/>
      <c r="I260" s="114"/>
      <c r="J260" s="115"/>
      <c r="K260" s="101"/>
      <c r="L260" s="116"/>
      <c r="M260" s="116"/>
      <c r="N260" s="116"/>
      <c r="O260" s="117"/>
      <c r="P260" s="113"/>
      <c r="Q260" s="115"/>
      <c r="R260" s="118"/>
      <c r="S260" s="119"/>
      <c r="T260" s="120"/>
      <c r="U260" s="121"/>
      <c r="V260" s="121"/>
      <c r="Y260" s="102"/>
      <c r="Z260" s="44"/>
    </row>
    <row r="261" spans="5:26" ht="15.75" customHeight="1" x14ac:dyDescent="0.3">
      <c r="E261" s="112"/>
      <c r="F261" s="113"/>
      <c r="G261" s="113"/>
      <c r="H261" s="82"/>
      <c r="I261" s="114"/>
      <c r="J261" s="115"/>
      <c r="K261" s="101"/>
      <c r="L261" s="116"/>
      <c r="M261" s="116"/>
      <c r="N261" s="116"/>
      <c r="O261" s="117"/>
      <c r="P261" s="113"/>
      <c r="Q261" s="115"/>
      <c r="R261" s="118"/>
      <c r="S261" s="119"/>
      <c r="T261" s="120"/>
      <c r="U261" s="121"/>
      <c r="V261" s="121"/>
      <c r="Y261" s="102"/>
      <c r="Z261" s="44"/>
    </row>
    <row r="262" spans="5:26" ht="15.75" customHeight="1" x14ac:dyDescent="0.3">
      <c r="E262" s="112"/>
      <c r="F262" s="113"/>
      <c r="G262" s="113"/>
      <c r="H262" s="82"/>
      <c r="I262" s="114"/>
      <c r="J262" s="115"/>
      <c r="K262" s="101"/>
      <c r="L262" s="116"/>
      <c r="M262" s="116"/>
      <c r="N262" s="116"/>
      <c r="O262" s="117"/>
      <c r="P262" s="113"/>
      <c r="Q262" s="115"/>
      <c r="R262" s="118"/>
      <c r="S262" s="119"/>
      <c r="T262" s="120"/>
      <c r="U262" s="121"/>
      <c r="V262" s="121"/>
      <c r="Y262" s="102"/>
      <c r="Z262" s="44"/>
    </row>
    <row r="263" spans="5:26" ht="15.75" customHeight="1" x14ac:dyDescent="0.3">
      <c r="E263" s="112"/>
      <c r="F263" s="113"/>
      <c r="G263" s="113"/>
      <c r="H263" s="82"/>
      <c r="I263" s="114"/>
      <c r="J263" s="115"/>
      <c r="K263" s="101"/>
      <c r="L263" s="116"/>
      <c r="M263" s="116"/>
      <c r="N263" s="116"/>
      <c r="O263" s="117"/>
      <c r="P263" s="113"/>
      <c r="Q263" s="115"/>
      <c r="R263" s="118"/>
      <c r="S263" s="119"/>
      <c r="T263" s="120"/>
      <c r="U263" s="121"/>
      <c r="V263" s="121"/>
      <c r="Y263" s="102"/>
      <c r="Z263" s="44"/>
    </row>
    <row r="264" spans="5:26" ht="15.75" customHeight="1" x14ac:dyDescent="0.3">
      <c r="E264" s="112"/>
      <c r="F264" s="113"/>
      <c r="G264" s="113"/>
      <c r="H264" s="82"/>
      <c r="I264" s="114"/>
      <c r="J264" s="115"/>
      <c r="K264" s="101"/>
      <c r="L264" s="116"/>
      <c r="M264" s="116"/>
      <c r="N264" s="116"/>
      <c r="O264" s="117"/>
      <c r="P264" s="113"/>
      <c r="Q264" s="115"/>
      <c r="R264" s="118"/>
      <c r="S264" s="119"/>
      <c r="T264" s="120"/>
      <c r="U264" s="121"/>
      <c r="V264" s="121"/>
      <c r="Y264" s="102"/>
      <c r="Z264" s="44"/>
    </row>
    <row r="265" spans="5:26" ht="15.75" customHeight="1" x14ac:dyDescent="0.3">
      <c r="E265" s="112"/>
      <c r="F265" s="113"/>
      <c r="G265" s="113"/>
      <c r="H265" s="82"/>
      <c r="I265" s="114"/>
      <c r="J265" s="115"/>
      <c r="K265" s="101"/>
      <c r="L265" s="116"/>
      <c r="M265" s="116"/>
      <c r="N265" s="116"/>
      <c r="O265" s="117"/>
      <c r="P265" s="113"/>
      <c r="Q265" s="115"/>
      <c r="R265" s="118"/>
      <c r="S265" s="119"/>
      <c r="T265" s="120"/>
      <c r="U265" s="121"/>
      <c r="V265" s="121"/>
      <c r="Y265" s="102"/>
      <c r="Z265" s="44"/>
    </row>
    <row r="266" spans="5:26" ht="15.75" customHeight="1" x14ac:dyDescent="0.3">
      <c r="E266" s="112"/>
      <c r="F266" s="113"/>
      <c r="G266" s="113"/>
      <c r="H266" s="82"/>
      <c r="I266" s="114"/>
      <c r="J266" s="115"/>
      <c r="K266" s="101"/>
      <c r="L266" s="116"/>
      <c r="M266" s="116"/>
      <c r="N266" s="116"/>
      <c r="O266" s="117"/>
      <c r="P266" s="113"/>
      <c r="Q266" s="115"/>
      <c r="R266" s="118"/>
      <c r="S266" s="119"/>
      <c r="T266" s="120"/>
      <c r="U266" s="121"/>
      <c r="V266" s="121"/>
      <c r="Y266" s="102"/>
      <c r="Z266" s="44"/>
    </row>
    <row r="267" spans="5:26" ht="15.75" customHeight="1" x14ac:dyDescent="0.3">
      <c r="E267" s="112"/>
      <c r="F267" s="113"/>
      <c r="G267" s="113"/>
      <c r="H267" s="82"/>
      <c r="I267" s="114"/>
      <c r="J267" s="115"/>
      <c r="K267" s="101"/>
      <c r="L267" s="116"/>
      <c r="M267" s="116"/>
      <c r="N267" s="116"/>
      <c r="O267" s="117"/>
      <c r="P267" s="113"/>
      <c r="Q267" s="115"/>
      <c r="R267" s="118"/>
      <c r="S267" s="119"/>
      <c r="T267" s="120"/>
      <c r="U267" s="121"/>
      <c r="V267" s="121"/>
      <c r="Y267" s="102"/>
      <c r="Z267" s="44"/>
    </row>
    <row r="268" spans="5:26" ht="15.75" customHeight="1" x14ac:dyDescent="0.3">
      <c r="F268" s="44"/>
      <c r="G268" s="102"/>
      <c r="H268" s="102"/>
      <c r="I268" s="44"/>
      <c r="J268" s="102"/>
      <c r="K268" s="44"/>
      <c r="L268" s="44"/>
      <c r="M268" s="102"/>
      <c r="N268" s="44"/>
      <c r="O268" s="102"/>
      <c r="P268" s="102"/>
      <c r="Q268" s="44"/>
      <c r="R268" s="102"/>
      <c r="S268" s="102"/>
      <c r="T268" s="44"/>
      <c r="U268" s="44"/>
      <c r="V268" s="44"/>
      <c r="Y268" s="102"/>
      <c r="Z268" s="44"/>
    </row>
    <row r="269" spans="5:26" ht="15.75" customHeight="1" x14ac:dyDescent="0.3">
      <c r="F269" s="44"/>
      <c r="G269" s="102"/>
      <c r="H269" s="102"/>
      <c r="I269" s="44"/>
      <c r="J269" s="102"/>
      <c r="K269" s="44"/>
      <c r="L269" s="44"/>
      <c r="M269" s="102"/>
      <c r="N269" s="44"/>
      <c r="O269" s="102"/>
      <c r="P269" s="102"/>
      <c r="Q269" s="44"/>
      <c r="R269" s="102"/>
      <c r="S269" s="102"/>
      <c r="T269" s="44"/>
      <c r="U269" s="44"/>
      <c r="V269" s="44"/>
      <c r="Y269" s="102"/>
      <c r="Z269" s="44"/>
    </row>
    <row r="270" spans="5:26" ht="15.75" customHeight="1" x14ac:dyDescent="0.3">
      <c r="F270" s="44"/>
      <c r="G270" s="102"/>
      <c r="H270" s="102"/>
      <c r="I270" s="44"/>
      <c r="J270" s="102"/>
      <c r="K270" s="44"/>
      <c r="L270" s="44"/>
      <c r="M270" s="102"/>
      <c r="N270" s="44"/>
      <c r="O270" s="102"/>
      <c r="P270" s="102"/>
      <c r="Q270" s="44"/>
      <c r="R270" s="102"/>
      <c r="S270" s="102"/>
      <c r="T270" s="44"/>
      <c r="U270" s="44"/>
      <c r="V270" s="44"/>
      <c r="Y270" s="102"/>
      <c r="Z270" s="44"/>
    </row>
    <row r="271" spans="5:26" ht="15.75" customHeight="1" x14ac:dyDescent="0.3">
      <c r="F271" s="44"/>
      <c r="G271" s="102"/>
      <c r="H271" s="102"/>
      <c r="I271" s="44"/>
      <c r="J271" s="102"/>
      <c r="K271" s="44"/>
      <c r="L271" s="44"/>
      <c r="M271" s="102"/>
      <c r="N271" s="44"/>
      <c r="O271" s="102"/>
      <c r="P271" s="102"/>
      <c r="Q271" s="44"/>
      <c r="R271" s="102"/>
      <c r="S271" s="102"/>
      <c r="T271" s="44"/>
      <c r="U271" s="44"/>
      <c r="V271" s="44"/>
      <c r="Y271" s="102"/>
      <c r="Z271" s="44"/>
    </row>
    <row r="272" spans="5:26" ht="15.75" customHeight="1" x14ac:dyDescent="0.3">
      <c r="F272" s="44"/>
      <c r="G272" s="102"/>
      <c r="H272" s="102"/>
      <c r="I272" s="44"/>
      <c r="J272" s="102"/>
      <c r="K272" s="44"/>
      <c r="L272" s="44"/>
      <c r="M272" s="102"/>
      <c r="N272" s="44"/>
      <c r="O272" s="102"/>
      <c r="P272" s="102"/>
      <c r="Q272" s="44"/>
      <c r="R272" s="102"/>
      <c r="S272" s="102"/>
      <c r="T272" s="44"/>
      <c r="U272" s="44"/>
      <c r="V272" s="44"/>
      <c r="Y272" s="102"/>
      <c r="Z272" s="44"/>
    </row>
    <row r="273" spans="6:26" ht="15.75" customHeight="1" x14ac:dyDescent="0.3">
      <c r="F273" s="44"/>
      <c r="G273" s="102"/>
      <c r="H273" s="102"/>
      <c r="I273" s="44"/>
      <c r="J273" s="102"/>
      <c r="K273" s="44"/>
      <c r="L273" s="44"/>
      <c r="M273" s="102"/>
      <c r="N273" s="44"/>
      <c r="O273" s="102"/>
      <c r="P273" s="102"/>
      <c r="Q273" s="44"/>
      <c r="R273" s="102"/>
      <c r="S273" s="102"/>
      <c r="T273" s="44"/>
      <c r="U273" s="44"/>
      <c r="V273" s="44"/>
      <c r="Y273" s="102"/>
      <c r="Z273" s="44"/>
    </row>
    <row r="274" spans="6:26" ht="15.75" customHeight="1" x14ac:dyDescent="0.3">
      <c r="F274" s="44"/>
      <c r="G274" s="102"/>
      <c r="H274" s="102"/>
      <c r="I274" s="44"/>
      <c r="J274" s="102"/>
      <c r="K274" s="44"/>
      <c r="L274" s="44"/>
      <c r="M274" s="102"/>
      <c r="N274" s="44"/>
      <c r="O274" s="102"/>
      <c r="P274" s="102"/>
      <c r="Q274" s="44"/>
      <c r="R274" s="102"/>
      <c r="S274" s="102"/>
      <c r="T274" s="44"/>
      <c r="U274" s="44"/>
      <c r="V274" s="44"/>
      <c r="Y274" s="102"/>
      <c r="Z274" s="44"/>
    </row>
    <row r="275" spans="6:26" ht="15.75" customHeight="1" x14ac:dyDescent="0.3">
      <c r="F275" s="44"/>
      <c r="G275" s="102"/>
      <c r="H275" s="102"/>
      <c r="I275" s="44"/>
      <c r="J275" s="102"/>
      <c r="K275" s="44"/>
      <c r="L275" s="44"/>
      <c r="M275" s="102"/>
      <c r="N275" s="44"/>
      <c r="O275" s="102"/>
      <c r="P275" s="102"/>
      <c r="Q275" s="44"/>
      <c r="R275" s="102"/>
      <c r="S275" s="102"/>
      <c r="T275" s="44"/>
      <c r="U275" s="44"/>
      <c r="V275" s="44"/>
      <c r="Y275" s="102"/>
      <c r="Z275" s="44"/>
    </row>
    <row r="276" spans="6:26" ht="15.75" customHeight="1" x14ac:dyDescent="0.3">
      <c r="F276" s="44"/>
      <c r="G276" s="102"/>
      <c r="H276" s="102"/>
      <c r="I276" s="44"/>
      <c r="J276" s="102"/>
      <c r="K276" s="44"/>
      <c r="L276" s="44"/>
      <c r="M276" s="102"/>
      <c r="N276" s="44"/>
      <c r="O276" s="102"/>
      <c r="P276" s="102"/>
      <c r="Q276" s="44"/>
      <c r="R276" s="102"/>
      <c r="S276" s="102"/>
      <c r="T276" s="44"/>
      <c r="U276" s="44"/>
      <c r="V276" s="44"/>
      <c r="Y276" s="102"/>
      <c r="Z276" s="44"/>
    </row>
    <row r="277" spans="6:26" ht="15.75" customHeight="1" x14ac:dyDescent="0.3">
      <c r="F277" s="44"/>
      <c r="G277" s="102"/>
      <c r="H277" s="102"/>
      <c r="I277" s="44"/>
      <c r="J277" s="102"/>
      <c r="K277" s="44"/>
      <c r="L277" s="44"/>
      <c r="M277" s="102"/>
      <c r="N277" s="44"/>
      <c r="O277" s="102"/>
      <c r="P277" s="102"/>
      <c r="Q277" s="44"/>
      <c r="R277" s="102"/>
      <c r="S277" s="102"/>
      <c r="T277" s="44"/>
      <c r="U277" s="44"/>
      <c r="V277" s="44"/>
      <c r="Y277" s="102"/>
      <c r="Z277" s="44"/>
    </row>
    <row r="278" spans="6:26" ht="15.75" customHeight="1" x14ac:dyDescent="0.3">
      <c r="F278" s="44"/>
      <c r="G278" s="102"/>
      <c r="H278" s="102"/>
      <c r="I278" s="44"/>
      <c r="J278" s="102"/>
      <c r="K278" s="44"/>
      <c r="L278" s="44"/>
      <c r="M278" s="102"/>
      <c r="N278" s="44"/>
      <c r="O278" s="102"/>
      <c r="P278" s="102"/>
      <c r="Q278" s="44"/>
      <c r="R278" s="102"/>
      <c r="S278" s="102"/>
      <c r="T278" s="44"/>
      <c r="U278" s="44"/>
      <c r="V278" s="44"/>
      <c r="Y278" s="102"/>
      <c r="Z278" s="44"/>
    </row>
    <row r="279" spans="6:26" ht="15.75" customHeight="1" x14ac:dyDescent="0.3">
      <c r="F279" s="44"/>
      <c r="G279" s="102"/>
      <c r="H279" s="102"/>
      <c r="I279" s="44"/>
      <c r="J279" s="102"/>
      <c r="K279" s="44"/>
      <c r="L279" s="44"/>
      <c r="M279" s="102"/>
      <c r="N279" s="44"/>
      <c r="O279" s="102"/>
      <c r="P279" s="102"/>
      <c r="Q279" s="44"/>
      <c r="R279" s="102"/>
      <c r="S279" s="102"/>
      <c r="T279" s="44"/>
      <c r="U279" s="44"/>
      <c r="V279" s="44"/>
      <c r="Y279" s="102"/>
      <c r="Z279" s="44"/>
    </row>
    <row r="280" spans="6:26" ht="15.75" customHeight="1" x14ac:dyDescent="0.3">
      <c r="F280" s="44"/>
      <c r="G280" s="102"/>
      <c r="H280" s="102"/>
      <c r="I280" s="44"/>
      <c r="J280" s="102"/>
      <c r="K280" s="44"/>
      <c r="L280" s="44"/>
      <c r="M280" s="102"/>
      <c r="N280" s="44"/>
      <c r="O280" s="102"/>
      <c r="P280" s="102"/>
      <c r="Q280" s="44"/>
      <c r="R280" s="102"/>
      <c r="S280" s="102"/>
      <c r="T280" s="44"/>
      <c r="U280" s="44"/>
      <c r="V280" s="44"/>
      <c r="Y280" s="102"/>
      <c r="Z280" s="44"/>
    </row>
    <row r="281" spans="6:26" ht="15.75" customHeight="1" x14ac:dyDescent="0.3">
      <c r="F281" s="44"/>
      <c r="G281" s="102"/>
      <c r="H281" s="102"/>
      <c r="I281" s="44"/>
      <c r="J281" s="102"/>
      <c r="K281" s="44"/>
      <c r="L281" s="44"/>
      <c r="M281" s="102"/>
      <c r="N281" s="44"/>
      <c r="O281" s="102"/>
      <c r="P281" s="102"/>
      <c r="Q281" s="44"/>
      <c r="R281" s="102"/>
      <c r="S281" s="102"/>
      <c r="T281" s="44"/>
      <c r="U281" s="44"/>
      <c r="V281" s="44"/>
      <c r="Y281" s="102"/>
      <c r="Z281" s="44"/>
    </row>
    <row r="282" spans="6:26" ht="15.75" customHeight="1" x14ac:dyDescent="0.3">
      <c r="F282" s="44"/>
      <c r="G282" s="102"/>
      <c r="H282" s="102"/>
      <c r="I282" s="44"/>
      <c r="J282" s="102"/>
      <c r="K282" s="44"/>
      <c r="L282" s="44"/>
      <c r="M282" s="102"/>
      <c r="N282" s="44"/>
      <c r="O282" s="102"/>
      <c r="P282" s="102"/>
      <c r="Q282" s="44"/>
      <c r="R282" s="102"/>
      <c r="S282" s="102"/>
      <c r="T282" s="44"/>
      <c r="U282" s="44"/>
      <c r="V282" s="44"/>
      <c r="Y282" s="102"/>
      <c r="Z282" s="44"/>
    </row>
    <row r="283" spans="6:26" ht="15.75" customHeight="1" x14ac:dyDescent="0.3">
      <c r="F283" s="44"/>
      <c r="G283" s="102"/>
      <c r="H283" s="102"/>
      <c r="I283" s="44"/>
      <c r="J283" s="102"/>
      <c r="K283" s="44"/>
      <c r="L283" s="44"/>
      <c r="M283" s="102"/>
      <c r="N283" s="44"/>
      <c r="O283" s="102"/>
      <c r="P283" s="102"/>
      <c r="Q283" s="44"/>
      <c r="R283" s="102"/>
      <c r="S283" s="102"/>
      <c r="T283" s="44"/>
      <c r="U283" s="44"/>
      <c r="V283" s="44"/>
      <c r="Y283" s="102"/>
      <c r="Z283" s="44"/>
    </row>
    <row r="284" spans="6:26" ht="15.75" customHeight="1" x14ac:dyDescent="0.3">
      <c r="F284" s="44"/>
      <c r="G284" s="102"/>
      <c r="H284" s="102"/>
      <c r="I284" s="44"/>
      <c r="J284" s="102"/>
      <c r="K284" s="44"/>
      <c r="L284" s="44"/>
      <c r="M284" s="102"/>
      <c r="N284" s="44"/>
      <c r="O284" s="102"/>
      <c r="P284" s="102"/>
      <c r="Q284" s="44"/>
      <c r="R284" s="102"/>
      <c r="S284" s="102"/>
      <c r="T284" s="44"/>
      <c r="U284" s="44"/>
      <c r="V284" s="44"/>
      <c r="Y284" s="102"/>
      <c r="Z284" s="44"/>
    </row>
    <row r="285" spans="6:26" ht="15.75" customHeight="1" x14ac:dyDescent="0.3">
      <c r="F285" s="44"/>
      <c r="G285" s="102"/>
      <c r="H285" s="102"/>
      <c r="I285" s="44"/>
      <c r="J285" s="102"/>
      <c r="K285" s="44"/>
      <c r="L285" s="44"/>
      <c r="M285" s="102"/>
      <c r="N285" s="44"/>
      <c r="O285" s="102"/>
      <c r="P285" s="102"/>
      <c r="Q285" s="44"/>
      <c r="R285" s="102"/>
      <c r="S285" s="102"/>
      <c r="T285" s="44"/>
      <c r="U285" s="44"/>
      <c r="V285" s="44"/>
      <c r="Y285" s="102"/>
      <c r="Z285" s="44"/>
    </row>
    <row r="286" spans="6:26" ht="15.75" customHeight="1" x14ac:dyDescent="0.3">
      <c r="F286" s="44"/>
      <c r="G286" s="102"/>
      <c r="H286" s="102"/>
      <c r="I286" s="44"/>
      <c r="J286" s="102"/>
      <c r="K286" s="44"/>
      <c r="L286" s="44"/>
      <c r="M286" s="102"/>
      <c r="N286" s="44"/>
      <c r="O286" s="102"/>
      <c r="P286" s="102"/>
      <c r="Q286" s="44"/>
      <c r="R286" s="102"/>
      <c r="S286" s="102"/>
      <c r="T286" s="44"/>
      <c r="U286" s="44"/>
      <c r="V286" s="44"/>
      <c r="Y286" s="102"/>
      <c r="Z286" s="44"/>
    </row>
    <row r="287" spans="6:26" ht="15.75" customHeight="1" x14ac:dyDescent="0.3">
      <c r="F287" s="44"/>
      <c r="G287" s="102"/>
      <c r="H287" s="102"/>
      <c r="I287" s="44"/>
      <c r="J287" s="102"/>
      <c r="K287" s="44"/>
      <c r="L287" s="44"/>
      <c r="M287" s="102"/>
      <c r="N287" s="44"/>
      <c r="O287" s="102"/>
      <c r="P287" s="102"/>
      <c r="Q287" s="44"/>
      <c r="R287" s="102"/>
      <c r="S287" s="102"/>
      <c r="T287" s="44"/>
      <c r="U287" s="44"/>
      <c r="V287" s="44"/>
      <c r="Y287" s="102"/>
      <c r="Z287" s="44"/>
    </row>
    <row r="288" spans="6:26" ht="15.75" customHeight="1" x14ac:dyDescent="0.3">
      <c r="F288" s="44"/>
      <c r="G288" s="102"/>
      <c r="H288" s="102"/>
      <c r="I288" s="44"/>
      <c r="J288" s="102"/>
      <c r="K288" s="44"/>
      <c r="L288" s="44"/>
      <c r="M288" s="102"/>
      <c r="N288" s="44"/>
      <c r="O288" s="102"/>
      <c r="P288" s="102"/>
      <c r="Q288" s="44"/>
      <c r="R288" s="102"/>
      <c r="S288" s="102"/>
      <c r="T288" s="44"/>
      <c r="U288" s="44"/>
      <c r="V288" s="44"/>
      <c r="Y288" s="102"/>
      <c r="Z288" s="44"/>
    </row>
    <row r="289" spans="6:26" ht="15.75" customHeight="1" x14ac:dyDescent="0.3">
      <c r="F289" s="44"/>
      <c r="G289" s="102"/>
      <c r="H289" s="102"/>
      <c r="I289" s="44"/>
      <c r="J289" s="102"/>
      <c r="K289" s="44"/>
      <c r="L289" s="44"/>
      <c r="M289" s="102"/>
      <c r="N289" s="44"/>
      <c r="O289" s="102"/>
      <c r="P289" s="102"/>
      <c r="Q289" s="44"/>
      <c r="R289" s="102"/>
      <c r="S289" s="102"/>
      <c r="T289" s="44"/>
      <c r="U289" s="44"/>
      <c r="V289" s="44"/>
      <c r="Y289" s="102"/>
      <c r="Z289" s="44"/>
    </row>
    <row r="290" spans="6:26" ht="15.75" customHeight="1" x14ac:dyDescent="0.3">
      <c r="F290" s="44"/>
      <c r="G290" s="102"/>
      <c r="H290" s="102"/>
      <c r="I290" s="44"/>
      <c r="J290" s="102"/>
      <c r="K290" s="44"/>
      <c r="L290" s="44"/>
      <c r="M290" s="102"/>
      <c r="N290" s="44"/>
      <c r="O290" s="102"/>
      <c r="P290" s="102"/>
      <c r="Q290" s="44"/>
      <c r="R290" s="102"/>
      <c r="S290" s="102"/>
      <c r="T290" s="44"/>
      <c r="U290" s="44"/>
      <c r="V290" s="44"/>
      <c r="Y290" s="102"/>
      <c r="Z290" s="44"/>
    </row>
    <row r="291" spans="6:26" ht="15.75" customHeight="1" x14ac:dyDescent="0.3">
      <c r="F291" s="44"/>
      <c r="G291" s="102"/>
      <c r="H291" s="102"/>
      <c r="I291" s="44"/>
      <c r="J291" s="102"/>
      <c r="K291" s="44"/>
      <c r="L291" s="44"/>
      <c r="M291" s="102"/>
      <c r="N291" s="44"/>
      <c r="O291" s="102"/>
      <c r="P291" s="102"/>
      <c r="Q291" s="44"/>
      <c r="R291" s="102"/>
      <c r="S291" s="102"/>
      <c r="T291" s="44"/>
      <c r="U291" s="44"/>
      <c r="V291" s="44"/>
      <c r="Y291" s="102"/>
      <c r="Z291" s="44"/>
    </row>
    <row r="292" spans="6:26" ht="15.75" customHeight="1" x14ac:dyDescent="0.3">
      <c r="F292" s="44"/>
      <c r="G292" s="102"/>
      <c r="H292" s="102"/>
      <c r="I292" s="44"/>
      <c r="J292" s="102"/>
      <c r="K292" s="44"/>
      <c r="L292" s="44"/>
      <c r="M292" s="102"/>
      <c r="N292" s="44"/>
      <c r="O292" s="102"/>
      <c r="P292" s="102"/>
      <c r="Q292" s="44"/>
      <c r="R292" s="102"/>
      <c r="S292" s="102"/>
      <c r="T292" s="44"/>
      <c r="U292" s="44"/>
      <c r="V292" s="44"/>
      <c r="Y292" s="102"/>
      <c r="Z292" s="44"/>
    </row>
    <row r="293" spans="6:26" ht="15.75" customHeight="1" x14ac:dyDescent="0.3">
      <c r="F293" s="44"/>
      <c r="G293" s="102"/>
      <c r="H293" s="102"/>
      <c r="I293" s="44"/>
      <c r="J293" s="102"/>
      <c r="K293" s="44"/>
      <c r="L293" s="44"/>
      <c r="M293" s="102"/>
      <c r="N293" s="44"/>
      <c r="O293" s="102"/>
      <c r="P293" s="102"/>
      <c r="Q293" s="44"/>
      <c r="R293" s="102"/>
      <c r="S293" s="102"/>
      <c r="T293" s="44"/>
      <c r="U293" s="44"/>
      <c r="V293" s="44"/>
      <c r="Y293" s="102"/>
      <c r="Z293" s="44"/>
    </row>
    <row r="294" spans="6:26" ht="15.75" customHeight="1" x14ac:dyDescent="0.3">
      <c r="F294" s="44"/>
      <c r="G294" s="102"/>
      <c r="H294" s="102"/>
      <c r="I294" s="44"/>
      <c r="J294" s="102"/>
      <c r="K294" s="44"/>
      <c r="L294" s="44"/>
      <c r="M294" s="102"/>
      <c r="N294" s="44"/>
      <c r="O294" s="102"/>
      <c r="P294" s="102"/>
      <c r="Q294" s="44"/>
      <c r="R294" s="102"/>
      <c r="S294" s="102"/>
      <c r="T294" s="44"/>
      <c r="U294" s="44"/>
      <c r="V294" s="44"/>
      <c r="Y294" s="102"/>
      <c r="Z294" s="44"/>
    </row>
    <row r="295" spans="6:26" ht="15.75" customHeight="1" x14ac:dyDescent="0.3">
      <c r="F295" s="44"/>
      <c r="G295" s="102"/>
      <c r="H295" s="102"/>
      <c r="I295" s="44"/>
      <c r="J295" s="102"/>
      <c r="K295" s="44"/>
      <c r="L295" s="44"/>
      <c r="M295" s="102"/>
      <c r="N295" s="44"/>
      <c r="O295" s="102"/>
      <c r="P295" s="102"/>
      <c r="Q295" s="44"/>
      <c r="R295" s="102"/>
      <c r="S295" s="102"/>
      <c r="T295" s="44"/>
      <c r="U295" s="44"/>
      <c r="V295" s="44"/>
      <c r="Y295" s="102"/>
      <c r="Z295" s="44"/>
    </row>
    <row r="296" spans="6:26" ht="15.75" customHeight="1" x14ac:dyDescent="0.3">
      <c r="F296" s="44"/>
      <c r="G296" s="102"/>
      <c r="H296" s="102"/>
      <c r="I296" s="44"/>
      <c r="J296" s="102"/>
      <c r="K296" s="44"/>
      <c r="L296" s="44"/>
      <c r="M296" s="102"/>
      <c r="N296" s="44"/>
      <c r="O296" s="102"/>
      <c r="P296" s="102"/>
      <c r="Q296" s="44"/>
      <c r="R296" s="102"/>
      <c r="S296" s="102"/>
      <c r="T296" s="44"/>
      <c r="U296" s="44"/>
      <c r="V296" s="44"/>
      <c r="Y296" s="102"/>
      <c r="Z296" s="44"/>
    </row>
    <row r="297" spans="6:26" ht="15.75" customHeight="1" x14ac:dyDescent="0.3">
      <c r="F297" s="44"/>
      <c r="G297" s="102"/>
      <c r="H297" s="102"/>
      <c r="I297" s="44"/>
      <c r="J297" s="102"/>
      <c r="K297" s="44"/>
      <c r="L297" s="44"/>
      <c r="M297" s="102"/>
      <c r="N297" s="44"/>
      <c r="O297" s="102"/>
      <c r="P297" s="102"/>
      <c r="Q297" s="44"/>
      <c r="R297" s="102"/>
      <c r="S297" s="102"/>
      <c r="T297" s="44"/>
      <c r="U297" s="44"/>
      <c r="V297" s="44"/>
      <c r="Y297" s="102"/>
      <c r="Z297" s="44"/>
    </row>
    <row r="298" spans="6:26" ht="15.75" customHeight="1" x14ac:dyDescent="0.3">
      <c r="F298" s="44"/>
      <c r="G298" s="102"/>
      <c r="H298" s="102"/>
      <c r="I298" s="44"/>
      <c r="J298" s="102"/>
      <c r="K298" s="44"/>
      <c r="L298" s="44"/>
      <c r="M298" s="102"/>
      <c r="N298" s="44"/>
      <c r="O298" s="102"/>
      <c r="P298" s="102"/>
      <c r="Q298" s="44"/>
      <c r="R298" s="102"/>
      <c r="S298" s="102"/>
      <c r="T298" s="44"/>
      <c r="U298" s="44"/>
      <c r="V298" s="44"/>
      <c r="Y298" s="102"/>
      <c r="Z298" s="44"/>
    </row>
    <row r="299" spans="6:26" ht="15.75" customHeight="1" x14ac:dyDescent="0.3">
      <c r="F299" s="44"/>
      <c r="G299" s="102"/>
      <c r="H299" s="102"/>
      <c r="I299" s="44"/>
      <c r="J299" s="102"/>
      <c r="K299" s="44"/>
      <c r="L299" s="44"/>
      <c r="M299" s="102"/>
      <c r="N299" s="44"/>
      <c r="O299" s="102"/>
      <c r="P299" s="102"/>
      <c r="Q299" s="44"/>
      <c r="R299" s="102"/>
      <c r="S299" s="102"/>
      <c r="T299" s="44"/>
      <c r="U299" s="44"/>
      <c r="V299" s="44"/>
      <c r="Y299" s="102"/>
      <c r="Z299" s="44"/>
    </row>
    <row r="300" spans="6:26" ht="15.75" customHeight="1" x14ac:dyDescent="0.3">
      <c r="F300" s="44"/>
      <c r="G300" s="102"/>
      <c r="H300" s="102"/>
      <c r="I300" s="44"/>
      <c r="J300" s="102"/>
      <c r="K300" s="44"/>
      <c r="L300" s="44"/>
      <c r="M300" s="102"/>
      <c r="N300" s="44"/>
      <c r="O300" s="102"/>
      <c r="P300" s="102"/>
      <c r="Q300" s="44"/>
      <c r="R300" s="102"/>
      <c r="S300" s="102"/>
      <c r="T300" s="44"/>
      <c r="U300" s="44"/>
      <c r="V300" s="44"/>
      <c r="Y300" s="102"/>
      <c r="Z300" s="44"/>
    </row>
    <row r="301" spans="6:26" ht="15.75" customHeight="1" x14ac:dyDescent="0.3">
      <c r="F301" s="44"/>
      <c r="G301" s="102"/>
      <c r="H301" s="102"/>
      <c r="I301" s="44"/>
      <c r="J301" s="102"/>
      <c r="K301" s="44"/>
      <c r="L301" s="44"/>
      <c r="M301" s="102"/>
      <c r="N301" s="44"/>
      <c r="O301" s="102"/>
      <c r="P301" s="102"/>
      <c r="Q301" s="44"/>
      <c r="R301" s="102"/>
      <c r="S301" s="102"/>
      <c r="T301" s="44"/>
      <c r="U301" s="44"/>
      <c r="V301" s="44"/>
      <c r="Y301" s="102"/>
      <c r="Z301" s="44"/>
    </row>
    <row r="302" spans="6:26" ht="15.75" customHeight="1" x14ac:dyDescent="0.3">
      <c r="F302" s="44"/>
      <c r="G302" s="102"/>
      <c r="H302" s="102"/>
      <c r="I302" s="44"/>
      <c r="J302" s="102"/>
      <c r="K302" s="44"/>
      <c r="L302" s="44"/>
      <c r="M302" s="102"/>
      <c r="N302" s="44"/>
      <c r="O302" s="102"/>
      <c r="P302" s="102"/>
      <c r="Q302" s="44"/>
      <c r="R302" s="102"/>
      <c r="S302" s="102"/>
      <c r="T302" s="44"/>
      <c r="U302" s="44"/>
      <c r="V302" s="44"/>
      <c r="Y302" s="102"/>
      <c r="Z302" s="44"/>
    </row>
    <row r="303" spans="6:26" ht="15.75" customHeight="1" x14ac:dyDescent="0.3">
      <c r="F303" s="44"/>
      <c r="G303" s="102"/>
      <c r="H303" s="102"/>
      <c r="I303" s="44"/>
      <c r="J303" s="102"/>
      <c r="K303" s="44"/>
      <c r="L303" s="44"/>
      <c r="M303" s="102"/>
      <c r="N303" s="44"/>
      <c r="O303" s="102"/>
      <c r="P303" s="102"/>
      <c r="Q303" s="44"/>
      <c r="R303" s="102"/>
      <c r="S303" s="102"/>
      <c r="T303" s="44"/>
      <c r="U303" s="44"/>
      <c r="V303" s="44"/>
      <c r="Y303" s="102"/>
      <c r="Z303" s="44"/>
    </row>
    <row r="304" spans="6:26" ht="15.75" customHeight="1" x14ac:dyDescent="0.3">
      <c r="F304" s="44"/>
      <c r="G304" s="102"/>
      <c r="H304" s="102"/>
      <c r="I304" s="44"/>
      <c r="J304" s="102"/>
      <c r="K304" s="44"/>
      <c r="L304" s="44"/>
      <c r="M304" s="102"/>
      <c r="N304" s="44"/>
      <c r="O304" s="102"/>
      <c r="P304" s="102"/>
      <c r="Q304" s="44"/>
      <c r="R304" s="102"/>
      <c r="S304" s="102"/>
      <c r="T304" s="44"/>
      <c r="U304" s="44"/>
      <c r="V304" s="44"/>
      <c r="Y304" s="102"/>
      <c r="Z304" s="44"/>
    </row>
    <row r="305" spans="6:26" ht="15.75" customHeight="1" x14ac:dyDescent="0.3">
      <c r="F305" s="44"/>
      <c r="G305" s="102"/>
      <c r="H305" s="102"/>
      <c r="I305" s="44"/>
      <c r="J305" s="102"/>
      <c r="K305" s="44"/>
      <c r="L305" s="44"/>
      <c r="M305" s="102"/>
      <c r="N305" s="44"/>
      <c r="O305" s="102"/>
      <c r="P305" s="102"/>
      <c r="Q305" s="44"/>
      <c r="R305" s="102"/>
      <c r="S305" s="102"/>
      <c r="T305" s="44"/>
      <c r="U305" s="44"/>
      <c r="V305" s="44"/>
      <c r="Y305" s="102"/>
      <c r="Z305" s="44"/>
    </row>
    <row r="306" spans="6:26" ht="15.75" customHeight="1" x14ac:dyDescent="0.3">
      <c r="F306" s="44"/>
      <c r="G306" s="102"/>
      <c r="H306" s="102"/>
      <c r="I306" s="44"/>
      <c r="J306" s="102"/>
      <c r="K306" s="44"/>
      <c r="L306" s="44"/>
      <c r="M306" s="102"/>
      <c r="N306" s="44"/>
      <c r="O306" s="102"/>
      <c r="P306" s="102"/>
      <c r="Q306" s="44"/>
      <c r="R306" s="102"/>
      <c r="S306" s="102"/>
      <c r="T306" s="44"/>
      <c r="U306" s="44"/>
      <c r="V306" s="44"/>
      <c r="Y306" s="102"/>
      <c r="Z306" s="44"/>
    </row>
    <row r="307" spans="6:26" ht="15.75" customHeight="1" x14ac:dyDescent="0.3">
      <c r="F307" s="44"/>
      <c r="G307" s="102"/>
      <c r="H307" s="102"/>
      <c r="I307" s="44"/>
      <c r="J307" s="102"/>
      <c r="K307" s="44"/>
      <c r="L307" s="44"/>
      <c r="M307" s="102"/>
      <c r="N307" s="44"/>
      <c r="O307" s="102"/>
      <c r="P307" s="102"/>
      <c r="Q307" s="44"/>
      <c r="R307" s="102"/>
      <c r="S307" s="102"/>
      <c r="T307" s="44"/>
      <c r="U307" s="44"/>
      <c r="V307" s="44"/>
      <c r="Y307" s="102"/>
      <c r="Z307" s="44"/>
    </row>
    <row r="308" spans="6:26" ht="15.75" customHeight="1" x14ac:dyDescent="0.3">
      <c r="F308" s="44"/>
      <c r="G308" s="102"/>
      <c r="H308" s="102"/>
      <c r="I308" s="44"/>
      <c r="J308" s="102"/>
      <c r="K308" s="44"/>
      <c r="L308" s="44"/>
      <c r="M308" s="102"/>
      <c r="N308" s="44"/>
      <c r="O308" s="102"/>
      <c r="P308" s="102"/>
      <c r="Q308" s="44"/>
      <c r="R308" s="102"/>
      <c r="S308" s="102"/>
      <c r="T308" s="44"/>
      <c r="U308" s="44"/>
      <c r="V308" s="44"/>
      <c r="Y308" s="102"/>
      <c r="Z308" s="44"/>
    </row>
    <row r="309" spans="6:26" ht="15.75" customHeight="1" x14ac:dyDescent="0.3">
      <c r="F309" s="44"/>
      <c r="G309" s="102"/>
      <c r="H309" s="102"/>
      <c r="I309" s="44"/>
      <c r="J309" s="102"/>
      <c r="K309" s="44"/>
      <c r="L309" s="44"/>
      <c r="M309" s="102"/>
      <c r="N309" s="44"/>
      <c r="O309" s="102"/>
      <c r="P309" s="102"/>
      <c r="Q309" s="44"/>
      <c r="R309" s="102"/>
      <c r="S309" s="102"/>
      <c r="T309" s="44"/>
      <c r="U309" s="44"/>
      <c r="V309" s="44"/>
      <c r="Y309" s="102"/>
      <c r="Z309" s="44"/>
    </row>
    <row r="310" spans="6:26" ht="15.75" customHeight="1" x14ac:dyDescent="0.3">
      <c r="F310" s="44"/>
      <c r="G310" s="102"/>
      <c r="H310" s="102"/>
      <c r="I310" s="44"/>
      <c r="J310" s="102"/>
      <c r="K310" s="44"/>
      <c r="L310" s="44"/>
      <c r="M310" s="102"/>
      <c r="N310" s="44"/>
      <c r="O310" s="102"/>
      <c r="P310" s="102"/>
      <c r="Q310" s="44"/>
      <c r="R310" s="102"/>
      <c r="S310" s="102"/>
      <c r="T310" s="44"/>
      <c r="U310" s="44"/>
      <c r="V310" s="44"/>
      <c r="Y310" s="102"/>
      <c r="Z310" s="44"/>
    </row>
    <row r="311" spans="6:26" ht="15.75" customHeight="1" x14ac:dyDescent="0.3">
      <c r="F311" s="44"/>
      <c r="G311" s="102"/>
      <c r="H311" s="102"/>
      <c r="I311" s="44"/>
      <c r="J311" s="102"/>
      <c r="K311" s="44"/>
      <c r="L311" s="44"/>
      <c r="M311" s="102"/>
      <c r="N311" s="44"/>
      <c r="O311" s="102"/>
      <c r="P311" s="102"/>
      <c r="Q311" s="44"/>
      <c r="R311" s="102"/>
      <c r="S311" s="102"/>
      <c r="T311" s="44"/>
      <c r="U311" s="44"/>
      <c r="V311" s="44"/>
      <c r="Y311" s="102"/>
      <c r="Z311" s="44"/>
    </row>
    <row r="312" spans="6:26" ht="15.75" customHeight="1" x14ac:dyDescent="0.3">
      <c r="F312" s="44"/>
      <c r="G312" s="102"/>
      <c r="H312" s="102"/>
      <c r="I312" s="44"/>
      <c r="J312" s="102"/>
      <c r="K312" s="44"/>
      <c r="L312" s="44"/>
      <c r="M312" s="102"/>
      <c r="N312" s="44"/>
      <c r="O312" s="102"/>
      <c r="P312" s="102"/>
      <c r="Q312" s="44"/>
      <c r="R312" s="102"/>
      <c r="S312" s="102"/>
      <c r="T312" s="44"/>
      <c r="U312" s="44"/>
      <c r="V312" s="44"/>
      <c r="Y312" s="102"/>
      <c r="Z312" s="44"/>
    </row>
    <row r="313" spans="6:26" ht="15.75" customHeight="1" x14ac:dyDescent="0.3">
      <c r="F313" s="44"/>
      <c r="G313" s="102"/>
      <c r="H313" s="102"/>
      <c r="I313" s="44"/>
      <c r="J313" s="102"/>
      <c r="K313" s="44"/>
      <c r="L313" s="44"/>
      <c r="M313" s="102"/>
      <c r="N313" s="44"/>
      <c r="O313" s="102"/>
      <c r="P313" s="102"/>
      <c r="Q313" s="44"/>
      <c r="R313" s="102"/>
      <c r="S313" s="102"/>
      <c r="T313" s="44"/>
      <c r="U313" s="44"/>
      <c r="V313" s="44"/>
      <c r="Y313" s="102"/>
      <c r="Z313" s="44"/>
    </row>
    <row r="314" spans="6:26" ht="15.75" customHeight="1" x14ac:dyDescent="0.3">
      <c r="F314" s="44"/>
      <c r="G314" s="102"/>
      <c r="H314" s="102"/>
      <c r="I314" s="44"/>
      <c r="J314" s="102"/>
      <c r="K314" s="44"/>
      <c r="L314" s="44"/>
      <c r="M314" s="102"/>
      <c r="N314" s="44"/>
      <c r="O314" s="102"/>
      <c r="P314" s="102"/>
      <c r="Q314" s="44"/>
      <c r="R314" s="102"/>
      <c r="S314" s="102"/>
      <c r="T314" s="44"/>
      <c r="U314" s="44"/>
      <c r="V314" s="44"/>
      <c r="Y314" s="102"/>
      <c r="Z314" s="44"/>
    </row>
    <row r="315" spans="6:26" ht="15.75" customHeight="1" x14ac:dyDescent="0.3">
      <c r="F315" s="44"/>
      <c r="G315" s="102"/>
      <c r="H315" s="102"/>
      <c r="I315" s="44"/>
      <c r="J315" s="102"/>
      <c r="K315" s="44"/>
      <c r="L315" s="44"/>
      <c r="M315" s="102"/>
      <c r="N315" s="44"/>
      <c r="O315" s="102"/>
      <c r="P315" s="102"/>
      <c r="Q315" s="44"/>
      <c r="R315" s="102"/>
      <c r="S315" s="102"/>
      <c r="T315" s="44"/>
      <c r="U315" s="44"/>
      <c r="V315" s="44"/>
      <c r="Y315" s="102"/>
      <c r="Z315" s="44"/>
    </row>
    <row r="316" spans="6:26" ht="15.75" customHeight="1" x14ac:dyDescent="0.3">
      <c r="F316" s="44"/>
      <c r="G316" s="102"/>
      <c r="H316" s="102"/>
      <c r="I316" s="44"/>
      <c r="J316" s="102"/>
      <c r="K316" s="44"/>
      <c r="L316" s="44"/>
      <c r="M316" s="102"/>
      <c r="N316" s="44"/>
      <c r="O316" s="102"/>
      <c r="P316" s="102"/>
      <c r="Q316" s="44"/>
      <c r="R316" s="102"/>
      <c r="S316" s="102"/>
      <c r="T316" s="44"/>
      <c r="U316" s="44"/>
      <c r="V316" s="44"/>
      <c r="Y316" s="102"/>
      <c r="Z316" s="44"/>
    </row>
    <row r="317" spans="6:26" ht="15.75" customHeight="1" x14ac:dyDescent="0.3">
      <c r="F317" s="44"/>
      <c r="G317" s="102"/>
      <c r="H317" s="102"/>
      <c r="I317" s="44"/>
      <c r="J317" s="102"/>
      <c r="K317" s="44"/>
      <c r="L317" s="44"/>
      <c r="M317" s="102"/>
      <c r="N317" s="44"/>
      <c r="O317" s="102"/>
      <c r="P317" s="102"/>
      <c r="Q317" s="44"/>
      <c r="R317" s="102"/>
      <c r="S317" s="102"/>
      <c r="T317" s="44"/>
      <c r="U317" s="44"/>
      <c r="V317" s="44"/>
      <c r="Y317" s="102"/>
      <c r="Z317" s="44"/>
    </row>
    <row r="318" spans="6:26" ht="15.75" customHeight="1" x14ac:dyDescent="0.3">
      <c r="F318" s="44"/>
      <c r="G318" s="102"/>
      <c r="H318" s="102"/>
      <c r="I318" s="44"/>
      <c r="J318" s="102"/>
      <c r="K318" s="44"/>
      <c r="L318" s="44"/>
      <c r="M318" s="102"/>
      <c r="N318" s="44"/>
      <c r="O318" s="102"/>
      <c r="P318" s="102"/>
      <c r="Q318" s="44"/>
      <c r="R318" s="102"/>
      <c r="S318" s="102"/>
      <c r="T318" s="44"/>
      <c r="U318" s="44"/>
      <c r="V318" s="44"/>
      <c r="Y318" s="102"/>
      <c r="Z318" s="44"/>
    </row>
    <row r="319" spans="6:26" ht="15.75" customHeight="1" x14ac:dyDescent="0.3">
      <c r="F319" s="44"/>
      <c r="G319" s="102"/>
      <c r="H319" s="102"/>
      <c r="I319" s="44"/>
      <c r="J319" s="102"/>
      <c r="K319" s="44"/>
      <c r="L319" s="44"/>
      <c r="M319" s="102"/>
      <c r="N319" s="44"/>
      <c r="O319" s="102"/>
      <c r="P319" s="102"/>
      <c r="Q319" s="44"/>
      <c r="R319" s="102"/>
      <c r="S319" s="102"/>
      <c r="T319" s="44"/>
      <c r="U319" s="44"/>
      <c r="V319" s="44"/>
      <c r="Y319" s="102"/>
      <c r="Z319" s="44"/>
    </row>
    <row r="320" spans="6:26" ht="15.75" customHeight="1" x14ac:dyDescent="0.3">
      <c r="F320" s="44"/>
      <c r="G320" s="102"/>
      <c r="H320" s="102"/>
      <c r="I320" s="44"/>
      <c r="J320" s="102"/>
      <c r="K320" s="44"/>
      <c r="L320" s="44"/>
      <c r="M320" s="102"/>
      <c r="N320" s="44"/>
      <c r="O320" s="102"/>
      <c r="P320" s="102"/>
      <c r="Q320" s="44"/>
      <c r="R320" s="102"/>
      <c r="S320" s="102"/>
      <c r="T320" s="44"/>
      <c r="U320" s="44"/>
      <c r="V320" s="44"/>
      <c r="Y320" s="102"/>
      <c r="Z320" s="44"/>
    </row>
    <row r="321" spans="6:26" ht="15.75" customHeight="1" x14ac:dyDescent="0.3">
      <c r="F321" s="44"/>
      <c r="G321" s="102"/>
      <c r="H321" s="102"/>
      <c r="I321" s="44"/>
      <c r="J321" s="102"/>
      <c r="K321" s="44"/>
      <c r="L321" s="44"/>
      <c r="M321" s="102"/>
      <c r="N321" s="44"/>
      <c r="O321" s="102"/>
      <c r="P321" s="102"/>
      <c r="Q321" s="44"/>
      <c r="R321" s="102"/>
      <c r="S321" s="102"/>
      <c r="T321" s="44"/>
      <c r="U321" s="44"/>
      <c r="V321" s="44"/>
      <c r="Y321" s="102"/>
      <c r="Z321" s="44"/>
    </row>
    <row r="322" spans="6:26" ht="15.75" customHeight="1" x14ac:dyDescent="0.3">
      <c r="F322" s="44"/>
      <c r="G322" s="102"/>
      <c r="H322" s="102"/>
      <c r="I322" s="44"/>
      <c r="J322" s="102"/>
      <c r="K322" s="44"/>
      <c r="L322" s="44"/>
      <c r="M322" s="102"/>
      <c r="N322" s="44"/>
      <c r="O322" s="102"/>
      <c r="P322" s="102"/>
      <c r="Q322" s="44"/>
      <c r="R322" s="102"/>
      <c r="S322" s="102"/>
      <c r="T322" s="44"/>
      <c r="U322" s="44"/>
      <c r="V322" s="44"/>
      <c r="Y322" s="102"/>
      <c r="Z322" s="44"/>
    </row>
    <row r="323" spans="6:26" ht="15.75" customHeight="1" x14ac:dyDescent="0.3">
      <c r="F323" s="44"/>
      <c r="G323" s="102"/>
      <c r="H323" s="102"/>
      <c r="I323" s="44"/>
      <c r="J323" s="102"/>
      <c r="K323" s="44"/>
      <c r="L323" s="44"/>
      <c r="M323" s="102"/>
      <c r="N323" s="44"/>
      <c r="O323" s="102"/>
      <c r="P323" s="102"/>
      <c r="Q323" s="44"/>
      <c r="R323" s="102"/>
      <c r="S323" s="102"/>
      <c r="T323" s="44"/>
      <c r="U323" s="44"/>
      <c r="V323" s="44"/>
      <c r="Y323" s="102"/>
      <c r="Z323" s="44"/>
    </row>
    <row r="324" spans="6:26" ht="15.75" customHeight="1" x14ac:dyDescent="0.3">
      <c r="F324" s="44"/>
      <c r="G324" s="102"/>
      <c r="H324" s="102"/>
      <c r="I324" s="44"/>
      <c r="J324" s="102"/>
      <c r="K324" s="44"/>
      <c r="L324" s="44"/>
      <c r="M324" s="102"/>
      <c r="N324" s="44"/>
      <c r="O324" s="102"/>
      <c r="P324" s="102"/>
      <c r="Q324" s="44"/>
      <c r="R324" s="102"/>
      <c r="S324" s="102"/>
      <c r="T324" s="44"/>
      <c r="U324" s="44"/>
      <c r="V324" s="44"/>
      <c r="Y324" s="102"/>
      <c r="Z324" s="44"/>
    </row>
    <row r="325" spans="6:26" ht="15.75" customHeight="1" x14ac:dyDescent="0.3">
      <c r="F325" s="44"/>
      <c r="G325" s="102"/>
      <c r="H325" s="102"/>
      <c r="I325" s="44"/>
      <c r="J325" s="102"/>
      <c r="K325" s="44"/>
      <c r="L325" s="44"/>
      <c r="M325" s="102"/>
      <c r="N325" s="44"/>
      <c r="O325" s="102"/>
      <c r="P325" s="102"/>
      <c r="Q325" s="44"/>
      <c r="R325" s="102"/>
      <c r="S325" s="102"/>
      <c r="T325" s="44"/>
      <c r="U325" s="44"/>
      <c r="V325" s="44"/>
      <c r="Y325" s="102"/>
      <c r="Z325" s="44"/>
    </row>
    <row r="326" spans="6:26" ht="15.75" customHeight="1" x14ac:dyDescent="0.3">
      <c r="F326" s="44"/>
      <c r="G326" s="102"/>
      <c r="H326" s="102"/>
      <c r="I326" s="44"/>
      <c r="J326" s="102"/>
      <c r="K326" s="44"/>
      <c r="L326" s="44"/>
      <c r="M326" s="102"/>
      <c r="N326" s="44"/>
      <c r="O326" s="102"/>
      <c r="P326" s="102"/>
      <c r="Q326" s="44"/>
      <c r="R326" s="102"/>
      <c r="S326" s="102"/>
      <c r="T326" s="44"/>
      <c r="U326" s="44"/>
      <c r="V326" s="44"/>
      <c r="Y326" s="102"/>
      <c r="Z326" s="44"/>
    </row>
    <row r="327" spans="6:26" ht="15.75" customHeight="1" x14ac:dyDescent="0.3">
      <c r="F327" s="44"/>
      <c r="G327" s="102"/>
      <c r="H327" s="102"/>
      <c r="I327" s="44"/>
      <c r="J327" s="102"/>
      <c r="K327" s="44"/>
      <c r="L327" s="44"/>
      <c r="M327" s="102"/>
      <c r="N327" s="44"/>
      <c r="O327" s="102"/>
      <c r="P327" s="102"/>
      <c r="Q327" s="44"/>
      <c r="R327" s="102"/>
      <c r="S327" s="102"/>
      <c r="T327" s="44"/>
      <c r="U327" s="44"/>
      <c r="V327" s="44"/>
      <c r="Y327" s="102"/>
      <c r="Z327" s="44"/>
    </row>
    <row r="328" spans="6:26" ht="15.75" customHeight="1" x14ac:dyDescent="0.3">
      <c r="F328" s="44"/>
      <c r="G328" s="102"/>
      <c r="H328" s="102"/>
      <c r="I328" s="44"/>
      <c r="J328" s="102"/>
      <c r="K328" s="44"/>
      <c r="L328" s="44"/>
      <c r="M328" s="102"/>
      <c r="N328" s="44"/>
      <c r="O328" s="102"/>
      <c r="P328" s="102"/>
      <c r="Q328" s="44"/>
      <c r="R328" s="102"/>
      <c r="S328" s="102"/>
      <c r="T328" s="44"/>
      <c r="U328" s="44"/>
      <c r="V328" s="44"/>
      <c r="Y328" s="102"/>
      <c r="Z328" s="44"/>
    </row>
    <row r="329" spans="6:26" ht="15.75" customHeight="1" x14ac:dyDescent="0.3">
      <c r="F329" s="44"/>
      <c r="G329" s="102"/>
      <c r="H329" s="102"/>
      <c r="I329" s="44"/>
      <c r="J329" s="102"/>
      <c r="K329" s="44"/>
      <c r="L329" s="44"/>
      <c r="M329" s="102"/>
      <c r="N329" s="44"/>
      <c r="O329" s="102"/>
      <c r="P329" s="102"/>
      <c r="Q329" s="44"/>
      <c r="R329" s="102"/>
      <c r="S329" s="102"/>
      <c r="T329" s="44"/>
      <c r="U329" s="44"/>
      <c r="V329" s="44"/>
      <c r="Y329" s="102"/>
      <c r="Z329" s="44"/>
    </row>
    <row r="330" spans="6:26" ht="15.75" customHeight="1" x14ac:dyDescent="0.3">
      <c r="F330" s="44"/>
      <c r="G330" s="102"/>
      <c r="H330" s="102"/>
      <c r="I330" s="44"/>
      <c r="J330" s="102"/>
      <c r="K330" s="44"/>
      <c r="L330" s="44"/>
      <c r="M330" s="102"/>
      <c r="N330" s="44"/>
      <c r="O330" s="102"/>
      <c r="P330" s="102"/>
      <c r="Q330" s="44"/>
      <c r="R330" s="102"/>
      <c r="S330" s="102"/>
      <c r="T330" s="44"/>
      <c r="U330" s="44"/>
      <c r="V330" s="44"/>
      <c r="Y330" s="102"/>
      <c r="Z330" s="44"/>
    </row>
    <row r="331" spans="6:26" ht="15.75" customHeight="1" x14ac:dyDescent="0.3">
      <c r="F331" s="44"/>
      <c r="G331" s="102"/>
      <c r="H331" s="102"/>
      <c r="I331" s="44"/>
      <c r="J331" s="102"/>
      <c r="K331" s="44"/>
      <c r="L331" s="44"/>
      <c r="M331" s="102"/>
      <c r="N331" s="44"/>
      <c r="O331" s="102"/>
      <c r="P331" s="102"/>
      <c r="Q331" s="44"/>
      <c r="R331" s="102"/>
      <c r="S331" s="102"/>
      <c r="T331" s="44"/>
      <c r="U331" s="44"/>
      <c r="V331" s="44"/>
      <c r="Y331" s="102"/>
      <c r="Z331" s="44"/>
    </row>
    <row r="332" spans="6:26" ht="15.75" customHeight="1" x14ac:dyDescent="0.3">
      <c r="F332" s="44"/>
      <c r="G332" s="102"/>
      <c r="H332" s="102"/>
      <c r="I332" s="44"/>
      <c r="J332" s="102"/>
      <c r="K332" s="44"/>
      <c r="L332" s="44"/>
      <c r="M332" s="102"/>
      <c r="N332" s="44"/>
      <c r="O332" s="102"/>
      <c r="P332" s="102"/>
      <c r="Q332" s="44"/>
      <c r="R332" s="102"/>
      <c r="S332" s="102"/>
      <c r="T332" s="44"/>
      <c r="U332" s="44"/>
      <c r="V332" s="44"/>
      <c r="Y332" s="102"/>
      <c r="Z332" s="44"/>
    </row>
    <row r="333" spans="6:26" ht="15.75" customHeight="1" x14ac:dyDescent="0.3">
      <c r="F333" s="44"/>
      <c r="G333" s="102"/>
      <c r="H333" s="102"/>
      <c r="I333" s="44"/>
      <c r="J333" s="102"/>
      <c r="K333" s="44"/>
      <c r="L333" s="44"/>
      <c r="M333" s="102"/>
      <c r="N333" s="44"/>
      <c r="O333" s="102"/>
      <c r="P333" s="102"/>
      <c r="Q333" s="44"/>
      <c r="R333" s="102"/>
      <c r="S333" s="102"/>
      <c r="T333" s="44"/>
      <c r="U333" s="44"/>
      <c r="V333" s="44"/>
      <c r="Y333" s="102"/>
      <c r="Z333" s="44"/>
    </row>
    <row r="334" spans="6:26" ht="15.75" customHeight="1" x14ac:dyDescent="0.3">
      <c r="F334" s="44"/>
      <c r="G334" s="102"/>
      <c r="H334" s="102"/>
      <c r="I334" s="44"/>
      <c r="J334" s="102"/>
      <c r="K334" s="44"/>
      <c r="L334" s="44"/>
      <c r="M334" s="102"/>
      <c r="N334" s="44"/>
      <c r="O334" s="102"/>
      <c r="P334" s="102"/>
      <c r="Q334" s="44"/>
      <c r="R334" s="102"/>
      <c r="S334" s="102"/>
      <c r="T334" s="44"/>
      <c r="U334" s="44"/>
      <c r="V334" s="44"/>
      <c r="Y334" s="102"/>
      <c r="Z334" s="44"/>
    </row>
    <row r="335" spans="6:26" ht="15.75" customHeight="1" x14ac:dyDescent="0.3">
      <c r="F335" s="44"/>
      <c r="G335" s="102"/>
      <c r="H335" s="102"/>
      <c r="I335" s="44"/>
      <c r="J335" s="102"/>
      <c r="K335" s="44"/>
      <c r="L335" s="44"/>
      <c r="M335" s="102"/>
      <c r="N335" s="44"/>
      <c r="O335" s="102"/>
      <c r="P335" s="102"/>
      <c r="Q335" s="44"/>
      <c r="R335" s="102"/>
      <c r="S335" s="102"/>
      <c r="T335" s="44"/>
      <c r="U335" s="44"/>
      <c r="V335" s="44"/>
      <c r="Y335" s="102"/>
      <c r="Z335" s="44"/>
    </row>
    <row r="336" spans="6:26" ht="15.75" customHeight="1" x14ac:dyDescent="0.3">
      <c r="F336" s="44"/>
      <c r="G336" s="102"/>
      <c r="H336" s="102"/>
      <c r="I336" s="44"/>
      <c r="J336" s="102"/>
      <c r="K336" s="44"/>
      <c r="L336" s="44"/>
      <c r="M336" s="102"/>
      <c r="N336" s="44"/>
      <c r="O336" s="102"/>
      <c r="P336" s="102"/>
      <c r="Q336" s="44"/>
      <c r="R336" s="102"/>
      <c r="S336" s="102"/>
      <c r="T336" s="44"/>
      <c r="U336" s="44"/>
      <c r="V336" s="44"/>
      <c r="Y336" s="102"/>
      <c r="Z336" s="44"/>
    </row>
    <row r="337" spans="6:26" ht="15.75" customHeight="1" x14ac:dyDescent="0.3">
      <c r="F337" s="44"/>
      <c r="G337" s="102"/>
      <c r="H337" s="102"/>
      <c r="I337" s="44"/>
      <c r="J337" s="102"/>
      <c r="K337" s="44"/>
      <c r="L337" s="44"/>
      <c r="M337" s="102"/>
      <c r="N337" s="44"/>
      <c r="O337" s="102"/>
      <c r="P337" s="102"/>
      <c r="Q337" s="44"/>
      <c r="R337" s="102"/>
      <c r="S337" s="102"/>
      <c r="T337" s="44"/>
      <c r="U337" s="44"/>
      <c r="V337" s="44"/>
      <c r="Y337" s="102"/>
      <c r="Z337" s="44"/>
    </row>
    <row r="338" spans="6:26" ht="15.75" customHeight="1" x14ac:dyDescent="0.3">
      <c r="F338" s="44"/>
      <c r="G338" s="102"/>
      <c r="H338" s="102"/>
      <c r="I338" s="44"/>
      <c r="J338" s="102"/>
      <c r="K338" s="44"/>
      <c r="L338" s="44"/>
      <c r="M338" s="102"/>
      <c r="N338" s="44"/>
      <c r="O338" s="102"/>
      <c r="P338" s="102"/>
      <c r="Q338" s="44"/>
      <c r="R338" s="102"/>
      <c r="S338" s="102"/>
      <c r="T338" s="44"/>
      <c r="U338" s="44"/>
      <c r="V338" s="44"/>
      <c r="Y338" s="102"/>
      <c r="Z338" s="44"/>
    </row>
    <row r="339" spans="6:26" ht="15.75" customHeight="1" x14ac:dyDescent="0.3">
      <c r="F339" s="44"/>
      <c r="G339" s="102"/>
      <c r="H339" s="102"/>
      <c r="I339" s="44"/>
      <c r="J339" s="102"/>
      <c r="K339" s="44"/>
      <c r="L339" s="44"/>
      <c r="M339" s="102"/>
      <c r="N339" s="44"/>
      <c r="O339" s="102"/>
      <c r="P339" s="102"/>
      <c r="Q339" s="44"/>
      <c r="R339" s="102"/>
      <c r="S339" s="102"/>
      <c r="T339" s="44"/>
      <c r="U339" s="44"/>
      <c r="V339" s="44"/>
      <c r="Y339" s="102"/>
      <c r="Z339" s="44"/>
    </row>
    <row r="340" spans="6:26" ht="15.75" customHeight="1" x14ac:dyDescent="0.3">
      <c r="F340" s="44"/>
      <c r="G340" s="102"/>
      <c r="H340" s="102"/>
      <c r="I340" s="44"/>
      <c r="J340" s="102"/>
      <c r="K340" s="44"/>
      <c r="L340" s="44"/>
      <c r="M340" s="102"/>
      <c r="N340" s="44"/>
      <c r="O340" s="102"/>
      <c r="P340" s="102"/>
      <c r="Q340" s="44"/>
      <c r="R340" s="102"/>
      <c r="S340" s="102"/>
      <c r="T340" s="44"/>
      <c r="U340" s="44"/>
      <c r="V340" s="44"/>
      <c r="Y340" s="102"/>
      <c r="Z340" s="44"/>
    </row>
    <row r="341" spans="6:26" ht="15.75" customHeight="1" x14ac:dyDescent="0.3">
      <c r="F341" s="44"/>
      <c r="G341" s="102"/>
      <c r="H341" s="102"/>
      <c r="I341" s="44"/>
      <c r="J341" s="102"/>
      <c r="K341" s="44"/>
      <c r="L341" s="44"/>
      <c r="M341" s="102"/>
      <c r="N341" s="44"/>
      <c r="O341" s="102"/>
      <c r="P341" s="102"/>
      <c r="Q341" s="44"/>
      <c r="R341" s="102"/>
      <c r="S341" s="102"/>
      <c r="T341" s="44"/>
      <c r="U341" s="44"/>
      <c r="V341" s="44"/>
      <c r="Y341" s="102"/>
      <c r="Z341" s="44"/>
    </row>
    <row r="342" spans="6:26" ht="15.75" customHeight="1" x14ac:dyDescent="0.3">
      <c r="F342" s="44"/>
      <c r="G342" s="102"/>
      <c r="H342" s="102"/>
      <c r="I342" s="44"/>
      <c r="J342" s="102"/>
      <c r="K342" s="44"/>
      <c r="L342" s="44"/>
      <c r="M342" s="102"/>
      <c r="N342" s="44"/>
      <c r="O342" s="102"/>
      <c r="P342" s="102"/>
      <c r="Q342" s="44"/>
      <c r="R342" s="102"/>
      <c r="S342" s="102"/>
      <c r="T342" s="44"/>
      <c r="U342" s="44"/>
      <c r="V342" s="44"/>
      <c r="Y342" s="102"/>
      <c r="Z342" s="44"/>
    </row>
    <row r="343" spans="6:26" ht="15.75" customHeight="1" x14ac:dyDescent="0.3">
      <c r="F343" s="44"/>
      <c r="G343" s="102"/>
      <c r="H343" s="102"/>
      <c r="I343" s="44"/>
      <c r="J343" s="102"/>
      <c r="K343" s="44"/>
      <c r="L343" s="44"/>
      <c r="M343" s="102"/>
      <c r="N343" s="44"/>
      <c r="O343" s="102"/>
      <c r="P343" s="102"/>
      <c r="Q343" s="44"/>
      <c r="R343" s="102"/>
      <c r="S343" s="102"/>
      <c r="T343" s="44"/>
      <c r="U343" s="44"/>
      <c r="V343" s="44"/>
      <c r="Y343" s="102"/>
      <c r="Z343" s="44"/>
    </row>
    <row r="344" spans="6:26" ht="15.75" customHeight="1" x14ac:dyDescent="0.3">
      <c r="F344" s="44"/>
      <c r="G344" s="102"/>
      <c r="H344" s="102"/>
      <c r="I344" s="44"/>
      <c r="J344" s="102"/>
      <c r="K344" s="44"/>
      <c r="L344" s="44"/>
      <c r="M344" s="102"/>
      <c r="N344" s="44"/>
      <c r="O344" s="102"/>
      <c r="P344" s="102"/>
      <c r="Q344" s="44"/>
      <c r="R344" s="102"/>
      <c r="S344" s="102"/>
      <c r="T344" s="44"/>
      <c r="U344" s="44"/>
      <c r="V344" s="44"/>
      <c r="Y344" s="102"/>
      <c r="Z344" s="44"/>
    </row>
    <row r="345" spans="6:26" ht="15.75" customHeight="1" x14ac:dyDescent="0.3">
      <c r="F345" s="44"/>
      <c r="G345" s="102"/>
      <c r="H345" s="102"/>
      <c r="I345" s="44"/>
      <c r="J345" s="102"/>
      <c r="K345" s="44"/>
      <c r="L345" s="44"/>
      <c r="M345" s="102"/>
      <c r="N345" s="44"/>
      <c r="O345" s="102"/>
      <c r="P345" s="102"/>
      <c r="Q345" s="44"/>
      <c r="R345" s="102"/>
      <c r="S345" s="102"/>
      <c r="T345" s="44"/>
      <c r="U345" s="44"/>
      <c r="V345" s="44"/>
      <c r="Y345" s="102"/>
      <c r="Z345" s="44"/>
    </row>
    <row r="346" spans="6:26" ht="15.75" customHeight="1" x14ac:dyDescent="0.3">
      <c r="F346" s="44"/>
      <c r="G346" s="102"/>
      <c r="H346" s="102"/>
      <c r="I346" s="44"/>
      <c r="J346" s="102"/>
      <c r="K346" s="44"/>
      <c r="L346" s="44"/>
      <c r="M346" s="102"/>
      <c r="N346" s="44"/>
      <c r="O346" s="102"/>
      <c r="P346" s="102"/>
      <c r="Q346" s="44"/>
      <c r="R346" s="102"/>
      <c r="S346" s="102"/>
      <c r="T346" s="44"/>
      <c r="U346" s="44"/>
      <c r="V346" s="44"/>
      <c r="Y346" s="102"/>
      <c r="Z346" s="44"/>
    </row>
    <row r="347" spans="6:26" ht="15.75" customHeight="1" x14ac:dyDescent="0.3">
      <c r="F347" s="44"/>
      <c r="G347" s="102"/>
      <c r="H347" s="102"/>
      <c r="I347" s="44"/>
      <c r="J347" s="102"/>
      <c r="K347" s="44"/>
      <c r="L347" s="44"/>
      <c r="M347" s="102"/>
      <c r="N347" s="44"/>
      <c r="O347" s="102"/>
      <c r="P347" s="102"/>
      <c r="Q347" s="44"/>
      <c r="R347" s="102"/>
      <c r="S347" s="102"/>
      <c r="T347" s="44"/>
      <c r="U347" s="44"/>
      <c r="V347" s="44"/>
      <c r="Y347" s="102"/>
      <c r="Z347" s="44"/>
    </row>
    <row r="348" spans="6:26" ht="15.75" customHeight="1" x14ac:dyDescent="0.3">
      <c r="F348" s="44"/>
      <c r="G348" s="102"/>
      <c r="H348" s="102"/>
      <c r="I348" s="44"/>
      <c r="J348" s="102"/>
      <c r="K348" s="44"/>
      <c r="L348" s="44"/>
      <c r="M348" s="102"/>
      <c r="N348" s="44"/>
      <c r="O348" s="102"/>
      <c r="P348" s="102"/>
      <c r="Q348" s="44"/>
      <c r="R348" s="102"/>
      <c r="S348" s="102"/>
      <c r="T348" s="44"/>
      <c r="U348" s="44"/>
      <c r="V348" s="44"/>
      <c r="Y348" s="102"/>
      <c r="Z348" s="44"/>
    </row>
    <row r="349" spans="6:26" ht="15.75" customHeight="1" x14ac:dyDescent="0.3">
      <c r="F349" s="44"/>
      <c r="G349" s="102"/>
      <c r="H349" s="102"/>
      <c r="I349" s="44"/>
      <c r="J349" s="102"/>
      <c r="K349" s="44"/>
      <c r="L349" s="44"/>
      <c r="M349" s="102"/>
      <c r="N349" s="44"/>
      <c r="O349" s="102"/>
      <c r="P349" s="102"/>
      <c r="Q349" s="44"/>
      <c r="R349" s="102"/>
      <c r="S349" s="102"/>
      <c r="T349" s="44"/>
      <c r="U349" s="44"/>
      <c r="V349" s="44"/>
      <c r="Y349" s="102"/>
      <c r="Z349" s="44"/>
    </row>
    <row r="350" spans="6:26" ht="15.75" customHeight="1" x14ac:dyDescent="0.3">
      <c r="F350" s="44"/>
      <c r="G350" s="102"/>
      <c r="H350" s="102"/>
      <c r="I350" s="44"/>
      <c r="J350" s="102"/>
      <c r="K350" s="44"/>
      <c r="L350" s="44"/>
      <c r="M350" s="102"/>
      <c r="N350" s="44"/>
      <c r="O350" s="102"/>
      <c r="P350" s="102"/>
      <c r="Q350" s="44"/>
      <c r="R350" s="102"/>
      <c r="S350" s="102"/>
      <c r="T350" s="44"/>
      <c r="U350" s="44"/>
      <c r="V350" s="44"/>
      <c r="Y350" s="102"/>
      <c r="Z350" s="44"/>
    </row>
    <row r="351" spans="6:26" ht="15.75" customHeight="1" x14ac:dyDescent="0.3">
      <c r="F351" s="44"/>
      <c r="G351" s="102"/>
      <c r="H351" s="102"/>
      <c r="I351" s="44"/>
      <c r="J351" s="102"/>
      <c r="K351" s="44"/>
      <c r="L351" s="44"/>
      <c r="M351" s="102"/>
      <c r="N351" s="44"/>
      <c r="O351" s="102"/>
      <c r="P351" s="102"/>
      <c r="Q351" s="44"/>
      <c r="R351" s="102"/>
      <c r="S351" s="102"/>
      <c r="T351" s="44"/>
      <c r="U351" s="44"/>
      <c r="V351" s="44"/>
      <c r="Y351" s="102"/>
      <c r="Z351" s="44"/>
    </row>
    <row r="352" spans="6:26" ht="15.75" customHeight="1" x14ac:dyDescent="0.3">
      <c r="F352" s="44"/>
      <c r="G352" s="102"/>
      <c r="H352" s="102"/>
      <c r="I352" s="44"/>
      <c r="J352" s="102"/>
      <c r="K352" s="44"/>
      <c r="L352" s="44"/>
      <c r="M352" s="102"/>
      <c r="N352" s="44"/>
      <c r="O352" s="102"/>
      <c r="P352" s="102"/>
      <c r="Q352" s="44"/>
      <c r="R352" s="102"/>
      <c r="S352" s="102"/>
      <c r="T352" s="44"/>
      <c r="U352" s="44"/>
      <c r="V352" s="44"/>
      <c r="Y352" s="102"/>
      <c r="Z352" s="44"/>
    </row>
    <row r="353" spans="6:26" ht="15.75" customHeight="1" x14ac:dyDescent="0.3">
      <c r="F353" s="44"/>
      <c r="G353" s="102"/>
      <c r="H353" s="102"/>
      <c r="I353" s="44"/>
      <c r="J353" s="102"/>
      <c r="K353" s="44"/>
      <c r="L353" s="44"/>
      <c r="M353" s="102"/>
      <c r="N353" s="44"/>
      <c r="O353" s="102"/>
      <c r="P353" s="102"/>
      <c r="Q353" s="44"/>
      <c r="R353" s="102"/>
      <c r="S353" s="102"/>
      <c r="T353" s="44"/>
      <c r="U353" s="44"/>
      <c r="V353" s="44"/>
      <c r="Y353" s="102"/>
      <c r="Z353" s="44"/>
    </row>
    <row r="354" spans="6:26" ht="15.75" customHeight="1" x14ac:dyDescent="0.3">
      <c r="F354" s="44"/>
      <c r="G354" s="102"/>
      <c r="H354" s="102"/>
      <c r="I354" s="44"/>
      <c r="J354" s="102"/>
      <c r="K354" s="44"/>
      <c r="L354" s="44"/>
      <c r="M354" s="102"/>
      <c r="N354" s="44"/>
      <c r="O354" s="102"/>
      <c r="P354" s="102"/>
      <c r="Q354" s="44"/>
      <c r="R354" s="102"/>
      <c r="S354" s="102"/>
      <c r="T354" s="44"/>
      <c r="U354" s="44"/>
      <c r="V354" s="44"/>
      <c r="Y354" s="102"/>
      <c r="Z354" s="44"/>
    </row>
    <row r="355" spans="6:26" ht="15.75" customHeight="1" x14ac:dyDescent="0.3">
      <c r="F355" s="44"/>
      <c r="G355" s="102"/>
      <c r="H355" s="102"/>
      <c r="I355" s="44"/>
      <c r="J355" s="102"/>
      <c r="K355" s="44"/>
      <c r="L355" s="44"/>
      <c r="M355" s="102"/>
      <c r="N355" s="44"/>
      <c r="O355" s="102"/>
      <c r="P355" s="102"/>
      <c r="Q355" s="44"/>
      <c r="R355" s="102"/>
      <c r="S355" s="102"/>
      <c r="T355" s="44"/>
      <c r="U355" s="44"/>
      <c r="V355" s="44"/>
      <c r="Y355" s="102"/>
      <c r="Z355" s="44"/>
    </row>
    <row r="356" spans="6:26" ht="15.75" customHeight="1" x14ac:dyDescent="0.3">
      <c r="F356" s="44"/>
      <c r="G356" s="102"/>
      <c r="H356" s="102"/>
      <c r="I356" s="44"/>
      <c r="J356" s="102"/>
      <c r="K356" s="44"/>
      <c r="L356" s="44"/>
      <c r="M356" s="102"/>
      <c r="N356" s="44"/>
      <c r="O356" s="102"/>
      <c r="P356" s="102"/>
      <c r="Q356" s="44"/>
      <c r="R356" s="102"/>
      <c r="S356" s="102"/>
      <c r="T356" s="44"/>
      <c r="U356" s="44"/>
      <c r="V356" s="44"/>
      <c r="Y356" s="102"/>
      <c r="Z356" s="44"/>
    </row>
    <row r="357" spans="6:26" ht="15.75" customHeight="1" x14ac:dyDescent="0.3">
      <c r="F357" s="44"/>
      <c r="G357" s="102"/>
      <c r="H357" s="102"/>
      <c r="I357" s="44"/>
      <c r="J357" s="102"/>
      <c r="K357" s="44"/>
      <c r="L357" s="44"/>
      <c r="M357" s="102"/>
      <c r="N357" s="44"/>
      <c r="O357" s="102"/>
      <c r="P357" s="102"/>
      <c r="Q357" s="44"/>
      <c r="R357" s="102"/>
      <c r="S357" s="102"/>
      <c r="T357" s="44"/>
      <c r="U357" s="44"/>
      <c r="V357" s="44"/>
      <c r="Y357" s="102"/>
      <c r="Z357" s="44"/>
    </row>
    <row r="358" spans="6:26" ht="15.75" customHeight="1" x14ac:dyDescent="0.3">
      <c r="F358" s="44"/>
      <c r="G358" s="102"/>
      <c r="H358" s="102"/>
      <c r="I358" s="44"/>
      <c r="J358" s="102"/>
      <c r="K358" s="44"/>
      <c r="L358" s="44"/>
      <c r="M358" s="102"/>
      <c r="N358" s="44"/>
      <c r="O358" s="102"/>
      <c r="P358" s="102"/>
      <c r="Q358" s="44"/>
      <c r="R358" s="102"/>
      <c r="S358" s="102"/>
      <c r="T358" s="44"/>
      <c r="U358" s="44"/>
      <c r="V358" s="44"/>
      <c r="Y358" s="102"/>
      <c r="Z358" s="44"/>
    </row>
    <row r="359" spans="6:26" ht="15.75" customHeight="1" x14ac:dyDescent="0.3">
      <c r="F359" s="44"/>
      <c r="G359" s="102"/>
      <c r="H359" s="102"/>
      <c r="I359" s="44"/>
      <c r="J359" s="102"/>
      <c r="K359" s="44"/>
      <c r="L359" s="44"/>
      <c r="M359" s="102"/>
      <c r="N359" s="44"/>
      <c r="O359" s="102"/>
      <c r="P359" s="102"/>
      <c r="Q359" s="44"/>
      <c r="R359" s="102"/>
      <c r="S359" s="102"/>
      <c r="T359" s="44"/>
      <c r="U359" s="44"/>
      <c r="V359" s="44"/>
      <c r="Y359" s="102"/>
      <c r="Z359" s="44"/>
    </row>
    <row r="360" spans="6:26" ht="15.75" customHeight="1" x14ac:dyDescent="0.3">
      <c r="F360" s="44"/>
      <c r="G360" s="102"/>
      <c r="H360" s="102"/>
      <c r="I360" s="44"/>
      <c r="J360" s="102"/>
      <c r="K360" s="44"/>
      <c r="L360" s="44"/>
      <c r="M360" s="102"/>
      <c r="N360" s="44"/>
      <c r="O360" s="102"/>
      <c r="P360" s="102"/>
      <c r="Q360" s="44"/>
      <c r="R360" s="102"/>
      <c r="S360" s="102"/>
      <c r="T360" s="44"/>
      <c r="U360" s="44"/>
      <c r="V360" s="44"/>
      <c r="Y360" s="102"/>
      <c r="Z360" s="44"/>
    </row>
    <row r="361" spans="6:26" ht="15.75" customHeight="1" x14ac:dyDescent="0.3">
      <c r="F361" s="44"/>
      <c r="G361" s="102"/>
      <c r="H361" s="102"/>
      <c r="I361" s="44"/>
      <c r="J361" s="102"/>
      <c r="K361" s="44"/>
      <c r="L361" s="44"/>
      <c r="M361" s="102"/>
      <c r="N361" s="44"/>
      <c r="O361" s="102"/>
      <c r="P361" s="102"/>
      <c r="Q361" s="44"/>
      <c r="R361" s="102"/>
      <c r="S361" s="102"/>
      <c r="T361" s="44"/>
      <c r="U361" s="44"/>
      <c r="V361" s="44"/>
      <c r="Y361" s="102"/>
      <c r="Z361" s="44"/>
    </row>
    <row r="362" spans="6:26" ht="15.75" customHeight="1" x14ac:dyDescent="0.3">
      <c r="F362" s="44"/>
      <c r="G362" s="102"/>
      <c r="H362" s="102"/>
      <c r="I362" s="44"/>
      <c r="J362" s="102"/>
      <c r="K362" s="44"/>
      <c r="L362" s="44"/>
      <c r="M362" s="102"/>
      <c r="N362" s="44"/>
      <c r="O362" s="102"/>
      <c r="P362" s="102"/>
      <c r="Q362" s="44"/>
      <c r="R362" s="102"/>
      <c r="S362" s="102"/>
      <c r="T362" s="44"/>
      <c r="U362" s="44"/>
      <c r="V362" s="44"/>
      <c r="Y362" s="102"/>
      <c r="Z362" s="44"/>
    </row>
    <row r="363" spans="6:26" ht="15.75" customHeight="1" x14ac:dyDescent="0.3">
      <c r="F363" s="44"/>
      <c r="G363" s="102"/>
      <c r="H363" s="102"/>
      <c r="I363" s="44"/>
      <c r="J363" s="102"/>
      <c r="K363" s="44"/>
      <c r="L363" s="44"/>
      <c r="M363" s="102"/>
      <c r="N363" s="44"/>
      <c r="O363" s="102"/>
      <c r="P363" s="102"/>
      <c r="Q363" s="44"/>
      <c r="R363" s="102"/>
      <c r="S363" s="102"/>
      <c r="T363" s="44"/>
      <c r="U363" s="44"/>
      <c r="V363" s="44"/>
      <c r="Y363" s="102"/>
      <c r="Z363" s="44"/>
    </row>
    <row r="364" spans="6:26" ht="15.75" customHeight="1" x14ac:dyDescent="0.3">
      <c r="F364" s="44"/>
      <c r="G364" s="102"/>
      <c r="H364" s="102"/>
      <c r="I364" s="44"/>
      <c r="J364" s="102"/>
      <c r="K364" s="44"/>
      <c r="L364" s="44"/>
      <c r="M364" s="102"/>
      <c r="N364" s="44"/>
      <c r="O364" s="102"/>
      <c r="P364" s="102"/>
      <c r="Q364" s="44"/>
      <c r="R364" s="102"/>
      <c r="S364" s="102"/>
      <c r="T364" s="44"/>
      <c r="U364" s="44"/>
      <c r="V364" s="44"/>
      <c r="Y364" s="102"/>
      <c r="Z364" s="44"/>
    </row>
    <row r="365" spans="6:26" ht="15.75" customHeight="1" x14ac:dyDescent="0.3">
      <c r="F365" s="44"/>
      <c r="G365" s="102"/>
      <c r="H365" s="102"/>
      <c r="I365" s="44"/>
      <c r="J365" s="102"/>
      <c r="K365" s="44"/>
      <c r="L365" s="44"/>
      <c r="M365" s="102"/>
      <c r="N365" s="44"/>
      <c r="O365" s="102"/>
      <c r="P365" s="102"/>
      <c r="Q365" s="44"/>
      <c r="R365" s="102"/>
      <c r="S365" s="102"/>
      <c r="T365" s="44"/>
      <c r="U365" s="44"/>
      <c r="V365" s="44"/>
      <c r="Y365" s="102"/>
      <c r="Z365" s="44"/>
    </row>
    <row r="366" spans="6:26" ht="15.75" customHeight="1" x14ac:dyDescent="0.3">
      <c r="F366" s="44"/>
      <c r="G366" s="102"/>
      <c r="H366" s="102"/>
      <c r="I366" s="44"/>
      <c r="J366" s="102"/>
      <c r="K366" s="44"/>
      <c r="L366" s="44"/>
      <c r="M366" s="102"/>
      <c r="N366" s="44"/>
      <c r="O366" s="102"/>
      <c r="P366" s="102"/>
      <c r="Q366" s="44"/>
      <c r="R366" s="102"/>
      <c r="S366" s="102"/>
      <c r="T366" s="44"/>
      <c r="U366" s="44"/>
      <c r="V366" s="44"/>
      <c r="Y366" s="102"/>
      <c r="Z366" s="44"/>
    </row>
    <row r="367" spans="6:26" ht="15.75" customHeight="1" x14ac:dyDescent="0.3">
      <c r="F367" s="44"/>
      <c r="G367" s="102"/>
      <c r="H367" s="102"/>
      <c r="I367" s="44"/>
      <c r="J367" s="102"/>
      <c r="K367" s="44"/>
      <c r="L367" s="44"/>
      <c r="M367" s="102"/>
      <c r="N367" s="44"/>
      <c r="O367" s="102"/>
      <c r="P367" s="102"/>
      <c r="Q367" s="44"/>
      <c r="R367" s="102"/>
      <c r="S367" s="102"/>
      <c r="T367" s="44"/>
      <c r="U367" s="44"/>
      <c r="V367" s="44"/>
      <c r="Y367" s="102"/>
      <c r="Z367" s="44"/>
    </row>
    <row r="368" spans="6:26" ht="15.75" customHeight="1" x14ac:dyDescent="0.3">
      <c r="F368" s="44"/>
      <c r="G368" s="102"/>
      <c r="H368" s="102"/>
      <c r="I368" s="44"/>
      <c r="J368" s="102"/>
      <c r="K368" s="44"/>
      <c r="L368" s="44"/>
      <c r="M368" s="102"/>
      <c r="N368" s="44"/>
      <c r="O368" s="102"/>
      <c r="P368" s="102"/>
      <c r="Q368" s="44"/>
      <c r="R368" s="102"/>
      <c r="S368" s="102"/>
      <c r="T368" s="44"/>
      <c r="U368" s="44"/>
      <c r="V368" s="44"/>
      <c r="Y368" s="102"/>
      <c r="Z368" s="44"/>
    </row>
    <row r="369" spans="6:26" ht="15.75" customHeight="1" x14ac:dyDescent="0.3">
      <c r="F369" s="44"/>
      <c r="G369" s="102"/>
      <c r="H369" s="102"/>
      <c r="I369" s="44"/>
      <c r="J369" s="102"/>
      <c r="K369" s="44"/>
      <c r="L369" s="44"/>
      <c r="M369" s="102"/>
      <c r="N369" s="44"/>
      <c r="O369" s="102"/>
      <c r="P369" s="102"/>
      <c r="Q369" s="44"/>
      <c r="R369" s="102"/>
      <c r="S369" s="102"/>
      <c r="T369" s="44"/>
      <c r="U369" s="44"/>
      <c r="V369" s="44"/>
      <c r="Y369" s="102"/>
      <c r="Z369" s="44"/>
    </row>
    <row r="370" spans="6:26" ht="15.75" customHeight="1" x14ac:dyDescent="0.3">
      <c r="F370" s="44"/>
      <c r="G370" s="102"/>
      <c r="H370" s="102"/>
      <c r="I370" s="44"/>
      <c r="J370" s="102"/>
      <c r="K370" s="44"/>
      <c r="L370" s="44"/>
      <c r="M370" s="102"/>
      <c r="N370" s="44"/>
      <c r="O370" s="102"/>
      <c r="P370" s="102"/>
      <c r="Q370" s="44"/>
      <c r="R370" s="102"/>
      <c r="S370" s="102"/>
      <c r="T370" s="44"/>
      <c r="U370" s="44"/>
      <c r="V370" s="44"/>
      <c r="Y370" s="102"/>
      <c r="Z370" s="44"/>
    </row>
    <row r="371" spans="6:26" ht="15.75" customHeight="1" x14ac:dyDescent="0.3">
      <c r="F371" s="44"/>
      <c r="G371" s="102"/>
      <c r="H371" s="102"/>
      <c r="I371" s="44"/>
      <c r="J371" s="102"/>
      <c r="K371" s="44"/>
      <c r="L371" s="44"/>
      <c r="M371" s="102"/>
      <c r="N371" s="44"/>
      <c r="O371" s="102"/>
      <c r="P371" s="102"/>
      <c r="Q371" s="44"/>
      <c r="R371" s="102"/>
      <c r="S371" s="102"/>
      <c r="T371" s="44"/>
      <c r="U371" s="44"/>
      <c r="V371" s="44"/>
      <c r="Y371" s="102"/>
      <c r="Z371" s="44"/>
    </row>
    <row r="372" spans="6:26" ht="15.75" customHeight="1" x14ac:dyDescent="0.3">
      <c r="F372" s="44"/>
      <c r="G372" s="102"/>
      <c r="H372" s="102"/>
      <c r="I372" s="44"/>
      <c r="J372" s="102"/>
      <c r="K372" s="44"/>
      <c r="L372" s="44"/>
      <c r="M372" s="102"/>
      <c r="N372" s="44"/>
      <c r="O372" s="102"/>
      <c r="P372" s="102"/>
      <c r="Q372" s="44"/>
      <c r="R372" s="102"/>
      <c r="S372" s="102"/>
      <c r="T372" s="44"/>
      <c r="U372" s="44"/>
      <c r="V372" s="44"/>
      <c r="Y372" s="102"/>
      <c r="Z372" s="44"/>
    </row>
    <row r="373" spans="6:26" ht="15.75" customHeight="1" x14ac:dyDescent="0.3">
      <c r="F373" s="44"/>
      <c r="G373" s="102"/>
      <c r="H373" s="102"/>
      <c r="I373" s="44"/>
      <c r="J373" s="102"/>
      <c r="K373" s="44"/>
      <c r="L373" s="44"/>
      <c r="M373" s="102"/>
      <c r="N373" s="44"/>
      <c r="O373" s="102"/>
      <c r="P373" s="102"/>
      <c r="Q373" s="44"/>
      <c r="R373" s="102"/>
      <c r="S373" s="102"/>
      <c r="T373" s="44"/>
      <c r="U373" s="44"/>
      <c r="V373" s="44"/>
      <c r="Y373" s="102"/>
      <c r="Z373" s="44"/>
    </row>
    <row r="374" spans="6:26" ht="15.75" customHeight="1" x14ac:dyDescent="0.3">
      <c r="F374" s="44"/>
      <c r="G374" s="102"/>
      <c r="H374" s="102"/>
      <c r="I374" s="44"/>
      <c r="J374" s="102"/>
      <c r="K374" s="44"/>
      <c r="L374" s="44"/>
      <c r="M374" s="102"/>
      <c r="N374" s="44"/>
      <c r="O374" s="102"/>
      <c r="P374" s="102"/>
      <c r="Q374" s="44"/>
      <c r="R374" s="102"/>
      <c r="S374" s="102"/>
      <c r="T374" s="44"/>
      <c r="U374" s="44"/>
      <c r="V374" s="44"/>
      <c r="Y374" s="102"/>
      <c r="Z374" s="44"/>
    </row>
    <row r="375" spans="6:26" ht="15.75" customHeight="1" x14ac:dyDescent="0.3">
      <c r="F375" s="44"/>
      <c r="G375" s="102"/>
      <c r="H375" s="102"/>
      <c r="I375" s="44"/>
      <c r="J375" s="102"/>
      <c r="K375" s="44"/>
      <c r="L375" s="44"/>
      <c r="M375" s="102"/>
      <c r="N375" s="44"/>
      <c r="O375" s="102"/>
      <c r="P375" s="102"/>
      <c r="Q375" s="44"/>
      <c r="R375" s="102"/>
      <c r="S375" s="102"/>
      <c r="T375" s="44"/>
      <c r="U375" s="44"/>
      <c r="V375" s="44"/>
      <c r="Y375" s="102"/>
      <c r="Z375" s="44"/>
    </row>
    <row r="376" spans="6:26" ht="15.75" customHeight="1" x14ac:dyDescent="0.3">
      <c r="F376" s="44"/>
      <c r="G376" s="102"/>
      <c r="H376" s="102"/>
      <c r="I376" s="44"/>
      <c r="J376" s="102"/>
      <c r="K376" s="44"/>
      <c r="L376" s="44"/>
      <c r="M376" s="102"/>
      <c r="N376" s="44"/>
      <c r="O376" s="102"/>
      <c r="P376" s="102"/>
      <c r="Q376" s="44"/>
      <c r="R376" s="102"/>
      <c r="S376" s="102"/>
      <c r="T376" s="44"/>
      <c r="U376" s="44"/>
      <c r="V376" s="44"/>
      <c r="Y376" s="102"/>
      <c r="Z376" s="44"/>
    </row>
    <row r="377" spans="6:26" ht="15.75" customHeight="1" x14ac:dyDescent="0.3">
      <c r="F377" s="44"/>
      <c r="G377" s="102"/>
      <c r="H377" s="102"/>
      <c r="I377" s="44"/>
      <c r="J377" s="102"/>
      <c r="K377" s="44"/>
      <c r="L377" s="44"/>
      <c r="M377" s="102"/>
      <c r="N377" s="44"/>
      <c r="O377" s="102"/>
      <c r="P377" s="102"/>
      <c r="Q377" s="44"/>
      <c r="R377" s="102"/>
      <c r="S377" s="102"/>
      <c r="T377" s="44"/>
      <c r="U377" s="44"/>
      <c r="V377" s="44"/>
      <c r="Y377" s="102"/>
      <c r="Z377" s="44"/>
    </row>
    <row r="378" spans="6:26" ht="15.75" customHeight="1" x14ac:dyDescent="0.3">
      <c r="F378" s="44"/>
      <c r="G378" s="102"/>
      <c r="H378" s="102"/>
      <c r="I378" s="44"/>
      <c r="J378" s="102"/>
      <c r="K378" s="44"/>
      <c r="L378" s="44"/>
      <c r="M378" s="102"/>
      <c r="N378" s="44"/>
      <c r="O378" s="102"/>
      <c r="P378" s="102"/>
      <c r="Q378" s="44"/>
      <c r="R378" s="102"/>
      <c r="S378" s="102"/>
      <c r="T378" s="44"/>
      <c r="U378" s="44"/>
      <c r="V378" s="44"/>
      <c r="Y378" s="102"/>
      <c r="Z378" s="44"/>
    </row>
    <row r="379" spans="6:26" ht="15.75" customHeight="1" x14ac:dyDescent="0.3">
      <c r="F379" s="44"/>
      <c r="G379" s="102"/>
      <c r="H379" s="102"/>
      <c r="I379" s="44"/>
      <c r="J379" s="102"/>
      <c r="K379" s="44"/>
      <c r="L379" s="44"/>
      <c r="M379" s="102"/>
      <c r="N379" s="44"/>
      <c r="O379" s="102"/>
      <c r="P379" s="102"/>
      <c r="Q379" s="44"/>
      <c r="R379" s="102"/>
      <c r="S379" s="102"/>
      <c r="T379" s="44"/>
      <c r="U379" s="44"/>
      <c r="V379" s="44"/>
      <c r="Y379" s="102"/>
      <c r="Z379" s="44"/>
    </row>
    <row r="380" spans="6:26" ht="15.75" customHeight="1" x14ac:dyDescent="0.3">
      <c r="F380" s="44"/>
      <c r="G380" s="102"/>
      <c r="H380" s="102"/>
      <c r="I380" s="44"/>
      <c r="J380" s="102"/>
      <c r="K380" s="44"/>
      <c r="L380" s="44"/>
      <c r="M380" s="102"/>
      <c r="N380" s="44"/>
      <c r="O380" s="102"/>
      <c r="P380" s="102"/>
      <c r="Q380" s="44"/>
      <c r="R380" s="102"/>
      <c r="S380" s="102"/>
      <c r="T380" s="44"/>
      <c r="U380" s="44"/>
      <c r="V380" s="44"/>
      <c r="Y380" s="102"/>
      <c r="Z380" s="44"/>
    </row>
    <row r="381" spans="6:26" ht="15.75" customHeight="1" x14ac:dyDescent="0.3">
      <c r="F381" s="44"/>
      <c r="G381" s="102"/>
      <c r="H381" s="102"/>
      <c r="I381" s="44"/>
      <c r="J381" s="102"/>
      <c r="K381" s="44"/>
      <c r="L381" s="44"/>
      <c r="M381" s="102"/>
      <c r="N381" s="44"/>
      <c r="O381" s="102"/>
      <c r="P381" s="102"/>
      <c r="Q381" s="44"/>
      <c r="R381" s="102"/>
      <c r="S381" s="102"/>
      <c r="T381" s="44"/>
      <c r="U381" s="44"/>
      <c r="V381" s="44"/>
      <c r="Y381" s="102"/>
      <c r="Z381" s="44"/>
    </row>
    <row r="382" spans="6:26" ht="15.75" customHeight="1" x14ac:dyDescent="0.3">
      <c r="F382" s="44"/>
      <c r="G382" s="102"/>
      <c r="H382" s="102"/>
      <c r="I382" s="44"/>
      <c r="J382" s="102"/>
      <c r="K382" s="44"/>
      <c r="L382" s="44"/>
      <c r="M382" s="102"/>
      <c r="N382" s="44"/>
      <c r="O382" s="102"/>
      <c r="P382" s="102"/>
      <c r="Q382" s="44"/>
      <c r="R382" s="102"/>
      <c r="S382" s="102"/>
      <c r="T382" s="44"/>
      <c r="U382" s="44"/>
      <c r="V382" s="44"/>
      <c r="Y382" s="102"/>
      <c r="Z382" s="44"/>
    </row>
    <row r="383" spans="6:26" ht="15.75" customHeight="1" x14ac:dyDescent="0.3">
      <c r="F383" s="44"/>
      <c r="G383" s="102"/>
      <c r="H383" s="102"/>
      <c r="I383" s="44"/>
      <c r="J383" s="102"/>
      <c r="K383" s="44"/>
      <c r="L383" s="44"/>
      <c r="M383" s="102"/>
      <c r="N383" s="44"/>
      <c r="O383" s="102"/>
      <c r="P383" s="102"/>
      <c r="Q383" s="44"/>
      <c r="R383" s="102"/>
      <c r="S383" s="102"/>
      <c r="T383" s="44"/>
      <c r="U383" s="44"/>
      <c r="V383" s="44"/>
      <c r="Y383" s="102"/>
      <c r="Z383" s="44"/>
    </row>
    <row r="384" spans="6:26" ht="15.75" customHeight="1" x14ac:dyDescent="0.3">
      <c r="F384" s="44"/>
      <c r="G384" s="102"/>
      <c r="H384" s="102"/>
      <c r="I384" s="44"/>
      <c r="J384" s="102"/>
      <c r="K384" s="44"/>
      <c r="L384" s="44"/>
      <c r="M384" s="102"/>
      <c r="N384" s="44"/>
      <c r="O384" s="102"/>
      <c r="P384" s="102"/>
      <c r="Q384" s="44"/>
      <c r="R384" s="102"/>
      <c r="S384" s="102"/>
      <c r="T384" s="44"/>
      <c r="U384" s="44"/>
      <c r="V384" s="44"/>
      <c r="Y384" s="102"/>
      <c r="Z384" s="44"/>
    </row>
    <row r="385" spans="6:26" ht="15.75" customHeight="1" x14ac:dyDescent="0.3">
      <c r="F385" s="44"/>
      <c r="G385" s="102"/>
      <c r="H385" s="102"/>
      <c r="I385" s="44"/>
      <c r="J385" s="102"/>
      <c r="K385" s="44"/>
      <c r="L385" s="44"/>
      <c r="M385" s="102"/>
      <c r="N385" s="44"/>
      <c r="O385" s="102"/>
      <c r="P385" s="102"/>
      <c r="Q385" s="44"/>
      <c r="R385" s="102"/>
      <c r="S385" s="102"/>
      <c r="T385" s="44"/>
      <c r="U385" s="44"/>
      <c r="V385" s="44"/>
      <c r="Y385" s="102"/>
      <c r="Z385" s="44"/>
    </row>
    <row r="386" spans="6:26" ht="15.75" customHeight="1" x14ac:dyDescent="0.3">
      <c r="F386" s="44"/>
      <c r="G386" s="102"/>
      <c r="H386" s="102"/>
      <c r="I386" s="44"/>
      <c r="J386" s="102"/>
      <c r="K386" s="44"/>
      <c r="L386" s="44"/>
      <c r="M386" s="102"/>
      <c r="N386" s="44"/>
      <c r="O386" s="102"/>
      <c r="P386" s="102"/>
      <c r="Q386" s="44"/>
      <c r="R386" s="102"/>
      <c r="S386" s="102"/>
      <c r="T386" s="44"/>
      <c r="U386" s="44"/>
      <c r="V386" s="44"/>
      <c r="Y386" s="102"/>
      <c r="Z386" s="44"/>
    </row>
    <row r="387" spans="6:26" ht="15.75" customHeight="1" x14ac:dyDescent="0.3">
      <c r="F387" s="44"/>
      <c r="G387" s="102"/>
      <c r="H387" s="102"/>
      <c r="I387" s="44"/>
      <c r="J387" s="102"/>
      <c r="K387" s="44"/>
      <c r="L387" s="44"/>
      <c r="M387" s="102"/>
      <c r="N387" s="44"/>
      <c r="O387" s="102"/>
      <c r="P387" s="102"/>
      <c r="Q387" s="44"/>
      <c r="R387" s="102"/>
      <c r="S387" s="102"/>
      <c r="T387" s="44"/>
      <c r="U387" s="44"/>
      <c r="V387" s="44"/>
      <c r="Y387" s="102"/>
      <c r="Z387" s="44"/>
    </row>
    <row r="388" spans="6:26" ht="15.75" customHeight="1" x14ac:dyDescent="0.3">
      <c r="F388" s="44"/>
      <c r="G388" s="102"/>
      <c r="H388" s="102"/>
      <c r="I388" s="44"/>
      <c r="J388" s="102"/>
      <c r="K388" s="44"/>
      <c r="L388" s="44"/>
      <c r="M388" s="102"/>
      <c r="N388" s="44"/>
      <c r="O388" s="102"/>
      <c r="P388" s="102"/>
      <c r="Q388" s="44"/>
      <c r="R388" s="102"/>
      <c r="S388" s="102"/>
      <c r="T388" s="44"/>
      <c r="U388" s="44"/>
      <c r="V388" s="44"/>
      <c r="Y388" s="102"/>
      <c r="Z388" s="44"/>
    </row>
    <row r="389" spans="6:26" ht="15.75" customHeight="1" x14ac:dyDescent="0.3">
      <c r="F389" s="44"/>
      <c r="G389" s="102"/>
      <c r="H389" s="102"/>
      <c r="I389" s="44"/>
      <c r="J389" s="102"/>
      <c r="K389" s="44"/>
      <c r="L389" s="44"/>
      <c r="M389" s="102"/>
      <c r="N389" s="44"/>
      <c r="O389" s="102"/>
      <c r="P389" s="102"/>
      <c r="Q389" s="44"/>
      <c r="R389" s="102"/>
      <c r="S389" s="102"/>
      <c r="T389" s="44"/>
      <c r="U389" s="44"/>
      <c r="V389" s="44"/>
      <c r="Y389" s="102"/>
      <c r="Z389" s="44"/>
    </row>
    <row r="390" spans="6:26" ht="15.75" customHeight="1" x14ac:dyDescent="0.3">
      <c r="F390" s="44"/>
      <c r="G390" s="102"/>
      <c r="H390" s="102"/>
      <c r="I390" s="44"/>
      <c r="J390" s="102"/>
      <c r="K390" s="44"/>
      <c r="L390" s="44"/>
      <c r="M390" s="102"/>
      <c r="N390" s="44"/>
      <c r="O390" s="102"/>
      <c r="P390" s="102"/>
      <c r="Q390" s="44"/>
      <c r="R390" s="102"/>
      <c r="S390" s="102"/>
      <c r="T390" s="44"/>
      <c r="U390" s="44"/>
      <c r="V390" s="44"/>
      <c r="Y390" s="102"/>
      <c r="Z390" s="44"/>
    </row>
    <row r="391" spans="6:26" ht="15.75" customHeight="1" x14ac:dyDescent="0.3">
      <c r="F391" s="44"/>
      <c r="G391" s="102"/>
      <c r="H391" s="102"/>
      <c r="I391" s="44"/>
      <c r="J391" s="102"/>
      <c r="K391" s="44"/>
      <c r="L391" s="44"/>
      <c r="M391" s="102"/>
      <c r="N391" s="44"/>
      <c r="O391" s="102"/>
      <c r="P391" s="102"/>
      <c r="Q391" s="44"/>
      <c r="R391" s="102"/>
      <c r="S391" s="102"/>
      <c r="T391" s="44"/>
      <c r="U391" s="44"/>
      <c r="V391" s="44"/>
      <c r="Y391" s="102"/>
      <c r="Z391" s="44"/>
    </row>
    <row r="392" spans="6:26" ht="15.75" customHeight="1" x14ac:dyDescent="0.3">
      <c r="F392" s="44"/>
      <c r="G392" s="102"/>
      <c r="H392" s="102"/>
      <c r="I392" s="44"/>
      <c r="J392" s="102"/>
      <c r="K392" s="44"/>
      <c r="L392" s="44"/>
      <c r="M392" s="102"/>
      <c r="N392" s="44"/>
      <c r="O392" s="102"/>
      <c r="P392" s="102"/>
      <c r="Q392" s="44"/>
      <c r="R392" s="102"/>
      <c r="S392" s="102"/>
      <c r="T392" s="44"/>
      <c r="U392" s="44"/>
      <c r="V392" s="44"/>
      <c r="Y392" s="102"/>
      <c r="Z392" s="44"/>
    </row>
    <row r="393" spans="6:26" ht="15.75" customHeight="1" x14ac:dyDescent="0.3">
      <c r="F393" s="44"/>
      <c r="G393" s="102"/>
      <c r="H393" s="102"/>
      <c r="I393" s="44"/>
      <c r="J393" s="102"/>
      <c r="K393" s="44"/>
      <c r="L393" s="44"/>
      <c r="M393" s="102"/>
      <c r="N393" s="44"/>
      <c r="O393" s="102"/>
      <c r="P393" s="102"/>
      <c r="Q393" s="44"/>
      <c r="R393" s="102"/>
      <c r="S393" s="102"/>
      <c r="T393" s="44"/>
      <c r="U393" s="44"/>
      <c r="V393" s="44"/>
      <c r="Y393" s="102"/>
      <c r="Z393" s="44"/>
    </row>
    <row r="394" spans="6:26" ht="15.75" customHeight="1" x14ac:dyDescent="0.3">
      <c r="F394" s="44"/>
      <c r="G394" s="102"/>
      <c r="H394" s="102"/>
      <c r="I394" s="44"/>
      <c r="J394" s="102"/>
      <c r="K394" s="44"/>
      <c r="L394" s="44"/>
      <c r="M394" s="102"/>
      <c r="N394" s="44"/>
      <c r="O394" s="102"/>
      <c r="P394" s="102"/>
      <c r="Q394" s="44"/>
      <c r="R394" s="102"/>
      <c r="S394" s="102"/>
      <c r="T394" s="44"/>
      <c r="U394" s="44"/>
      <c r="V394" s="44"/>
      <c r="Y394" s="102"/>
      <c r="Z394" s="44"/>
    </row>
    <row r="395" spans="6:26" ht="15.75" customHeight="1" x14ac:dyDescent="0.3">
      <c r="F395" s="44"/>
      <c r="G395" s="102"/>
      <c r="H395" s="102"/>
      <c r="I395" s="44"/>
      <c r="J395" s="102"/>
      <c r="K395" s="44"/>
      <c r="L395" s="44"/>
      <c r="M395" s="102"/>
      <c r="N395" s="44"/>
      <c r="O395" s="102"/>
      <c r="P395" s="102"/>
      <c r="Q395" s="44"/>
      <c r="R395" s="102"/>
      <c r="S395" s="102"/>
      <c r="T395" s="44"/>
      <c r="U395" s="44"/>
      <c r="V395" s="44"/>
      <c r="Y395" s="102"/>
      <c r="Z395" s="44"/>
    </row>
    <row r="396" spans="6:26" ht="15.75" customHeight="1" x14ac:dyDescent="0.3">
      <c r="F396" s="44"/>
      <c r="G396" s="102"/>
      <c r="H396" s="102"/>
      <c r="I396" s="44"/>
      <c r="J396" s="102"/>
      <c r="K396" s="44"/>
      <c r="L396" s="44"/>
      <c r="M396" s="102"/>
      <c r="N396" s="44"/>
      <c r="O396" s="102"/>
      <c r="P396" s="102"/>
      <c r="Q396" s="44"/>
      <c r="R396" s="102"/>
      <c r="S396" s="102"/>
      <c r="T396" s="44"/>
      <c r="U396" s="44"/>
      <c r="V396" s="44"/>
      <c r="Y396" s="102"/>
      <c r="Z396" s="44"/>
    </row>
    <row r="397" spans="6:26" ht="15.75" customHeight="1" x14ac:dyDescent="0.3">
      <c r="F397" s="44"/>
      <c r="G397" s="102"/>
      <c r="H397" s="102"/>
      <c r="I397" s="44"/>
      <c r="J397" s="102"/>
      <c r="K397" s="44"/>
      <c r="L397" s="44"/>
      <c r="M397" s="102"/>
      <c r="N397" s="44"/>
      <c r="O397" s="102"/>
      <c r="P397" s="102"/>
      <c r="Q397" s="44"/>
      <c r="R397" s="102"/>
      <c r="S397" s="102"/>
      <c r="T397" s="44"/>
      <c r="U397" s="44"/>
      <c r="V397" s="44"/>
      <c r="Y397" s="102"/>
      <c r="Z397" s="44"/>
    </row>
    <row r="398" spans="6:26" ht="15.75" customHeight="1" x14ac:dyDescent="0.3">
      <c r="F398" s="44"/>
      <c r="G398" s="102"/>
      <c r="H398" s="102"/>
      <c r="I398" s="44"/>
      <c r="J398" s="102"/>
      <c r="K398" s="44"/>
      <c r="L398" s="44"/>
      <c r="M398" s="102"/>
      <c r="N398" s="44"/>
      <c r="O398" s="102"/>
      <c r="P398" s="102"/>
      <c r="Q398" s="44"/>
      <c r="R398" s="102"/>
      <c r="S398" s="102"/>
      <c r="T398" s="44"/>
      <c r="U398" s="44"/>
      <c r="V398" s="44"/>
      <c r="Y398" s="102"/>
      <c r="Z398" s="44"/>
    </row>
    <row r="399" spans="6:26" ht="15.75" customHeight="1" x14ac:dyDescent="0.3">
      <c r="F399" s="44"/>
      <c r="G399" s="102"/>
      <c r="H399" s="102"/>
      <c r="I399" s="44"/>
      <c r="J399" s="102"/>
      <c r="K399" s="44"/>
      <c r="L399" s="44"/>
      <c r="M399" s="102"/>
      <c r="N399" s="44"/>
      <c r="O399" s="102"/>
      <c r="P399" s="102"/>
      <c r="Q399" s="44"/>
      <c r="R399" s="102"/>
      <c r="S399" s="102"/>
      <c r="T399" s="44"/>
      <c r="U399" s="44"/>
      <c r="V399" s="44"/>
      <c r="Y399" s="102"/>
      <c r="Z399" s="44"/>
    </row>
    <row r="400" spans="6:26" ht="15.75" customHeight="1" x14ac:dyDescent="0.3">
      <c r="F400" s="44"/>
      <c r="G400" s="102"/>
      <c r="H400" s="102"/>
      <c r="I400" s="44"/>
      <c r="J400" s="102"/>
      <c r="K400" s="44"/>
      <c r="L400" s="44"/>
      <c r="M400" s="102"/>
      <c r="N400" s="44"/>
      <c r="O400" s="102"/>
      <c r="P400" s="102"/>
      <c r="Q400" s="44"/>
      <c r="R400" s="102"/>
      <c r="S400" s="102"/>
      <c r="T400" s="44"/>
      <c r="U400" s="44"/>
      <c r="V400" s="44"/>
      <c r="Y400" s="102"/>
      <c r="Z400" s="44"/>
    </row>
    <row r="401" spans="6:26" ht="15.75" customHeight="1" x14ac:dyDescent="0.3">
      <c r="F401" s="44"/>
      <c r="G401" s="102"/>
      <c r="H401" s="102"/>
      <c r="I401" s="44"/>
      <c r="J401" s="102"/>
      <c r="K401" s="44"/>
      <c r="L401" s="44"/>
      <c r="M401" s="102"/>
      <c r="N401" s="44"/>
      <c r="O401" s="102"/>
      <c r="P401" s="102"/>
      <c r="Q401" s="44"/>
      <c r="R401" s="102"/>
      <c r="S401" s="102"/>
      <c r="T401" s="44"/>
      <c r="U401" s="44"/>
      <c r="V401" s="44"/>
      <c r="Y401" s="102"/>
      <c r="Z401" s="44"/>
    </row>
    <row r="402" spans="6:26" ht="15.75" customHeight="1" x14ac:dyDescent="0.3">
      <c r="F402" s="44"/>
      <c r="G402" s="102"/>
      <c r="H402" s="102"/>
      <c r="I402" s="44"/>
      <c r="J402" s="102"/>
      <c r="K402" s="44"/>
      <c r="L402" s="44"/>
      <c r="M402" s="102"/>
      <c r="N402" s="44"/>
      <c r="O402" s="102"/>
      <c r="P402" s="102"/>
      <c r="Q402" s="44"/>
      <c r="R402" s="102"/>
      <c r="S402" s="102"/>
      <c r="T402" s="44"/>
      <c r="U402" s="44"/>
      <c r="V402" s="44"/>
      <c r="Y402" s="102"/>
      <c r="Z402" s="44"/>
    </row>
    <row r="403" spans="6:26" ht="15.75" customHeight="1" x14ac:dyDescent="0.3">
      <c r="F403" s="44"/>
      <c r="G403" s="102"/>
      <c r="H403" s="102"/>
      <c r="I403" s="44"/>
      <c r="J403" s="102"/>
      <c r="K403" s="44"/>
      <c r="L403" s="44"/>
      <c r="M403" s="102"/>
      <c r="N403" s="44"/>
      <c r="O403" s="102"/>
      <c r="P403" s="102"/>
      <c r="Q403" s="44"/>
      <c r="R403" s="102"/>
      <c r="S403" s="102"/>
      <c r="T403" s="44"/>
      <c r="U403" s="44"/>
      <c r="V403" s="44"/>
      <c r="Y403" s="102"/>
      <c r="Z403" s="44"/>
    </row>
    <row r="404" spans="6:26" ht="15.75" customHeight="1" x14ac:dyDescent="0.3">
      <c r="F404" s="44"/>
      <c r="G404" s="102"/>
      <c r="H404" s="102"/>
      <c r="I404" s="44"/>
      <c r="J404" s="102"/>
      <c r="K404" s="44"/>
      <c r="L404" s="44"/>
      <c r="M404" s="102"/>
      <c r="N404" s="44"/>
      <c r="O404" s="102"/>
      <c r="P404" s="102"/>
      <c r="Q404" s="44"/>
      <c r="R404" s="102"/>
      <c r="S404" s="102"/>
      <c r="T404" s="44"/>
      <c r="U404" s="44"/>
      <c r="V404" s="44"/>
      <c r="Y404" s="102"/>
      <c r="Z404" s="44"/>
    </row>
    <row r="405" spans="6:26" ht="15.75" customHeight="1" x14ac:dyDescent="0.3">
      <c r="F405" s="44"/>
      <c r="G405" s="102"/>
      <c r="H405" s="102"/>
      <c r="I405" s="44"/>
      <c r="J405" s="102"/>
      <c r="K405" s="44"/>
      <c r="L405" s="44"/>
      <c r="M405" s="102"/>
      <c r="N405" s="44"/>
      <c r="O405" s="102"/>
      <c r="P405" s="102"/>
      <c r="Q405" s="44"/>
      <c r="R405" s="102"/>
      <c r="S405" s="102"/>
      <c r="T405" s="44"/>
      <c r="U405" s="44"/>
      <c r="V405" s="44"/>
      <c r="Y405" s="102"/>
      <c r="Z405" s="44"/>
    </row>
    <row r="406" spans="6:26" ht="15.75" customHeight="1" x14ac:dyDescent="0.3">
      <c r="F406" s="44"/>
      <c r="G406" s="102"/>
      <c r="H406" s="102"/>
      <c r="I406" s="44"/>
      <c r="J406" s="102"/>
      <c r="K406" s="44"/>
      <c r="L406" s="44"/>
      <c r="M406" s="102"/>
      <c r="N406" s="44"/>
      <c r="O406" s="102"/>
      <c r="P406" s="102"/>
      <c r="Q406" s="44"/>
      <c r="R406" s="102"/>
      <c r="S406" s="102"/>
      <c r="T406" s="44"/>
      <c r="U406" s="44"/>
      <c r="V406" s="44"/>
      <c r="Y406" s="102"/>
      <c r="Z406" s="44"/>
    </row>
    <row r="407" spans="6:26" ht="15.75" customHeight="1" x14ac:dyDescent="0.3">
      <c r="F407" s="44"/>
      <c r="G407" s="102"/>
      <c r="H407" s="102"/>
      <c r="I407" s="44"/>
      <c r="J407" s="102"/>
      <c r="K407" s="44"/>
      <c r="L407" s="44"/>
      <c r="M407" s="102"/>
      <c r="N407" s="44"/>
      <c r="O407" s="102"/>
      <c r="P407" s="102"/>
      <c r="Q407" s="44"/>
      <c r="R407" s="102"/>
      <c r="S407" s="102"/>
      <c r="T407" s="44"/>
      <c r="U407" s="44"/>
      <c r="V407" s="44"/>
      <c r="Y407" s="102"/>
      <c r="Z407" s="44"/>
    </row>
    <row r="408" spans="6:26" ht="15.75" customHeight="1" x14ac:dyDescent="0.3">
      <c r="F408" s="44"/>
      <c r="G408" s="102"/>
      <c r="H408" s="102"/>
      <c r="I408" s="44"/>
      <c r="J408" s="102"/>
      <c r="K408" s="44"/>
      <c r="L408" s="44"/>
      <c r="M408" s="102"/>
      <c r="N408" s="44"/>
      <c r="O408" s="102"/>
      <c r="P408" s="102"/>
      <c r="Q408" s="44"/>
      <c r="R408" s="102"/>
      <c r="S408" s="102"/>
      <c r="T408" s="44"/>
      <c r="U408" s="44"/>
      <c r="V408" s="44"/>
      <c r="Y408" s="102"/>
      <c r="Z408" s="44"/>
    </row>
    <row r="409" spans="6:26" ht="15.75" customHeight="1" x14ac:dyDescent="0.3">
      <c r="F409" s="44"/>
      <c r="G409" s="102"/>
      <c r="H409" s="102"/>
      <c r="I409" s="44"/>
      <c r="J409" s="102"/>
      <c r="K409" s="44"/>
      <c r="L409" s="44"/>
      <c r="M409" s="102"/>
      <c r="N409" s="44"/>
      <c r="O409" s="102"/>
      <c r="P409" s="102"/>
      <c r="Q409" s="44"/>
      <c r="R409" s="102"/>
      <c r="S409" s="102"/>
      <c r="T409" s="44"/>
      <c r="U409" s="44"/>
      <c r="V409" s="44"/>
      <c r="Y409" s="102"/>
      <c r="Z409" s="44"/>
    </row>
    <row r="410" spans="6:26" ht="15.75" customHeight="1" x14ac:dyDescent="0.3">
      <c r="F410" s="44"/>
      <c r="G410" s="102"/>
      <c r="H410" s="102"/>
      <c r="I410" s="44"/>
      <c r="J410" s="102"/>
      <c r="K410" s="44"/>
      <c r="L410" s="44"/>
      <c r="M410" s="102"/>
      <c r="N410" s="44"/>
      <c r="O410" s="102"/>
      <c r="P410" s="102"/>
      <c r="Q410" s="44"/>
      <c r="R410" s="102"/>
      <c r="S410" s="102"/>
      <c r="T410" s="44"/>
      <c r="U410" s="44"/>
      <c r="V410" s="44"/>
      <c r="Y410" s="102"/>
      <c r="Z410" s="44"/>
    </row>
    <row r="411" spans="6:26" ht="15.75" customHeight="1" x14ac:dyDescent="0.3">
      <c r="F411" s="44"/>
      <c r="G411" s="102"/>
      <c r="H411" s="102"/>
      <c r="I411" s="44"/>
      <c r="J411" s="102"/>
      <c r="K411" s="44"/>
      <c r="L411" s="44"/>
      <c r="M411" s="102"/>
      <c r="N411" s="44"/>
      <c r="O411" s="102"/>
      <c r="P411" s="102"/>
      <c r="Q411" s="44"/>
      <c r="R411" s="102"/>
      <c r="S411" s="102"/>
      <c r="T411" s="44"/>
      <c r="U411" s="44"/>
      <c r="V411" s="44"/>
      <c r="Y411" s="102"/>
      <c r="Z411" s="44"/>
    </row>
    <row r="412" spans="6:26" ht="15.75" customHeight="1" x14ac:dyDescent="0.3">
      <c r="F412" s="44"/>
      <c r="G412" s="102"/>
      <c r="H412" s="102"/>
      <c r="I412" s="44"/>
      <c r="J412" s="102"/>
      <c r="K412" s="44"/>
      <c r="L412" s="44"/>
      <c r="M412" s="102"/>
      <c r="N412" s="44"/>
      <c r="O412" s="102"/>
      <c r="P412" s="102"/>
      <c r="Q412" s="44"/>
      <c r="R412" s="102"/>
      <c r="S412" s="102"/>
      <c r="T412" s="44"/>
      <c r="U412" s="44"/>
      <c r="V412" s="44"/>
      <c r="Y412" s="102"/>
      <c r="Z412" s="44"/>
    </row>
    <row r="413" spans="6:26" ht="15.75" customHeight="1" x14ac:dyDescent="0.3">
      <c r="F413" s="44"/>
      <c r="G413" s="102"/>
      <c r="H413" s="102"/>
      <c r="I413" s="44"/>
      <c r="J413" s="102"/>
      <c r="K413" s="44"/>
      <c r="L413" s="44"/>
      <c r="M413" s="102"/>
      <c r="N413" s="44"/>
      <c r="O413" s="102"/>
      <c r="P413" s="102"/>
      <c r="Q413" s="44"/>
      <c r="R413" s="102"/>
      <c r="S413" s="102"/>
      <c r="T413" s="44"/>
      <c r="U413" s="44"/>
      <c r="V413" s="44"/>
      <c r="Y413" s="102"/>
      <c r="Z413" s="44"/>
    </row>
    <row r="414" spans="6:26" ht="15.75" customHeight="1" x14ac:dyDescent="0.3">
      <c r="F414" s="44"/>
      <c r="G414" s="102"/>
      <c r="H414" s="102"/>
      <c r="I414" s="44"/>
      <c r="J414" s="102"/>
      <c r="K414" s="44"/>
      <c r="L414" s="44"/>
      <c r="M414" s="102"/>
      <c r="N414" s="44"/>
      <c r="O414" s="102"/>
      <c r="P414" s="102"/>
      <c r="Q414" s="44"/>
      <c r="R414" s="102"/>
      <c r="S414" s="102"/>
      <c r="T414" s="44"/>
      <c r="U414" s="44"/>
      <c r="V414" s="44"/>
      <c r="Y414" s="102"/>
      <c r="Z414" s="44"/>
    </row>
    <row r="415" spans="6:26" ht="15.75" customHeight="1" x14ac:dyDescent="0.3">
      <c r="F415" s="44"/>
      <c r="G415" s="102"/>
      <c r="H415" s="102"/>
      <c r="I415" s="44"/>
      <c r="J415" s="102"/>
      <c r="K415" s="44"/>
      <c r="L415" s="44"/>
      <c r="M415" s="102"/>
      <c r="N415" s="44"/>
      <c r="O415" s="102"/>
      <c r="P415" s="102"/>
      <c r="Q415" s="44"/>
      <c r="R415" s="102"/>
      <c r="S415" s="102"/>
      <c r="T415" s="44"/>
      <c r="U415" s="44"/>
      <c r="V415" s="44"/>
      <c r="Y415" s="102"/>
      <c r="Z415" s="44"/>
    </row>
    <row r="416" spans="6:26" ht="15.75" customHeight="1" x14ac:dyDescent="0.3">
      <c r="F416" s="44"/>
      <c r="G416" s="102"/>
      <c r="H416" s="102"/>
      <c r="I416" s="44"/>
      <c r="J416" s="102"/>
      <c r="K416" s="44"/>
      <c r="L416" s="44"/>
      <c r="M416" s="102"/>
      <c r="N416" s="44"/>
      <c r="O416" s="102"/>
      <c r="P416" s="102"/>
      <c r="Q416" s="44"/>
      <c r="R416" s="102"/>
      <c r="S416" s="102"/>
      <c r="T416" s="44"/>
      <c r="U416" s="44"/>
      <c r="V416" s="44"/>
      <c r="Y416" s="102"/>
      <c r="Z416" s="44"/>
    </row>
    <row r="417" spans="6:26" ht="15.75" customHeight="1" x14ac:dyDescent="0.3">
      <c r="F417" s="44"/>
      <c r="G417" s="102"/>
      <c r="H417" s="102"/>
      <c r="I417" s="44"/>
      <c r="J417" s="102"/>
      <c r="K417" s="44"/>
      <c r="L417" s="44"/>
      <c r="M417" s="102"/>
      <c r="N417" s="44"/>
      <c r="O417" s="102"/>
      <c r="P417" s="102"/>
      <c r="Q417" s="44"/>
      <c r="R417" s="102"/>
      <c r="S417" s="102"/>
      <c r="T417" s="44"/>
      <c r="U417" s="44"/>
      <c r="V417" s="44"/>
      <c r="Y417" s="102"/>
      <c r="Z417" s="44"/>
    </row>
    <row r="418" spans="6:26" ht="15.75" customHeight="1" x14ac:dyDescent="0.3">
      <c r="F418" s="44"/>
      <c r="G418" s="102"/>
      <c r="H418" s="102"/>
      <c r="I418" s="44"/>
      <c r="J418" s="102"/>
      <c r="K418" s="44"/>
      <c r="L418" s="44"/>
      <c r="M418" s="102"/>
      <c r="N418" s="44"/>
      <c r="O418" s="102"/>
      <c r="P418" s="102"/>
      <c r="Q418" s="44"/>
      <c r="R418" s="102"/>
      <c r="S418" s="102"/>
      <c r="T418" s="44"/>
      <c r="U418" s="44"/>
      <c r="V418" s="44"/>
      <c r="Y418" s="102"/>
      <c r="Z418" s="44"/>
    </row>
    <row r="419" spans="6:26" ht="15.75" customHeight="1" x14ac:dyDescent="0.3">
      <c r="F419" s="44"/>
      <c r="G419" s="102"/>
      <c r="H419" s="102"/>
      <c r="I419" s="44"/>
      <c r="J419" s="102"/>
      <c r="K419" s="44"/>
      <c r="L419" s="44"/>
      <c r="M419" s="102"/>
      <c r="N419" s="44"/>
      <c r="O419" s="102"/>
      <c r="P419" s="102"/>
      <c r="Q419" s="44"/>
      <c r="R419" s="102"/>
      <c r="S419" s="102"/>
      <c r="T419" s="44"/>
      <c r="U419" s="44"/>
      <c r="V419" s="44"/>
      <c r="Y419" s="102"/>
      <c r="Z419" s="44"/>
    </row>
    <row r="420" spans="6:26" ht="15.75" customHeight="1" x14ac:dyDescent="0.3">
      <c r="F420" s="44"/>
      <c r="G420" s="102"/>
      <c r="H420" s="102"/>
      <c r="I420" s="44"/>
      <c r="J420" s="102"/>
      <c r="K420" s="44"/>
      <c r="L420" s="44"/>
      <c r="M420" s="102"/>
      <c r="N420" s="44"/>
      <c r="O420" s="102"/>
      <c r="P420" s="102"/>
      <c r="Q420" s="44"/>
      <c r="R420" s="102"/>
      <c r="S420" s="102"/>
      <c r="T420" s="44"/>
      <c r="U420" s="44"/>
      <c r="V420" s="44"/>
      <c r="Y420" s="102"/>
      <c r="Z420" s="44"/>
    </row>
    <row r="421" spans="6:26" ht="15.75" customHeight="1" x14ac:dyDescent="0.3">
      <c r="F421" s="44"/>
      <c r="G421" s="102"/>
      <c r="H421" s="102"/>
      <c r="I421" s="44"/>
      <c r="J421" s="102"/>
      <c r="K421" s="44"/>
      <c r="L421" s="44"/>
      <c r="M421" s="102"/>
      <c r="N421" s="44"/>
      <c r="O421" s="102"/>
      <c r="P421" s="102"/>
      <c r="Q421" s="44"/>
      <c r="R421" s="102"/>
      <c r="S421" s="102"/>
      <c r="T421" s="44"/>
      <c r="U421" s="44"/>
      <c r="V421" s="44"/>
      <c r="Y421" s="102"/>
      <c r="Z421" s="44"/>
    </row>
    <row r="422" spans="6:26" ht="15.75" customHeight="1" x14ac:dyDescent="0.3">
      <c r="F422" s="44"/>
      <c r="G422" s="102"/>
      <c r="H422" s="102"/>
      <c r="I422" s="44"/>
      <c r="J422" s="102"/>
      <c r="K422" s="44"/>
      <c r="L422" s="44"/>
      <c r="M422" s="102"/>
      <c r="N422" s="44"/>
      <c r="O422" s="102"/>
      <c r="P422" s="102"/>
      <c r="Q422" s="44"/>
      <c r="R422" s="102"/>
      <c r="S422" s="102"/>
      <c r="T422" s="44"/>
      <c r="U422" s="44"/>
      <c r="V422" s="44"/>
      <c r="Y422" s="102"/>
      <c r="Z422" s="44"/>
    </row>
    <row r="423" spans="6:26" ht="15.75" customHeight="1" x14ac:dyDescent="0.3">
      <c r="F423" s="44"/>
      <c r="G423" s="102"/>
      <c r="H423" s="102"/>
      <c r="I423" s="44"/>
      <c r="J423" s="102"/>
      <c r="K423" s="44"/>
      <c r="L423" s="44"/>
      <c r="M423" s="102"/>
      <c r="N423" s="44"/>
      <c r="O423" s="102"/>
      <c r="P423" s="102"/>
      <c r="Q423" s="44"/>
      <c r="R423" s="102"/>
      <c r="S423" s="102"/>
      <c r="T423" s="44"/>
      <c r="U423" s="44"/>
      <c r="V423" s="44"/>
      <c r="Y423" s="102"/>
      <c r="Z423" s="44"/>
    </row>
    <row r="424" spans="6:26" ht="15.75" customHeight="1" x14ac:dyDescent="0.3">
      <c r="F424" s="44"/>
      <c r="G424" s="102"/>
      <c r="H424" s="102"/>
      <c r="I424" s="44"/>
      <c r="J424" s="102"/>
      <c r="K424" s="44"/>
      <c r="L424" s="44"/>
      <c r="M424" s="102"/>
      <c r="N424" s="44"/>
      <c r="O424" s="102"/>
      <c r="P424" s="102"/>
      <c r="Q424" s="44"/>
      <c r="R424" s="102"/>
      <c r="S424" s="102"/>
      <c r="T424" s="44"/>
      <c r="U424" s="44"/>
      <c r="V424" s="44"/>
      <c r="Y424" s="102"/>
      <c r="Z424" s="44"/>
    </row>
    <row r="425" spans="6:26" ht="15.75" customHeight="1" x14ac:dyDescent="0.3">
      <c r="F425" s="44"/>
      <c r="G425" s="102"/>
      <c r="H425" s="102"/>
      <c r="I425" s="44"/>
      <c r="J425" s="102"/>
      <c r="K425" s="44"/>
      <c r="L425" s="44"/>
      <c r="M425" s="102"/>
      <c r="N425" s="44"/>
      <c r="O425" s="102"/>
      <c r="P425" s="102"/>
      <c r="Q425" s="44"/>
      <c r="R425" s="102"/>
      <c r="S425" s="102"/>
      <c r="T425" s="44"/>
      <c r="U425" s="44"/>
      <c r="V425" s="44"/>
      <c r="Y425" s="102"/>
      <c r="Z425" s="44"/>
    </row>
    <row r="426" spans="6:26" ht="15.75" customHeight="1" x14ac:dyDescent="0.3">
      <c r="F426" s="44"/>
      <c r="G426" s="102"/>
      <c r="H426" s="102"/>
      <c r="I426" s="44"/>
      <c r="J426" s="102"/>
      <c r="K426" s="44"/>
      <c r="L426" s="44"/>
      <c r="M426" s="102"/>
      <c r="N426" s="44"/>
      <c r="O426" s="102"/>
      <c r="P426" s="102"/>
      <c r="Q426" s="44"/>
      <c r="R426" s="102"/>
      <c r="S426" s="102"/>
      <c r="T426" s="44"/>
      <c r="U426" s="44"/>
      <c r="V426" s="44"/>
      <c r="Y426" s="102"/>
      <c r="Z426" s="44"/>
    </row>
    <row r="427" spans="6:26" ht="15.75" customHeight="1" x14ac:dyDescent="0.3">
      <c r="F427" s="44"/>
      <c r="G427" s="102"/>
      <c r="H427" s="102"/>
      <c r="I427" s="44"/>
      <c r="J427" s="102"/>
      <c r="K427" s="44"/>
      <c r="L427" s="44"/>
      <c r="M427" s="102"/>
      <c r="N427" s="44"/>
      <c r="O427" s="102"/>
      <c r="P427" s="102"/>
      <c r="Q427" s="44"/>
      <c r="R427" s="102"/>
      <c r="S427" s="102"/>
      <c r="T427" s="44"/>
      <c r="U427" s="44"/>
      <c r="V427" s="44"/>
      <c r="Y427" s="102"/>
      <c r="Z427" s="44"/>
    </row>
    <row r="428" spans="6:26" ht="15.75" customHeight="1" x14ac:dyDescent="0.3">
      <c r="F428" s="44"/>
      <c r="G428" s="102"/>
      <c r="H428" s="102"/>
      <c r="I428" s="44"/>
      <c r="J428" s="102"/>
      <c r="K428" s="44"/>
      <c r="L428" s="44"/>
      <c r="M428" s="102"/>
      <c r="N428" s="44"/>
      <c r="O428" s="102"/>
      <c r="P428" s="102"/>
      <c r="Q428" s="44"/>
      <c r="R428" s="102"/>
      <c r="S428" s="102"/>
      <c r="T428" s="44"/>
      <c r="U428" s="44"/>
      <c r="V428" s="44"/>
      <c r="Y428" s="102"/>
      <c r="Z428" s="44"/>
    </row>
    <row r="429" spans="6:26" ht="15.75" customHeight="1" x14ac:dyDescent="0.3">
      <c r="F429" s="44"/>
      <c r="G429" s="102"/>
      <c r="H429" s="102"/>
      <c r="I429" s="44"/>
      <c r="J429" s="102"/>
      <c r="K429" s="44"/>
      <c r="L429" s="44"/>
      <c r="M429" s="102"/>
      <c r="N429" s="44"/>
      <c r="O429" s="102"/>
      <c r="P429" s="102"/>
      <c r="Q429" s="44"/>
      <c r="R429" s="102"/>
      <c r="S429" s="102"/>
      <c r="T429" s="44"/>
      <c r="U429" s="44"/>
      <c r="V429" s="44"/>
      <c r="Y429" s="102"/>
      <c r="Z429" s="44"/>
    </row>
    <row r="430" spans="6:26" ht="15.75" customHeight="1" x14ac:dyDescent="0.3">
      <c r="F430" s="44"/>
      <c r="G430" s="102"/>
      <c r="H430" s="102"/>
      <c r="I430" s="44"/>
      <c r="J430" s="102"/>
      <c r="K430" s="44"/>
      <c r="L430" s="44"/>
      <c r="M430" s="102"/>
      <c r="N430" s="44"/>
      <c r="O430" s="102"/>
      <c r="P430" s="102"/>
      <c r="Q430" s="44"/>
      <c r="R430" s="102"/>
      <c r="S430" s="102"/>
      <c r="T430" s="44"/>
      <c r="U430" s="44"/>
      <c r="V430" s="44"/>
      <c r="Y430" s="102"/>
      <c r="Z430" s="44"/>
    </row>
    <row r="431" spans="6:26" ht="15.75" customHeight="1" x14ac:dyDescent="0.3">
      <c r="F431" s="44"/>
      <c r="G431" s="102"/>
      <c r="H431" s="102"/>
      <c r="I431" s="44"/>
      <c r="J431" s="102"/>
      <c r="K431" s="44"/>
      <c r="L431" s="44"/>
      <c r="M431" s="102"/>
      <c r="N431" s="44"/>
      <c r="O431" s="102"/>
      <c r="P431" s="102"/>
      <c r="Q431" s="44"/>
      <c r="R431" s="102"/>
      <c r="S431" s="102"/>
      <c r="T431" s="44"/>
      <c r="U431" s="44"/>
      <c r="V431" s="44"/>
      <c r="Y431" s="102"/>
      <c r="Z431" s="44"/>
    </row>
    <row r="432" spans="6:26" ht="15.75" customHeight="1" x14ac:dyDescent="0.3">
      <c r="F432" s="44"/>
      <c r="G432" s="102"/>
      <c r="H432" s="102"/>
      <c r="I432" s="44"/>
      <c r="J432" s="102"/>
      <c r="K432" s="44"/>
      <c r="L432" s="44"/>
      <c r="M432" s="102"/>
      <c r="N432" s="44"/>
      <c r="O432" s="102"/>
      <c r="P432" s="102"/>
      <c r="Q432" s="44"/>
      <c r="R432" s="102"/>
      <c r="S432" s="102"/>
      <c r="T432" s="44"/>
      <c r="U432" s="44"/>
      <c r="V432" s="44"/>
      <c r="Y432" s="102"/>
      <c r="Z432" s="44"/>
    </row>
    <row r="433" spans="6:26" ht="15.75" customHeight="1" x14ac:dyDescent="0.3">
      <c r="F433" s="44"/>
      <c r="G433" s="102"/>
      <c r="H433" s="102"/>
      <c r="I433" s="44"/>
      <c r="J433" s="102"/>
      <c r="K433" s="44"/>
      <c r="L433" s="44"/>
      <c r="M433" s="102"/>
      <c r="N433" s="44"/>
      <c r="O433" s="102"/>
      <c r="P433" s="102"/>
      <c r="Q433" s="44"/>
      <c r="R433" s="102"/>
      <c r="S433" s="102"/>
      <c r="T433" s="44"/>
      <c r="U433" s="44"/>
      <c r="V433" s="44"/>
      <c r="Y433" s="102"/>
      <c r="Z433" s="44"/>
    </row>
    <row r="434" spans="6:26" ht="15.75" customHeight="1" x14ac:dyDescent="0.3">
      <c r="F434" s="44"/>
      <c r="G434" s="102"/>
      <c r="H434" s="102"/>
      <c r="I434" s="44"/>
      <c r="J434" s="102"/>
      <c r="K434" s="44"/>
      <c r="L434" s="44"/>
      <c r="M434" s="102"/>
      <c r="N434" s="44"/>
      <c r="O434" s="102"/>
      <c r="P434" s="102"/>
      <c r="Q434" s="44"/>
      <c r="R434" s="102"/>
      <c r="S434" s="102"/>
      <c r="T434" s="44"/>
      <c r="U434" s="44"/>
      <c r="V434" s="44"/>
      <c r="Y434" s="102"/>
      <c r="Z434" s="44"/>
    </row>
    <row r="435" spans="6:26" ht="15.75" customHeight="1" x14ac:dyDescent="0.3">
      <c r="F435" s="44"/>
      <c r="G435" s="102"/>
      <c r="H435" s="102"/>
      <c r="I435" s="44"/>
      <c r="J435" s="102"/>
      <c r="K435" s="44"/>
      <c r="L435" s="44"/>
      <c r="M435" s="102"/>
      <c r="N435" s="44"/>
      <c r="O435" s="102"/>
      <c r="P435" s="102"/>
      <c r="Q435" s="44"/>
      <c r="R435" s="102"/>
      <c r="S435" s="102"/>
      <c r="T435" s="44"/>
      <c r="U435" s="44"/>
      <c r="V435" s="44"/>
      <c r="Y435" s="102"/>
      <c r="Z435" s="44"/>
    </row>
    <row r="436" spans="6:26" ht="15.75" customHeight="1" x14ac:dyDescent="0.3">
      <c r="F436" s="44"/>
      <c r="G436" s="102"/>
      <c r="H436" s="102"/>
      <c r="I436" s="44"/>
      <c r="J436" s="102"/>
      <c r="K436" s="44"/>
      <c r="L436" s="44"/>
      <c r="M436" s="102"/>
      <c r="N436" s="44"/>
      <c r="O436" s="102"/>
      <c r="P436" s="102"/>
      <c r="Q436" s="44"/>
      <c r="R436" s="102"/>
      <c r="S436" s="102"/>
      <c r="T436" s="44"/>
      <c r="U436" s="44"/>
      <c r="V436" s="44"/>
      <c r="Y436" s="102"/>
      <c r="Z436" s="44"/>
    </row>
    <row r="437" spans="6:26" ht="15.75" customHeight="1" x14ac:dyDescent="0.3">
      <c r="F437" s="44"/>
      <c r="G437" s="102"/>
      <c r="H437" s="102"/>
      <c r="I437" s="44"/>
      <c r="J437" s="102"/>
      <c r="K437" s="44"/>
      <c r="L437" s="44"/>
      <c r="M437" s="102"/>
      <c r="N437" s="44"/>
      <c r="O437" s="102"/>
      <c r="P437" s="102"/>
      <c r="Q437" s="44"/>
      <c r="R437" s="102"/>
      <c r="S437" s="102"/>
      <c r="T437" s="44"/>
      <c r="U437" s="44"/>
      <c r="V437" s="44"/>
      <c r="Y437" s="102"/>
      <c r="Z437" s="44"/>
    </row>
    <row r="438" spans="6:26" ht="15.75" customHeight="1" x14ac:dyDescent="0.3">
      <c r="F438" s="44"/>
      <c r="G438" s="102"/>
      <c r="H438" s="102"/>
      <c r="I438" s="44"/>
      <c r="J438" s="102"/>
      <c r="K438" s="44"/>
      <c r="L438" s="44"/>
      <c r="M438" s="102"/>
      <c r="N438" s="44"/>
      <c r="O438" s="102"/>
      <c r="P438" s="102"/>
      <c r="Q438" s="44"/>
      <c r="R438" s="102"/>
      <c r="S438" s="102"/>
      <c r="T438" s="44"/>
      <c r="U438" s="44"/>
      <c r="V438" s="44"/>
      <c r="Y438" s="102"/>
      <c r="Z438" s="44"/>
    </row>
    <row r="439" spans="6:26" ht="15.75" customHeight="1" x14ac:dyDescent="0.3">
      <c r="F439" s="44"/>
      <c r="G439" s="102"/>
      <c r="H439" s="102"/>
      <c r="I439" s="44"/>
      <c r="J439" s="102"/>
      <c r="K439" s="44"/>
      <c r="L439" s="44"/>
      <c r="M439" s="102"/>
      <c r="N439" s="44"/>
      <c r="O439" s="102"/>
      <c r="P439" s="102"/>
      <c r="Q439" s="44"/>
      <c r="R439" s="102"/>
      <c r="S439" s="102"/>
      <c r="T439" s="44"/>
      <c r="U439" s="44"/>
      <c r="V439" s="44"/>
      <c r="Y439" s="102"/>
      <c r="Z439" s="44"/>
    </row>
    <row r="440" spans="6:26" ht="15.75" customHeight="1" x14ac:dyDescent="0.3">
      <c r="F440" s="44"/>
      <c r="G440" s="102"/>
      <c r="H440" s="102"/>
      <c r="I440" s="44"/>
      <c r="J440" s="102"/>
      <c r="K440" s="44"/>
      <c r="L440" s="44"/>
      <c r="M440" s="102"/>
      <c r="N440" s="44"/>
      <c r="O440" s="102"/>
      <c r="P440" s="102"/>
      <c r="Q440" s="44"/>
      <c r="R440" s="102"/>
      <c r="S440" s="102"/>
      <c r="T440" s="44"/>
      <c r="U440" s="44"/>
      <c r="V440" s="44"/>
      <c r="Y440" s="102"/>
      <c r="Z440" s="44"/>
    </row>
    <row r="441" spans="6:26" ht="15.75" customHeight="1" x14ac:dyDescent="0.3">
      <c r="F441" s="44"/>
      <c r="G441" s="102"/>
      <c r="H441" s="102"/>
      <c r="I441" s="44"/>
      <c r="J441" s="102"/>
      <c r="K441" s="44"/>
      <c r="L441" s="44"/>
      <c r="M441" s="102"/>
      <c r="N441" s="44"/>
      <c r="O441" s="102"/>
      <c r="P441" s="102"/>
      <c r="Q441" s="44"/>
      <c r="R441" s="102"/>
      <c r="S441" s="102"/>
      <c r="T441" s="44"/>
      <c r="U441" s="44"/>
      <c r="V441" s="44"/>
      <c r="Y441" s="102"/>
      <c r="Z441" s="44"/>
    </row>
    <row r="442" spans="6:26" ht="15.75" customHeight="1" x14ac:dyDescent="0.3">
      <c r="F442" s="44"/>
      <c r="G442" s="102"/>
      <c r="H442" s="102"/>
      <c r="I442" s="44"/>
      <c r="J442" s="102"/>
      <c r="K442" s="44"/>
      <c r="L442" s="44"/>
      <c r="M442" s="102"/>
      <c r="N442" s="44"/>
      <c r="O442" s="102"/>
      <c r="P442" s="102"/>
      <c r="Q442" s="44"/>
      <c r="R442" s="102"/>
      <c r="S442" s="102"/>
      <c r="T442" s="44"/>
      <c r="U442" s="44"/>
      <c r="V442" s="44"/>
      <c r="Y442" s="102"/>
      <c r="Z442" s="44"/>
    </row>
    <row r="443" spans="6:26" ht="15.75" customHeight="1" x14ac:dyDescent="0.3">
      <c r="F443" s="44"/>
      <c r="G443" s="102"/>
      <c r="H443" s="102"/>
      <c r="I443" s="44"/>
      <c r="J443" s="102"/>
      <c r="K443" s="44"/>
      <c r="L443" s="44"/>
      <c r="M443" s="102"/>
      <c r="N443" s="44"/>
      <c r="O443" s="102"/>
      <c r="P443" s="102"/>
      <c r="Q443" s="44"/>
      <c r="R443" s="102"/>
      <c r="S443" s="102"/>
      <c r="T443" s="44"/>
      <c r="U443" s="44"/>
      <c r="V443" s="44"/>
      <c r="Y443" s="102"/>
      <c r="Z443" s="44"/>
    </row>
    <row r="444" spans="6:26" ht="15.75" customHeight="1" x14ac:dyDescent="0.3">
      <c r="F444" s="44"/>
      <c r="G444" s="102"/>
      <c r="H444" s="102"/>
      <c r="I444" s="44"/>
      <c r="J444" s="102"/>
      <c r="K444" s="44"/>
      <c r="L444" s="44"/>
      <c r="M444" s="102"/>
      <c r="N444" s="44"/>
      <c r="O444" s="102"/>
      <c r="P444" s="102"/>
      <c r="Q444" s="44"/>
      <c r="R444" s="102"/>
      <c r="S444" s="102"/>
      <c r="T444" s="44"/>
      <c r="U444" s="44"/>
      <c r="V444" s="44"/>
      <c r="Y444" s="102"/>
      <c r="Z444" s="44"/>
    </row>
    <row r="445" spans="6:26" ht="15.75" customHeight="1" x14ac:dyDescent="0.3">
      <c r="F445" s="44"/>
      <c r="G445" s="102"/>
      <c r="H445" s="102"/>
      <c r="I445" s="44"/>
      <c r="J445" s="102"/>
      <c r="K445" s="44"/>
      <c r="L445" s="44"/>
      <c r="M445" s="102"/>
      <c r="N445" s="44"/>
      <c r="O445" s="102"/>
      <c r="P445" s="102"/>
      <c r="Q445" s="44"/>
      <c r="R445" s="102"/>
      <c r="S445" s="102"/>
      <c r="T445" s="44"/>
      <c r="U445" s="44"/>
      <c r="V445" s="44"/>
      <c r="Y445" s="102"/>
      <c r="Z445" s="44"/>
    </row>
    <row r="446" spans="6:26" ht="15.75" customHeight="1" x14ac:dyDescent="0.3">
      <c r="F446" s="44"/>
      <c r="G446" s="102"/>
      <c r="H446" s="102"/>
      <c r="I446" s="44"/>
      <c r="J446" s="102"/>
      <c r="K446" s="44"/>
      <c r="L446" s="44"/>
      <c r="M446" s="102"/>
      <c r="N446" s="44"/>
      <c r="O446" s="102"/>
      <c r="P446" s="102"/>
      <c r="Q446" s="44"/>
      <c r="R446" s="102"/>
      <c r="S446" s="102"/>
      <c r="T446" s="44"/>
      <c r="U446" s="44"/>
      <c r="V446" s="44"/>
      <c r="Y446" s="102"/>
      <c r="Z446" s="44"/>
    </row>
    <row r="447" spans="6:26" ht="15.75" customHeight="1" x14ac:dyDescent="0.3">
      <c r="F447" s="44"/>
      <c r="G447" s="102"/>
      <c r="H447" s="102"/>
      <c r="I447" s="44"/>
      <c r="J447" s="102"/>
      <c r="K447" s="44"/>
      <c r="L447" s="44"/>
      <c r="M447" s="102"/>
      <c r="N447" s="44"/>
      <c r="O447" s="102"/>
      <c r="P447" s="102"/>
      <c r="Q447" s="44"/>
      <c r="R447" s="102"/>
      <c r="S447" s="102"/>
      <c r="T447" s="44"/>
      <c r="U447" s="44"/>
      <c r="V447" s="44"/>
      <c r="Y447" s="102"/>
      <c r="Z447" s="44"/>
    </row>
    <row r="448" spans="6:26" ht="15.75" customHeight="1" x14ac:dyDescent="0.3">
      <c r="F448" s="44"/>
      <c r="G448" s="102"/>
      <c r="H448" s="102"/>
      <c r="I448" s="44"/>
      <c r="J448" s="102"/>
      <c r="K448" s="44"/>
      <c r="L448" s="44"/>
      <c r="M448" s="102"/>
      <c r="N448" s="44"/>
      <c r="O448" s="102"/>
      <c r="P448" s="102"/>
      <c r="Q448" s="44"/>
      <c r="R448" s="102"/>
      <c r="S448" s="102"/>
      <c r="T448" s="44"/>
      <c r="U448" s="44"/>
      <c r="V448" s="44"/>
      <c r="Y448" s="102"/>
      <c r="Z448" s="44"/>
    </row>
    <row r="449" spans="6:26" ht="15.75" customHeight="1" x14ac:dyDescent="0.3">
      <c r="F449" s="44"/>
      <c r="G449" s="102"/>
      <c r="H449" s="102"/>
      <c r="I449" s="44"/>
      <c r="J449" s="102"/>
      <c r="K449" s="44"/>
      <c r="L449" s="44"/>
      <c r="M449" s="102"/>
      <c r="N449" s="44"/>
      <c r="O449" s="102"/>
      <c r="P449" s="102"/>
      <c r="Q449" s="44"/>
      <c r="R449" s="102"/>
      <c r="S449" s="102"/>
      <c r="T449" s="44"/>
      <c r="U449" s="44"/>
      <c r="V449" s="44"/>
      <c r="Y449" s="102"/>
      <c r="Z449" s="44"/>
    </row>
    <row r="450" spans="6:26" ht="15.75" customHeight="1" x14ac:dyDescent="0.3">
      <c r="F450" s="44"/>
      <c r="G450" s="102"/>
      <c r="H450" s="102"/>
      <c r="I450" s="44"/>
      <c r="J450" s="102"/>
      <c r="K450" s="44"/>
      <c r="L450" s="44"/>
      <c r="M450" s="102"/>
      <c r="N450" s="44"/>
      <c r="O450" s="102"/>
      <c r="P450" s="102"/>
      <c r="Q450" s="44"/>
      <c r="R450" s="102"/>
      <c r="S450" s="102"/>
      <c r="T450" s="44"/>
      <c r="U450" s="44"/>
      <c r="V450" s="44"/>
      <c r="Y450" s="102"/>
      <c r="Z450" s="44"/>
    </row>
    <row r="451" spans="6:26" ht="15.75" customHeight="1" x14ac:dyDescent="0.3">
      <c r="F451" s="44"/>
      <c r="G451" s="102"/>
      <c r="H451" s="102"/>
      <c r="I451" s="44"/>
      <c r="J451" s="102"/>
      <c r="K451" s="44"/>
      <c r="L451" s="44"/>
      <c r="M451" s="102"/>
      <c r="N451" s="44"/>
      <c r="O451" s="102"/>
      <c r="P451" s="102"/>
      <c r="Q451" s="44"/>
      <c r="R451" s="102"/>
      <c r="S451" s="102"/>
      <c r="T451" s="44"/>
      <c r="U451" s="44"/>
      <c r="V451" s="44"/>
      <c r="Y451" s="102"/>
      <c r="Z451" s="44"/>
    </row>
    <row r="452" spans="6:26" ht="15.75" customHeight="1" x14ac:dyDescent="0.3">
      <c r="F452" s="44"/>
      <c r="G452" s="102"/>
      <c r="H452" s="102"/>
      <c r="I452" s="44"/>
      <c r="J452" s="102"/>
      <c r="K452" s="44"/>
      <c r="L452" s="44"/>
      <c r="M452" s="102"/>
      <c r="N452" s="44"/>
      <c r="O452" s="102"/>
      <c r="P452" s="102"/>
      <c r="Q452" s="44"/>
      <c r="R452" s="102"/>
      <c r="S452" s="102"/>
      <c r="T452" s="44"/>
      <c r="U452" s="44"/>
      <c r="V452" s="44"/>
      <c r="Y452" s="102"/>
      <c r="Z452" s="44"/>
    </row>
    <row r="453" spans="6:26" ht="15.75" customHeight="1" x14ac:dyDescent="0.3">
      <c r="F453" s="44"/>
      <c r="G453" s="102"/>
      <c r="H453" s="102"/>
      <c r="I453" s="44"/>
      <c r="J453" s="102"/>
      <c r="K453" s="44"/>
      <c r="L453" s="44"/>
      <c r="M453" s="102"/>
      <c r="N453" s="44"/>
      <c r="O453" s="102"/>
      <c r="P453" s="102"/>
      <c r="Q453" s="44"/>
      <c r="R453" s="102"/>
      <c r="S453" s="102"/>
      <c r="T453" s="44"/>
      <c r="U453" s="44"/>
      <c r="V453" s="44"/>
      <c r="Y453" s="102"/>
      <c r="Z453" s="44"/>
    </row>
    <row r="454" spans="6:26" ht="15.75" customHeight="1" x14ac:dyDescent="0.3">
      <c r="F454" s="44"/>
      <c r="G454" s="102"/>
      <c r="H454" s="102"/>
      <c r="I454" s="44"/>
      <c r="J454" s="102"/>
      <c r="K454" s="44"/>
      <c r="L454" s="44"/>
      <c r="M454" s="102"/>
      <c r="N454" s="44"/>
      <c r="O454" s="102"/>
      <c r="P454" s="102"/>
      <c r="Q454" s="44"/>
      <c r="R454" s="102"/>
      <c r="S454" s="102"/>
      <c r="T454" s="44"/>
      <c r="U454" s="44"/>
      <c r="V454" s="44"/>
      <c r="Y454" s="102"/>
      <c r="Z454" s="44"/>
    </row>
    <row r="455" spans="6:26" ht="15.75" customHeight="1" x14ac:dyDescent="0.3">
      <c r="F455" s="44"/>
      <c r="G455" s="102"/>
      <c r="H455" s="102"/>
      <c r="I455" s="44"/>
      <c r="J455" s="102"/>
      <c r="K455" s="44"/>
      <c r="L455" s="44"/>
      <c r="M455" s="102"/>
      <c r="N455" s="44"/>
      <c r="O455" s="102"/>
      <c r="P455" s="102"/>
      <c r="Q455" s="44"/>
      <c r="R455" s="102"/>
      <c r="S455" s="102"/>
      <c r="T455" s="44"/>
      <c r="U455" s="44"/>
      <c r="V455" s="44"/>
      <c r="Y455" s="102"/>
      <c r="Z455" s="44"/>
    </row>
    <row r="456" spans="6:26" ht="15.75" customHeight="1" x14ac:dyDescent="0.3">
      <c r="F456" s="44"/>
      <c r="G456" s="102"/>
      <c r="H456" s="102"/>
      <c r="I456" s="44"/>
      <c r="J456" s="102"/>
      <c r="K456" s="44"/>
      <c r="L456" s="44"/>
      <c r="M456" s="102"/>
      <c r="N456" s="44"/>
      <c r="O456" s="102"/>
      <c r="P456" s="102"/>
      <c r="Q456" s="44"/>
      <c r="R456" s="102"/>
      <c r="S456" s="102"/>
      <c r="T456" s="44"/>
      <c r="U456" s="44"/>
      <c r="V456" s="44"/>
      <c r="Y456" s="102"/>
      <c r="Z456" s="44"/>
    </row>
    <row r="457" spans="6:26" ht="15.75" customHeight="1" x14ac:dyDescent="0.3">
      <c r="F457" s="44"/>
      <c r="G457" s="102"/>
      <c r="H457" s="102"/>
      <c r="I457" s="44"/>
      <c r="J457" s="102"/>
      <c r="K457" s="44"/>
      <c r="L457" s="44"/>
      <c r="M457" s="102"/>
      <c r="N457" s="44"/>
      <c r="O457" s="102"/>
      <c r="P457" s="102"/>
      <c r="Q457" s="44"/>
      <c r="R457" s="102"/>
      <c r="S457" s="102"/>
      <c r="T457" s="44"/>
      <c r="U457" s="44"/>
      <c r="V457" s="44"/>
      <c r="Y457" s="102"/>
      <c r="Z457" s="44"/>
    </row>
    <row r="458" spans="6:26" ht="15.75" customHeight="1" x14ac:dyDescent="0.3">
      <c r="F458" s="44"/>
      <c r="G458" s="102"/>
      <c r="H458" s="102"/>
      <c r="I458" s="44"/>
      <c r="J458" s="102"/>
      <c r="K458" s="44"/>
      <c r="L458" s="44"/>
      <c r="M458" s="102"/>
      <c r="N458" s="44"/>
      <c r="O458" s="102"/>
      <c r="P458" s="102"/>
      <c r="Q458" s="44"/>
      <c r="R458" s="102"/>
      <c r="S458" s="102"/>
      <c r="T458" s="44"/>
      <c r="U458" s="44"/>
      <c r="V458" s="44"/>
      <c r="Y458" s="102"/>
      <c r="Z458" s="44"/>
    </row>
    <row r="459" spans="6:26" ht="15.75" customHeight="1" x14ac:dyDescent="0.3">
      <c r="F459" s="44"/>
      <c r="G459" s="102"/>
      <c r="H459" s="102"/>
      <c r="I459" s="44"/>
      <c r="J459" s="102"/>
      <c r="K459" s="44"/>
      <c r="L459" s="44"/>
      <c r="M459" s="102"/>
      <c r="N459" s="44"/>
      <c r="O459" s="102"/>
      <c r="P459" s="102"/>
      <c r="Q459" s="44"/>
      <c r="R459" s="102"/>
      <c r="S459" s="102"/>
      <c r="T459" s="44"/>
      <c r="U459" s="44"/>
      <c r="V459" s="44"/>
      <c r="Y459" s="102"/>
      <c r="Z459" s="44"/>
    </row>
    <row r="460" spans="6:26" ht="15.75" customHeight="1" x14ac:dyDescent="0.3">
      <c r="F460" s="44"/>
      <c r="G460" s="102"/>
      <c r="H460" s="102"/>
      <c r="I460" s="44"/>
      <c r="J460" s="102"/>
      <c r="K460" s="44"/>
      <c r="L460" s="44"/>
      <c r="M460" s="102"/>
      <c r="N460" s="44"/>
      <c r="O460" s="102"/>
      <c r="P460" s="102"/>
      <c r="Q460" s="44"/>
      <c r="R460" s="102"/>
      <c r="S460" s="102"/>
      <c r="T460" s="44"/>
      <c r="U460" s="44"/>
      <c r="V460" s="44"/>
      <c r="Y460" s="102"/>
      <c r="Z460" s="44"/>
    </row>
    <row r="461" spans="6:26" ht="15.75" customHeight="1" x14ac:dyDescent="0.3">
      <c r="F461" s="44"/>
      <c r="G461" s="102"/>
      <c r="H461" s="102"/>
      <c r="I461" s="44"/>
      <c r="J461" s="102"/>
      <c r="K461" s="44"/>
      <c r="L461" s="44"/>
      <c r="M461" s="102"/>
      <c r="N461" s="44"/>
      <c r="O461" s="102"/>
      <c r="P461" s="102"/>
      <c r="Q461" s="44"/>
      <c r="R461" s="102"/>
      <c r="S461" s="102"/>
      <c r="T461" s="44"/>
      <c r="U461" s="44"/>
      <c r="V461" s="44"/>
      <c r="Y461" s="102"/>
      <c r="Z461" s="44"/>
    </row>
    <row r="462" spans="6:26" ht="15.75" customHeight="1" x14ac:dyDescent="0.3">
      <c r="F462" s="44"/>
      <c r="G462" s="102"/>
      <c r="H462" s="102"/>
      <c r="I462" s="44"/>
      <c r="J462" s="102"/>
      <c r="K462" s="44"/>
      <c r="L462" s="44"/>
      <c r="M462" s="102"/>
      <c r="N462" s="44"/>
      <c r="O462" s="102"/>
      <c r="P462" s="102"/>
      <c r="Q462" s="44"/>
      <c r="R462" s="102"/>
      <c r="S462" s="102"/>
      <c r="T462" s="44"/>
      <c r="U462" s="44"/>
      <c r="V462" s="44"/>
      <c r="Y462" s="102"/>
      <c r="Z462" s="44"/>
    </row>
    <row r="463" spans="6:26" ht="15.75" customHeight="1" x14ac:dyDescent="0.3">
      <c r="F463" s="44"/>
      <c r="G463" s="102"/>
      <c r="H463" s="102"/>
      <c r="I463" s="44"/>
      <c r="J463" s="102"/>
      <c r="K463" s="44"/>
      <c r="L463" s="44"/>
      <c r="M463" s="102"/>
      <c r="N463" s="44"/>
      <c r="O463" s="102"/>
      <c r="P463" s="102"/>
      <c r="Q463" s="44"/>
      <c r="R463" s="102"/>
      <c r="S463" s="102"/>
      <c r="T463" s="44"/>
      <c r="U463" s="44"/>
      <c r="V463" s="44"/>
      <c r="Y463" s="102"/>
      <c r="Z463" s="44"/>
    </row>
    <row r="464" spans="6:26" ht="15.75" customHeight="1" x14ac:dyDescent="0.3">
      <c r="F464" s="44"/>
      <c r="G464" s="102"/>
      <c r="H464" s="102"/>
      <c r="I464" s="44"/>
      <c r="J464" s="102"/>
      <c r="K464" s="44"/>
      <c r="L464" s="44"/>
      <c r="M464" s="102"/>
      <c r="N464" s="44"/>
      <c r="O464" s="102"/>
      <c r="P464" s="102"/>
      <c r="Q464" s="44"/>
      <c r="R464" s="102"/>
      <c r="S464" s="102"/>
      <c r="T464" s="44"/>
      <c r="U464" s="44"/>
      <c r="V464" s="44"/>
      <c r="Y464" s="102"/>
      <c r="Z464" s="44"/>
    </row>
    <row r="465" spans="6:26" ht="15.75" customHeight="1" x14ac:dyDescent="0.3">
      <c r="F465" s="44"/>
      <c r="G465" s="102"/>
      <c r="H465" s="102"/>
      <c r="I465" s="44"/>
      <c r="J465" s="102"/>
      <c r="K465" s="44"/>
      <c r="L465" s="44"/>
      <c r="M465" s="102"/>
      <c r="N465" s="44"/>
      <c r="O465" s="102"/>
      <c r="P465" s="102"/>
      <c r="Q465" s="44"/>
      <c r="R465" s="102"/>
      <c r="S465" s="102"/>
      <c r="T465" s="44"/>
      <c r="U465" s="44"/>
      <c r="V465" s="44"/>
      <c r="Y465" s="102"/>
      <c r="Z465" s="44"/>
    </row>
    <row r="466" spans="6:26" ht="15.75" customHeight="1" x14ac:dyDescent="0.3">
      <c r="F466" s="44"/>
      <c r="G466" s="102"/>
      <c r="H466" s="102"/>
      <c r="I466" s="44"/>
      <c r="J466" s="102"/>
      <c r="K466" s="44"/>
      <c r="L466" s="44"/>
      <c r="M466" s="102"/>
      <c r="N466" s="44"/>
      <c r="O466" s="102"/>
      <c r="P466" s="102"/>
      <c r="Q466" s="44"/>
      <c r="R466" s="102"/>
      <c r="S466" s="102"/>
      <c r="T466" s="44"/>
      <c r="U466" s="44"/>
      <c r="V466" s="44"/>
      <c r="Y466" s="102"/>
      <c r="Z466" s="44"/>
    </row>
    <row r="467" spans="6:26" ht="15.75" customHeight="1" x14ac:dyDescent="0.3">
      <c r="F467" s="44"/>
      <c r="G467" s="102"/>
      <c r="H467" s="102"/>
      <c r="I467" s="44"/>
      <c r="J467" s="102"/>
      <c r="K467" s="44"/>
      <c r="L467" s="44"/>
      <c r="M467" s="102"/>
      <c r="N467" s="44"/>
      <c r="O467" s="102"/>
      <c r="P467" s="102"/>
      <c r="Q467" s="44"/>
      <c r="R467" s="102"/>
      <c r="S467" s="102"/>
      <c r="T467" s="44"/>
      <c r="U467" s="44"/>
      <c r="V467" s="44"/>
      <c r="Y467" s="102"/>
      <c r="Z467" s="44"/>
    </row>
    <row r="468" spans="6:26" ht="15.75" customHeight="1" x14ac:dyDescent="0.3">
      <c r="F468" s="44"/>
      <c r="G468" s="102"/>
      <c r="H468" s="102"/>
      <c r="I468" s="44"/>
      <c r="J468" s="102"/>
      <c r="K468" s="44"/>
      <c r="L468" s="44"/>
      <c r="M468" s="102"/>
      <c r="N468" s="44"/>
      <c r="O468" s="102"/>
      <c r="P468" s="102"/>
      <c r="Q468" s="44"/>
      <c r="R468" s="102"/>
      <c r="S468" s="102"/>
      <c r="T468" s="44"/>
      <c r="U468" s="44"/>
      <c r="V468" s="44"/>
      <c r="Y468" s="102"/>
      <c r="Z468" s="44"/>
    </row>
    <row r="469" spans="6:26" ht="15.75" customHeight="1" x14ac:dyDescent="0.3">
      <c r="F469" s="44"/>
      <c r="G469" s="102"/>
      <c r="H469" s="102"/>
      <c r="I469" s="44"/>
      <c r="J469" s="102"/>
      <c r="K469" s="44"/>
      <c r="L469" s="44"/>
      <c r="M469" s="102"/>
      <c r="N469" s="44"/>
      <c r="O469" s="102"/>
      <c r="P469" s="102"/>
      <c r="Q469" s="44"/>
      <c r="R469" s="102"/>
      <c r="S469" s="102"/>
      <c r="T469" s="44"/>
      <c r="U469" s="44"/>
      <c r="V469" s="44"/>
      <c r="Y469" s="102"/>
      <c r="Z469" s="44"/>
    </row>
    <row r="470" spans="6:26" ht="15.75" customHeight="1" x14ac:dyDescent="0.3">
      <c r="F470" s="44"/>
      <c r="G470" s="102"/>
      <c r="H470" s="102"/>
      <c r="I470" s="44"/>
      <c r="J470" s="102"/>
      <c r="K470" s="44"/>
      <c r="L470" s="44"/>
      <c r="M470" s="102"/>
      <c r="N470" s="44"/>
      <c r="O470" s="102"/>
      <c r="P470" s="102"/>
      <c r="Q470" s="44"/>
      <c r="R470" s="102"/>
      <c r="S470" s="102"/>
      <c r="T470" s="44"/>
      <c r="U470" s="44"/>
      <c r="V470" s="44"/>
      <c r="Y470" s="102"/>
      <c r="Z470" s="44"/>
    </row>
    <row r="471" spans="6:26" ht="15.75" customHeight="1" x14ac:dyDescent="0.3">
      <c r="F471" s="44"/>
      <c r="G471" s="102"/>
      <c r="H471" s="102"/>
      <c r="I471" s="44"/>
      <c r="J471" s="102"/>
      <c r="K471" s="44"/>
      <c r="L471" s="44"/>
      <c r="M471" s="102"/>
      <c r="N471" s="44"/>
      <c r="O471" s="102"/>
      <c r="P471" s="102"/>
      <c r="Q471" s="44"/>
      <c r="R471" s="102"/>
      <c r="S471" s="102"/>
      <c r="T471" s="44"/>
      <c r="U471" s="44"/>
      <c r="V471" s="44"/>
      <c r="Y471" s="102"/>
      <c r="Z471" s="44"/>
    </row>
    <row r="472" spans="6:26" ht="15.75" customHeight="1" x14ac:dyDescent="0.3">
      <c r="F472" s="44"/>
      <c r="G472" s="102"/>
      <c r="H472" s="102"/>
      <c r="I472" s="44"/>
      <c r="J472" s="102"/>
      <c r="K472" s="44"/>
      <c r="L472" s="44"/>
      <c r="M472" s="102"/>
      <c r="N472" s="44"/>
      <c r="O472" s="102"/>
      <c r="P472" s="102"/>
      <c r="Q472" s="44"/>
      <c r="R472" s="102"/>
      <c r="S472" s="102"/>
      <c r="T472" s="44"/>
      <c r="U472" s="44"/>
      <c r="V472" s="44"/>
      <c r="Y472" s="102"/>
      <c r="Z472" s="44"/>
    </row>
    <row r="473" spans="6:26" ht="15.75" customHeight="1" x14ac:dyDescent="0.3">
      <c r="F473" s="44"/>
      <c r="G473" s="102"/>
      <c r="H473" s="102"/>
      <c r="I473" s="44"/>
      <c r="J473" s="102"/>
      <c r="K473" s="44"/>
      <c r="L473" s="44"/>
      <c r="M473" s="102"/>
      <c r="N473" s="44"/>
      <c r="O473" s="102"/>
      <c r="P473" s="102"/>
      <c r="Q473" s="44"/>
      <c r="R473" s="102"/>
      <c r="S473" s="102"/>
      <c r="T473" s="44"/>
      <c r="U473" s="44"/>
      <c r="V473" s="44"/>
      <c r="Y473" s="102"/>
      <c r="Z473" s="44"/>
    </row>
    <row r="474" spans="6:26" ht="15.75" customHeight="1" x14ac:dyDescent="0.3">
      <c r="F474" s="44"/>
      <c r="G474" s="102"/>
      <c r="H474" s="102"/>
      <c r="I474" s="44"/>
      <c r="J474" s="102"/>
      <c r="K474" s="44"/>
      <c r="L474" s="44"/>
      <c r="M474" s="102"/>
      <c r="N474" s="44"/>
      <c r="O474" s="102"/>
      <c r="P474" s="102"/>
      <c r="Q474" s="44"/>
      <c r="R474" s="102"/>
      <c r="S474" s="102"/>
      <c r="T474" s="44"/>
      <c r="U474" s="44"/>
      <c r="V474" s="44"/>
      <c r="Y474" s="102"/>
      <c r="Z474" s="44"/>
    </row>
    <row r="475" spans="6:26" ht="15.75" customHeight="1" x14ac:dyDescent="0.3">
      <c r="F475" s="44"/>
      <c r="G475" s="102"/>
      <c r="H475" s="102"/>
      <c r="I475" s="44"/>
      <c r="J475" s="102"/>
      <c r="K475" s="44"/>
      <c r="L475" s="44"/>
      <c r="M475" s="102"/>
      <c r="N475" s="44"/>
      <c r="O475" s="102"/>
      <c r="P475" s="102"/>
      <c r="Q475" s="44"/>
      <c r="R475" s="102"/>
      <c r="S475" s="102"/>
      <c r="T475" s="44"/>
      <c r="U475" s="44"/>
      <c r="V475" s="44"/>
      <c r="Y475" s="102"/>
      <c r="Z475" s="44"/>
    </row>
    <row r="476" spans="6:26" ht="15.75" customHeight="1" x14ac:dyDescent="0.3">
      <c r="F476" s="44"/>
      <c r="G476" s="102"/>
      <c r="H476" s="102"/>
      <c r="I476" s="44"/>
      <c r="J476" s="102"/>
      <c r="K476" s="44"/>
      <c r="L476" s="44"/>
      <c r="M476" s="102"/>
      <c r="N476" s="44"/>
      <c r="O476" s="102"/>
      <c r="P476" s="102"/>
      <c r="Q476" s="44"/>
      <c r="R476" s="102"/>
      <c r="S476" s="102"/>
      <c r="T476" s="44"/>
      <c r="U476" s="44"/>
      <c r="V476" s="44"/>
      <c r="Y476" s="102"/>
      <c r="Z476" s="44"/>
    </row>
    <row r="477" spans="6:26" ht="15.75" customHeight="1" x14ac:dyDescent="0.3">
      <c r="F477" s="44"/>
      <c r="G477" s="102"/>
      <c r="H477" s="102"/>
      <c r="I477" s="44"/>
      <c r="J477" s="102"/>
      <c r="K477" s="44"/>
      <c r="L477" s="44"/>
      <c r="M477" s="102"/>
      <c r="N477" s="44"/>
      <c r="O477" s="102"/>
      <c r="P477" s="102"/>
      <c r="Q477" s="44"/>
      <c r="R477" s="102"/>
      <c r="S477" s="102"/>
      <c r="T477" s="44"/>
      <c r="U477" s="44"/>
      <c r="V477" s="44"/>
      <c r="Y477" s="102"/>
      <c r="Z477" s="44"/>
    </row>
    <row r="478" spans="6:26" ht="15.75" customHeight="1" x14ac:dyDescent="0.3">
      <c r="F478" s="44"/>
      <c r="G478" s="102"/>
      <c r="H478" s="102"/>
      <c r="I478" s="44"/>
      <c r="J478" s="102"/>
      <c r="K478" s="44"/>
      <c r="L478" s="44"/>
      <c r="M478" s="102"/>
      <c r="N478" s="44"/>
      <c r="O478" s="102"/>
      <c r="P478" s="102"/>
      <c r="Q478" s="44"/>
      <c r="R478" s="102"/>
      <c r="S478" s="102"/>
      <c r="T478" s="44"/>
      <c r="U478" s="44"/>
      <c r="V478" s="44"/>
      <c r="Y478" s="102"/>
      <c r="Z478" s="44"/>
    </row>
    <row r="479" spans="6:26" ht="15.75" customHeight="1" x14ac:dyDescent="0.3">
      <c r="F479" s="44"/>
      <c r="G479" s="102"/>
      <c r="H479" s="102"/>
      <c r="I479" s="44"/>
      <c r="J479" s="102"/>
      <c r="K479" s="44"/>
      <c r="L479" s="44"/>
      <c r="M479" s="102"/>
      <c r="N479" s="44"/>
      <c r="O479" s="102"/>
      <c r="P479" s="102"/>
      <c r="Q479" s="44"/>
      <c r="R479" s="102"/>
      <c r="S479" s="102"/>
      <c r="T479" s="44"/>
      <c r="U479" s="44"/>
      <c r="V479" s="44"/>
      <c r="Y479" s="102"/>
      <c r="Z479" s="44"/>
    </row>
    <row r="480" spans="6:26" ht="15.75" customHeight="1" x14ac:dyDescent="0.3">
      <c r="F480" s="44"/>
      <c r="G480" s="102"/>
      <c r="H480" s="102"/>
      <c r="I480" s="44"/>
      <c r="J480" s="102"/>
      <c r="K480" s="44"/>
      <c r="L480" s="44"/>
      <c r="M480" s="102"/>
      <c r="N480" s="44"/>
      <c r="O480" s="102"/>
      <c r="P480" s="102"/>
      <c r="Q480" s="44"/>
      <c r="R480" s="102"/>
      <c r="S480" s="102"/>
      <c r="T480" s="44"/>
      <c r="U480" s="44"/>
      <c r="V480" s="44"/>
      <c r="Y480" s="102"/>
      <c r="Z480" s="44"/>
    </row>
    <row r="481" spans="6:26" ht="15.75" customHeight="1" x14ac:dyDescent="0.3">
      <c r="F481" s="44"/>
      <c r="G481" s="102"/>
      <c r="H481" s="102"/>
      <c r="I481" s="44"/>
      <c r="J481" s="102"/>
      <c r="K481" s="44"/>
      <c r="L481" s="44"/>
      <c r="M481" s="102"/>
      <c r="N481" s="44"/>
      <c r="O481" s="102"/>
      <c r="P481" s="102"/>
      <c r="Q481" s="44"/>
      <c r="R481" s="102"/>
      <c r="S481" s="102"/>
      <c r="T481" s="44"/>
      <c r="U481" s="44"/>
      <c r="V481" s="44"/>
      <c r="Y481" s="102"/>
      <c r="Z481" s="44"/>
    </row>
    <row r="482" spans="6:26" ht="15.75" customHeight="1" x14ac:dyDescent="0.3">
      <c r="F482" s="44"/>
      <c r="G482" s="102"/>
      <c r="H482" s="102"/>
      <c r="I482" s="44"/>
      <c r="J482" s="102"/>
      <c r="K482" s="44"/>
      <c r="L482" s="44"/>
      <c r="M482" s="102"/>
      <c r="N482" s="44"/>
      <c r="O482" s="102"/>
      <c r="P482" s="102"/>
      <c r="Q482" s="44"/>
      <c r="R482" s="102"/>
      <c r="S482" s="102"/>
      <c r="T482" s="44"/>
      <c r="U482" s="44"/>
      <c r="V482" s="44"/>
      <c r="Y482" s="102"/>
      <c r="Z482" s="44"/>
    </row>
    <row r="483" spans="6:26" ht="15.75" customHeight="1" x14ac:dyDescent="0.3">
      <c r="F483" s="44"/>
      <c r="G483" s="102"/>
      <c r="H483" s="102"/>
      <c r="I483" s="44"/>
      <c r="J483" s="102"/>
      <c r="K483" s="44"/>
      <c r="L483" s="44"/>
      <c r="M483" s="102"/>
      <c r="N483" s="44"/>
      <c r="O483" s="102"/>
      <c r="P483" s="102"/>
      <c r="Q483" s="44"/>
      <c r="R483" s="102"/>
      <c r="S483" s="102"/>
      <c r="T483" s="44"/>
      <c r="U483" s="44"/>
      <c r="V483" s="44"/>
      <c r="Y483" s="102"/>
      <c r="Z483" s="44"/>
    </row>
    <row r="484" spans="6:26" ht="15.75" customHeight="1" x14ac:dyDescent="0.3">
      <c r="F484" s="44"/>
      <c r="G484" s="102"/>
      <c r="H484" s="102"/>
      <c r="I484" s="44"/>
      <c r="J484" s="102"/>
      <c r="K484" s="44"/>
      <c r="L484" s="44"/>
      <c r="M484" s="102"/>
      <c r="N484" s="44"/>
      <c r="O484" s="102"/>
      <c r="P484" s="102"/>
      <c r="Q484" s="44"/>
      <c r="R484" s="102"/>
      <c r="S484" s="102"/>
      <c r="T484" s="44"/>
      <c r="U484" s="44"/>
      <c r="V484" s="44"/>
      <c r="Y484" s="102"/>
      <c r="Z484" s="44"/>
    </row>
    <row r="485" spans="6:26" ht="15.75" customHeight="1" x14ac:dyDescent="0.3">
      <c r="F485" s="44"/>
      <c r="G485" s="102"/>
      <c r="H485" s="102"/>
      <c r="I485" s="44"/>
      <c r="J485" s="102"/>
      <c r="K485" s="44"/>
      <c r="L485" s="44"/>
      <c r="M485" s="102"/>
      <c r="N485" s="44"/>
      <c r="O485" s="102"/>
      <c r="P485" s="102"/>
      <c r="Q485" s="44"/>
      <c r="R485" s="102"/>
      <c r="S485" s="102"/>
      <c r="T485" s="44"/>
      <c r="U485" s="44"/>
      <c r="V485" s="44"/>
      <c r="Y485" s="102"/>
      <c r="Z485" s="44"/>
    </row>
    <row r="486" spans="6:26" ht="15.75" customHeight="1" x14ac:dyDescent="0.3">
      <c r="F486" s="44"/>
      <c r="G486" s="102"/>
      <c r="H486" s="102"/>
      <c r="I486" s="44"/>
      <c r="J486" s="102"/>
      <c r="K486" s="44"/>
      <c r="L486" s="44"/>
      <c r="M486" s="102"/>
      <c r="N486" s="44"/>
      <c r="O486" s="102"/>
      <c r="P486" s="102"/>
      <c r="Q486" s="44"/>
      <c r="R486" s="102"/>
      <c r="S486" s="102"/>
      <c r="T486" s="44"/>
      <c r="U486" s="44"/>
      <c r="V486" s="44"/>
      <c r="Y486" s="102"/>
      <c r="Z486" s="44"/>
    </row>
    <row r="487" spans="6:26" ht="15.75" customHeight="1" x14ac:dyDescent="0.3">
      <c r="F487" s="44"/>
      <c r="G487" s="102"/>
      <c r="H487" s="102"/>
      <c r="I487" s="44"/>
      <c r="J487" s="102"/>
      <c r="K487" s="44"/>
      <c r="L487" s="44"/>
      <c r="M487" s="102"/>
      <c r="N487" s="44"/>
      <c r="O487" s="102"/>
      <c r="P487" s="102"/>
      <c r="Q487" s="44"/>
      <c r="R487" s="102"/>
      <c r="S487" s="102"/>
      <c r="T487" s="44"/>
      <c r="U487" s="44"/>
      <c r="V487" s="44"/>
      <c r="Y487" s="102"/>
      <c r="Z487" s="44"/>
    </row>
    <row r="488" spans="6:26" ht="15.75" customHeight="1" x14ac:dyDescent="0.3">
      <c r="F488" s="44"/>
      <c r="G488" s="102"/>
      <c r="H488" s="102"/>
      <c r="I488" s="44"/>
      <c r="J488" s="102"/>
      <c r="K488" s="44"/>
      <c r="L488" s="44"/>
      <c r="M488" s="102"/>
      <c r="N488" s="44"/>
      <c r="O488" s="102"/>
      <c r="P488" s="102"/>
      <c r="Q488" s="44"/>
      <c r="R488" s="102"/>
      <c r="S488" s="102"/>
      <c r="T488" s="44"/>
      <c r="U488" s="44"/>
      <c r="V488" s="44"/>
      <c r="Y488" s="102"/>
      <c r="Z488" s="44"/>
    </row>
    <row r="489" spans="6:26" ht="15.75" customHeight="1" x14ac:dyDescent="0.3">
      <c r="F489" s="44"/>
      <c r="G489" s="102"/>
      <c r="H489" s="102"/>
      <c r="I489" s="44"/>
      <c r="J489" s="102"/>
      <c r="K489" s="44"/>
      <c r="L489" s="44"/>
      <c r="M489" s="102"/>
      <c r="N489" s="44"/>
      <c r="O489" s="102"/>
      <c r="P489" s="102"/>
      <c r="Q489" s="44"/>
      <c r="R489" s="102"/>
      <c r="S489" s="102"/>
      <c r="T489" s="44"/>
      <c r="U489" s="44"/>
      <c r="V489" s="44"/>
      <c r="Y489" s="102"/>
      <c r="Z489" s="44"/>
    </row>
    <row r="490" spans="6:26" ht="15.75" customHeight="1" x14ac:dyDescent="0.3">
      <c r="F490" s="44"/>
      <c r="G490" s="102"/>
      <c r="H490" s="102"/>
      <c r="I490" s="44"/>
      <c r="J490" s="102"/>
      <c r="K490" s="44"/>
      <c r="L490" s="44"/>
      <c r="M490" s="102"/>
      <c r="N490" s="44"/>
      <c r="O490" s="102"/>
      <c r="P490" s="102"/>
      <c r="Q490" s="44"/>
      <c r="R490" s="102"/>
      <c r="S490" s="102"/>
      <c r="T490" s="44"/>
      <c r="U490" s="44"/>
      <c r="V490" s="44"/>
      <c r="Y490" s="102"/>
      <c r="Z490" s="44"/>
    </row>
    <row r="491" spans="6:26" ht="15.75" customHeight="1" x14ac:dyDescent="0.3">
      <c r="F491" s="44"/>
      <c r="G491" s="102"/>
      <c r="H491" s="102"/>
      <c r="I491" s="44"/>
      <c r="J491" s="102"/>
      <c r="K491" s="44"/>
      <c r="L491" s="44"/>
      <c r="M491" s="102"/>
      <c r="N491" s="44"/>
      <c r="O491" s="102"/>
      <c r="P491" s="102"/>
      <c r="Q491" s="44"/>
      <c r="R491" s="102"/>
      <c r="S491" s="102"/>
      <c r="T491" s="44"/>
      <c r="U491" s="44"/>
      <c r="V491" s="44"/>
      <c r="Y491" s="102"/>
      <c r="Z491" s="44"/>
    </row>
    <row r="492" spans="6:26" ht="15.75" customHeight="1" x14ac:dyDescent="0.3">
      <c r="F492" s="44"/>
      <c r="G492" s="102"/>
      <c r="H492" s="102"/>
      <c r="I492" s="44"/>
      <c r="J492" s="102"/>
      <c r="K492" s="44"/>
      <c r="L492" s="44"/>
      <c r="M492" s="102"/>
      <c r="N492" s="44"/>
      <c r="O492" s="102"/>
      <c r="P492" s="102"/>
      <c r="Q492" s="44"/>
      <c r="R492" s="102"/>
      <c r="S492" s="102"/>
      <c r="T492" s="44"/>
      <c r="U492" s="44"/>
      <c r="V492" s="44"/>
      <c r="Y492" s="102"/>
      <c r="Z492" s="44"/>
    </row>
    <row r="493" spans="6:26" ht="15.75" customHeight="1" x14ac:dyDescent="0.3">
      <c r="F493" s="44"/>
      <c r="G493" s="102"/>
      <c r="H493" s="102"/>
      <c r="I493" s="44"/>
      <c r="J493" s="102"/>
      <c r="K493" s="44"/>
      <c r="L493" s="44"/>
      <c r="M493" s="102"/>
      <c r="N493" s="44"/>
      <c r="O493" s="102"/>
      <c r="P493" s="102"/>
      <c r="Q493" s="44"/>
      <c r="R493" s="102"/>
      <c r="S493" s="102"/>
      <c r="T493" s="44"/>
      <c r="U493" s="44"/>
      <c r="V493" s="44"/>
      <c r="Y493" s="102"/>
      <c r="Z493" s="44"/>
    </row>
    <row r="494" spans="6:26" ht="15.75" customHeight="1" x14ac:dyDescent="0.3">
      <c r="F494" s="44"/>
      <c r="G494" s="102"/>
      <c r="H494" s="102"/>
      <c r="I494" s="44"/>
      <c r="J494" s="102"/>
      <c r="K494" s="44"/>
      <c r="L494" s="44"/>
      <c r="M494" s="102"/>
      <c r="N494" s="44"/>
      <c r="O494" s="102"/>
      <c r="P494" s="102"/>
      <c r="Q494" s="44"/>
      <c r="R494" s="102"/>
      <c r="S494" s="102"/>
      <c r="T494" s="44"/>
      <c r="U494" s="44"/>
      <c r="V494" s="44"/>
      <c r="Y494" s="102"/>
      <c r="Z494" s="44"/>
    </row>
    <row r="495" spans="6:26" ht="15.75" customHeight="1" x14ac:dyDescent="0.3">
      <c r="F495" s="44"/>
      <c r="G495" s="102"/>
      <c r="H495" s="102"/>
      <c r="I495" s="44"/>
      <c r="J495" s="102"/>
      <c r="K495" s="44"/>
      <c r="L495" s="44"/>
      <c r="M495" s="102"/>
      <c r="N495" s="44"/>
      <c r="O495" s="102"/>
      <c r="P495" s="102"/>
      <c r="Q495" s="44"/>
      <c r="R495" s="102"/>
      <c r="S495" s="102"/>
      <c r="T495" s="44"/>
      <c r="U495" s="44"/>
      <c r="V495" s="44"/>
      <c r="Y495" s="102"/>
      <c r="Z495" s="44"/>
    </row>
    <row r="496" spans="6:26" ht="15.75" customHeight="1" x14ac:dyDescent="0.3">
      <c r="F496" s="44"/>
      <c r="G496" s="102"/>
      <c r="H496" s="102"/>
      <c r="I496" s="44"/>
      <c r="J496" s="102"/>
      <c r="K496" s="44"/>
      <c r="L496" s="44"/>
      <c r="M496" s="102"/>
      <c r="N496" s="44"/>
      <c r="O496" s="102"/>
      <c r="P496" s="102"/>
      <c r="Q496" s="44"/>
      <c r="R496" s="102"/>
      <c r="S496" s="102"/>
      <c r="T496" s="44"/>
      <c r="U496" s="44"/>
      <c r="V496" s="44"/>
      <c r="Y496" s="102"/>
      <c r="Z496" s="44"/>
    </row>
    <row r="497" spans="6:26" ht="15.75" customHeight="1" x14ac:dyDescent="0.3">
      <c r="F497" s="44"/>
      <c r="G497" s="102"/>
      <c r="H497" s="102"/>
      <c r="I497" s="44"/>
      <c r="J497" s="102"/>
      <c r="K497" s="44"/>
      <c r="L497" s="44"/>
      <c r="M497" s="102"/>
      <c r="N497" s="44"/>
      <c r="O497" s="102"/>
      <c r="P497" s="102"/>
      <c r="Q497" s="44"/>
      <c r="R497" s="102"/>
      <c r="S497" s="102"/>
      <c r="T497" s="44"/>
      <c r="U497" s="44"/>
      <c r="V497" s="44"/>
      <c r="Y497" s="102"/>
      <c r="Z497" s="44"/>
    </row>
    <row r="498" spans="6:26" ht="15.75" customHeight="1" x14ac:dyDescent="0.3">
      <c r="F498" s="44"/>
      <c r="G498" s="102"/>
      <c r="H498" s="102"/>
      <c r="I498" s="44"/>
      <c r="J498" s="102"/>
      <c r="K498" s="44"/>
      <c r="L498" s="44"/>
      <c r="M498" s="102"/>
      <c r="N498" s="44"/>
      <c r="O498" s="102"/>
      <c r="P498" s="102"/>
      <c r="Q498" s="44"/>
      <c r="R498" s="102"/>
      <c r="S498" s="102"/>
      <c r="T498" s="44"/>
      <c r="U498" s="44"/>
      <c r="V498" s="44"/>
      <c r="Y498" s="102"/>
      <c r="Z498" s="44"/>
    </row>
    <row r="499" spans="6:26" ht="15.75" customHeight="1" x14ac:dyDescent="0.3">
      <c r="F499" s="44"/>
      <c r="G499" s="102"/>
      <c r="H499" s="102"/>
      <c r="I499" s="44"/>
      <c r="J499" s="102"/>
      <c r="K499" s="44"/>
      <c r="L499" s="44"/>
      <c r="M499" s="102"/>
      <c r="N499" s="44"/>
      <c r="O499" s="102"/>
      <c r="P499" s="102"/>
      <c r="Q499" s="44"/>
      <c r="R499" s="102"/>
      <c r="S499" s="102"/>
      <c r="T499" s="44"/>
      <c r="U499" s="44"/>
      <c r="V499" s="44"/>
      <c r="Y499" s="102"/>
      <c r="Z499" s="44"/>
    </row>
    <row r="500" spans="6:26" ht="15.75" customHeight="1" x14ac:dyDescent="0.3">
      <c r="F500" s="44"/>
      <c r="G500" s="102"/>
      <c r="H500" s="102"/>
      <c r="I500" s="44"/>
      <c r="J500" s="102"/>
      <c r="K500" s="44"/>
      <c r="L500" s="44"/>
      <c r="M500" s="102"/>
      <c r="N500" s="44"/>
      <c r="O500" s="102"/>
      <c r="P500" s="102"/>
      <c r="Q500" s="44"/>
      <c r="R500" s="102"/>
      <c r="S500" s="102"/>
      <c r="T500" s="44"/>
      <c r="U500" s="44"/>
      <c r="V500" s="44"/>
      <c r="Y500" s="102"/>
      <c r="Z500" s="44"/>
    </row>
    <row r="501" spans="6:26" ht="15.75" customHeight="1" x14ac:dyDescent="0.3">
      <c r="F501" s="44"/>
      <c r="G501" s="102"/>
      <c r="H501" s="102"/>
      <c r="I501" s="44"/>
      <c r="J501" s="102"/>
      <c r="K501" s="44"/>
      <c r="L501" s="44"/>
      <c r="M501" s="102"/>
      <c r="N501" s="44"/>
      <c r="O501" s="102"/>
      <c r="P501" s="102"/>
      <c r="Q501" s="44"/>
      <c r="R501" s="102"/>
      <c r="S501" s="102"/>
      <c r="T501" s="44"/>
      <c r="U501" s="44"/>
      <c r="V501" s="44"/>
      <c r="Y501" s="102"/>
      <c r="Z501" s="44"/>
    </row>
    <row r="502" spans="6:26" ht="15.75" customHeight="1" x14ac:dyDescent="0.3">
      <c r="F502" s="44"/>
      <c r="G502" s="102"/>
      <c r="H502" s="102"/>
      <c r="I502" s="44"/>
      <c r="J502" s="102"/>
      <c r="K502" s="44"/>
      <c r="L502" s="44"/>
      <c r="M502" s="102"/>
      <c r="N502" s="44"/>
      <c r="O502" s="102"/>
      <c r="P502" s="102"/>
      <c r="Q502" s="44"/>
      <c r="R502" s="102"/>
      <c r="S502" s="102"/>
      <c r="T502" s="44"/>
      <c r="U502" s="44"/>
      <c r="V502" s="44"/>
      <c r="Y502" s="102"/>
      <c r="Z502" s="44"/>
    </row>
    <row r="503" spans="6:26" ht="15.75" customHeight="1" x14ac:dyDescent="0.3">
      <c r="F503" s="44"/>
      <c r="G503" s="102"/>
      <c r="H503" s="102"/>
      <c r="I503" s="44"/>
      <c r="J503" s="102"/>
      <c r="K503" s="44"/>
      <c r="L503" s="44"/>
      <c r="M503" s="102"/>
      <c r="N503" s="44"/>
      <c r="O503" s="102"/>
      <c r="P503" s="102"/>
      <c r="Q503" s="44"/>
      <c r="R503" s="102"/>
      <c r="S503" s="102"/>
      <c r="T503" s="44"/>
      <c r="U503" s="44"/>
      <c r="V503" s="44"/>
      <c r="Y503" s="102"/>
      <c r="Z503" s="44"/>
    </row>
    <row r="504" spans="6:26" ht="15.75" customHeight="1" x14ac:dyDescent="0.3">
      <c r="F504" s="44"/>
      <c r="G504" s="102"/>
      <c r="H504" s="102"/>
      <c r="I504" s="44"/>
      <c r="J504" s="102"/>
      <c r="K504" s="44"/>
      <c r="L504" s="44"/>
      <c r="M504" s="102"/>
      <c r="N504" s="44"/>
      <c r="O504" s="102"/>
      <c r="P504" s="102"/>
      <c r="Q504" s="44"/>
      <c r="R504" s="102"/>
      <c r="S504" s="102"/>
      <c r="T504" s="44"/>
      <c r="U504" s="44"/>
      <c r="V504" s="44"/>
      <c r="Y504" s="102"/>
      <c r="Z504" s="44"/>
    </row>
    <row r="505" spans="6:26" ht="15.75" customHeight="1" x14ac:dyDescent="0.3">
      <c r="F505" s="44"/>
      <c r="G505" s="102"/>
      <c r="H505" s="102"/>
      <c r="I505" s="44"/>
      <c r="J505" s="102"/>
      <c r="K505" s="44"/>
      <c r="L505" s="44"/>
      <c r="M505" s="102"/>
      <c r="N505" s="44"/>
      <c r="O505" s="102"/>
      <c r="P505" s="102"/>
      <c r="Q505" s="44"/>
      <c r="R505" s="102"/>
      <c r="S505" s="102"/>
      <c r="T505" s="44"/>
      <c r="U505" s="44"/>
      <c r="V505" s="44"/>
      <c r="Y505" s="102"/>
      <c r="Z505" s="44"/>
    </row>
    <row r="506" spans="6:26" ht="15.75" customHeight="1" x14ac:dyDescent="0.3">
      <c r="F506" s="44"/>
      <c r="G506" s="102"/>
      <c r="H506" s="102"/>
      <c r="I506" s="44"/>
      <c r="J506" s="102"/>
      <c r="K506" s="44"/>
      <c r="L506" s="44"/>
      <c r="M506" s="102"/>
      <c r="N506" s="44"/>
      <c r="O506" s="102"/>
      <c r="P506" s="102"/>
      <c r="Q506" s="44"/>
      <c r="R506" s="102"/>
      <c r="S506" s="102"/>
      <c r="T506" s="44"/>
      <c r="U506" s="44"/>
      <c r="V506" s="44"/>
      <c r="Y506" s="102"/>
      <c r="Z506" s="44"/>
    </row>
    <row r="507" spans="6:26" ht="15.75" customHeight="1" x14ac:dyDescent="0.3">
      <c r="F507" s="44"/>
      <c r="G507" s="102"/>
      <c r="H507" s="102"/>
      <c r="I507" s="44"/>
      <c r="J507" s="102"/>
      <c r="K507" s="44"/>
      <c r="L507" s="44"/>
      <c r="M507" s="102"/>
      <c r="N507" s="44"/>
      <c r="O507" s="102"/>
      <c r="P507" s="102"/>
      <c r="Q507" s="44"/>
      <c r="R507" s="102"/>
      <c r="S507" s="102"/>
      <c r="T507" s="44"/>
      <c r="U507" s="44"/>
      <c r="V507" s="44"/>
      <c r="Y507" s="102"/>
      <c r="Z507" s="44"/>
    </row>
    <row r="508" spans="6:26" ht="15.75" customHeight="1" x14ac:dyDescent="0.3">
      <c r="F508" s="44"/>
      <c r="G508" s="102"/>
      <c r="H508" s="102"/>
      <c r="I508" s="44"/>
      <c r="J508" s="102"/>
      <c r="K508" s="44"/>
      <c r="L508" s="44"/>
      <c r="M508" s="102"/>
      <c r="N508" s="44"/>
      <c r="O508" s="102"/>
      <c r="P508" s="102"/>
      <c r="Q508" s="44"/>
      <c r="R508" s="102"/>
      <c r="S508" s="102"/>
      <c r="T508" s="44"/>
      <c r="U508" s="44"/>
      <c r="V508" s="44"/>
      <c r="Y508" s="102"/>
      <c r="Z508" s="44"/>
    </row>
    <row r="509" spans="6:26" ht="15.75" customHeight="1" x14ac:dyDescent="0.3">
      <c r="F509" s="44"/>
      <c r="G509" s="102"/>
      <c r="H509" s="102"/>
      <c r="I509" s="44"/>
      <c r="J509" s="102"/>
      <c r="K509" s="44"/>
      <c r="L509" s="44"/>
      <c r="M509" s="102"/>
      <c r="N509" s="44"/>
      <c r="O509" s="102"/>
      <c r="P509" s="102"/>
      <c r="Q509" s="44"/>
      <c r="R509" s="102"/>
      <c r="S509" s="102"/>
      <c r="T509" s="44"/>
      <c r="U509" s="44"/>
      <c r="V509" s="44"/>
      <c r="Y509" s="102"/>
      <c r="Z509" s="44"/>
    </row>
    <row r="510" spans="6:26" ht="15.75" customHeight="1" x14ac:dyDescent="0.3">
      <c r="F510" s="44"/>
      <c r="G510" s="102"/>
      <c r="H510" s="102"/>
      <c r="I510" s="44"/>
      <c r="J510" s="102"/>
      <c r="K510" s="44"/>
      <c r="L510" s="44"/>
      <c r="M510" s="102"/>
      <c r="N510" s="44"/>
      <c r="O510" s="102"/>
      <c r="P510" s="102"/>
      <c r="Q510" s="44"/>
      <c r="R510" s="102"/>
      <c r="S510" s="102"/>
      <c r="T510" s="44"/>
      <c r="U510" s="44"/>
      <c r="V510" s="44"/>
      <c r="Y510" s="102"/>
      <c r="Z510" s="44"/>
    </row>
    <row r="511" spans="6:26" ht="15.75" customHeight="1" x14ac:dyDescent="0.3">
      <c r="F511" s="44"/>
      <c r="G511" s="102"/>
      <c r="H511" s="102"/>
      <c r="I511" s="44"/>
      <c r="J511" s="102"/>
      <c r="K511" s="44"/>
      <c r="L511" s="44"/>
      <c r="M511" s="102"/>
      <c r="N511" s="44"/>
      <c r="O511" s="102"/>
      <c r="P511" s="102"/>
      <c r="Q511" s="44"/>
      <c r="R511" s="102"/>
      <c r="S511" s="102"/>
      <c r="T511" s="44"/>
      <c r="U511" s="44"/>
      <c r="V511" s="44"/>
      <c r="Y511" s="102"/>
      <c r="Z511" s="44"/>
    </row>
    <row r="512" spans="6:26" ht="15.75" customHeight="1" x14ac:dyDescent="0.3">
      <c r="F512" s="44"/>
      <c r="G512" s="102"/>
      <c r="H512" s="102"/>
      <c r="I512" s="44"/>
      <c r="J512" s="102"/>
      <c r="K512" s="44"/>
      <c r="L512" s="44"/>
      <c r="M512" s="102"/>
      <c r="N512" s="44"/>
      <c r="O512" s="102"/>
      <c r="P512" s="102"/>
      <c r="Q512" s="44"/>
      <c r="R512" s="102"/>
      <c r="S512" s="102"/>
      <c r="T512" s="44"/>
      <c r="U512" s="44"/>
      <c r="V512" s="44"/>
      <c r="Y512" s="102"/>
      <c r="Z512" s="44"/>
    </row>
    <row r="513" spans="6:26" ht="15.75" customHeight="1" x14ac:dyDescent="0.3">
      <c r="F513" s="44"/>
      <c r="G513" s="102"/>
      <c r="H513" s="102"/>
      <c r="I513" s="44"/>
      <c r="J513" s="102"/>
      <c r="K513" s="44"/>
      <c r="L513" s="44"/>
      <c r="M513" s="102"/>
      <c r="N513" s="44"/>
      <c r="O513" s="102"/>
      <c r="P513" s="102"/>
      <c r="Q513" s="44"/>
      <c r="R513" s="102"/>
      <c r="S513" s="102"/>
      <c r="T513" s="44"/>
      <c r="U513" s="44"/>
      <c r="V513" s="44"/>
      <c r="Y513" s="102"/>
      <c r="Z513" s="44"/>
    </row>
    <row r="514" spans="6:26" ht="15.75" customHeight="1" x14ac:dyDescent="0.3">
      <c r="F514" s="44"/>
      <c r="G514" s="102"/>
      <c r="H514" s="102"/>
      <c r="I514" s="44"/>
      <c r="J514" s="102"/>
      <c r="K514" s="44"/>
      <c r="L514" s="44"/>
      <c r="M514" s="102"/>
      <c r="N514" s="44"/>
      <c r="O514" s="102"/>
      <c r="P514" s="102"/>
      <c r="Q514" s="44"/>
      <c r="R514" s="102"/>
      <c r="S514" s="102"/>
      <c r="T514" s="44"/>
      <c r="U514" s="44"/>
      <c r="V514" s="44"/>
      <c r="Y514" s="102"/>
      <c r="Z514" s="44"/>
    </row>
    <row r="515" spans="6:26" ht="15.75" customHeight="1" x14ac:dyDescent="0.3">
      <c r="F515" s="44"/>
      <c r="G515" s="102"/>
      <c r="H515" s="102"/>
      <c r="I515" s="44"/>
      <c r="J515" s="102"/>
      <c r="K515" s="44"/>
      <c r="L515" s="44"/>
      <c r="M515" s="102"/>
      <c r="N515" s="44"/>
      <c r="O515" s="102"/>
      <c r="P515" s="102"/>
      <c r="Q515" s="44"/>
      <c r="R515" s="102"/>
      <c r="S515" s="102"/>
      <c r="T515" s="44"/>
      <c r="U515" s="44"/>
      <c r="V515" s="44"/>
      <c r="Y515" s="102"/>
      <c r="Z515" s="44"/>
    </row>
    <row r="516" spans="6:26" ht="15.75" customHeight="1" x14ac:dyDescent="0.3">
      <c r="F516" s="44"/>
      <c r="G516" s="102"/>
      <c r="H516" s="102"/>
      <c r="I516" s="44"/>
      <c r="J516" s="102"/>
      <c r="K516" s="44"/>
      <c r="L516" s="44"/>
      <c r="M516" s="102"/>
      <c r="N516" s="44"/>
      <c r="O516" s="102"/>
      <c r="P516" s="102"/>
      <c r="Q516" s="44"/>
      <c r="R516" s="102"/>
      <c r="S516" s="102"/>
      <c r="T516" s="44"/>
      <c r="U516" s="44"/>
      <c r="V516" s="44"/>
      <c r="Y516" s="102"/>
      <c r="Z516" s="44"/>
    </row>
    <row r="517" spans="6:26" ht="15.75" customHeight="1" x14ac:dyDescent="0.3">
      <c r="F517" s="44"/>
      <c r="G517" s="102"/>
      <c r="H517" s="102"/>
      <c r="I517" s="44"/>
      <c r="J517" s="102"/>
      <c r="K517" s="44"/>
      <c r="L517" s="44"/>
      <c r="M517" s="102"/>
      <c r="N517" s="44"/>
      <c r="O517" s="102"/>
      <c r="P517" s="102"/>
      <c r="Q517" s="44"/>
      <c r="R517" s="102"/>
      <c r="S517" s="102"/>
      <c r="T517" s="44"/>
      <c r="U517" s="44"/>
      <c r="V517" s="44"/>
      <c r="Y517" s="102"/>
      <c r="Z517" s="44"/>
    </row>
    <row r="518" spans="6:26" ht="15.75" customHeight="1" x14ac:dyDescent="0.3">
      <c r="F518" s="44"/>
      <c r="G518" s="102"/>
      <c r="H518" s="102"/>
      <c r="I518" s="44"/>
      <c r="J518" s="102"/>
      <c r="K518" s="44"/>
      <c r="L518" s="44"/>
      <c r="M518" s="102"/>
      <c r="N518" s="44"/>
      <c r="O518" s="102"/>
      <c r="P518" s="102"/>
      <c r="Q518" s="44"/>
      <c r="R518" s="102"/>
      <c r="S518" s="102"/>
      <c r="T518" s="44"/>
      <c r="U518" s="44"/>
      <c r="V518" s="44"/>
      <c r="Y518" s="102"/>
      <c r="Z518" s="44"/>
    </row>
    <row r="519" spans="6:26" ht="15.75" customHeight="1" x14ac:dyDescent="0.3">
      <c r="F519" s="44"/>
      <c r="G519" s="102"/>
      <c r="H519" s="102"/>
      <c r="I519" s="44"/>
      <c r="J519" s="102"/>
      <c r="K519" s="44"/>
      <c r="L519" s="44"/>
      <c r="M519" s="102"/>
      <c r="N519" s="44"/>
      <c r="O519" s="102"/>
      <c r="P519" s="102"/>
      <c r="Q519" s="44"/>
      <c r="R519" s="102"/>
      <c r="S519" s="102"/>
      <c r="T519" s="44"/>
      <c r="U519" s="44"/>
      <c r="V519" s="44"/>
      <c r="Y519" s="102"/>
      <c r="Z519" s="44"/>
    </row>
    <row r="520" spans="6:26" ht="15.75" customHeight="1" x14ac:dyDescent="0.3">
      <c r="F520" s="44"/>
      <c r="G520" s="102"/>
      <c r="H520" s="102"/>
      <c r="I520" s="44"/>
      <c r="J520" s="102"/>
      <c r="K520" s="44"/>
      <c r="L520" s="44"/>
      <c r="M520" s="102"/>
      <c r="N520" s="44"/>
      <c r="O520" s="102"/>
      <c r="P520" s="102"/>
      <c r="Q520" s="44"/>
      <c r="R520" s="102"/>
      <c r="S520" s="102"/>
      <c r="T520" s="44"/>
      <c r="U520" s="44"/>
      <c r="V520" s="44"/>
      <c r="Y520" s="102"/>
      <c r="Z520" s="44"/>
    </row>
    <row r="521" spans="6:26" ht="15.75" customHeight="1" x14ac:dyDescent="0.3">
      <c r="F521" s="44"/>
      <c r="G521" s="102"/>
      <c r="H521" s="102"/>
      <c r="I521" s="44"/>
      <c r="J521" s="102"/>
      <c r="K521" s="44"/>
      <c r="L521" s="44"/>
      <c r="M521" s="102"/>
      <c r="N521" s="44"/>
      <c r="O521" s="102"/>
      <c r="P521" s="102"/>
      <c r="Q521" s="44"/>
      <c r="R521" s="102"/>
      <c r="S521" s="102"/>
      <c r="T521" s="44"/>
      <c r="U521" s="44"/>
      <c r="V521" s="44"/>
      <c r="Y521" s="102"/>
      <c r="Z521" s="44"/>
    </row>
    <row r="522" spans="6:26" ht="15.75" customHeight="1" x14ac:dyDescent="0.3">
      <c r="F522" s="44"/>
      <c r="G522" s="102"/>
      <c r="H522" s="102"/>
      <c r="I522" s="44"/>
      <c r="J522" s="102"/>
      <c r="K522" s="44"/>
      <c r="L522" s="44"/>
      <c r="M522" s="102"/>
      <c r="N522" s="44"/>
      <c r="O522" s="102"/>
      <c r="P522" s="102"/>
      <c r="Q522" s="44"/>
      <c r="R522" s="102"/>
      <c r="S522" s="102"/>
      <c r="T522" s="44"/>
      <c r="U522" s="44"/>
      <c r="V522" s="44"/>
      <c r="Y522" s="102"/>
      <c r="Z522" s="44"/>
    </row>
    <row r="523" spans="6:26" ht="15.75" customHeight="1" x14ac:dyDescent="0.3">
      <c r="F523" s="44"/>
      <c r="G523" s="102"/>
      <c r="H523" s="102"/>
      <c r="I523" s="44"/>
      <c r="J523" s="102"/>
      <c r="K523" s="44"/>
      <c r="L523" s="44"/>
      <c r="M523" s="102"/>
      <c r="N523" s="44"/>
      <c r="O523" s="102"/>
      <c r="P523" s="102"/>
      <c r="Q523" s="44"/>
      <c r="R523" s="102"/>
      <c r="S523" s="102"/>
      <c r="T523" s="44"/>
      <c r="U523" s="44"/>
      <c r="V523" s="44"/>
      <c r="Y523" s="102"/>
      <c r="Z523" s="44"/>
    </row>
    <row r="524" spans="6:26" ht="15.75" customHeight="1" x14ac:dyDescent="0.3">
      <c r="F524" s="44"/>
      <c r="G524" s="102"/>
      <c r="H524" s="102"/>
      <c r="I524" s="44"/>
      <c r="J524" s="102"/>
      <c r="K524" s="44"/>
      <c r="L524" s="44"/>
      <c r="M524" s="102"/>
      <c r="N524" s="44"/>
      <c r="O524" s="102"/>
      <c r="P524" s="102"/>
      <c r="Q524" s="44"/>
      <c r="R524" s="102"/>
      <c r="S524" s="102"/>
      <c r="T524" s="44"/>
      <c r="U524" s="44"/>
      <c r="V524" s="44"/>
      <c r="Y524" s="102"/>
      <c r="Z524" s="44"/>
    </row>
    <row r="525" spans="6:26" ht="15.75" customHeight="1" x14ac:dyDescent="0.3">
      <c r="F525" s="44"/>
      <c r="G525" s="102"/>
      <c r="H525" s="102"/>
      <c r="I525" s="44"/>
      <c r="J525" s="102"/>
      <c r="K525" s="44"/>
      <c r="L525" s="44"/>
      <c r="M525" s="102"/>
      <c r="N525" s="44"/>
      <c r="O525" s="102"/>
      <c r="P525" s="102"/>
      <c r="Q525" s="44"/>
      <c r="R525" s="102"/>
      <c r="S525" s="102"/>
      <c r="T525" s="44"/>
      <c r="U525" s="44"/>
      <c r="V525" s="44"/>
      <c r="Y525" s="102"/>
      <c r="Z525" s="44"/>
    </row>
    <row r="526" spans="6:26" ht="15.75" customHeight="1" x14ac:dyDescent="0.3">
      <c r="F526" s="44"/>
      <c r="G526" s="102"/>
      <c r="H526" s="102"/>
      <c r="I526" s="44"/>
      <c r="J526" s="102"/>
      <c r="K526" s="44"/>
      <c r="L526" s="44"/>
      <c r="M526" s="102"/>
      <c r="N526" s="44"/>
      <c r="O526" s="102"/>
      <c r="P526" s="102"/>
      <c r="Q526" s="44"/>
      <c r="R526" s="102"/>
      <c r="S526" s="102"/>
      <c r="T526" s="44"/>
      <c r="U526" s="44"/>
      <c r="V526" s="44"/>
      <c r="Y526" s="102"/>
      <c r="Z526" s="44"/>
    </row>
    <row r="527" spans="6:26" ht="15.75" customHeight="1" x14ac:dyDescent="0.3">
      <c r="F527" s="44"/>
      <c r="G527" s="102"/>
      <c r="H527" s="102"/>
      <c r="I527" s="44"/>
      <c r="J527" s="102"/>
      <c r="K527" s="44"/>
      <c r="L527" s="44"/>
      <c r="M527" s="102"/>
      <c r="N527" s="44"/>
      <c r="O527" s="102"/>
      <c r="P527" s="102"/>
      <c r="Q527" s="44"/>
      <c r="R527" s="102"/>
      <c r="S527" s="102"/>
      <c r="T527" s="44"/>
      <c r="U527" s="44"/>
      <c r="V527" s="44"/>
      <c r="Y527" s="102"/>
      <c r="Z527" s="44"/>
    </row>
    <row r="528" spans="6:26" ht="15.75" customHeight="1" x14ac:dyDescent="0.3">
      <c r="F528" s="44"/>
      <c r="G528" s="102"/>
      <c r="H528" s="102"/>
      <c r="I528" s="44"/>
      <c r="J528" s="102"/>
      <c r="K528" s="44"/>
      <c r="L528" s="44"/>
      <c r="M528" s="102"/>
      <c r="N528" s="44"/>
      <c r="O528" s="102"/>
      <c r="P528" s="102"/>
      <c r="Q528" s="44"/>
      <c r="R528" s="102"/>
      <c r="S528" s="102"/>
      <c r="T528" s="44"/>
      <c r="U528" s="44"/>
      <c r="V528" s="44"/>
      <c r="Y528" s="102"/>
      <c r="Z528" s="44"/>
    </row>
    <row r="529" spans="6:26" ht="15.75" customHeight="1" x14ac:dyDescent="0.3">
      <c r="F529" s="44"/>
      <c r="G529" s="102"/>
      <c r="H529" s="102"/>
      <c r="I529" s="44"/>
      <c r="J529" s="102"/>
      <c r="K529" s="44"/>
      <c r="L529" s="44"/>
      <c r="M529" s="102"/>
      <c r="N529" s="44"/>
      <c r="O529" s="102"/>
      <c r="P529" s="102"/>
      <c r="Q529" s="44"/>
      <c r="R529" s="102"/>
      <c r="S529" s="102"/>
      <c r="T529" s="44"/>
      <c r="U529" s="44"/>
      <c r="V529" s="44"/>
      <c r="Y529" s="102"/>
      <c r="Z529" s="44"/>
    </row>
    <row r="530" spans="6:26" ht="15.75" customHeight="1" x14ac:dyDescent="0.3">
      <c r="F530" s="44"/>
      <c r="G530" s="102"/>
      <c r="H530" s="102"/>
      <c r="I530" s="44"/>
      <c r="J530" s="102"/>
      <c r="K530" s="44"/>
      <c r="L530" s="44"/>
      <c r="M530" s="102"/>
      <c r="N530" s="44"/>
      <c r="O530" s="102"/>
      <c r="P530" s="102"/>
      <c r="Q530" s="44"/>
      <c r="R530" s="102"/>
      <c r="S530" s="102"/>
      <c r="T530" s="44"/>
      <c r="U530" s="44"/>
      <c r="V530" s="44"/>
      <c r="Y530" s="102"/>
      <c r="Z530" s="44"/>
    </row>
    <row r="531" spans="6:26" ht="15.75" customHeight="1" x14ac:dyDescent="0.3">
      <c r="F531" s="44"/>
      <c r="G531" s="102"/>
      <c r="H531" s="102"/>
      <c r="I531" s="44"/>
      <c r="J531" s="102"/>
      <c r="K531" s="44"/>
      <c r="L531" s="44"/>
      <c r="M531" s="102"/>
      <c r="N531" s="44"/>
      <c r="O531" s="102"/>
      <c r="P531" s="102"/>
      <c r="Q531" s="44"/>
      <c r="R531" s="102"/>
      <c r="S531" s="102"/>
      <c r="T531" s="44"/>
      <c r="U531" s="44"/>
      <c r="V531" s="44"/>
      <c r="Y531" s="102"/>
      <c r="Z531" s="44"/>
    </row>
    <row r="532" spans="6:26" ht="15.75" customHeight="1" x14ac:dyDescent="0.3">
      <c r="F532" s="44"/>
      <c r="G532" s="102"/>
      <c r="H532" s="102"/>
      <c r="I532" s="44"/>
      <c r="J532" s="102"/>
      <c r="K532" s="44"/>
      <c r="L532" s="44"/>
      <c r="M532" s="102"/>
      <c r="N532" s="44"/>
      <c r="O532" s="102"/>
      <c r="P532" s="102"/>
      <c r="Q532" s="44"/>
      <c r="R532" s="102"/>
      <c r="S532" s="102"/>
      <c r="T532" s="44"/>
      <c r="U532" s="44"/>
      <c r="V532" s="44"/>
      <c r="Y532" s="102"/>
      <c r="Z532" s="44"/>
    </row>
    <row r="533" spans="6:26" ht="15.75" customHeight="1" x14ac:dyDescent="0.3">
      <c r="F533" s="44"/>
      <c r="G533" s="102"/>
      <c r="H533" s="102"/>
      <c r="I533" s="44"/>
      <c r="J533" s="102"/>
      <c r="K533" s="44"/>
      <c r="L533" s="44"/>
      <c r="M533" s="102"/>
      <c r="N533" s="44"/>
      <c r="O533" s="102"/>
      <c r="P533" s="102"/>
      <c r="Q533" s="44"/>
      <c r="R533" s="102"/>
      <c r="S533" s="102"/>
      <c r="T533" s="44"/>
      <c r="U533" s="44"/>
      <c r="V533" s="44"/>
      <c r="Y533" s="102"/>
      <c r="Z533" s="44"/>
    </row>
    <row r="534" spans="6:26" ht="15.75" customHeight="1" x14ac:dyDescent="0.3">
      <c r="F534" s="44"/>
      <c r="G534" s="102"/>
      <c r="H534" s="102"/>
      <c r="I534" s="44"/>
      <c r="J534" s="102"/>
      <c r="K534" s="44"/>
      <c r="L534" s="44"/>
      <c r="M534" s="102"/>
      <c r="N534" s="44"/>
      <c r="O534" s="102"/>
      <c r="P534" s="102"/>
      <c r="Q534" s="44"/>
      <c r="R534" s="102"/>
      <c r="S534" s="102"/>
      <c r="T534" s="44"/>
      <c r="U534" s="44"/>
      <c r="V534" s="44"/>
      <c r="Y534" s="102"/>
      <c r="Z534" s="44"/>
    </row>
    <row r="535" spans="6:26" ht="15.75" customHeight="1" x14ac:dyDescent="0.3">
      <c r="F535" s="44"/>
      <c r="G535" s="102"/>
      <c r="H535" s="102"/>
      <c r="I535" s="44"/>
      <c r="J535" s="102"/>
      <c r="K535" s="44"/>
      <c r="L535" s="44"/>
      <c r="M535" s="102"/>
      <c r="N535" s="44"/>
      <c r="O535" s="102"/>
      <c r="P535" s="102"/>
      <c r="Q535" s="44"/>
      <c r="R535" s="102"/>
      <c r="S535" s="102"/>
      <c r="T535" s="44"/>
      <c r="U535" s="44"/>
      <c r="V535" s="44"/>
      <c r="Y535" s="102"/>
      <c r="Z535" s="44"/>
    </row>
    <row r="536" spans="6:26" ht="15.75" customHeight="1" x14ac:dyDescent="0.3">
      <c r="F536" s="44"/>
      <c r="G536" s="102"/>
      <c r="H536" s="102"/>
      <c r="I536" s="44"/>
      <c r="J536" s="102"/>
      <c r="K536" s="44"/>
      <c r="L536" s="44"/>
      <c r="M536" s="102"/>
      <c r="N536" s="44"/>
      <c r="O536" s="102"/>
      <c r="P536" s="102"/>
      <c r="Q536" s="44"/>
      <c r="R536" s="102"/>
      <c r="S536" s="102"/>
      <c r="T536" s="44"/>
      <c r="U536" s="44"/>
      <c r="V536" s="44"/>
      <c r="Y536" s="102"/>
      <c r="Z536" s="44"/>
    </row>
    <row r="537" spans="6:26" ht="15.75" customHeight="1" x14ac:dyDescent="0.3">
      <c r="F537" s="44"/>
      <c r="G537" s="102"/>
      <c r="H537" s="102"/>
      <c r="I537" s="44"/>
      <c r="J537" s="102"/>
      <c r="K537" s="44"/>
      <c r="L537" s="44"/>
      <c r="M537" s="102"/>
      <c r="N537" s="44"/>
      <c r="O537" s="102"/>
      <c r="P537" s="102"/>
      <c r="Q537" s="44"/>
      <c r="R537" s="102"/>
      <c r="S537" s="102"/>
      <c r="T537" s="44"/>
      <c r="U537" s="44"/>
      <c r="V537" s="44"/>
      <c r="Y537" s="102"/>
      <c r="Z537" s="44"/>
    </row>
    <row r="538" spans="6:26" ht="15.75" customHeight="1" x14ac:dyDescent="0.3">
      <c r="F538" s="44"/>
      <c r="G538" s="102"/>
      <c r="H538" s="102"/>
      <c r="I538" s="44"/>
      <c r="J538" s="102"/>
      <c r="K538" s="44"/>
      <c r="L538" s="44"/>
      <c r="M538" s="102"/>
      <c r="N538" s="44"/>
      <c r="O538" s="102"/>
      <c r="P538" s="102"/>
      <c r="Q538" s="44"/>
      <c r="R538" s="102"/>
      <c r="S538" s="102"/>
      <c r="T538" s="44"/>
      <c r="U538" s="44"/>
      <c r="V538" s="44"/>
      <c r="Y538" s="102"/>
      <c r="Z538" s="44"/>
    </row>
    <row r="539" spans="6:26" ht="15.75" customHeight="1" x14ac:dyDescent="0.3">
      <c r="F539" s="44"/>
      <c r="G539" s="102"/>
      <c r="H539" s="102"/>
      <c r="I539" s="44"/>
      <c r="J539" s="102"/>
      <c r="K539" s="44"/>
      <c r="L539" s="44"/>
      <c r="M539" s="102"/>
      <c r="N539" s="44"/>
      <c r="O539" s="102"/>
      <c r="P539" s="102"/>
      <c r="Q539" s="44"/>
      <c r="R539" s="102"/>
      <c r="S539" s="102"/>
      <c r="T539" s="44"/>
      <c r="U539" s="44"/>
      <c r="V539" s="44"/>
      <c r="Y539" s="102"/>
      <c r="Z539" s="44"/>
    </row>
    <row r="540" spans="6:26" ht="15.75" customHeight="1" x14ac:dyDescent="0.3">
      <c r="F540" s="44"/>
      <c r="G540" s="102"/>
      <c r="H540" s="102"/>
      <c r="I540" s="44"/>
      <c r="J540" s="102"/>
      <c r="K540" s="44"/>
      <c r="L540" s="44"/>
      <c r="M540" s="102"/>
      <c r="N540" s="44"/>
      <c r="O540" s="102"/>
      <c r="P540" s="102"/>
      <c r="Q540" s="44"/>
      <c r="R540" s="102"/>
      <c r="S540" s="102"/>
      <c r="T540" s="44"/>
      <c r="U540" s="44"/>
      <c r="V540" s="44"/>
      <c r="Y540" s="102"/>
      <c r="Z540" s="44"/>
    </row>
    <row r="541" spans="6:26" ht="15.75" customHeight="1" x14ac:dyDescent="0.3">
      <c r="F541" s="44"/>
      <c r="G541" s="102"/>
      <c r="H541" s="102"/>
      <c r="I541" s="44"/>
      <c r="J541" s="102"/>
      <c r="K541" s="44"/>
      <c r="L541" s="44"/>
      <c r="M541" s="102"/>
      <c r="N541" s="44"/>
      <c r="O541" s="102"/>
      <c r="P541" s="102"/>
      <c r="Q541" s="44"/>
      <c r="R541" s="102"/>
      <c r="S541" s="102"/>
      <c r="T541" s="44"/>
      <c r="U541" s="44"/>
      <c r="V541" s="44"/>
      <c r="Y541" s="102"/>
      <c r="Z541" s="44"/>
    </row>
    <row r="542" spans="6:26" ht="15.75" customHeight="1" x14ac:dyDescent="0.3">
      <c r="F542" s="44"/>
      <c r="G542" s="102"/>
      <c r="H542" s="102"/>
      <c r="I542" s="44"/>
      <c r="J542" s="102"/>
      <c r="K542" s="44"/>
      <c r="L542" s="44"/>
      <c r="M542" s="102"/>
      <c r="N542" s="44"/>
      <c r="O542" s="102"/>
      <c r="P542" s="102"/>
      <c r="Q542" s="44"/>
      <c r="R542" s="102"/>
      <c r="S542" s="102"/>
      <c r="T542" s="44"/>
      <c r="U542" s="44"/>
      <c r="V542" s="44"/>
      <c r="Y542" s="102"/>
      <c r="Z542" s="44"/>
    </row>
    <row r="543" spans="6:26" ht="15.75" customHeight="1" x14ac:dyDescent="0.3">
      <c r="F543" s="44"/>
      <c r="G543" s="102"/>
      <c r="H543" s="102"/>
      <c r="I543" s="44"/>
      <c r="J543" s="102"/>
      <c r="K543" s="44"/>
      <c r="L543" s="44"/>
      <c r="M543" s="102"/>
      <c r="N543" s="44"/>
      <c r="O543" s="102"/>
      <c r="P543" s="102"/>
      <c r="Q543" s="44"/>
      <c r="R543" s="102"/>
      <c r="S543" s="102"/>
      <c r="T543" s="44"/>
      <c r="U543" s="44"/>
      <c r="V543" s="44"/>
      <c r="Y543" s="102"/>
      <c r="Z543" s="44"/>
    </row>
    <row r="544" spans="6:26" ht="15.75" customHeight="1" x14ac:dyDescent="0.3">
      <c r="F544" s="44"/>
      <c r="G544" s="102"/>
      <c r="H544" s="102"/>
      <c r="I544" s="44"/>
      <c r="J544" s="102"/>
      <c r="K544" s="44"/>
      <c r="L544" s="44"/>
      <c r="M544" s="102"/>
      <c r="N544" s="44"/>
      <c r="O544" s="102"/>
      <c r="P544" s="102"/>
      <c r="Q544" s="44"/>
      <c r="R544" s="102"/>
      <c r="S544" s="102"/>
      <c r="T544" s="44"/>
      <c r="U544" s="44"/>
      <c r="V544" s="44"/>
      <c r="Y544" s="102"/>
      <c r="Z544" s="44"/>
    </row>
    <row r="545" spans="6:26" ht="15.75" customHeight="1" x14ac:dyDescent="0.3">
      <c r="F545" s="44"/>
      <c r="G545" s="102"/>
      <c r="H545" s="102"/>
      <c r="I545" s="44"/>
      <c r="J545" s="102"/>
      <c r="K545" s="44"/>
      <c r="L545" s="44"/>
      <c r="M545" s="102"/>
      <c r="N545" s="44"/>
      <c r="O545" s="102"/>
      <c r="P545" s="102"/>
      <c r="Q545" s="44"/>
      <c r="R545" s="102"/>
      <c r="S545" s="102"/>
      <c r="T545" s="44"/>
      <c r="U545" s="44"/>
      <c r="V545" s="44"/>
      <c r="Y545" s="102"/>
      <c r="Z545" s="44"/>
    </row>
    <row r="546" spans="6:26" ht="15.75" customHeight="1" x14ac:dyDescent="0.3">
      <c r="F546" s="44"/>
      <c r="G546" s="102"/>
      <c r="H546" s="102"/>
      <c r="I546" s="44"/>
      <c r="J546" s="102"/>
      <c r="K546" s="44"/>
      <c r="L546" s="44"/>
      <c r="M546" s="102"/>
      <c r="N546" s="44"/>
      <c r="O546" s="102"/>
      <c r="P546" s="102"/>
      <c r="Q546" s="44"/>
      <c r="R546" s="102"/>
      <c r="S546" s="102"/>
      <c r="T546" s="44"/>
      <c r="U546" s="44"/>
      <c r="V546" s="44"/>
      <c r="Y546" s="102"/>
      <c r="Z546" s="44"/>
    </row>
    <row r="547" spans="6:26" ht="15.75" customHeight="1" x14ac:dyDescent="0.3">
      <c r="F547" s="44"/>
      <c r="G547" s="102"/>
      <c r="H547" s="102"/>
      <c r="I547" s="44"/>
      <c r="J547" s="102"/>
      <c r="K547" s="44"/>
      <c r="L547" s="44"/>
      <c r="M547" s="102"/>
      <c r="N547" s="44"/>
      <c r="O547" s="102"/>
      <c r="P547" s="102"/>
      <c r="Q547" s="44"/>
      <c r="R547" s="102"/>
      <c r="S547" s="102"/>
      <c r="T547" s="44"/>
      <c r="U547" s="44"/>
      <c r="V547" s="44"/>
      <c r="Y547" s="102"/>
      <c r="Z547" s="44"/>
    </row>
    <row r="548" spans="6:26" ht="15.75" customHeight="1" x14ac:dyDescent="0.3">
      <c r="F548" s="44"/>
      <c r="G548" s="102"/>
      <c r="H548" s="102"/>
      <c r="I548" s="44"/>
      <c r="J548" s="102"/>
      <c r="K548" s="44"/>
      <c r="L548" s="44"/>
      <c r="M548" s="102"/>
      <c r="N548" s="44"/>
      <c r="O548" s="102"/>
      <c r="P548" s="102"/>
      <c r="Q548" s="44"/>
      <c r="R548" s="102"/>
      <c r="S548" s="102"/>
      <c r="T548" s="44"/>
      <c r="U548" s="44"/>
      <c r="V548" s="44"/>
      <c r="Y548" s="102"/>
      <c r="Z548" s="44"/>
    </row>
    <row r="549" spans="6:26" ht="15.75" customHeight="1" x14ac:dyDescent="0.3">
      <c r="F549" s="44"/>
      <c r="G549" s="102"/>
      <c r="H549" s="102"/>
      <c r="I549" s="44"/>
      <c r="J549" s="102"/>
      <c r="K549" s="44"/>
      <c r="L549" s="44"/>
      <c r="M549" s="102"/>
      <c r="N549" s="44"/>
      <c r="O549" s="102"/>
      <c r="P549" s="102"/>
      <c r="Q549" s="44"/>
      <c r="R549" s="102"/>
      <c r="S549" s="102"/>
      <c r="T549" s="44"/>
      <c r="U549" s="44"/>
      <c r="V549" s="44"/>
      <c r="Y549" s="102"/>
      <c r="Z549" s="44"/>
    </row>
    <row r="550" spans="6:26" ht="15.75" customHeight="1" x14ac:dyDescent="0.3">
      <c r="F550" s="44"/>
      <c r="G550" s="102"/>
      <c r="H550" s="102"/>
      <c r="I550" s="44"/>
      <c r="J550" s="102"/>
      <c r="K550" s="44"/>
      <c r="L550" s="44"/>
      <c r="M550" s="102"/>
      <c r="N550" s="44"/>
      <c r="O550" s="102"/>
      <c r="P550" s="102"/>
      <c r="Q550" s="44"/>
      <c r="R550" s="102"/>
      <c r="S550" s="102"/>
      <c r="T550" s="44"/>
      <c r="U550" s="44"/>
      <c r="V550" s="44"/>
      <c r="Y550" s="102"/>
      <c r="Z550" s="44"/>
    </row>
    <row r="551" spans="6:26" ht="15.75" customHeight="1" x14ac:dyDescent="0.3">
      <c r="F551" s="44"/>
      <c r="G551" s="102"/>
      <c r="H551" s="102"/>
      <c r="I551" s="44"/>
      <c r="J551" s="102"/>
      <c r="K551" s="44"/>
      <c r="L551" s="44"/>
      <c r="M551" s="102"/>
      <c r="N551" s="44"/>
      <c r="O551" s="102"/>
      <c r="P551" s="102"/>
      <c r="Q551" s="44"/>
      <c r="R551" s="102"/>
      <c r="S551" s="102"/>
      <c r="T551" s="44"/>
      <c r="U551" s="44"/>
      <c r="V551" s="44"/>
      <c r="Y551" s="102"/>
      <c r="Z551" s="44"/>
    </row>
    <row r="552" spans="6:26" ht="15.75" customHeight="1" x14ac:dyDescent="0.3">
      <c r="F552" s="44"/>
      <c r="G552" s="102"/>
      <c r="H552" s="102"/>
      <c r="I552" s="44"/>
      <c r="J552" s="102"/>
      <c r="K552" s="44"/>
      <c r="L552" s="44"/>
      <c r="M552" s="102"/>
      <c r="N552" s="44"/>
      <c r="O552" s="102"/>
      <c r="P552" s="102"/>
      <c r="Q552" s="44"/>
      <c r="R552" s="102"/>
      <c r="S552" s="102"/>
      <c r="T552" s="44"/>
      <c r="U552" s="44"/>
      <c r="V552" s="44"/>
      <c r="Y552" s="102"/>
      <c r="Z552" s="44"/>
    </row>
    <row r="553" spans="6:26" ht="15.75" customHeight="1" x14ac:dyDescent="0.3">
      <c r="F553" s="44"/>
      <c r="G553" s="102"/>
      <c r="H553" s="102"/>
      <c r="I553" s="44"/>
      <c r="J553" s="102"/>
      <c r="K553" s="44"/>
      <c r="L553" s="44"/>
      <c r="M553" s="102"/>
      <c r="N553" s="44"/>
      <c r="O553" s="102"/>
      <c r="P553" s="102"/>
      <c r="Q553" s="44"/>
      <c r="R553" s="102"/>
      <c r="S553" s="102"/>
      <c r="T553" s="44"/>
      <c r="U553" s="44"/>
      <c r="V553" s="44"/>
      <c r="Y553" s="102"/>
      <c r="Z553" s="44"/>
    </row>
    <row r="554" spans="6:26" ht="15.75" customHeight="1" x14ac:dyDescent="0.3">
      <c r="F554" s="44"/>
      <c r="G554" s="102"/>
      <c r="H554" s="102"/>
      <c r="I554" s="44"/>
      <c r="J554" s="102"/>
      <c r="K554" s="44"/>
      <c r="L554" s="44"/>
      <c r="M554" s="102"/>
      <c r="N554" s="44"/>
      <c r="O554" s="102"/>
      <c r="P554" s="102"/>
      <c r="Q554" s="44"/>
      <c r="R554" s="102"/>
      <c r="S554" s="102"/>
      <c r="T554" s="44"/>
      <c r="U554" s="44"/>
      <c r="V554" s="44"/>
      <c r="Y554" s="102"/>
      <c r="Z554" s="44"/>
    </row>
    <row r="555" spans="6:26" ht="15.75" customHeight="1" x14ac:dyDescent="0.3">
      <c r="F555" s="44"/>
      <c r="G555" s="102"/>
      <c r="H555" s="102"/>
      <c r="I555" s="44"/>
      <c r="J555" s="102"/>
      <c r="K555" s="44"/>
      <c r="L555" s="44"/>
      <c r="M555" s="102"/>
      <c r="N555" s="44"/>
      <c r="O555" s="102"/>
      <c r="P555" s="102"/>
      <c r="Q555" s="44"/>
      <c r="R555" s="102"/>
      <c r="S555" s="102"/>
      <c r="T555" s="44"/>
      <c r="U555" s="44"/>
      <c r="V555" s="44"/>
      <c r="Y555" s="102"/>
      <c r="Z555" s="44"/>
    </row>
    <row r="556" spans="6:26" ht="15.75" customHeight="1" x14ac:dyDescent="0.3">
      <c r="F556" s="44"/>
      <c r="G556" s="102"/>
      <c r="H556" s="102"/>
      <c r="I556" s="44"/>
      <c r="J556" s="102"/>
      <c r="K556" s="44"/>
      <c r="L556" s="44"/>
      <c r="M556" s="102"/>
      <c r="N556" s="44"/>
      <c r="O556" s="102"/>
      <c r="P556" s="102"/>
      <c r="Q556" s="44"/>
      <c r="R556" s="102"/>
      <c r="S556" s="102"/>
      <c r="T556" s="44"/>
      <c r="U556" s="44"/>
      <c r="V556" s="44"/>
      <c r="Y556" s="102"/>
      <c r="Z556" s="44"/>
    </row>
    <row r="557" spans="6:26" ht="15.75" customHeight="1" x14ac:dyDescent="0.3">
      <c r="F557" s="44"/>
      <c r="G557" s="102"/>
      <c r="H557" s="102"/>
      <c r="I557" s="44"/>
      <c r="J557" s="102"/>
      <c r="K557" s="44"/>
      <c r="L557" s="44"/>
      <c r="M557" s="102"/>
      <c r="N557" s="44"/>
      <c r="O557" s="102"/>
      <c r="P557" s="102"/>
      <c r="Q557" s="44"/>
      <c r="R557" s="102"/>
      <c r="S557" s="102"/>
      <c r="T557" s="44"/>
      <c r="U557" s="44"/>
      <c r="V557" s="44"/>
      <c r="Y557" s="102"/>
      <c r="Z557" s="44"/>
    </row>
    <row r="558" spans="6:26" ht="15.75" customHeight="1" x14ac:dyDescent="0.3">
      <c r="F558" s="44"/>
      <c r="G558" s="102"/>
      <c r="H558" s="102"/>
      <c r="I558" s="44"/>
      <c r="J558" s="102"/>
      <c r="K558" s="44"/>
      <c r="L558" s="44"/>
      <c r="M558" s="102"/>
      <c r="N558" s="44"/>
      <c r="O558" s="102"/>
      <c r="P558" s="102"/>
      <c r="Q558" s="44"/>
      <c r="R558" s="102"/>
      <c r="S558" s="102"/>
      <c r="T558" s="44"/>
      <c r="U558" s="44"/>
      <c r="V558" s="44"/>
      <c r="Y558" s="102"/>
      <c r="Z558" s="44"/>
    </row>
    <row r="559" spans="6:26" ht="15.75" customHeight="1" x14ac:dyDescent="0.3">
      <c r="F559" s="44"/>
      <c r="G559" s="102"/>
      <c r="H559" s="102"/>
      <c r="I559" s="44"/>
      <c r="J559" s="102"/>
      <c r="K559" s="44"/>
      <c r="L559" s="44"/>
      <c r="M559" s="102"/>
      <c r="N559" s="44"/>
      <c r="O559" s="102"/>
      <c r="P559" s="102"/>
      <c r="Q559" s="44"/>
      <c r="R559" s="102"/>
      <c r="S559" s="102"/>
      <c r="T559" s="44"/>
      <c r="U559" s="44"/>
      <c r="V559" s="44"/>
      <c r="Y559" s="102"/>
      <c r="Z559" s="44"/>
    </row>
    <row r="560" spans="6:26" ht="15.75" customHeight="1" x14ac:dyDescent="0.3">
      <c r="F560" s="44"/>
      <c r="G560" s="102"/>
      <c r="H560" s="102"/>
      <c r="I560" s="44"/>
      <c r="J560" s="102"/>
      <c r="K560" s="44"/>
      <c r="L560" s="44"/>
      <c r="M560" s="102"/>
      <c r="N560" s="44"/>
      <c r="O560" s="102"/>
      <c r="P560" s="102"/>
      <c r="Q560" s="44"/>
      <c r="R560" s="102"/>
      <c r="S560" s="102"/>
      <c r="T560" s="44"/>
      <c r="U560" s="44"/>
      <c r="V560" s="44"/>
      <c r="Y560" s="102"/>
      <c r="Z560" s="44"/>
    </row>
    <row r="561" spans="6:26" ht="15.75" customHeight="1" x14ac:dyDescent="0.3">
      <c r="F561" s="44"/>
      <c r="G561" s="102"/>
      <c r="H561" s="102"/>
      <c r="I561" s="44"/>
      <c r="J561" s="102"/>
      <c r="K561" s="44"/>
      <c r="L561" s="44"/>
      <c r="M561" s="102"/>
      <c r="N561" s="44"/>
      <c r="O561" s="102"/>
      <c r="P561" s="102"/>
      <c r="Q561" s="44"/>
      <c r="R561" s="102"/>
      <c r="S561" s="102"/>
      <c r="T561" s="44"/>
      <c r="U561" s="44"/>
      <c r="V561" s="44"/>
      <c r="Y561" s="102"/>
      <c r="Z561" s="44"/>
    </row>
    <row r="562" spans="6:26" ht="15.75" customHeight="1" x14ac:dyDescent="0.3">
      <c r="F562" s="44"/>
      <c r="G562" s="102"/>
      <c r="H562" s="102"/>
      <c r="I562" s="44"/>
      <c r="J562" s="102"/>
      <c r="K562" s="44"/>
      <c r="L562" s="44"/>
      <c r="M562" s="102"/>
      <c r="N562" s="44"/>
      <c r="O562" s="102"/>
      <c r="P562" s="102"/>
      <c r="Q562" s="44"/>
      <c r="R562" s="102"/>
      <c r="S562" s="102"/>
      <c r="T562" s="44"/>
      <c r="U562" s="44"/>
      <c r="V562" s="44"/>
      <c r="Y562" s="102"/>
      <c r="Z562" s="44"/>
    </row>
    <row r="563" spans="6:26" ht="15.75" customHeight="1" x14ac:dyDescent="0.3">
      <c r="F563" s="44"/>
      <c r="G563" s="102"/>
      <c r="H563" s="102"/>
      <c r="I563" s="44"/>
      <c r="J563" s="102"/>
      <c r="K563" s="44"/>
      <c r="L563" s="44"/>
      <c r="M563" s="102"/>
      <c r="N563" s="44"/>
      <c r="O563" s="102"/>
      <c r="P563" s="102"/>
      <c r="Q563" s="44"/>
      <c r="R563" s="102"/>
      <c r="S563" s="102"/>
      <c r="T563" s="44"/>
      <c r="U563" s="44"/>
      <c r="V563" s="44"/>
      <c r="Y563" s="102"/>
      <c r="Z563" s="44"/>
    </row>
    <row r="564" spans="6:26" ht="15.75" customHeight="1" x14ac:dyDescent="0.3">
      <c r="F564" s="44"/>
      <c r="G564" s="102"/>
      <c r="H564" s="102"/>
      <c r="I564" s="44"/>
      <c r="J564" s="102"/>
      <c r="K564" s="44"/>
      <c r="L564" s="44"/>
      <c r="M564" s="102"/>
      <c r="N564" s="44"/>
      <c r="O564" s="102"/>
      <c r="P564" s="102"/>
      <c r="Q564" s="44"/>
      <c r="R564" s="102"/>
      <c r="S564" s="102"/>
      <c r="T564" s="44"/>
      <c r="U564" s="44"/>
      <c r="V564" s="44"/>
      <c r="Y564" s="102"/>
      <c r="Z564" s="44"/>
    </row>
    <row r="565" spans="6:26" ht="15.75" customHeight="1" x14ac:dyDescent="0.3">
      <c r="F565" s="44"/>
      <c r="G565" s="102"/>
      <c r="H565" s="102"/>
      <c r="I565" s="44"/>
      <c r="J565" s="102"/>
      <c r="K565" s="44"/>
      <c r="L565" s="44"/>
      <c r="M565" s="102"/>
      <c r="N565" s="44"/>
      <c r="O565" s="102"/>
      <c r="P565" s="102"/>
      <c r="Q565" s="44"/>
      <c r="R565" s="102"/>
      <c r="S565" s="102"/>
      <c r="T565" s="44"/>
      <c r="U565" s="44"/>
      <c r="V565" s="44"/>
      <c r="Y565" s="102"/>
      <c r="Z565" s="44"/>
    </row>
    <row r="566" spans="6:26" ht="15.75" customHeight="1" x14ac:dyDescent="0.3">
      <c r="F566" s="44"/>
      <c r="G566" s="102"/>
      <c r="H566" s="102"/>
      <c r="I566" s="44"/>
      <c r="J566" s="102"/>
      <c r="K566" s="44"/>
      <c r="L566" s="44"/>
      <c r="M566" s="102"/>
      <c r="N566" s="44"/>
      <c r="O566" s="102"/>
      <c r="P566" s="102"/>
      <c r="Q566" s="44"/>
      <c r="R566" s="102"/>
      <c r="S566" s="102"/>
      <c r="T566" s="44"/>
      <c r="U566" s="44"/>
      <c r="V566" s="44"/>
      <c r="Y566" s="102"/>
      <c r="Z566" s="44"/>
    </row>
    <row r="567" spans="6:26" ht="15.75" customHeight="1" x14ac:dyDescent="0.3">
      <c r="F567" s="44"/>
      <c r="G567" s="102"/>
      <c r="H567" s="102"/>
      <c r="I567" s="44"/>
      <c r="J567" s="102"/>
      <c r="K567" s="44"/>
      <c r="L567" s="44"/>
      <c r="M567" s="102"/>
      <c r="N567" s="44"/>
      <c r="O567" s="102"/>
      <c r="P567" s="102"/>
      <c r="Q567" s="44"/>
      <c r="R567" s="102"/>
      <c r="S567" s="102"/>
      <c r="T567" s="44"/>
      <c r="U567" s="44"/>
      <c r="V567" s="44"/>
      <c r="Y567" s="102"/>
      <c r="Z567" s="44"/>
    </row>
    <row r="568" spans="6:26" ht="15.75" customHeight="1" x14ac:dyDescent="0.3">
      <c r="F568" s="44"/>
      <c r="G568" s="102"/>
      <c r="H568" s="102"/>
      <c r="I568" s="44"/>
      <c r="J568" s="102"/>
      <c r="K568" s="44"/>
      <c r="L568" s="44"/>
      <c r="M568" s="102"/>
      <c r="N568" s="44"/>
      <c r="O568" s="102"/>
      <c r="P568" s="102"/>
      <c r="Q568" s="44"/>
      <c r="R568" s="102"/>
      <c r="S568" s="102"/>
      <c r="T568" s="44"/>
      <c r="U568" s="44"/>
      <c r="V568" s="44"/>
      <c r="Y568" s="102"/>
      <c r="Z568" s="44"/>
    </row>
    <row r="569" spans="6:26" ht="15.75" customHeight="1" x14ac:dyDescent="0.3">
      <c r="F569" s="44"/>
      <c r="G569" s="102"/>
      <c r="H569" s="102"/>
      <c r="I569" s="44"/>
      <c r="J569" s="102"/>
      <c r="K569" s="44"/>
      <c r="L569" s="44"/>
      <c r="M569" s="102"/>
      <c r="N569" s="44"/>
      <c r="O569" s="102"/>
      <c r="P569" s="102"/>
      <c r="Q569" s="44"/>
      <c r="R569" s="102"/>
      <c r="S569" s="102"/>
      <c r="T569" s="44"/>
      <c r="U569" s="44"/>
      <c r="V569" s="44"/>
      <c r="Y569" s="102"/>
      <c r="Z569" s="44"/>
    </row>
    <row r="570" spans="6:26" ht="15.75" customHeight="1" x14ac:dyDescent="0.3">
      <c r="F570" s="44"/>
      <c r="G570" s="102"/>
      <c r="H570" s="102"/>
      <c r="I570" s="44"/>
      <c r="J570" s="102"/>
      <c r="K570" s="44"/>
      <c r="L570" s="44"/>
      <c r="M570" s="102"/>
      <c r="N570" s="44"/>
      <c r="O570" s="102"/>
      <c r="P570" s="102"/>
      <c r="Q570" s="44"/>
      <c r="R570" s="102"/>
      <c r="S570" s="102"/>
      <c r="T570" s="44"/>
      <c r="U570" s="44"/>
      <c r="V570" s="44"/>
      <c r="Y570" s="102"/>
      <c r="Z570" s="44"/>
    </row>
    <row r="571" spans="6:26" ht="15.75" customHeight="1" x14ac:dyDescent="0.3">
      <c r="F571" s="44"/>
      <c r="G571" s="102"/>
      <c r="H571" s="102"/>
      <c r="I571" s="44"/>
      <c r="J571" s="102"/>
      <c r="K571" s="44"/>
      <c r="L571" s="44"/>
      <c r="M571" s="102"/>
      <c r="N571" s="44"/>
      <c r="O571" s="102"/>
      <c r="P571" s="102"/>
      <c r="Q571" s="44"/>
      <c r="R571" s="102"/>
      <c r="S571" s="102"/>
      <c r="T571" s="44"/>
      <c r="U571" s="44"/>
      <c r="V571" s="44"/>
      <c r="Y571" s="102"/>
      <c r="Z571" s="44"/>
    </row>
    <row r="572" spans="6:26" ht="15.75" customHeight="1" x14ac:dyDescent="0.3">
      <c r="F572" s="44"/>
      <c r="G572" s="102"/>
      <c r="H572" s="102"/>
      <c r="I572" s="44"/>
      <c r="J572" s="102"/>
      <c r="K572" s="44"/>
      <c r="L572" s="44"/>
      <c r="M572" s="102"/>
      <c r="N572" s="44"/>
      <c r="O572" s="102"/>
      <c r="P572" s="102"/>
      <c r="Q572" s="44"/>
      <c r="R572" s="102"/>
      <c r="S572" s="102"/>
      <c r="T572" s="44"/>
      <c r="U572" s="44"/>
      <c r="V572" s="44"/>
      <c r="Y572" s="102"/>
      <c r="Z572" s="44"/>
    </row>
    <row r="573" spans="6:26" ht="15.75" customHeight="1" x14ac:dyDescent="0.3">
      <c r="F573" s="44"/>
      <c r="G573" s="102"/>
      <c r="H573" s="102"/>
      <c r="I573" s="44"/>
      <c r="J573" s="102"/>
      <c r="K573" s="44"/>
      <c r="L573" s="44"/>
      <c r="M573" s="102"/>
      <c r="N573" s="44"/>
      <c r="O573" s="102"/>
      <c r="P573" s="102"/>
      <c r="Q573" s="44"/>
      <c r="R573" s="102"/>
      <c r="S573" s="102"/>
      <c r="T573" s="44"/>
      <c r="U573" s="44"/>
      <c r="V573" s="44"/>
      <c r="Y573" s="102"/>
      <c r="Z573" s="44"/>
    </row>
    <row r="574" spans="6:26" ht="15.75" customHeight="1" x14ac:dyDescent="0.3">
      <c r="F574" s="44"/>
      <c r="G574" s="102"/>
      <c r="H574" s="102"/>
      <c r="I574" s="44"/>
      <c r="J574" s="102"/>
      <c r="K574" s="44"/>
      <c r="L574" s="44"/>
      <c r="M574" s="102"/>
      <c r="N574" s="44"/>
      <c r="O574" s="102"/>
      <c r="P574" s="102"/>
      <c r="Q574" s="44"/>
      <c r="R574" s="102"/>
      <c r="S574" s="102"/>
      <c r="T574" s="44"/>
      <c r="U574" s="44"/>
      <c r="V574" s="44"/>
      <c r="Y574" s="102"/>
      <c r="Z574" s="44"/>
    </row>
    <row r="575" spans="6:26" ht="15.75" customHeight="1" x14ac:dyDescent="0.3">
      <c r="F575" s="44"/>
      <c r="G575" s="102"/>
      <c r="H575" s="102"/>
      <c r="I575" s="44"/>
      <c r="J575" s="102"/>
      <c r="K575" s="44"/>
      <c r="L575" s="44"/>
      <c r="M575" s="102"/>
      <c r="N575" s="44"/>
      <c r="O575" s="102"/>
      <c r="P575" s="102"/>
      <c r="Q575" s="44"/>
      <c r="R575" s="102"/>
      <c r="S575" s="102"/>
      <c r="T575" s="44"/>
      <c r="U575" s="44"/>
      <c r="V575" s="44"/>
      <c r="Y575" s="102"/>
      <c r="Z575" s="44"/>
    </row>
    <row r="576" spans="6:26" ht="15.75" customHeight="1" x14ac:dyDescent="0.3">
      <c r="F576" s="44"/>
      <c r="G576" s="102"/>
      <c r="H576" s="102"/>
      <c r="I576" s="44"/>
      <c r="J576" s="102"/>
      <c r="K576" s="44"/>
      <c r="L576" s="44"/>
      <c r="M576" s="102"/>
      <c r="N576" s="44"/>
      <c r="O576" s="102"/>
      <c r="P576" s="102"/>
      <c r="Q576" s="44"/>
      <c r="R576" s="102"/>
      <c r="S576" s="102"/>
      <c r="T576" s="44"/>
      <c r="U576" s="44"/>
      <c r="V576" s="44"/>
      <c r="Y576" s="102"/>
      <c r="Z576" s="44"/>
    </row>
    <row r="577" spans="6:26" ht="15.75" customHeight="1" x14ac:dyDescent="0.3">
      <c r="F577" s="44"/>
      <c r="G577" s="102"/>
      <c r="H577" s="102"/>
      <c r="I577" s="44"/>
      <c r="J577" s="102"/>
      <c r="K577" s="44"/>
      <c r="L577" s="44"/>
      <c r="M577" s="102"/>
      <c r="N577" s="44"/>
      <c r="O577" s="102"/>
      <c r="P577" s="102"/>
      <c r="Q577" s="44"/>
      <c r="R577" s="102"/>
      <c r="S577" s="102"/>
      <c r="T577" s="44"/>
      <c r="U577" s="44"/>
      <c r="V577" s="44"/>
      <c r="Y577" s="102"/>
      <c r="Z577" s="44"/>
    </row>
    <row r="578" spans="6:26" ht="15.75" customHeight="1" x14ac:dyDescent="0.3">
      <c r="F578" s="44"/>
      <c r="G578" s="102"/>
      <c r="H578" s="102"/>
      <c r="I578" s="44"/>
      <c r="J578" s="102"/>
      <c r="K578" s="44"/>
      <c r="L578" s="44"/>
      <c r="M578" s="102"/>
      <c r="N578" s="44"/>
      <c r="O578" s="102"/>
      <c r="P578" s="102"/>
      <c r="Q578" s="44"/>
      <c r="R578" s="102"/>
      <c r="S578" s="102"/>
      <c r="T578" s="44"/>
      <c r="U578" s="44"/>
      <c r="V578" s="44"/>
      <c r="Y578" s="102"/>
      <c r="Z578" s="44"/>
    </row>
    <row r="579" spans="6:26" ht="15.75" customHeight="1" x14ac:dyDescent="0.3">
      <c r="F579" s="44"/>
      <c r="G579" s="102"/>
      <c r="H579" s="102"/>
      <c r="I579" s="44"/>
      <c r="J579" s="102"/>
      <c r="K579" s="44"/>
      <c r="L579" s="44"/>
      <c r="M579" s="102"/>
      <c r="N579" s="44"/>
      <c r="O579" s="102"/>
      <c r="P579" s="102"/>
      <c r="Q579" s="44"/>
      <c r="R579" s="102"/>
      <c r="S579" s="102"/>
      <c r="T579" s="44"/>
      <c r="U579" s="44"/>
      <c r="V579" s="44"/>
      <c r="Y579" s="102"/>
      <c r="Z579" s="44"/>
    </row>
    <row r="580" spans="6:26" ht="15.75" customHeight="1" x14ac:dyDescent="0.3">
      <c r="F580" s="44"/>
      <c r="G580" s="102"/>
      <c r="H580" s="102"/>
      <c r="I580" s="44"/>
      <c r="J580" s="102"/>
      <c r="K580" s="44"/>
      <c r="L580" s="44"/>
      <c r="M580" s="102"/>
      <c r="N580" s="44"/>
      <c r="O580" s="102"/>
      <c r="P580" s="102"/>
      <c r="Q580" s="44"/>
      <c r="R580" s="102"/>
      <c r="S580" s="102"/>
      <c r="T580" s="44"/>
      <c r="U580" s="44"/>
      <c r="V580" s="44"/>
      <c r="Y580" s="102"/>
      <c r="Z580" s="44"/>
    </row>
    <row r="581" spans="6:26" ht="15.75" customHeight="1" x14ac:dyDescent="0.3">
      <c r="F581" s="44"/>
      <c r="G581" s="102"/>
      <c r="H581" s="102"/>
      <c r="I581" s="44"/>
      <c r="J581" s="102"/>
      <c r="K581" s="44"/>
      <c r="L581" s="44"/>
      <c r="M581" s="102"/>
      <c r="N581" s="44"/>
      <c r="O581" s="102"/>
      <c r="P581" s="102"/>
      <c r="Q581" s="44"/>
      <c r="R581" s="102"/>
      <c r="S581" s="102"/>
      <c r="T581" s="44"/>
      <c r="U581" s="44"/>
      <c r="V581" s="44"/>
      <c r="Y581" s="102"/>
      <c r="Z581" s="44"/>
    </row>
    <row r="582" spans="6:26" ht="15.75" customHeight="1" x14ac:dyDescent="0.3">
      <c r="F582" s="44"/>
      <c r="G582" s="102"/>
      <c r="H582" s="102"/>
      <c r="I582" s="44"/>
      <c r="J582" s="102"/>
      <c r="K582" s="44"/>
      <c r="L582" s="44"/>
      <c r="M582" s="102"/>
      <c r="N582" s="44"/>
      <c r="O582" s="102"/>
      <c r="P582" s="102"/>
      <c r="Q582" s="44"/>
      <c r="R582" s="102"/>
      <c r="S582" s="102"/>
      <c r="T582" s="44"/>
      <c r="U582" s="44"/>
      <c r="V582" s="44"/>
      <c r="Y582" s="102"/>
      <c r="Z582" s="44"/>
    </row>
    <row r="583" spans="6:26" ht="15.75" customHeight="1" x14ac:dyDescent="0.3">
      <c r="F583" s="44"/>
      <c r="G583" s="102"/>
      <c r="H583" s="102"/>
      <c r="I583" s="44"/>
      <c r="J583" s="102"/>
      <c r="K583" s="44"/>
      <c r="L583" s="44"/>
      <c r="M583" s="102"/>
      <c r="N583" s="44"/>
      <c r="O583" s="102"/>
      <c r="P583" s="102"/>
      <c r="Q583" s="44"/>
      <c r="R583" s="102"/>
      <c r="S583" s="102"/>
      <c r="T583" s="44"/>
      <c r="U583" s="44"/>
      <c r="V583" s="44"/>
      <c r="Y583" s="102"/>
      <c r="Z583" s="44"/>
    </row>
    <row r="584" spans="6:26" ht="15.75" customHeight="1" x14ac:dyDescent="0.3">
      <c r="F584" s="44"/>
      <c r="G584" s="102"/>
      <c r="H584" s="102"/>
      <c r="I584" s="44"/>
      <c r="J584" s="102"/>
      <c r="K584" s="44"/>
      <c r="L584" s="44"/>
      <c r="M584" s="102"/>
      <c r="N584" s="44"/>
      <c r="O584" s="102"/>
      <c r="P584" s="102"/>
      <c r="Q584" s="44"/>
      <c r="R584" s="102"/>
      <c r="S584" s="102"/>
      <c r="T584" s="44"/>
      <c r="U584" s="44"/>
      <c r="V584" s="44"/>
      <c r="Y584" s="102"/>
      <c r="Z584" s="44"/>
    </row>
    <row r="585" spans="6:26" ht="15.75" customHeight="1" x14ac:dyDescent="0.3">
      <c r="F585" s="44"/>
      <c r="G585" s="102"/>
      <c r="H585" s="102"/>
      <c r="I585" s="44"/>
      <c r="J585" s="102"/>
      <c r="K585" s="44"/>
      <c r="L585" s="44"/>
      <c r="M585" s="102"/>
      <c r="N585" s="44"/>
      <c r="O585" s="102"/>
      <c r="P585" s="102"/>
      <c r="Q585" s="44"/>
      <c r="R585" s="102"/>
      <c r="S585" s="102"/>
      <c r="T585" s="44"/>
      <c r="U585" s="44"/>
      <c r="V585" s="44"/>
      <c r="Y585" s="102"/>
      <c r="Z585" s="44"/>
    </row>
    <row r="586" spans="6:26" ht="15.75" customHeight="1" x14ac:dyDescent="0.3">
      <c r="F586" s="44"/>
      <c r="G586" s="102"/>
      <c r="H586" s="102"/>
      <c r="I586" s="44"/>
      <c r="J586" s="102"/>
      <c r="K586" s="44"/>
      <c r="L586" s="44"/>
      <c r="M586" s="102"/>
      <c r="N586" s="44"/>
      <c r="O586" s="102"/>
      <c r="P586" s="102"/>
      <c r="Q586" s="44"/>
      <c r="R586" s="102"/>
      <c r="S586" s="102"/>
      <c r="T586" s="44"/>
      <c r="U586" s="44"/>
      <c r="V586" s="44"/>
      <c r="Y586" s="102"/>
      <c r="Z586" s="44"/>
    </row>
    <row r="587" spans="6:26" ht="15.75" customHeight="1" x14ac:dyDescent="0.3">
      <c r="F587" s="44"/>
      <c r="G587" s="102"/>
      <c r="H587" s="102"/>
      <c r="I587" s="44"/>
      <c r="J587" s="102"/>
      <c r="K587" s="44"/>
      <c r="L587" s="44"/>
      <c r="M587" s="102"/>
      <c r="N587" s="44"/>
      <c r="O587" s="102"/>
      <c r="P587" s="102"/>
      <c r="Q587" s="44"/>
      <c r="R587" s="102"/>
      <c r="S587" s="102"/>
      <c r="T587" s="44"/>
      <c r="U587" s="44"/>
      <c r="V587" s="44"/>
      <c r="Y587" s="102"/>
      <c r="Z587" s="44"/>
    </row>
    <row r="588" spans="6:26" ht="15.75" customHeight="1" x14ac:dyDescent="0.3">
      <c r="F588" s="44"/>
      <c r="G588" s="102"/>
      <c r="H588" s="102"/>
      <c r="I588" s="44"/>
      <c r="J588" s="102"/>
      <c r="K588" s="44"/>
      <c r="L588" s="44"/>
      <c r="M588" s="102"/>
      <c r="N588" s="44"/>
      <c r="O588" s="102"/>
      <c r="P588" s="102"/>
      <c r="Q588" s="44"/>
      <c r="R588" s="102"/>
      <c r="S588" s="102"/>
      <c r="T588" s="44"/>
      <c r="U588" s="44"/>
      <c r="V588" s="44"/>
      <c r="Y588" s="102"/>
      <c r="Z588" s="44"/>
    </row>
    <row r="589" spans="6:26" ht="15.75" customHeight="1" x14ac:dyDescent="0.3">
      <c r="F589" s="44"/>
      <c r="G589" s="102"/>
      <c r="H589" s="102"/>
      <c r="I589" s="44"/>
      <c r="J589" s="102"/>
      <c r="K589" s="44"/>
      <c r="L589" s="44"/>
      <c r="M589" s="102"/>
      <c r="N589" s="44"/>
      <c r="O589" s="102"/>
      <c r="P589" s="102"/>
      <c r="Q589" s="44"/>
      <c r="R589" s="102"/>
      <c r="S589" s="102"/>
      <c r="T589" s="44"/>
      <c r="U589" s="44"/>
      <c r="V589" s="44"/>
      <c r="Y589" s="102"/>
      <c r="Z589" s="44"/>
    </row>
    <row r="590" spans="6:26" ht="15.75" customHeight="1" x14ac:dyDescent="0.3">
      <c r="F590" s="44"/>
      <c r="G590" s="102"/>
      <c r="H590" s="102"/>
      <c r="I590" s="44"/>
      <c r="J590" s="102"/>
      <c r="K590" s="44"/>
      <c r="L590" s="44"/>
      <c r="M590" s="102"/>
      <c r="N590" s="44"/>
      <c r="O590" s="102"/>
      <c r="P590" s="102"/>
      <c r="Q590" s="44"/>
      <c r="R590" s="102"/>
      <c r="S590" s="102"/>
      <c r="T590" s="44"/>
      <c r="U590" s="44"/>
      <c r="V590" s="44"/>
      <c r="Y590" s="102"/>
      <c r="Z590" s="44"/>
    </row>
    <row r="591" spans="6:26" ht="15.75" customHeight="1" x14ac:dyDescent="0.3">
      <c r="F591" s="44"/>
      <c r="G591" s="102"/>
      <c r="H591" s="102"/>
      <c r="I591" s="44"/>
      <c r="J591" s="102"/>
      <c r="K591" s="44"/>
      <c r="L591" s="44"/>
      <c r="M591" s="102"/>
      <c r="N591" s="44"/>
      <c r="O591" s="102"/>
      <c r="P591" s="102"/>
      <c r="Q591" s="44"/>
      <c r="R591" s="102"/>
      <c r="S591" s="102"/>
      <c r="T591" s="44"/>
      <c r="U591" s="44"/>
      <c r="V591" s="44"/>
      <c r="Y591" s="102"/>
      <c r="Z591" s="44"/>
    </row>
    <row r="592" spans="6:26" ht="15.75" customHeight="1" x14ac:dyDescent="0.3">
      <c r="F592" s="44"/>
      <c r="G592" s="102"/>
      <c r="H592" s="102"/>
      <c r="I592" s="44"/>
      <c r="J592" s="102"/>
      <c r="K592" s="44"/>
      <c r="L592" s="44"/>
      <c r="M592" s="102"/>
      <c r="N592" s="44"/>
      <c r="O592" s="102"/>
      <c r="P592" s="102"/>
      <c r="Q592" s="44"/>
      <c r="R592" s="102"/>
      <c r="S592" s="102"/>
      <c r="T592" s="44"/>
      <c r="U592" s="44"/>
      <c r="V592" s="44"/>
      <c r="Y592" s="102"/>
      <c r="Z592" s="44"/>
    </row>
    <row r="593" spans="6:26" ht="15.75" customHeight="1" x14ac:dyDescent="0.3">
      <c r="F593" s="44"/>
      <c r="G593" s="102"/>
      <c r="H593" s="102"/>
      <c r="I593" s="44"/>
      <c r="J593" s="102"/>
      <c r="K593" s="44"/>
      <c r="L593" s="44"/>
      <c r="M593" s="102"/>
      <c r="N593" s="44"/>
      <c r="O593" s="102"/>
      <c r="P593" s="102"/>
      <c r="Q593" s="44"/>
      <c r="R593" s="102"/>
      <c r="S593" s="102"/>
      <c r="T593" s="44"/>
      <c r="U593" s="44"/>
      <c r="V593" s="44"/>
      <c r="Y593" s="102"/>
      <c r="Z593" s="44"/>
    </row>
    <row r="594" spans="6:26" ht="15.75" customHeight="1" x14ac:dyDescent="0.3">
      <c r="F594" s="44"/>
      <c r="G594" s="102"/>
      <c r="H594" s="102"/>
      <c r="I594" s="44"/>
      <c r="J594" s="102"/>
      <c r="K594" s="44"/>
      <c r="L594" s="44"/>
      <c r="M594" s="102"/>
      <c r="N594" s="44"/>
      <c r="O594" s="102"/>
      <c r="P594" s="102"/>
      <c r="Q594" s="44"/>
      <c r="R594" s="102"/>
      <c r="S594" s="102"/>
      <c r="T594" s="44"/>
      <c r="U594" s="44"/>
      <c r="V594" s="44"/>
      <c r="Y594" s="102"/>
      <c r="Z594" s="44"/>
    </row>
    <row r="595" spans="6:26" ht="15.75" customHeight="1" x14ac:dyDescent="0.3">
      <c r="F595" s="44"/>
      <c r="G595" s="102"/>
      <c r="H595" s="102"/>
      <c r="I595" s="44"/>
      <c r="J595" s="102"/>
      <c r="K595" s="44"/>
      <c r="L595" s="44"/>
      <c r="M595" s="102"/>
      <c r="N595" s="44"/>
      <c r="O595" s="102"/>
      <c r="P595" s="102"/>
      <c r="Q595" s="44"/>
      <c r="R595" s="102"/>
      <c r="S595" s="102"/>
      <c r="T595" s="44"/>
      <c r="U595" s="44"/>
      <c r="V595" s="44"/>
      <c r="Y595" s="102"/>
      <c r="Z595" s="44"/>
    </row>
    <row r="596" spans="6:26" ht="15.75" customHeight="1" x14ac:dyDescent="0.3">
      <c r="F596" s="44"/>
      <c r="G596" s="102"/>
      <c r="H596" s="102"/>
      <c r="I596" s="44"/>
      <c r="J596" s="102"/>
      <c r="K596" s="44"/>
      <c r="L596" s="44"/>
      <c r="M596" s="102"/>
      <c r="N596" s="44"/>
      <c r="O596" s="102"/>
      <c r="P596" s="102"/>
      <c r="Q596" s="44"/>
      <c r="R596" s="102"/>
      <c r="S596" s="102"/>
      <c r="T596" s="44"/>
      <c r="U596" s="44"/>
      <c r="V596" s="44"/>
      <c r="Y596" s="102"/>
      <c r="Z596" s="44"/>
    </row>
    <row r="597" spans="6:26" ht="15.75" customHeight="1" x14ac:dyDescent="0.3">
      <c r="F597" s="44"/>
      <c r="G597" s="102"/>
      <c r="H597" s="102"/>
      <c r="I597" s="44"/>
      <c r="J597" s="102"/>
      <c r="K597" s="44"/>
      <c r="L597" s="44"/>
      <c r="M597" s="102"/>
      <c r="N597" s="44"/>
      <c r="O597" s="102"/>
      <c r="P597" s="102"/>
      <c r="Q597" s="44"/>
      <c r="R597" s="102"/>
      <c r="S597" s="102"/>
      <c r="T597" s="44"/>
      <c r="U597" s="44"/>
      <c r="V597" s="44"/>
      <c r="Y597" s="102"/>
      <c r="Z597" s="44"/>
    </row>
    <row r="598" spans="6:26" ht="15.75" customHeight="1" x14ac:dyDescent="0.3">
      <c r="F598" s="44"/>
      <c r="G598" s="102"/>
      <c r="H598" s="102"/>
      <c r="I598" s="44"/>
      <c r="J598" s="102"/>
      <c r="K598" s="44"/>
      <c r="L598" s="44"/>
      <c r="M598" s="102"/>
      <c r="N598" s="44"/>
      <c r="O598" s="102"/>
      <c r="P598" s="102"/>
      <c r="Q598" s="44"/>
      <c r="R598" s="102"/>
      <c r="S598" s="102"/>
      <c r="T598" s="44"/>
      <c r="U598" s="44"/>
      <c r="V598" s="44"/>
      <c r="Y598" s="102"/>
      <c r="Z598" s="44"/>
    </row>
    <row r="599" spans="6:26" ht="15.75" customHeight="1" x14ac:dyDescent="0.3">
      <c r="F599" s="44"/>
      <c r="G599" s="102"/>
      <c r="H599" s="102"/>
      <c r="I599" s="44"/>
      <c r="J599" s="102"/>
      <c r="K599" s="44"/>
      <c r="L599" s="44"/>
      <c r="M599" s="102"/>
      <c r="N599" s="44"/>
      <c r="O599" s="102"/>
      <c r="P599" s="102"/>
      <c r="Q599" s="44"/>
      <c r="R599" s="102"/>
      <c r="S599" s="102"/>
      <c r="T599" s="44"/>
      <c r="U599" s="44"/>
      <c r="V599" s="44"/>
      <c r="Y599" s="102"/>
      <c r="Z599" s="44"/>
    </row>
    <row r="600" spans="6:26" ht="15.75" customHeight="1" x14ac:dyDescent="0.3">
      <c r="F600" s="44"/>
      <c r="G600" s="102"/>
      <c r="H600" s="102"/>
      <c r="I600" s="44"/>
      <c r="J600" s="102"/>
      <c r="K600" s="44"/>
      <c r="L600" s="44"/>
      <c r="M600" s="102"/>
      <c r="N600" s="44"/>
      <c r="O600" s="102"/>
      <c r="P600" s="102"/>
      <c r="Q600" s="44"/>
      <c r="R600" s="102"/>
      <c r="S600" s="102"/>
      <c r="T600" s="44"/>
      <c r="U600" s="44"/>
      <c r="V600" s="44"/>
      <c r="Y600" s="102"/>
      <c r="Z600" s="44"/>
    </row>
    <row r="601" spans="6:26" ht="15.75" customHeight="1" x14ac:dyDescent="0.3">
      <c r="F601" s="44"/>
      <c r="G601" s="102"/>
      <c r="H601" s="102"/>
      <c r="I601" s="44"/>
      <c r="J601" s="102"/>
      <c r="K601" s="44"/>
      <c r="L601" s="44"/>
      <c r="M601" s="102"/>
      <c r="N601" s="44"/>
      <c r="O601" s="102"/>
      <c r="P601" s="102"/>
      <c r="Q601" s="44"/>
      <c r="R601" s="102"/>
      <c r="S601" s="102"/>
      <c r="T601" s="44"/>
      <c r="U601" s="44"/>
      <c r="V601" s="44"/>
      <c r="Y601" s="102"/>
      <c r="Z601" s="44"/>
    </row>
    <row r="602" spans="6:26" ht="15.75" customHeight="1" x14ac:dyDescent="0.3">
      <c r="F602" s="44"/>
      <c r="G602" s="102"/>
      <c r="H602" s="102"/>
      <c r="I602" s="44"/>
      <c r="J602" s="102"/>
      <c r="K602" s="44"/>
      <c r="L602" s="44"/>
      <c r="M602" s="102"/>
      <c r="N602" s="44"/>
      <c r="O602" s="102"/>
      <c r="P602" s="102"/>
      <c r="Q602" s="44"/>
      <c r="R602" s="102"/>
      <c r="S602" s="102"/>
      <c r="T602" s="44"/>
      <c r="U602" s="44"/>
      <c r="V602" s="44"/>
      <c r="Y602" s="102"/>
      <c r="Z602" s="44"/>
    </row>
    <row r="603" spans="6:26" ht="15.75" customHeight="1" x14ac:dyDescent="0.3">
      <c r="F603" s="44"/>
      <c r="G603" s="102"/>
      <c r="H603" s="102"/>
      <c r="I603" s="44"/>
      <c r="J603" s="102"/>
      <c r="K603" s="44"/>
      <c r="L603" s="44"/>
      <c r="M603" s="102"/>
      <c r="N603" s="44"/>
      <c r="O603" s="102"/>
      <c r="P603" s="102"/>
      <c r="Q603" s="44"/>
      <c r="R603" s="102"/>
      <c r="S603" s="102"/>
      <c r="T603" s="44"/>
      <c r="U603" s="44"/>
      <c r="V603" s="44"/>
      <c r="Y603" s="102"/>
      <c r="Z603" s="44"/>
    </row>
    <row r="604" spans="6:26" ht="15.75" customHeight="1" x14ac:dyDescent="0.3">
      <c r="F604" s="44"/>
      <c r="G604" s="102"/>
      <c r="H604" s="102"/>
      <c r="I604" s="44"/>
      <c r="J604" s="102"/>
      <c r="K604" s="44"/>
      <c r="L604" s="44"/>
      <c r="M604" s="102"/>
      <c r="N604" s="44"/>
      <c r="O604" s="102"/>
      <c r="P604" s="102"/>
      <c r="Q604" s="44"/>
      <c r="R604" s="102"/>
      <c r="S604" s="102"/>
      <c r="T604" s="44"/>
      <c r="U604" s="44"/>
      <c r="V604" s="44"/>
      <c r="Y604" s="102"/>
      <c r="Z604" s="44"/>
    </row>
    <row r="605" spans="6:26" ht="15.75" customHeight="1" x14ac:dyDescent="0.3">
      <c r="F605" s="44"/>
      <c r="G605" s="102"/>
      <c r="H605" s="102"/>
      <c r="I605" s="44"/>
      <c r="J605" s="102"/>
      <c r="K605" s="44"/>
      <c r="L605" s="44"/>
      <c r="M605" s="102"/>
      <c r="N605" s="44"/>
      <c r="O605" s="102"/>
      <c r="P605" s="102"/>
      <c r="Q605" s="44"/>
      <c r="R605" s="102"/>
      <c r="S605" s="102"/>
      <c r="T605" s="44"/>
      <c r="U605" s="44"/>
      <c r="V605" s="44"/>
      <c r="Y605" s="102"/>
      <c r="Z605" s="44"/>
    </row>
    <row r="606" spans="6:26" ht="15.75" customHeight="1" x14ac:dyDescent="0.3">
      <c r="F606" s="44"/>
      <c r="G606" s="102"/>
      <c r="H606" s="102"/>
      <c r="I606" s="44"/>
      <c r="J606" s="102"/>
      <c r="K606" s="44"/>
      <c r="L606" s="44"/>
      <c r="M606" s="102"/>
      <c r="N606" s="44"/>
      <c r="O606" s="102"/>
      <c r="P606" s="102"/>
      <c r="Q606" s="44"/>
      <c r="R606" s="102"/>
      <c r="S606" s="102"/>
      <c r="T606" s="44"/>
      <c r="U606" s="44"/>
      <c r="V606" s="44"/>
      <c r="Y606" s="102"/>
      <c r="Z606" s="44"/>
    </row>
    <row r="607" spans="6:26" ht="15.75" customHeight="1" x14ac:dyDescent="0.3">
      <c r="F607" s="44"/>
      <c r="G607" s="102"/>
      <c r="H607" s="102"/>
      <c r="I607" s="44"/>
      <c r="J607" s="102"/>
      <c r="K607" s="44"/>
      <c r="L607" s="44"/>
      <c r="M607" s="102"/>
      <c r="N607" s="44"/>
      <c r="O607" s="102"/>
      <c r="P607" s="102"/>
      <c r="Q607" s="44"/>
      <c r="R607" s="102"/>
      <c r="S607" s="102"/>
      <c r="T607" s="44"/>
      <c r="U607" s="44"/>
      <c r="V607" s="44"/>
      <c r="Y607" s="102"/>
      <c r="Z607" s="44"/>
    </row>
    <row r="608" spans="6:26" ht="15.75" customHeight="1" x14ac:dyDescent="0.3">
      <c r="F608" s="44"/>
      <c r="G608" s="102"/>
      <c r="H608" s="102"/>
      <c r="I608" s="44"/>
      <c r="J608" s="102"/>
      <c r="K608" s="44"/>
      <c r="L608" s="44"/>
      <c r="M608" s="102"/>
      <c r="N608" s="44"/>
      <c r="O608" s="102"/>
      <c r="P608" s="102"/>
      <c r="Q608" s="44"/>
      <c r="R608" s="102"/>
      <c r="S608" s="102"/>
      <c r="T608" s="44"/>
      <c r="U608" s="44"/>
      <c r="V608" s="44"/>
      <c r="Y608" s="102"/>
      <c r="Z608" s="44"/>
    </row>
    <row r="609" spans="6:26" ht="15.75" customHeight="1" x14ac:dyDescent="0.3">
      <c r="F609" s="44"/>
      <c r="G609" s="102"/>
      <c r="H609" s="102"/>
      <c r="I609" s="44"/>
      <c r="J609" s="102"/>
      <c r="K609" s="44"/>
      <c r="L609" s="44"/>
      <c r="M609" s="102"/>
      <c r="N609" s="44"/>
      <c r="O609" s="102"/>
      <c r="P609" s="102"/>
      <c r="Q609" s="44"/>
      <c r="R609" s="102"/>
      <c r="S609" s="102"/>
      <c r="T609" s="44"/>
      <c r="U609" s="44"/>
      <c r="V609" s="44"/>
      <c r="Y609" s="102"/>
      <c r="Z609" s="44"/>
    </row>
    <row r="610" spans="6:26" ht="15.75" customHeight="1" x14ac:dyDescent="0.3">
      <c r="F610" s="44"/>
      <c r="G610" s="102"/>
      <c r="H610" s="102"/>
      <c r="I610" s="44"/>
      <c r="J610" s="102"/>
      <c r="K610" s="44"/>
      <c r="L610" s="44"/>
      <c r="M610" s="102"/>
      <c r="N610" s="44"/>
      <c r="O610" s="102"/>
      <c r="P610" s="102"/>
      <c r="Q610" s="44"/>
      <c r="R610" s="102"/>
      <c r="S610" s="102"/>
      <c r="T610" s="44"/>
      <c r="U610" s="44"/>
      <c r="V610" s="44"/>
      <c r="Y610" s="102"/>
      <c r="Z610" s="44"/>
    </row>
    <row r="611" spans="6:26" ht="15.75" customHeight="1" x14ac:dyDescent="0.3">
      <c r="F611" s="44"/>
      <c r="G611" s="102"/>
      <c r="H611" s="102"/>
      <c r="I611" s="44"/>
      <c r="J611" s="102"/>
      <c r="K611" s="44"/>
      <c r="L611" s="44"/>
      <c r="M611" s="102"/>
      <c r="N611" s="44"/>
      <c r="O611" s="102"/>
      <c r="P611" s="102"/>
      <c r="Q611" s="44"/>
      <c r="R611" s="102"/>
      <c r="S611" s="102"/>
      <c r="T611" s="44"/>
      <c r="U611" s="44"/>
      <c r="V611" s="44"/>
      <c r="Y611" s="102"/>
      <c r="Z611" s="44"/>
    </row>
    <row r="612" spans="6:26" ht="15.75" customHeight="1" x14ac:dyDescent="0.3">
      <c r="F612" s="44"/>
      <c r="G612" s="102"/>
      <c r="H612" s="102"/>
      <c r="I612" s="44"/>
      <c r="J612" s="102"/>
      <c r="K612" s="44"/>
      <c r="L612" s="44"/>
      <c r="M612" s="102"/>
      <c r="N612" s="44"/>
      <c r="O612" s="102"/>
      <c r="P612" s="102"/>
      <c r="Q612" s="44"/>
      <c r="R612" s="102"/>
      <c r="S612" s="102"/>
      <c r="T612" s="44"/>
      <c r="U612" s="44"/>
      <c r="V612" s="44"/>
      <c r="Y612" s="102"/>
      <c r="Z612" s="44"/>
    </row>
    <row r="613" spans="6:26" ht="15.75" customHeight="1" x14ac:dyDescent="0.3">
      <c r="F613" s="44"/>
      <c r="G613" s="102"/>
      <c r="H613" s="102"/>
      <c r="I613" s="44"/>
      <c r="J613" s="102"/>
      <c r="K613" s="44"/>
      <c r="L613" s="44"/>
      <c r="M613" s="102"/>
      <c r="N613" s="44"/>
      <c r="O613" s="102"/>
      <c r="P613" s="102"/>
      <c r="Q613" s="44"/>
      <c r="R613" s="102"/>
      <c r="S613" s="102"/>
      <c r="T613" s="44"/>
      <c r="U613" s="44"/>
      <c r="V613" s="44"/>
      <c r="Y613" s="102"/>
      <c r="Z613" s="44"/>
    </row>
    <row r="614" spans="6:26" ht="15.75" customHeight="1" x14ac:dyDescent="0.3">
      <c r="F614" s="44"/>
      <c r="G614" s="102"/>
      <c r="H614" s="102"/>
      <c r="I614" s="44"/>
      <c r="J614" s="102"/>
      <c r="K614" s="44"/>
      <c r="L614" s="44"/>
      <c r="M614" s="102"/>
      <c r="N614" s="44"/>
      <c r="O614" s="102"/>
      <c r="P614" s="102"/>
      <c r="Q614" s="44"/>
      <c r="R614" s="102"/>
      <c r="S614" s="102"/>
      <c r="T614" s="44"/>
      <c r="U614" s="44"/>
      <c r="V614" s="44"/>
      <c r="Y614" s="102"/>
      <c r="Z614" s="44"/>
    </row>
    <row r="615" spans="6:26" ht="15.75" customHeight="1" x14ac:dyDescent="0.3">
      <c r="F615" s="44"/>
      <c r="G615" s="102"/>
      <c r="H615" s="102"/>
      <c r="I615" s="44"/>
      <c r="J615" s="102"/>
      <c r="K615" s="44"/>
      <c r="L615" s="44"/>
      <c r="M615" s="102"/>
      <c r="N615" s="44"/>
      <c r="O615" s="102"/>
      <c r="P615" s="102"/>
      <c r="Q615" s="44"/>
      <c r="R615" s="102"/>
      <c r="S615" s="102"/>
      <c r="T615" s="44"/>
      <c r="U615" s="44"/>
      <c r="V615" s="44"/>
      <c r="Y615" s="102"/>
      <c r="Z615" s="44"/>
    </row>
    <row r="616" spans="6:26" ht="15.75" customHeight="1" x14ac:dyDescent="0.3">
      <c r="F616" s="44"/>
      <c r="G616" s="102"/>
      <c r="H616" s="102"/>
      <c r="I616" s="44"/>
      <c r="J616" s="102"/>
      <c r="K616" s="44"/>
      <c r="L616" s="44"/>
      <c r="M616" s="102"/>
      <c r="N616" s="44"/>
      <c r="O616" s="102"/>
      <c r="P616" s="102"/>
      <c r="Q616" s="44"/>
      <c r="R616" s="102"/>
      <c r="S616" s="102"/>
      <c r="T616" s="44"/>
      <c r="U616" s="44"/>
      <c r="V616" s="44"/>
      <c r="Y616" s="102"/>
      <c r="Z616" s="44"/>
    </row>
    <row r="617" spans="6:26" ht="15.75" customHeight="1" x14ac:dyDescent="0.3">
      <c r="F617" s="44"/>
      <c r="G617" s="102"/>
      <c r="H617" s="102"/>
      <c r="I617" s="44"/>
      <c r="J617" s="102"/>
      <c r="K617" s="44"/>
      <c r="L617" s="44"/>
      <c r="M617" s="102"/>
      <c r="N617" s="44"/>
      <c r="O617" s="102"/>
      <c r="P617" s="102"/>
      <c r="Q617" s="44"/>
      <c r="R617" s="102"/>
      <c r="S617" s="102"/>
      <c r="T617" s="44"/>
      <c r="U617" s="44"/>
      <c r="V617" s="44"/>
      <c r="Y617" s="102"/>
      <c r="Z617" s="44"/>
    </row>
    <row r="618" spans="6:26" ht="15.75" customHeight="1" x14ac:dyDescent="0.3">
      <c r="F618" s="44"/>
      <c r="G618" s="102"/>
      <c r="H618" s="102"/>
      <c r="I618" s="44"/>
      <c r="J618" s="102"/>
      <c r="K618" s="44"/>
      <c r="L618" s="44"/>
      <c r="M618" s="102"/>
      <c r="N618" s="44"/>
      <c r="O618" s="102"/>
      <c r="P618" s="102"/>
      <c r="Q618" s="44"/>
      <c r="R618" s="102"/>
      <c r="S618" s="102"/>
      <c r="T618" s="44"/>
      <c r="U618" s="44"/>
      <c r="V618" s="44"/>
      <c r="Y618" s="102"/>
      <c r="Z618" s="44"/>
    </row>
    <row r="619" spans="6:26" ht="15.75" customHeight="1" x14ac:dyDescent="0.3">
      <c r="F619" s="44"/>
      <c r="G619" s="102"/>
      <c r="H619" s="102"/>
      <c r="I619" s="44"/>
      <c r="J619" s="102"/>
      <c r="K619" s="44"/>
      <c r="L619" s="44"/>
      <c r="M619" s="102"/>
      <c r="N619" s="44"/>
      <c r="O619" s="102"/>
      <c r="P619" s="102"/>
      <c r="Q619" s="44"/>
      <c r="R619" s="102"/>
      <c r="S619" s="102"/>
      <c r="T619" s="44"/>
      <c r="U619" s="44"/>
      <c r="V619" s="44"/>
      <c r="Y619" s="102"/>
      <c r="Z619" s="44"/>
    </row>
    <row r="620" spans="6:26" ht="15.75" customHeight="1" x14ac:dyDescent="0.3">
      <c r="F620" s="44"/>
      <c r="G620" s="102"/>
      <c r="H620" s="102"/>
      <c r="I620" s="44"/>
      <c r="J620" s="102"/>
      <c r="K620" s="44"/>
      <c r="L620" s="44"/>
      <c r="M620" s="102"/>
      <c r="N620" s="44"/>
      <c r="O620" s="102"/>
      <c r="P620" s="102"/>
      <c r="Q620" s="44"/>
      <c r="R620" s="102"/>
      <c r="S620" s="102"/>
      <c r="T620" s="44"/>
      <c r="U620" s="44"/>
      <c r="V620" s="44"/>
      <c r="Y620" s="102"/>
      <c r="Z620" s="44"/>
    </row>
    <row r="621" spans="6:26" ht="15.75" customHeight="1" x14ac:dyDescent="0.3">
      <c r="F621" s="44"/>
      <c r="G621" s="102"/>
      <c r="H621" s="102"/>
      <c r="I621" s="44"/>
      <c r="J621" s="102"/>
      <c r="K621" s="44"/>
      <c r="L621" s="44"/>
      <c r="M621" s="102"/>
      <c r="N621" s="44"/>
      <c r="O621" s="102"/>
      <c r="P621" s="102"/>
      <c r="Q621" s="44"/>
      <c r="R621" s="102"/>
      <c r="S621" s="102"/>
      <c r="T621" s="44"/>
      <c r="U621" s="44"/>
      <c r="V621" s="44"/>
      <c r="Y621" s="102"/>
      <c r="Z621" s="44"/>
    </row>
    <row r="622" spans="6:26" ht="15.75" customHeight="1" x14ac:dyDescent="0.3">
      <c r="F622" s="44"/>
      <c r="G622" s="102"/>
      <c r="H622" s="102"/>
      <c r="I622" s="44"/>
      <c r="J622" s="102"/>
      <c r="K622" s="44"/>
      <c r="L622" s="44"/>
      <c r="M622" s="102"/>
      <c r="N622" s="44"/>
      <c r="O622" s="102"/>
      <c r="P622" s="102"/>
      <c r="Q622" s="44"/>
      <c r="R622" s="102"/>
      <c r="S622" s="102"/>
      <c r="T622" s="44"/>
      <c r="U622" s="44"/>
      <c r="V622" s="44"/>
      <c r="Y622" s="102"/>
      <c r="Z622" s="44"/>
    </row>
    <row r="623" spans="6:26" ht="15.75" customHeight="1" x14ac:dyDescent="0.3">
      <c r="F623" s="44"/>
      <c r="G623" s="102"/>
      <c r="H623" s="102"/>
      <c r="I623" s="44"/>
      <c r="J623" s="102"/>
      <c r="K623" s="44"/>
      <c r="L623" s="44"/>
      <c r="M623" s="102"/>
      <c r="N623" s="44"/>
      <c r="O623" s="102"/>
      <c r="P623" s="102"/>
      <c r="Q623" s="44"/>
      <c r="R623" s="102"/>
      <c r="S623" s="102"/>
      <c r="T623" s="44"/>
      <c r="U623" s="44"/>
      <c r="V623" s="44"/>
      <c r="Y623" s="102"/>
      <c r="Z623" s="44"/>
    </row>
    <row r="624" spans="6:26" ht="15.75" customHeight="1" x14ac:dyDescent="0.3">
      <c r="F624" s="44"/>
      <c r="G624" s="102"/>
      <c r="H624" s="102"/>
      <c r="I624" s="44"/>
      <c r="J624" s="102"/>
      <c r="K624" s="44"/>
      <c r="L624" s="44"/>
      <c r="M624" s="102"/>
      <c r="N624" s="44"/>
      <c r="O624" s="102"/>
      <c r="P624" s="102"/>
      <c r="Q624" s="44"/>
      <c r="R624" s="102"/>
      <c r="S624" s="102"/>
      <c r="T624" s="44"/>
      <c r="U624" s="44"/>
      <c r="V624" s="44"/>
      <c r="Y624" s="102"/>
      <c r="Z624" s="44"/>
    </row>
    <row r="625" spans="6:26" ht="15.75" customHeight="1" x14ac:dyDescent="0.3">
      <c r="F625" s="44"/>
      <c r="G625" s="102"/>
      <c r="H625" s="102"/>
      <c r="I625" s="44"/>
      <c r="J625" s="102"/>
      <c r="K625" s="44"/>
      <c r="L625" s="44"/>
      <c r="M625" s="102"/>
      <c r="N625" s="44"/>
      <c r="O625" s="102"/>
      <c r="P625" s="102"/>
      <c r="Q625" s="44"/>
      <c r="R625" s="102"/>
      <c r="S625" s="102"/>
      <c r="T625" s="44"/>
      <c r="U625" s="44"/>
      <c r="V625" s="44"/>
      <c r="Y625" s="102"/>
      <c r="Z625" s="44"/>
    </row>
    <row r="626" spans="6:26" ht="15.75" customHeight="1" x14ac:dyDescent="0.3">
      <c r="F626" s="44"/>
      <c r="G626" s="102"/>
      <c r="H626" s="102"/>
      <c r="I626" s="44"/>
      <c r="J626" s="102"/>
      <c r="K626" s="44"/>
      <c r="L626" s="44"/>
      <c r="M626" s="102"/>
      <c r="N626" s="44"/>
      <c r="O626" s="102"/>
      <c r="P626" s="102"/>
      <c r="Q626" s="44"/>
      <c r="R626" s="102"/>
      <c r="S626" s="102"/>
      <c r="T626" s="44"/>
      <c r="U626" s="44"/>
      <c r="V626" s="44"/>
      <c r="Y626" s="102"/>
      <c r="Z626" s="44"/>
    </row>
    <row r="627" spans="6:26" ht="15.75" customHeight="1" x14ac:dyDescent="0.3">
      <c r="F627" s="44"/>
      <c r="G627" s="102"/>
      <c r="H627" s="102"/>
      <c r="I627" s="44"/>
      <c r="J627" s="102"/>
      <c r="K627" s="44"/>
      <c r="L627" s="44"/>
      <c r="M627" s="102"/>
      <c r="N627" s="44"/>
      <c r="O627" s="102"/>
      <c r="P627" s="102"/>
      <c r="Q627" s="44"/>
      <c r="R627" s="102"/>
      <c r="S627" s="102"/>
      <c r="T627" s="44"/>
      <c r="U627" s="44"/>
      <c r="V627" s="44"/>
      <c r="Y627" s="102"/>
      <c r="Z627" s="44"/>
    </row>
    <row r="628" spans="6:26" ht="15.75" customHeight="1" x14ac:dyDescent="0.3">
      <c r="F628" s="44"/>
      <c r="G628" s="102"/>
      <c r="H628" s="102"/>
      <c r="I628" s="44"/>
      <c r="J628" s="102"/>
      <c r="K628" s="44"/>
      <c r="L628" s="44"/>
      <c r="M628" s="102"/>
      <c r="N628" s="44"/>
      <c r="O628" s="102"/>
      <c r="P628" s="102"/>
      <c r="Q628" s="44"/>
      <c r="R628" s="102"/>
      <c r="S628" s="102"/>
      <c r="T628" s="44"/>
      <c r="U628" s="44"/>
      <c r="V628" s="44"/>
      <c r="Y628" s="102"/>
      <c r="Z628" s="44"/>
    </row>
    <row r="629" spans="6:26" ht="15.75" customHeight="1" x14ac:dyDescent="0.3">
      <c r="F629" s="44"/>
      <c r="G629" s="102"/>
      <c r="H629" s="102"/>
      <c r="I629" s="44"/>
      <c r="J629" s="102"/>
      <c r="K629" s="44"/>
      <c r="L629" s="44"/>
      <c r="M629" s="102"/>
      <c r="N629" s="44"/>
      <c r="O629" s="102"/>
      <c r="P629" s="102"/>
      <c r="Q629" s="44"/>
      <c r="R629" s="102"/>
      <c r="S629" s="102"/>
      <c r="T629" s="44"/>
      <c r="U629" s="44"/>
      <c r="V629" s="44"/>
      <c r="Y629" s="102"/>
      <c r="Z629" s="44"/>
    </row>
    <row r="630" spans="6:26" ht="15.75" customHeight="1" x14ac:dyDescent="0.3">
      <c r="F630" s="44"/>
      <c r="G630" s="102"/>
      <c r="H630" s="102"/>
      <c r="I630" s="44"/>
      <c r="J630" s="102"/>
      <c r="K630" s="44"/>
      <c r="L630" s="44"/>
      <c r="M630" s="102"/>
      <c r="N630" s="44"/>
      <c r="O630" s="102"/>
      <c r="P630" s="102"/>
      <c r="Q630" s="44"/>
      <c r="R630" s="102"/>
      <c r="S630" s="102"/>
      <c r="T630" s="44"/>
      <c r="U630" s="44"/>
      <c r="V630" s="44"/>
      <c r="Y630" s="102"/>
      <c r="Z630" s="44"/>
    </row>
    <row r="631" spans="6:26" ht="15.75" customHeight="1" x14ac:dyDescent="0.3">
      <c r="F631" s="44"/>
      <c r="G631" s="102"/>
      <c r="H631" s="102"/>
      <c r="I631" s="44"/>
      <c r="J631" s="102"/>
      <c r="K631" s="44"/>
      <c r="L631" s="44"/>
      <c r="M631" s="102"/>
      <c r="N631" s="44"/>
      <c r="O631" s="102"/>
      <c r="P631" s="102"/>
      <c r="Q631" s="44"/>
      <c r="R631" s="102"/>
      <c r="S631" s="102"/>
      <c r="T631" s="44"/>
      <c r="U631" s="44"/>
      <c r="V631" s="44"/>
      <c r="Y631" s="102"/>
      <c r="Z631" s="44"/>
    </row>
    <row r="632" spans="6:26" ht="15.75" customHeight="1" x14ac:dyDescent="0.3">
      <c r="F632" s="44"/>
      <c r="G632" s="102"/>
      <c r="H632" s="102"/>
      <c r="I632" s="44"/>
      <c r="J632" s="102"/>
      <c r="K632" s="44"/>
      <c r="L632" s="44"/>
      <c r="M632" s="102"/>
      <c r="N632" s="44"/>
      <c r="O632" s="102"/>
      <c r="P632" s="102"/>
      <c r="Q632" s="44"/>
      <c r="R632" s="102"/>
      <c r="S632" s="102"/>
      <c r="T632" s="44"/>
      <c r="U632" s="44"/>
      <c r="V632" s="44"/>
      <c r="Y632" s="102"/>
      <c r="Z632" s="44"/>
    </row>
    <row r="633" spans="6:26" ht="15.75" customHeight="1" x14ac:dyDescent="0.3">
      <c r="F633" s="44"/>
      <c r="G633" s="102"/>
      <c r="H633" s="102"/>
      <c r="I633" s="44"/>
      <c r="J633" s="102"/>
      <c r="K633" s="44"/>
      <c r="L633" s="44"/>
      <c r="M633" s="102"/>
      <c r="N633" s="44"/>
      <c r="O633" s="102"/>
      <c r="P633" s="102"/>
      <c r="Q633" s="44"/>
      <c r="R633" s="102"/>
      <c r="S633" s="102"/>
      <c r="T633" s="44"/>
      <c r="U633" s="44"/>
      <c r="V633" s="44"/>
      <c r="Y633" s="102"/>
      <c r="Z633" s="44"/>
    </row>
    <row r="634" spans="6:26" ht="15.75" customHeight="1" x14ac:dyDescent="0.3">
      <c r="F634" s="44"/>
      <c r="G634" s="102"/>
      <c r="H634" s="102"/>
      <c r="I634" s="44"/>
      <c r="J634" s="102"/>
      <c r="K634" s="44"/>
      <c r="L634" s="44"/>
      <c r="M634" s="102"/>
      <c r="N634" s="44"/>
      <c r="O634" s="102"/>
      <c r="P634" s="102"/>
      <c r="Q634" s="44"/>
      <c r="R634" s="102"/>
      <c r="S634" s="102"/>
      <c r="T634" s="44"/>
      <c r="U634" s="44"/>
      <c r="V634" s="44"/>
      <c r="Y634" s="102"/>
      <c r="Z634" s="44"/>
    </row>
    <row r="635" spans="6:26" ht="15.75" customHeight="1" x14ac:dyDescent="0.3">
      <c r="F635" s="44"/>
      <c r="G635" s="102"/>
      <c r="H635" s="102"/>
      <c r="I635" s="44"/>
      <c r="J635" s="102"/>
      <c r="K635" s="44"/>
      <c r="L635" s="44"/>
      <c r="M635" s="102"/>
      <c r="N635" s="44"/>
      <c r="O635" s="102"/>
      <c r="P635" s="102"/>
      <c r="Q635" s="44"/>
      <c r="R635" s="102"/>
      <c r="S635" s="102"/>
      <c r="T635" s="44"/>
      <c r="U635" s="44"/>
      <c r="V635" s="44"/>
      <c r="Y635" s="102"/>
      <c r="Z635" s="44"/>
    </row>
    <row r="636" spans="6:26" ht="15.75" customHeight="1" x14ac:dyDescent="0.3">
      <c r="F636" s="44"/>
      <c r="G636" s="102"/>
      <c r="H636" s="102"/>
      <c r="I636" s="44"/>
      <c r="J636" s="102"/>
      <c r="K636" s="44"/>
      <c r="L636" s="44"/>
      <c r="M636" s="102"/>
      <c r="N636" s="44"/>
      <c r="O636" s="102"/>
      <c r="P636" s="102"/>
      <c r="Q636" s="44"/>
      <c r="R636" s="102"/>
      <c r="S636" s="102"/>
      <c r="T636" s="44"/>
      <c r="U636" s="44"/>
      <c r="V636" s="44"/>
      <c r="Y636" s="102"/>
      <c r="Z636" s="44"/>
    </row>
    <row r="637" spans="6:26" ht="15.75" customHeight="1" x14ac:dyDescent="0.3">
      <c r="F637" s="44"/>
      <c r="G637" s="102"/>
      <c r="H637" s="102"/>
      <c r="I637" s="44"/>
      <c r="J637" s="102"/>
      <c r="K637" s="44"/>
      <c r="L637" s="44"/>
      <c r="M637" s="102"/>
      <c r="N637" s="44"/>
      <c r="O637" s="102"/>
      <c r="P637" s="102"/>
      <c r="Q637" s="44"/>
      <c r="R637" s="102"/>
      <c r="S637" s="102"/>
      <c r="T637" s="44"/>
      <c r="U637" s="44"/>
      <c r="V637" s="44"/>
      <c r="Y637" s="102"/>
      <c r="Z637" s="44"/>
    </row>
    <row r="638" spans="6:26" ht="15.75" customHeight="1" x14ac:dyDescent="0.3">
      <c r="F638" s="44"/>
      <c r="G638" s="102"/>
      <c r="H638" s="102"/>
      <c r="I638" s="44"/>
      <c r="J638" s="102"/>
      <c r="K638" s="44"/>
      <c r="L638" s="44"/>
      <c r="M638" s="102"/>
      <c r="N638" s="44"/>
      <c r="O638" s="102"/>
      <c r="P638" s="102"/>
      <c r="Q638" s="44"/>
      <c r="R638" s="102"/>
      <c r="S638" s="102"/>
      <c r="T638" s="44"/>
      <c r="U638" s="44"/>
      <c r="V638" s="44"/>
      <c r="Y638" s="102"/>
      <c r="Z638" s="44"/>
    </row>
    <row r="639" spans="6:26" ht="15.75" customHeight="1" x14ac:dyDescent="0.3">
      <c r="F639" s="44"/>
      <c r="G639" s="102"/>
      <c r="H639" s="102"/>
      <c r="I639" s="44"/>
      <c r="J639" s="102"/>
      <c r="K639" s="44"/>
      <c r="L639" s="44"/>
      <c r="M639" s="102"/>
      <c r="N639" s="44"/>
      <c r="O639" s="102"/>
      <c r="P639" s="102"/>
      <c r="Q639" s="44"/>
      <c r="R639" s="102"/>
      <c r="S639" s="102"/>
      <c r="T639" s="44"/>
      <c r="U639" s="44"/>
      <c r="V639" s="44"/>
      <c r="Y639" s="102"/>
      <c r="Z639" s="44"/>
    </row>
    <row r="640" spans="6:26" ht="15.75" customHeight="1" x14ac:dyDescent="0.3">
      <c r="F640" s="44"/>
      <c r="G640" s="102"/>
      <c r="H640" s="102"/>
      <c r="I640" s="44"/>
      <c r="J640" s="102"/>
      <c r="K640" s="44"/>
      <c r="L640" s="44"/>
      <c r="M640" s="102"/>
      <c r="N640" s="44"/>
      <c r="O640" s="102"/>
      <c r="P640" s="102"/>
      <c r="Q640" s="44"/>
      <c r="R640" s="102"/>
      <c r="S640" s="102"/>
      <c r="T640" s="44"/>
      <c r="U640" s="44"/>
      <c r="V640" s="44"/>
      <c r="Y640" s="102"/>
      <c r="Z640" s="44"/>
    </row>
    <row r="641" spans="6:26" ht="15.75" customHeight="1" x14ac:dyDescent="0.3">
      <c r="F641" s="44"/>
      <c r="G641" s="102"/>
      <c r="H641" s="102"/>
      <c r="I641" s="44"/>
      <c r="J641" s="102"/>
      <c r="K641" s="44"/>
      <c r="L641" s="44"/>
      <c r="M641" s="102"/>
      <c r="N641" s="44"/>
      <c r="O641" s="102"/>
      <c r="P641" s="102"/>
      <c r="Q641" s="44"/>
      <c r="R641" s="102"/>
      <c r="S641" s="102"/>
      <c r="T641" s="44"/>
      <c r="U641" s="44"/>
      <c r="V641" s="44"/>
      <c r="Y641" s="102"/>
      <c r="Z641" s="44"/>
    </row>
    <row r="642" spans="6:26" ht="15.75" customHeight="1" x14ac:dyDescent="0.3">
      <c r="F642" s="44"/>
      <c r="G642" s="102"/>
      <c r="H642" s="102"/>
      <c r="I642" s="44"/>
      <c r="J642" s="102"/>
      <c r="K642" s="44"/>
      <c r="L642" s="44"/>
      <c r="M642" s="102"/>
      <c r="N642" s="44"/>
      <c r="O642" s="102"/>
      <c r="P642" s="102"/>
      <c r="Q642" s="44"/>
      <c r="R642" s="102"/>
      <c r="S642" s="102"/>
      <c r="T642" s="44"/>
      <c r="U642" s="44"/>
      <c r="V642" s="44"/>
      <c r="Y642" s="102"/>
      <c r="Z642" s="44"/>
    </row>
    <row r="643" spans="6:26" ht="15.75" customHeight="1" x14ac:dyDescent="0.3">
      <c r="F643" s="44"/>
      <c r="G643" s="102"/>
      <c r="H643" s="102"/>
      <c r="I643" s="44"/>
      <c r="J643" s="102"/>
      <c r="K643" s="44"/>
      <c r="L643" s="44"/>
      <c r="M643" s="102"/>
      <c r="N643" s="44"/>
      <c r="O643" s="102"/>
      <c r="P643" s="102"/>
      <c r="Q643" s="44"/>
      <c r="R643" s="102"/>
      <c r="S643" s="102"/>
      <c r="T643" s="44"/>
      <c r="U643" s="44"/>
      <c r="V643" s="44"/>
      <c r="Y643" s="102"/>
      <c r="Z643" s="44"/>
    </row>
    <row r="644" spans="6:26" ht="15.75" customHeight="1" x14ac:dyDescent="0.3">
      <c r="F644" s="44"/>
      <c r="G644" s="102"/>
      <c r="H644" s="102"/>
      <c r="I644" s="44"/>
      <c r="J644" s="102"/>
      <c r="K644" s="44"/>
      <c r="L644" s="44"/>
      <c r="M644" s="102"/>
      <c r="N644" s="44"/>
      <c r="O644" s="102"/>
      <c r="P644" s="102"/>
      <c r="Q644" s="44"/>
      <c r="R644" s="102"/>
      <c r="S644" s="102"/>
      <c r="T644" s="44"/>
      <c r="U644" s="44"/>
      <c r="V644" s="44"/>
      <c r="Y644" s="102"/>
      <c r="Z644" s="44"/>
    </row>
    <row r="645" spans="6:26" ht="15.75" customHeight="1" x14ac:dyDescent="0.3">
      <c r="F645" s="44"/>
      <c r="G645" s="102"/>
      <c r="H645" s="102"/>
      <c r="I645" s="44"/>
      <c r="J645" s="102"/>
      <c r="K645" s="44"/>
      <c r="L645" s="44"/>
      <c r="M645" s="102"/>
      <c r="N645" s="44"/>
      <c r="O645" s="102"/>
      <c r="P645" s="102"/>
      <c r="Q645" s="44"/>
      <c r="R645" s="102"/>
      <c r="S645" s="102"/>
      <c r="T645" s="44"/>
      <c r="U645" s="44"/>
      <c r="V645" s="44"/>
      <c r="Y645" s="102"/>
      <c r="Z645" s="44"/>
    </row>
    <row r="646" spans="6:26" ht="15.75" customHeight="1" x14ac:dyDescent="0.3">
      <c r="F646" s="44"/>
      <c r="G646" s="102"/>
      <c r="H646" s="102"/>
      <c r="I646" s="44"/>
      <c r="J646" s="102"/>
      <c r="K646" s="44"/>
      <c r="L646" s="44"/>
      <c r="M646" s="102"/>
      <c r="N646" s="44"/>
      <c r="O646" s="102"/>
      <c r="P646" s="102"/>
      <c r="Q646" s="44"/>
      <c r="R646" s="102"/>
      <c r="S646" s="102"/>
      <c r="T646" s="44"/>
      <c r="U646" s="44"/>
      <c r="V646" s="44"/>
      <c r="Y646" s="102"/>
      <c r="Z646" s="44"/>
    </row>
    <row r="647" spans="6:26" ht="15.75" customHeight="1" x14ac:dyDescent="0.3">
      <c r="F647" s="44"/>
      <c r="G647" s="102"/>
      <c r="H647" s="102"/>
      <c r="I647" s="44"/>
      <c r="J647" s="102"/>
      <c r="K647" s="44"/>
      <c r="L647" s="44"/>
      <c r="M647" s="102"/>
      <c r="N647" s="44"/>
      <c r="O647" s="102"/>
      <c r="P647" s="102"/>
      <c r="Q647" s="44"/>
      <c r="R647" s="102"/>
      <c r="S647" s="102"/>
      <c r="T647" s="44"/>
      <c r="U647" s="44"/>
      <c r="V647" s="44"/>
      <c r="Y647" s="102"/>
      <c r="Z647" s="44"/>
    </row>
    <row r="648" spans="6:26" ht="15.75" customHeight="1" x14ac:dyDescent="0.3">
      <c r="F648" s="44"/>
      <c r="G648" s="102"/>
      <c r="H648" s="102"/>
      <c r="I648" s="44"/>
      <c r="J648" s="102"/>
      <c r="K648" s="44"/>
      <c r="L648" s="44"/>
      <c r="M648" s="102"/>
      <c r="N648" s="44"/>
      <c r="O648" s="102"/>
      <c r="P648" s="102"/>
      <c r="Q648" s="44"/>
      <c r="R648" s="102"/>
      <c r="S648" s="102"/>
      <c r="T648" s="44"/>
      <c r="U648" s="44"/>
      <c r="V648" s="44"/>
      <c r="Y648" s="102"/>
      <c r="Z648" s="44"/>
    </row>
    <row r="649" spans="6:26" ht="15.75" customHeight="1" x14ac:dyDescent="0.3">
      <c r="F649" s="44"/>
      <c r="G649" s="102"/>
      <c r="H649" s="102"/>
      <c r="I649" s="44"/>
      <c r="J649" s="102"/>
      <c r="K649" s="44"/>
      <c r="L649" s="44"/>
      <c r="M649" s="102"/>
      <c r="N649" s="44"/>
      <c r="O649" s="102"/>
      <c r="P649" s="102"/>
      <c r="Q649" s="44"/>
      <c r="R649" s="102"/>
      <c r="S649" s="102"/>
      <c r="T649" s="44"/>
      <c r="U649" s="44"/>
      <c r="V649" s="44"/>
      <c r="Y649" s="102"/>
      <c r="Z649" s="44"/>
    </row>
    <row r="650" spans="6:26" ht="15.75" customHeight="1" x14ac:dyDescent="0.3">
      <c r="F650" s="44"/>
      <c r="G650" s="102"/>
      <c r="H650" s="102"/>
      <c r="I650" s="44"/>
      <c r="J650" s="102"/>
      <c r="K650" s="44"/>
      <c r="L650" s="44"/>
      <c r="M650" s="102"/>
      <c r="N650" s="44"/>
      <c r="O650" s="102"/>
      <c r="P650" s="102"/>
      <c r="Q650" s="44"/>
      <c r="R650" s="102"/>
      <c r="S650" s="102"/>
      <c r="T650" s="44"/>
      <c r="U650" s="44"/>
      <c r="V650" s="44"/>
      <c r="Y650" s="102"/>
      <c r="Z650" s="44"/>
    </row>
    <row r="651" spans="6:26" ht="15.75" customHeight="1" x14ac:dyDescent="0.3">
      <c r="F651" s="44"/>
      <c r="G651" s="102"/>
      <c r="H651" s="102"/>
      <c r="I651" s="44"/>
      <c r="J651" s="102"/>
      <c r="K651" s="44"/>
      <c r="L651" s="44"/>
      <c r="M651" s="102"/>
      <c r="N651" s="44"/>
      <c r="O651" s="102"/>
      <c r="P651" s="102"/>
      <c r="Q651" s="44"/>
      <c r="R651" s="102"/>
      <c r="S651" s="102"/>
      <c r="T651" s="44"/>
      <c r="U651" s="44"/>
      <c r="V651" s="44"/>
      <c r="Y651" s="102"/>
      <c r="Z651" s="44"/>
    </row>
    <row r="652" spans="6:26" ht="15.75" customHeight="1" x14ac:dyDescent="0.3">
      <c r="F652" s="44"/>
      <c r="G652" s="102"/>
      <c r="H652" s="102"/>
      <c r="I652" s="44"/>
      <c r="J652" s="102"/>
      <c r="K652" s="44"/>
      <c r="L652" s="44"/>
      <c r="M652" s="102"/>
      <c r="N652" s="44"/>
      <c r="O652" s="102"/>
      <c r="P652" s="102"/>
      <c r="Q652" s="44"/>
      <c r="R652" s="102"/>
      <c r="S652" s="102"/>
      <c r="T652" s="44"/>
      <c r="U652" s="44"/>
      <c r="V652" s="44"/>
      <c r="Y652" s="102"/>
      <c r="Z652" s="44"/>
    </row>
    <row r="653" spans="6:26" ht="15.75" customHeight="1" x14ac:dyDescent="0.3">
      <c r="F653" s="44"/>
      <c r="G653" s="102"/>
      <c r="H653" s="102"/>
      <c r="I653" s="44"/>
      <c r="J653" s="102"/>
      <c r="K653" s="44"/>
      <c r="L653" s="44"/>
      <c r="M653" s="102"/>
      <c r="N653" s="44"/>
      <c r="O653" s="102"/>
      <c r="P653" s="102"/>
      <c r="Q653" s="44"/>
      <c r="R653" s="102"/>
      <c r="S653" s="102"/>
      <c r="T653" s="44"/>
      <c r="U653" s="44"/>
      <c r="V653" s="44"/>
      <c r="Y653" s="102"/>
      <c r="Z653" s="44"/>
    </row>
    <row r="654" spans="6:26" ht="15.75" customHeight="1" x14ac:dyDescent="0.3">
      <c r="F654" s="44"/>
      <c r="G654" s="102"/>
      <c r="H654" s="102"/>
      <c r="I654" s="44"/>
      <c r="J654" s="102"/>
      <c r="K654" s="44"/>
      <c r="L654" s="44"/>
      <c r="M654" s="102"/>
      <c r="N654" s="44"/>
      <c r="O654" s="102"/>
      <c r="P654" s="102"/>
      <c r="Q654" s="44"/>
      <c r="R654" s="102"/>
      <c r="S654" s="102"/>
      <c r="T654" s="44"/>
      <c r="U654" s="44"/>
      <c r="V654" s="44"/>
      <c r="Y654" s="102"/>
      <c r="Z654" s="44"/>
    </row>
    <row r="655" spans="6:26" ht="15.75" customHeight="1" x14ac:dyDescent="0.3">
      <c r="F655" s="44"/>
      <c r="G655" s="102"/>
      <c r="H655" s="102"/>
      <c r="I655" s="44"/>
      <c r="J655" s="102"/>
      <c r="K655" s="44"/>
      <c r="L655" s="44"/>
      <c r="M655" s="102"/>
      <c r="N655" s="44"/>
      <c r="O655" s="102"/>
      <c r="P655" s="102"/>
      <c r="Q655" s="44"/>
      <c r="R655" s="102"/>
      <c r="S655" s="102"/>
      <c r="T655" s="44"/>
      <c r="U655" s="44"/>
      <c r="V655" s="44"/>
      <c r="Y655" s="102"/>
      <c r="Z655" s="44"/>
    </row>
    <row r="656" spans="6:26" ht="15.75" customHeight="1" x14ac:dyDescent="0.3">
      <c r="F656" s="44"/>
      <c r="G656" s="102"/>
      <c r="H656" s="102"/>
      <c r="I656" s="44"/>
      <c r="J656" s="102"/>
      <c r="K656" s="44"/>
      <c r="L656" s="44"/>
      <c r="M656" s="102"/>
      <c r="N656" s="44"/>
      <c r="O656" s="102"/>
      <c r="P656" s="102"/>
      <c r="Q656" s="44"/>
      <c r="R656" s="102"/>
      <c r="S656" s="102"/>
      <c r="T656" s="44"/>
      <c r="U656" s="44"/>
      <c r="V656" s="44"/>
      <c r="Y656" s="102"/>
      <c r="Z656" s="44"/>
    </row>
    <row r="657" spans="6:26" ht="15.75" customHeight="1" x14ac:dyDescent="0.3">
      <c r="F657" s="44"/>
      <c r="G657" s="102"/>
      <c r="H657" s="102"/>
      <c r="I657" s="44"/>
      <c r="J657" s="102"/>
      <c r="K657" s="44"/>
      <c r="L657" s="44"/>
      <c r="M657" s="102"/>
      <c r="N657" s="44"/>
      <c r="O657" s="102"/>
      <c r="P657" s="102"/>
      <c r="Q657" s="44"/>
      <c r="R657" s="102"/>
      <c r="S657" s="102"/>
      <c r="T657" s="44"/>
      <c r="U657" s="44"/>
      <c r="V657" s="44"/>
      <c r="Y657" s="102"/>
      <c r="Z657" s="44"/>
    </row>
    <row r="658" spans="6:26" ht="15.75" customHeight="1" x14ac:dyDescent="0.3">
      <c r="F658" s="44"/>
      <c r="G658" s="102"/>
      <c r="H658" s="102"/>
      <c r="I658" s="44"/>
      <c r="J658" s="102"/>
      <c r="K658" s="44"/>
      <c r="L658" s="44"/>
      <c r="M658" s="102"/>
      <c r="N658" s="44"/>
      <c r="O658" s="102"/>
      <c r="P658" s="102"/>
      <c r="Q658" s="44"/>
      <c r="R658" s="102"/>
      <c r="S658" s="102"/>
      <c r="T658" s="44"/>
      <c r="U658" s="44"/>
      <c r="V658" s="44"/>
      <c r="Y658" s="102"/>
      <c r="Z658" s="44"/>
    </row>
    <row r="659" spans="6:26" ht="15.75" customHeight="1" x14ac:dyDescent="0.3">
      <c r="F659" s="44"/>
      <c r="G659" s="102"/>
      <c r="H659" s="102"/>
      <c r="I659" s="44"/>
      <c r="J659" s="102"/>
      <c r="K659" s="44"/>
      <c r="L659" s="44"/>
      <c r="M659" s="102"/>
      <c r="N659" s="44"/>
      <c r="O659" s="102"/>
      <c r="P659" s="102"/>
      <c r="Q659" s="44"/>
      <c r="R659" s="102"/>
      <c r="S659" s="102"/>
      <c r="T659" s="44"/>
      <c r="U659" s="44"/>
      <c r="V659" s="44"/>
      <c r="Y659" s="102"/>
      <c r="Z659" s="44"/>
    </row>
    <row r="660" spans="6:26" ht="15.75" customHeight="1" x14ac:dyDescent="0.3">
      <c r="F660" s="44"/>
      <c r="G660" s="102"/>
      <c r="H660" s="102"/>
      <c r="I660" s="44"/>
      <c r="J660" s="102"/>
      <c r="K660" s="44"/>
      <c r="L660" s="44"/>
      <c r="M660" s="102"/>
      <c r="N660" s="44"/>
      <c r="O660" s="102"/>
      <c r="P660" s="102"/>
      <c r="Q660" s="44"/>
      <c r="R660" s="102"/>
      <c r="S660" s="102"/>
      <c r="T660" s="44"/>
      <c r="U660" s="44"/>
      <c r="V660" s="44"/>
      <c r="Y660" s="102"/>
      <c r="Z660" s="44"/>
    </row>
    <row r="661" spans="6:26" ht="15.75" customHeight="1" x14ac:dyDescent="0.3">
      <c r="F661" s="44"/>
      <c r="G661" s="102"/>
      <c r="H661" s="102"/>
      <c r="I661" s="44"/>
      <c r="J661" s="102"/>
      <c r="K661" s="44"/>
      <c r="L661" s="44"/>
      <c r="M661" s="102"/>
      <c r="N661" s="44"/>
      <c r="O661" s="102"/>
      <c r="P661" s="102"/>
      <c r="Q661" s="44"/>
      <c r="R661" s="102"/>
      <c r="S661" s="102"/>
      <c r="T661" s="44"/>
      <c r="U661" s="44"/>
      <c r="V661" s="44"/>
      <c r="Y661" s="102"/>
      <c r="Z661" s="44"/>
    </row>
    <row r="662" spans="6:26" ht="15.75" customHeight="1" x14ac:dyDescent="0.3">
      <c r="F662" s="44"/>
      <c r="G662" s="102"/>
      <c r="H662" s="102"/>
      <c r="I662" s="44"/>
      <c r="J662" s="102"/>
      <c r="K662" s="44"/>
      <c r="L662" s="44"/>
      <c r="M662" s="102"/>
      <c r="N662" s="44"/>
      <c r="O662" s="102"/>
      <c r="P662" s="102"/>
      <c r="Q662" s="44"/>
      <c r="R662" s="102"/>
      <c r="S662" s="102"/>
      <c r="T662" s="44"/>
      <c r="U662" s="44"/>
      <c r="V662" s="44"/>
      <c r="Y662" s="102"/>
      <c r="Z662" s="44"/>
    </row>
    <row r="663" spans="6:26" ht="15.75" customHeight="1" x14ac:dyDescent="0.3">
      <c r="F663" s="44"/>
      <c r="G663" s="102"/>
      <c r="H663" s="102"/>
      <c r="I663" s="44"/>
      <c r="J663" s="102"/>
      <c r="K663" s="44"/>
      <c r="L663" s="44"/>
      <c r="M663" s="102"/>
      <c r="N663" s="44"/>
      <c r="O663" s="102"/>
      <c r="P663" s="102"/>
      <c r="Q663" s="44"/>
      <c r="R663" s="102"/>
      <c r="S663" s="102"/>
      <c r="T663" s="44"/>
      <c r="U663" s="44"/>
      <c r="V663" s="44"/>
      <c r="Y663" s="102"/>
      <c r="Z663" s="44"/>
    </row>
    <row r="664" spans="6:26" ht="15.75" customHeight="1" x14ac:dyDescent="0.3">
      <c r="F664" s="44"/>
      <c r="G664" s="102"/>
      <c r="H664" s="102"/>
      <c r="I664" s="44"/>
      <c r="J664" s="102"/>
      <c r="K664" s="44"/>
      <c r="L664" s="44"/>
      <c r="M664" s="102"/>
      <c r="N664" s="44"/>
      <c r="O664" s="102"/>
      <c r="P664" s="102"/>
      <c r="Q664" s="44"/>
      <c r="R664" s="102"/>
      <c r="S664" s="102"/>
      <c r="T664" s="44"/>
      <c r="U664" s="44"/>
      <c r="V664" s="44"/>
      <c r="Y664" s="102"/>
      <c r="Z664" s="44"/>
    </row>
    <row r="665" spans="6:26" ht="15.75" customHeight="1" x14ac:dyDescent="0.3">
      <c r="F665" s="44"/>
      <c r="G665" s="102"/>
      <c r="H665" s="102"/>
      <c r="I665" s="44"/>
      <c r="J665" s="102"/>
      <c r="K665" s="44"/>
      <c r="L665" s="44"/>
      <c r="M665" s="102"/>
      <c r="N665" s="44"/>
      <c r="O665" s="102"/>
      <c r="P665" s="102"/>
      <c r="Q665" s="44"/>
      <c r="R665" s="102"/>
      <c r="S665" s="102"/>
      <c r="T665" s="44"/>
      <c r="U665" s="44"/>
      <c r="V665" s="44"/>
      <c r="Y665" s="102"/>
      <c r="Z665" s="44"/>
    </row>
    <row r="666" spans="6:26" ht="15.75" customHeight="1" x14ac:dyDescent="0.3">
      <c r="F666" s="44"/>
      <c r="G666" s="102"/>
      <c r="H666" s="102"/>
      <c r="I666" s="44"/>
      <c r="J666" s="102"/>
      <c r="K666" s="44"/>
      <c r="L666" s="44"/>
      <c r="M666" s="102"/>
      <c r="N666" s="44"/>
      <c r="O666" s="102"/>
      <c r="P666" s="102"/>
      <c r="Q666" s="44"/>
      <c r="R666" s="102"/>
      <c r="S666" s="102"/>
      <c r="T666" s="44"/>
      <c r="U666" s="44"/>
      <c r="V666" s="44"/>
      <c r="Y666" s="102"/>
      <c r="Z666" s="44"/>
    </row>
    <row r="667" spans="6:26" ht="15.75" customHeight="1" x14ac:dyDescent="0.3">
      <c r="F667" s="44"/>
      <c r="G667" s="102"/>
      <c r="H667" s="102"/>
      <c r="I667" s="44"/>
      <c r="J667" s="102"/>
      <c r="K667" s="44"/>
      <c r="L667" s="44"/>
      <c r="M667" s="102"/>
      <c r="N667" s="44"/>
      <c r="O667" s="102"/>
      <c r="P667" s="102"/>
      <c r="Q667" s="44"/>
      <c r="R667" s="102"/>
      <c r="S667" s="102"/>
      <c r="T667" s="44"/>
      <c r="U667" s="44"/>
      <c r="V667" s="44"/>
      <c r="Y667" s="102"/>
      <c r="Z667" s="44"/>
    </row>
    <row r="668" spans="6:26" ht="15.75" customHeight="1" x14ac:dyDescent="0.3">
      <c r="F668" s="44"/>
      <c r="G668" s="102"/>
      <c r="H668" s="102"/>
      <c r="I668" s="44"/>
      <c r="J668" s="102"/>
      <c r="K668" s="44"/>
      <c r="L668" s="44"/>
      <c r="M668" s="102"/>
      <c r="N668" s="44"/>
      <c r="O668" s="102"/>
      <c r="P668" s="102"/>
      <c r="Q668" s="44"/>
      <c r="R668" s="102"/>
      <c r="S668" s="102"/>
      <c r="T668" s="44"/>
      <c r="U668" s="44"/>
      <c r="V668" s="44"/>
      <c r="Y668" s="102"/>
      <c r="Z668" s="44"/>
    </row>
    <row r="669" spans="6:26" ht="15.75" customHeight="1" x14ac:dyDescent="0.3">
      <c r="F669" s="44"/>
      <c r="G669" s="102"/>
      <c r="H669" s="102"/>
      <c r="I669" s="44"/>
      <c r="J669" s="102"/>
      <c r="K669" s="44"/>
      <c r="L669" s="44"/>
      <c r="M669" s="102"/>
      <c r="N669" s="44"/>
      <c r="O669" s="102"/>
      <c r="P669" s="102"/>
      <c r="Q669" s="44"/>
      <c r="R669" s="102"/>
      <c r="S669" s="102"/>
      <c r="T669" s="44"/>
      <c r="U669" s="44"/>
      <c r="V669" s="44"/>
      <c r="Y669" s="102"/>
      <c r="Z669" s="44"/>
    </row>
    <row r="670" spans="6:26" ht="15.75" customHeight="1" x14ac:dyDescent="0.3">
      <c r="F670" s="44"/>
      <c r="G670" s="102"/>
      <c r="H670" s="102"/>
      <c r="I670" s="44"/>
      <c r="J670" s="102"/>
      <c r="K670" s="44"/>
      <c r="L670" s="44"/>
      <c r="M670" s="102"/>
      <c r="N670" s="44"/>
      <c r="O670" s="102"/>
      <c r="P670" s="102"/>
      <c r="Q670" s="44"/>
      <c r="R670" s="102"/>
      <c r="S670" s="102"/>
      <c r="T670" s="44"/>
      <c r="U670" s="44"/>
      <c r="V670" s="44"/>
      <c r="Y670" s="102"/>
      <c r="Z670" s="44"/>
    </row>
    <row r="671" spans="6:26" ht="15.75" customHeight="1" x14ac:dyDescent="0.3">
      <c r="F671" s="44"/>
      <c r="G671" s="102"/>
      <c r="H671" s="102"/>
      <c r="I671" s="44"/>
      <c r="J671" s="102"/>
      <c r="K671" s="44"/>
      <c r="L671" s="44"/>
      <c r="M671" s="102"/>
      <c r="N671" s="44"/>
      <c r="O671" s="102"/>
      <c r="P671" s="102"/>
      <c r="Q671" s="44"/>
      <c r="R671" s="102"/>
      <c r="S671" s="102"/>
      <c r="T671" s="44"/>
      <c r="U671" s="44"/>
      <c r="V671" s="44"/>
      <c r="Y671" s="102"/>
      <c r="Z671" s="44"/>
    </row>
    <row r="672" spans="6:26" ht="15.75" customHeight="1" x14ac:dyDescent="0.3">
      <c r="F672" s="44"/>
      <c r="G672" s="102"/>
      <c r="H672" s="102"/>
      <c r="I672" s="44"/>
      <c r="J672" s="102"/>
      <c r="K672" s="44"/>
      <c r="L672" s="44"/>
      <c r="M672" s="102"/>
      <c r="N672" s="44"/>
      <c r="O672" s="102"/>
      <c r="P672" s="102"/>
      <c r="Q672" s="44"/>
      <c r="R672" s="102"/>
      <c r="S672" s="102"/>
      <c r="T672" s="44"/>
      <c r="U672" s="44"/>
      <c r="V672" s="44"/>
      <c r="Y672" s="102"/>
      <c r="Z672" s="44"/>
    </row>
    <row r="673" spans="6:26" ht="15.75" customHeight="1" x14ac:dyDescent="0.3">
      <c r="F673" s="44"/>
      <c r="G673" s="102"/>
      <c r="H673" s="102"/>
      <c r="I673" s="44"/>
      <c r="J673" s="102"/>
      <c r="K673" s="44"/>
      <c r="L673" s="44"/>
      <c r="M673" s="102"/>
      <c r="N673" s="44"/>
      <c r="O673" s="102"/>
      <c r="P673" s="102"/>
      <c r="Q673" s="44"/>
      <c r="R673" s="102"/>
      <c r="S673" s="102"/>
      <c r="T673" s="44"/>
      <c r="U673" s="44"/>
      <c r="V673" s="44"/>
      <c r="Y673" s="102"/>
      <c r="Z673" s="44"/>
    </row>
    <row r="674" spans="6:26" ht="15.75" customHeight="1" x14ac:dyDescent="0.3">
      <c r="F674" s="44"/>
      <c r="G674" s="102"/>
      <c r="H674" s="102"/>
      <c r="I674" s="44"/>
      <c r="J674" s="102"/>
      <c r="K674" s="44"/>
      <c r="L674" s="44"/>
      <c r="M674" s="102"/>
      <c r="N674" s="44"/>
      <c r="O674" s="102"/>
      <c r="P674" s="102"/>
      <c r="Q674" s="44"/>
      <c r="R674" s="102"/>
      <c r="S674" s="102"/>
      <c r="T674" s="44"/>
      <c r="U674" s="44"/>
      <c r="V674" s="44"/>
      <c r="Y674" s="102"/>
      <c r="Z674" s="44"/>
    </row>
    <row r="675" spans="6:26" ht="15.75" customHeight="1" x14ac:dyDescent="0.3">
      <c r="F675" s="44"/>
      <c r="G675" s="102"/>
      <c r="H675" s="102"/>
      <c r="I675" s="44"/>
      <c r="J675" s="102"/>
      <c r="K675" s="44"/>
      <c r="L675" s="44"/>
      <c r="M675" s="102"/>
      <c r="N675" s="44"/>
      <c r="O675" s="102"/>
      <c r="P675" s="102"/>
      <c r="Q675" s="44"/>
      <c r="R675" s="102"/>
      <c r="S675" s="102"/>
      <c r="T675" s="44"/>
      <c r="U675" s="44"/>
      <c r="V675" s="44"/>
      <c r="Y675" s="102"/>
      <c r="Z675" s="44"/>
    </row>
    <row r="676" spans="6:26" ht="15.75" customHeight="1" x14ac:dyDescent="0.3">
      <c r="F676" s="44"/>
      <c r="G676" s="102"/>
      <c r="H676" s="102"/>
      <c r="I676" s="44"/>
      <c r="J676" s="102"/>
      <c r="K676" s="44"/>
      <c r="L676" s="44"/>
      <c r="M676" s="102"/>
      <c r="N676" s="44"/>
      <c r="O676" s="102"/>
      <c r="P676" s="102"/>
      <c r="Q676" s="44"/>
      <c r="R676" s="102"/>
      <c r="S676" s="102"/>
      <c r="T676" s="44"/>
      <c r="U676" s="44"/>
      <c r="V676" s="44"/>
      <c r="Y676" s="102"/>
      <c r="Z676" s="44"/>
    </row>
    <row r="677" spans="6:26" ht="15.75" customHeight="1" x14ac:dyDescent="0.3">
      <c r="F677" s="44"/>
      <c r="G677" s="102"/>
      <c r="H677" s="102"/>
      <c r="I677" s="44"/>
      <c r="J677" s="102"/>
      <c r="K677" s="44"/>
      <c r="L677" s="44"/>
      <c r="M677" s="102"/>
      <c r="N677" s="44"/>
      <c r="O677" s="102"/>
      <c r="P677" s="102"/>
      <c r="Q677" s="44"/>
      <c r="R677" s="102"/>
      <c r="S677" s="102"/>
      <c r="T677" s="44"/>
      <c r="U677" s="44"/>
      <c r="V677" s="44"/>
      <c r="Y677" s="102"/>
      <c r="Z677" s="44"/>
    </row>
    <row r="678" spans="6:26" ht="15.75" customHeight="1" x14ac:dyDescent="0.3">
      <c r="F678" s="44"/>
      <c r="G678" s="102"/>
      <c r="H678" s="102"/>
      <c r="I678" s="44"/>
      <c r="J678" s="102"/>
      <c r="K678" s="44"/>
      <c r="L678" s="44"/>
      <c r="M678" s="102"/>
      <c r="N678" s="44"/>
      <c r="O678" s="102"/>
      <c r="P678" s="102"/>
      <c r="Q678" s="44"/>
      <c r="R678" s="102"/>
      <c r="S678" s="102"/>
      <c r="T678" s="44"/>
      <c r="U678" s="44"/>
      <c r="V678" s="44"/>
      <c r="Y678" s="102"/>
      <c r="Z678" s="44"/>
    </row>
    <row r="679" spans="6:26" ht="15.75" customHeight="1" x14ac:dyDescent="0.3">
      <c r="F679" s="44"/>
      <c r="G679" s="102"/>
      <c r="H679" s="102"/>
      <c r="I679" s="44"/>
      <c r="J679" s="102"/>
      <c r="K679" s="44"/>
      <c r="L679" s="44"/>
      <c r="M679" s="102"/>
      <c r="N679" s="44"/>
      <c r="O679" s="102"/>
      <c r="P679" s="102"/>
      <c r="Q679" s="44"/>
      <c r="R679" s="102"/>
      <c r="S679" s="102"/>
      <c r="T679" s="44"/>
      <c r="U679" s="44"/>
      <c r="V679" s="44"/>
      <c r="Y679" s="102"/>
      <c r="Z679" s="44"/>
    </row>
    <row r="680" spans="6:26" ht="15.75" customHeight="1" x14ac:dyDescent="0.3">
      <c r="F680" s="44"/>
      <c r="G680" s="102"/>
      <c r="H680" s="102"/>
      <c r="I680" s="44"/>
      <c r="J680" s="102"/>
      <c r="K680" s="44"/>
      <c r="L680" s="44"/>
      <c r="M680" s="102"/>
      <c r="N680" s="44"/>
      <c r="O680" s="102"/>
      <c r="P680" s="102"/>
      <c r="Q680" s="44"/>
      <c r="R680" s="102"/>
      <c r="S680" s="102"/>
      <c r="T680" s="44"/>
      <c r="U680" s="44"/>
      <c r="V680" s="44"/>
      <c r="Y680" s="102"/>
      <c r="Z680" s="44"/>
    </row>
    <row r="681" spans="6:26" ht="15.75" customHeight="1" x14ac:dyDescent="0.3">
      <c r="F681" s="44"/>
      <c r="G681" s="102"/>
      <c r="H681" s="102"/>
      <c r="I681" s="44"/>
      <c r="J681" s="102"/>
      <c r="K681" s="44"/>
      <c r="L681" s="44"/>
      <c r="M681" s="102"/>
      <c r="N681" s="44"/>
      <c r="O681" s="102"/>
      <c r="P681" s="102"/>
      <c r="Q681" s="44"/>
      <c r="R681" s="102"/>
      <c r="S681" s="102"/>
      <c r="T681" s="44"/>
      <c r="U681" s="44"/>
      <c r="V681" s="44"/>
      <c r="Y681" s="102"/>
      <c r="Z681" s="44"/>
    </row>
    <row r="682" spans="6:26" ht="15.75" customHeight="1" x14ac:dyDescent="0.3">
      <c r="F682" s="44"/>
      <c r="G682" s="102"/>
      <c r="H682" s="102"/>
      <c r="I682" s="44"/>
      <c r="J682" s="102"/>
      <c r="K682" s="44"/>
      <c r="L682" s="44"/>
      <c r="M682" s="102"/>
      <c r="N682" s="44"/>
      <c r="O682" s="102"/>
      <c r="P682" s="102"/>
      <c r="Q682" s="44"/>
      <c r="R682" s="102"/>
      <c r="S682" s="102"/>
      <c r="T682" s="44"/>
      <c r="U682" s="44"/>
      <c r="V682" s="44"/>
      <c r="Y682" s="102"/>
      <c r="Z682" s="44"/>
    </row>
    <row r="683" spans="6:26" ht="15.75" customHeight="1" x14ac:dyDescent="0.3">
      <c r="F683" s="44"/>
      <c r="G683" s="102"/>
      <c r="H683" s="102"/>
      <c r="I683" s="44"/>
      <c r="J683" s="102"/>
      <c r="K683" s="44"/>
      <c r="L683" s="44"/>
      <c r="M683" s="102"/>
      <c r="N683" s="44"/>
      <c r="O683" s="102"/>
      <c r="P683" s="102"/>
      <c r="Q683" s="44"/>
      <c r="R683" s="102"/>
      <c r="S683" s="102"/>
      <c r="T683" s="44"/>
      <c r="U683" s="44"/>
      <c r="V683" s="44"/>
      <c r="Y683" s="102"/>
      <c r="Z683" s="44"/>
    </row>
    <row r="684" spans="6:26" ht="15.75" customHeight="1" x14ac:dyDescent="0.3">
      <c r="F684" s="44"/>
      <c r="G684" s="102"/>
      <c r="H684" s="102"/>
      <c r="I684" s="44"/>
      <c r="J684" s="102"/>
      <c r="K684" s="44"/>
      <c r="L684" s="44"/>
      <c r="M684" s="102"/>
      <c r="N684" s="44"/>
      <c r="O684" s="102"/>
      <c r="P684" s="102"/>
      <c r="Q684" s="44"/>
      <c r="R684" s="102"/>
      <c r="S684" s="102"/>
      <c r="T684" s="44"/>
      <c r="U684" s="44"/>
      <c r="V684" s="44"/>
      <c r="Y684" s="102"/>
      <c r="Z684" s="44"/>
    </row>
    <row r="685" spans="6:26" ht="15.75" customHeight="1" x14ac:dyDescent="0.3">
      <c r="F685" s="44"/>
      <c r="G685" s="102"/>
      <c r="H685" s="102"/>
      <c r="I685" s="44"/>
      <c r="J685" s="102"/>
      <c r="K685" s="44"/>
      <c r="L685" s="44"/>
      <c r="M685" s="102"/>
      <c r="N685" s="44"/>
      <c r="O685" s="102"/>
      <c r="P685" s="102"/>
      <c r="Q685" s="44"/>
      <c r="R685" s="102"/>
      <c r="S685" s="102"/>
      <c r="T685" s="44"/>
      <c r="U685" s="44"/>
      <c r="V685" s="44"/>
      <c r="Y685" s="102"/>
      <c r="Z685" s="44"/>
    </row>
    <row r="686" spans="6:26" ht="15.75" customHeight="1" x14ac:dyDescent="0.3">
      <c r="F686" s="44"/>
      <c r="G686" s="102"/>
      <c r="H686" s="102"/>
      <c r="I686" s="44"/>
      <c r="J686" s="102"/>
      <c r="K686" s="44"/>
      <c r="L686" s="44"/>
      <c r="M686" s="102"/>
      <c r="N686" s="44"/>
      <c r="O686" s="102"/>
      <c r="P686" s="102"/>
      <c r="Q686" s="44"/>
      <c r="R686" s="102"/>
      <c r="S686" s="102"/>
      <c r="T686" s="44"/>
      <c r="U686" s="44"/>
      <c r="V686" s="44"/>
      <c r="Y686" s="102"/>
      <c r="Z686" s="44"/>
    </row>
    <row r="687" spans="6:26" ht="15.75" customHeight="1" x14ac:dyDescent="0.3">
      <c r="F687" s="44"/>
      <c r="G687" s="102"/>
      <c r="H687" s="102"/>
      <c r="I687" s="44"/>
      <c r="J687" s="102"/>
      <c r="K687" s="44"/>
      <c r="L687" s="44"/>
      <c r="M687" s="102"/>
      <c r="N687" s="44"/>
      <c r="O687" s="102"/>
      <c r="P687" s="102"/>
      <c r="Q687" s="44"/>
      <c r="R687" s="102"/>
      <c r="S687" s="102"/>
      <c r="T687" s="44"/>
      <c r="U687" s="44"/>
      <c r="V687" s="44"/>
      <c r="Y687" s="102"/>
      <c r="Z687" s="44"/>
    </row>
    <row r="688" spans="6:26" ht="15.75" customHeight="1" x14ac:dyDescent="0.3">
      <c r="F688" s="44"/>
      <c r="G688" s="102"/>
      <c r="H688" s="102"/>
      <c r="I688" s="44"/>
      <c r="J688" s="102"/>
      <c r="K688" s="44"/>
      <c r="L688" s="44"/>
      <c r="M688" s="102"/>
      <c r="N688" s="44"/>
      <c r="O688" s="102"/>
      <c r="P688" s="102"/>
      <c r="Q688" s="44"/>
      <c r="R688" s="102"/>
      <c r="S688" s="102"/>
      <c r="T688" s="44"/>
      <c r="U688" s="44"/>
      <c r="V688" s="44"/>
      <c r="Y688" s="102"/>
      <c r="Z688" s="44"/>
    </row>
    <row r="689" spans="6:26" ht="15.75" customHeight="1" x14ac:dyDescent="0.3">
      <c r="F689" s="44"/>
      <c r="G689" s="102"/>
      <c r="H689" s="102"/>
      <c r="I689" s="44"/>
      <c r="J689" s="102"/>
      <c r="K689" s="44"/>
      <c r="L689" s="44"/>
      <c r="M689" s="102"/>
      <c r="N689" s="44"/>
      <c r="O689" s="102"/>
      <c r="P689" s="102"/>
      <c r="Q689" s="44"/>
      <c r="R689" s="102"/>
      <c r="S689" s="102"/>
      <c r="T689" s="44"/>
      <c r="U689" s="44"/>
      <c r="V689" s="44"/>
      <c r="Y689" s="102"/>
      <c r="Z689" s="44"/>
    </row>
    <row r="690" spans="6:26" ht="15.75" customHeight="1" x14ac:dyDescent="0.3">
      <c r="F690" s="44"/>
      <c r="G690" s="102"/>
      <c r="H690" s="102"/>
      <c r="I690" s="44"/>
      <c r="J690" s="102"/>
      <c r="K690" s="44"/>
      <c r="L690" s="44"/>
      <c r="M690" s="102"/>
      <c r="N690" s="44"/>
      <c r="O690" s="102"/>
      <c r="P690" s="102"/>
      <c r="Q690" s="44"/>
      <c r="R690" s="102"/>
      <c r="S690" s="102"/>
      <c r="T690" s="44"/>
      <c r="U690" s="44"/>
      <c r="V690" s="44"/>
      <c r="Y690" s="102"/>
      <c r="Z690" s="44"/>
    </row>
    <row r="691" spans="6:26" ht="15.75" customHeight="1" x14ac:dyDescent="0.3">
      <c r="F691" s="44"/>
      <c r="G691" s="102"/>
      <c r="H691" s="102"/>
      <c r="I691" s="44"/>
      <c r="J691" s="102"/>
      <c r="K691" s="44"/>
      <c r="L691" s="44"/>
      <c r="M691" s="102"/>
      <c r="N691" s="44"/>
      <c r="O691" s="102"/>
      <c r="P691" s="102"/>
      <c r="Q691" s="44"/>
      <c r="R691" s="102"/>
      <c r="S691" s="102"/>
      <c r="T691" s="44"/>
      <c r="U691" s="44"/>
      <c r="V691" s="44"/>
      <c r="Y691" s="102"/>
      <c r="Z691" s="44"/>
    </row>
    <row r="692" spans="6:26" ht="15.75" customHeight="1" x14ac:dyDescent="0.3">
      <c r="F692" s="44"/>
      <c r="G692" s="102"/>
      <c r="H692" s="102"/>
      <c r="I692" s="44"/>
      <c r="J692" s="102"/>
      <c r="K692" s="44"/>
      <c r="L692" s="44"/>
      <c r="M692" s="102"/>
      <c r="N692" s="44"/>
      <c r="O692" s="102"/>
      <c r="P692" s="102"/>
      <c r="Q692" s="44"/>
      <c r="R692" s="102"/>
      <c r="S692" s="102"/>
      <c r="T692" s="44"/>
      <c r="U692" s="44"/>
      <c r="V692" s="44"/>
      <c r="Y692" s="102"/>
      <c r="Z692" s="44"/>
    </row>
    <row r="693" spans="6:26" ht="15.75" customHeight="1" x14ac:dyDescent="0.3">
      <c r="F693" s="44"/>
      <c r="G693" s="102"/>
      <c r="H693" s="102"/>
      <c r="I693" s="44"/>
      <c r="J693" s="102"/>
      <c r="K693" s="44"/>
      <c r="L693" s="44"/>
      <c r="M693" s="102"/>
      <c r="N693" s="44"/>
      <c r="O693" s="102"/>
      <c r="P693" s="102"/>
      <c r="Q693" s="44"/>
      <c r="R693" s="102"/>
      <c r="S693" s="102"/>
      <c r="T693" s="44"/>
      <c r="U693" s="44"/>
      <c r="V693" s="44"/>
      <c r="Y693" s="102"/>
      <c r="Z693" s="44"/>
    </row>
    <row r="694" spans="6:26" ht="15.75" customHeight="1" x14ac:dyDescent="0.3">
      <c r="F694" s="44"/>
      <c r="G694" s="102"/>
      <c r="H694" s="102"/>
      <c r="I694" s="44"/>
      <c r="J694" s="102"/>
      <c r="K694" s="44"/>
      <c r="L694" s="44"/>
      <c r="M694" s="102"/>
      <c r="N694" s="44"/>
      <c r="O694" s="102"/>
      <c r="P694" s="102"/>
      <c r="Q694" s="44"/>
      <c r="R694" s="102"/>
      <c r="S694" s="102"/>
      <c r="T694" s="44"/>
      <c r="U694" s="44"/>
      <c r="V694" s="44"/>
      <c r="Y694" s="102"/>
      <c r="Z694" s="44"/>
    </row>
    <row r="695" spans="6:26" ht="15.75" customHeight="1" x14ac:dyDescent="0.3">
      <c r="F695" s="44"/>
      <c r="G695" s="102"/>
      <c r="H695" s="102"/>
      <c r="I695" s="44"/>
      <c r="J695" s="102"/>
      <c r="K695" s="44"/>
      <c r="L695" s="44"/>
      <c r="M695" s="102"/>
      <c r="N695" s="44"/>
      <c r="O695" s="102"/>
      <c r="P695" s="102"/>
      <c r="Q695" s="44"/>
      <c r="R695" s="102"/>
      <c r="S695" s="102"/>
      <c r="T695" s="44"/>
      <c r="U695" s="44"/>
      <c r="V695" s="44"/>
      <c r="Y695" s="102"/>
      <c r="Z695" s="44"/>
    </row>
    <row r="696" spans="6:26" ht="15.75" customHeight="1" x14ac:dyDescent="0.3">
      <c r="F696" s="44"/>
      <c r="G696" s="102"/>
      <c r="H696" s="102"/>
      <c r="I696" s="44"/>
      <c r="J696" s="102"/>
      <c r="K696" s="44"/>
      <c r="L696" s="44"/>
      <c r="M696" s="102"/>
      <c r="N696" s="44"/>
      <c r="O696" s="102"/>
      <c r="P696" s="102"/>
      <c r="Q696" s="44"/>
      <c r="R696" s="102"/>
      <c r="S696" s="102"/>
      <c r="T696" s="44"/>
      <c r="U696" s="44"/>
      <c r="V696" s="44"/>
      <c r="Y696" s="102"/>
      <c r="Z696" s="44"/>
    </row>
    <row r="697" spans="6:26" ht="15.75" customHeight="1" x14ac:dyDescent="0.3">
      <c r="F697" s="44"/>
      <c r="G697" s="102"/>
      <c r="H697" s="102"/>
      <c r="I697" s="44"/>
      <c r="J697" s="102"/>
      <c r="K697" s="44"/>
      <c r="L697" s="44"/>
      <c r="M697" s="102"/>
      <c r="N697" s="44"/>
      <c r="O697" s="102"/>
      <c r="P697" s="102"/>
      <c r="Q697" s="44"/>
      <c r="R697" s="102"/>
      <c r="S697" s="102"/>
      <c r="T697" s="44"/>
      <c r="U697" s="44"/>
      <c r="V697" s="44"/>
      <c r="Y697" s="102"/>
      <c r="Z697" s="44"/>
    </row>
    <row r="698" spans="6:26" ht="15.75" customHeight="1" x14ac:dyDescent="0.3">
      <c r="F698" s="44"/>
      <c r="G698" s="102"/>
      <c r="H698" s="102"/>
      <c r="I698" s="44"/>
      <c r="J698" s="102"/>
      <c r="K698" s="44"/>
      <c r="L698" s="44"/>
      <c r="M698" s="102"/>
      <c r="N698" s="44"/>
      <c r="O698" s="102"/>
      <c r="P698" s="102"/>
      <c r="Q698" s="44"/>
      <c r="R698" s="102"/>
      <c r="S698" s="102"/>
      <c r="T698" s="44"/>
      <c r="U698" s="44"/>
      <c r="V698" s="44"/>
      <c r="Y698" s="102"/>
      <c r="Z698" s="44"/>
    </row>
    <row r="699" spans="6:26" ht="15.75" customHeight="1" x14ac:dyDescent="0.3">
      <c r="F699" s="44"/>
      <c r="G699" s="102"/>
      <c r="H699" s="102"/>
      <c r="I699" s="44"/>
      <c r="J699" s="102"/>
      <c r="K699" s="44"/>
      <c r="L699" s="44"/>
      <c r="M699" s="102"/>
      <c r="N699" s="44"/>
      <c r="O699" s="102"/>
      <c r="P699" s="102"/>
      <c r="Q699" s="44"/>
      <c r="R699" s="102"/>
      <c r="S699" s="102"/>
      <c r="T699" s="44"/>
      <c r="U699" s="44"/>
      <c r="V699" s="44"/>
      <c r="Y699" s="102"/>
      <c r="Z699" s="44"/>
    </row>
    <row r="700" spans="6:26" ht="15.75" customHeight="1" x14ac:dyDescent="0.3">
      <c r="F700" s="44"/>
      <c r="G700" s="102"/>
      <c r="H700" s="102"/>
      <c r="I700" s="44"/>
      <c r="J700" s="102"/>
      <c r="K700" s="44"/>
      <c r="L700" s="44"/>
      <c r="M700" s="102"/>
      <c r="N700" s="44"/>
      <c r="O700" s="102"/>
      <c r="P700" s="102"/>
      <c r="Q700" s="44"/>
      <c r="R700" s="102"/>
      <c r="S700" s="102"/>
      <c r="T700" s="44"/>
      <c r="U700" s="44"/>
      <c r="V700" s="44"/>
      <c r="Y700" s="102"/>
      <c r="Z700" s="44"/>
    </row>
    <row r="701" spans="6:26" ht="15.75" customHeight="1" x14ac:dyDescent="0.3">
      <c r="F701" s="44"/>
      <c r="G701" s="102"/>
      <c r="H701" s="102"/>
      <c r="I701" s="44"/>
      <c r="J701" s="102"/>
      <c r="K701" s="44"/>
      <c r="L701" s="44"/>
      <c r="M701" s="102"/>
      <c r="N701" s="44"/>
      <c r="O701" s="102"/>
      <c r="P701" s="102"/>
      <c r="Q701" s="44"/>
      <c r="R701" s="102"/>
      <c r="S701" s="102"/>
      <c r="T701" s="44"/>
      <c r="U701" s="44"/>
      <c r="V701" s="44"/>
      <c r="Y701" s="102"/>
      <c r="Z701" s="44"/>
    </row>
    <row r="702" spans="6:26" ht="15.75" customHeight="1" x14ac:dyDescent="0.3">
      <c r="F702" s="44"/>
      <c r="G702" s="102"/>
      <c r="H702" s="102"/>
      <c r="I702" s="44"/>
      <c r="J702" s="102"/>
      <c r="K702" s="44"/>
      <c r="L702" s="44"/>
      <c r="M702" s="102"/>
      <c r="N702" s="44"/>
      <c r="O702" s="102"/>
      <c r="P702" s="102"/>
      <c r="Q702" s="44"/>
      <c r="R702" s="102"/>
      <c r="S702" s="102"/>
      <c r="T702" s="44"/>
      <c r="U702" s="44"/>
      <c r="V702" s="44"/>
      <c r="Y702" s="102"/>
      <c r="Z702" s="44"/>
    </row>
    <row r="703" spans="6:26" ht="15.75" customHeight="1" x14ac:dyDescent="0.3">
      <c r="F703" s="44"/>
      <c r="G703" s="102"/>
      <c r="H703" s="102"/>
      <c r="I703" s="44"/>
      <c r="J703" s="102"/>
      <c r="K703" s="44"/>
      <c r="L703" s="44"/>
      <c r="M703" s="102"/>
      <c r="N703" s="44"/>
      <c r="O703" s="102"/>
      <c r="P703" s="102"/>
      <c r="Q703" s="44"/>
      <c r="R703" s="102"/>
      <c r="S703" s="102"/>
      <c r="T703" s="44"/>
      <c r="U703" s="44"/>
      <c r="V703" s="44"/>
      <c r="Y703" s="102"/>
      <c r="Z703" s="44"/>
    </row>
    <row r="704" spans="6:26" ht="15.75" customHeight="1" x14ac:dyDescent="0.3">
      <c r="F704" s="44"/>
      <c r="G704" s="102"/>
      <c r="H704" s="102"/>
      <c r="I704" s="44"/>
      <c r="J704" s="102"/>
      <c r="K704" s="44"/>
      <c r="L704" s="44"/>
      <c r="M704" s="102"/>
      <c r="N704" s="44"/>
      <c r="O704" s="102"/>
      <c r="P704" s="102"/>
      <c r="Q704" s="44"/>
      <c r="R704" s="102"/>
      <c r="S704" s="102"/>
      <c r="T704" s="44"/>
      <c r="U704" s="44"/>
      <c r="V704" s="44"/>
      <c r="Y704" s="102"/>
      <c r="Z704" s="44"/>
    </row>
    <row r="705" spans="6:26" ht="15.75" customHeight="1" x14ac:dyDescent="0.3">
      <c r="F705" s="44"/>
      <c r="G705" s="102"/>
      <c r="H705" s="102"/>
      <c r="I705" s="44"/>
      <c r="J705" s="102"/>
      <c r="K705" s="44"/>
      <c r="L705" s="44"/>
      <c r="M705" s="102"/>
      <c r="N705" s="44"/>
      <c r="O705" s="102"/>
      <c r="P705" s="102"/>
      <c r="Q705" s="44"/>
      <c r="R705" s="102"/>
      <c r="S705" s="102"/>
      <c r="T705" s="44"/>
      <c r="U705" s="44"/>
      <c r="V705" s="44"/>
      <c r="Y705" s="102"/>
      <c r="Z705" s="44"/>
    </row>
    <row r="706" spans="6:26" ht="15.75" customHeight="1" x14ac:dyDescent="0.3">
      <c r="F706" s="44"/>
      <c r="G706" s="102"/>
      <c r="H706" s="102"/>
      <c r="I706" s="44"/>
      <c r="J706" s="102"/>
      <c r="K706" s="44"/>
      <c r="L706" s="44"/>
      <c r="M706" s="102"/>
      <c r="N706" s="44"/>
      <c r="O706" s="102"/>
      <c r="P706" s="102"/>
      <c r="Q706" s="44"/>
      <c r="R706" s="102"/>
      <c r="S706" s="102"/>
      <c r="T706" s="44"/>
      <c r="U706" s="44"/>
      <c r="V706" s="44"/>
      <c r="Y706" s="102"/>
      <c r="Z706" s="44"/>
    </row>
    <row r="707" spans="6:26" ht="15.75" customHeight="1" x14ac:dyDescent="0.3">
      <c r="F707" s="44"/>
      <c r="G707" s="102"/>
      <c r="H707" s="102"/>
      <c r="I707" s="44"/>
      <c r="J707" s="102"/>
      <c r="K707" s="44"/>
      <c r="L707" s="44"/>
      <c r="M707" s="102"/>
      <c r="N707" s="44"/>
      <c r="O707" s="102"/>
      <c r="P707" s="102"/>
      <c r="Q707" s="44"/>
      <c r="R707" s="102"/>
      <c r="S707" s="102"/>
      <c r="T707" s="44"/>
      <c r="U707" s="44"/>
      <c r="V707" s="44"/>
      <c r="Y707" s="102"/>
      <c r="Z707" s="44"/>
    </row>
    <row r="708" spans="6:26" ht="15.75" customHeight="1" x14ac:dyDescent="0.3">
      <c r="F708" s="44"/>
      <c r="G708" s="102"/>
      <c r="H708" s="102"/>
      <c r="I708" s="44"/>
      <c r="J708" s="102"/>
      <c r="K708" s="44"/>
      <c r="L708" s="44"/>
      <c r="M708" s="102"/>
      <c r="N708" s="44"/>
      <c r="O708" s="102"/>
      <c r="P708" s="102"/>
      <c r="Q708" s="44"/>
      <c r="R708" s="102"/>
      <c r="S708" s="102"/>
      <c r="T708" s="44"/>
      <c r="U708" s="44"/>
      <c r="V708" s="44"/>
      <c r="Y708" s="102"/>
      <c r="Z708" s="44"/>
    </row>
    <row r="709" spans="6:26" ht="15.75" customHeight="1" x14ac:dyDescent="0.3">
      <c r="F709" s="44"/>
      <c r="G709" s="102"/>
      <c r="H709" s="102"/>
      <c r="I709" s="44"/>
      <c r="J709" s="102"/>
      <c r="K709" s="44"/>
      <c r="L709" s="44"/>
      <c r="M709" s="102"/>
      <c r="N709" s="44"/>
      <c r="O709" s="102"/>
      <c r="P709" s="102"/>
      <c r="Q709" s="44"/>
      <c r="R709" s="102"/>
      <c r="S709" s="102"/>
      <c r="T709" s="44"/>
      <c r="U709" s="44"/>
      <c r="V709" s="44"/>
      <c r="Y709" s="102"/>
      <c r="Z709" s="44"/>
    </row>
    <row r="710" spans="6:26" ht="15.75" customHeight="1" x14ac:dyDescent="0.3">
      <c r="F710" s="44"/>
      <c r="G710" s="102"/>
      <c r="H710" s="102"/>
      <c r="I710" s="44"/>
      <c r="J710" s="102"/>
      <c r="K710" s="44"/>
      <c r="L710" s="44"/>
      <c r="M710" s="102"/>
      <c r="N710" s="44"/>
      <c r="O710" s="102"/>
      <c r="P710" s="102"/>
      <c r="Q710" s="44"/>
      <c r="R710" s="102"/>
      <c r="S710" s="102"/>
      <c r="T710" s="44"/>
      <c r="U710" s="44"/>
      <c r="V710" s="44"/>
      <c r="Y710" s="102"/>
      <c r="Z710" s="44"/>
    </row>
    <row r="711" spans="6:26" ht="15.75" customHeight="1" x14ac:dyDescent="0.3">
      <c r="F711" s="44"/>
      <c r="G711" s="102"/>
      <c r="H711" s="102"/>
      <c r="I711" s="44"/>
      <c r="J711" s="102"/>
      <c r="K711" s="44"/>
      <c r="L711" s="44"/>
      <c r="M711" s="102"/>
      <c r="N711" s="44"/>
      <c r="O711" s="102"/>
      <c r="P711" s="102"/>
      <c r="Q711" s="44"/>
      <c r="R711" s="102"/>
      <c r="S711" s="102"/>
      <c r="T711" s="44"/>
      <c r="U711" s="44"/>
      <c r="V711" s="44"/>
      <c r="Y711" s="102"/>
      <c r="Z711" s="44"/>
    </row>
    <row r="712" spans="6:26" ht="15.75" customHeight="1" x14ac:dyDescent="0.3">
      <c r="F712" s="44"/>
      <c r="G712" s="102"/>
      <c r="H712" s="102"/>
      <c r="I712" s="44"/>
      <c r="J712" s="102"/>
      <c r="K712" s="44"/>
      <c r="L712" s="44"/>
      <c r="M712" s="102"/>
      <c r="N712" s="44"/>
      <c r="O712" s="102"/>
      <c r="P712" s="102"/>
      <c r="Q712" s="44"/>
      <c r="R712" s="102"/>
      <c r="S712" s="102"/>
      <c r="T712" s="44"/>
      <c r="U712" s="44"/>
      <c r="V712" s="44"/>
      <c r="Y712" s="102"/>
      <c r="Z712" s="44"/>
    </row>
    <row r="713" spans="6:26" ht="15.75" customHeight="1" x14ac:dyDescent="0.3">
      <c r="F713" s="44"/>
      <c r="G713" s="102"/>
      <c r="H713" s="102"/>
      <c r="I713" s="44"/>
      <c r="J713" s="102"/>
      <c r="K713" s="44"/>
      <c r="L713" s="44"/>
      <c r="M713" s="102"/>
      <c r="N713" s="44"/>
      <c r="O713" s="102"/>
      <c r="P713" s="102"/>
      <c r="Q713" s="44"/>
      <c r="R713" s="102"/>
      <c r="S713" s="102"/>
      <c r="T713" s="44"/>
      <c r="U713" s="44"/>
      <c r="V713" s="44"/>
      <c r="Y713" s="102"/>
      <c r="Z713" s="44"/>
    </row>
    <row r="714" spans="6:26" ht="15.75" customHeight="1" x14ac:dyDescent="0.3">
      <c r="F714" s="44"/>
      <c r="G714" s="102"/>
      <c r="H714" s="102"/>
      <c r="I714" s="44"/>
      <c r="J714" s="102"/>
      <c r="K714" s="44"/>
      <c r="L714" s="44"/>
      <c r="M714" s="102"/>
      <c r="N714" s="44"/>
      <c r="O714" s="102"/>
      <c r="P714" s="102"/>
      <c r="Q714" s="44"/>
      <c r="R714" s="102"/>
      <c r="S714" s="102"/>
      <c r="T714" s="44"/>
      <c r="U714" s="44"/>
      <c r="V714" s="44"/>
      <c r="Y714" s="102"/>
      <c r="Z714" s="44"/>
    </row>
    <row r="715" spans="6:26" ht="15.75" customHeight="1" x14ac:dyDescent="0.3">
      <c r="F715" s="44"/>
      <c r="G715" s="102"/>
      <c r="H715" s="102"/>
      <c r="I715" s="44"/>
      <c r="J715" s="102"/>
      <c r="K715" s="44"/>
      <c r="L715" s="44"/>
      <c r="M715" s="102"/>
      <c r="N715" s="44"/>
      <c r="O715" s="102"/>
      <c r="P715" s="102"/>
      <c r="Q715" s="44"/>
      <c r="R715" s="102"/>
      <c r="S715" s="102"/>
      <c r="T715" s="44"/>
      <c r="U715" s="44"/>
      <c r="V715" s="44"/>
      <c r="Y715" s="102"/>
      <c r="Z715" s="44"/>
    </row>
    <row r="716" spans="6:26" ht="15.75" customHeight="1" x14ac:dyDescent="0.3">
      <c r="F716" s="44"/>
      <c r="G716" s="102"/>
      <c r="H716" s="102"/>
      <c r="I716" s="44"/>
      <c r="J716" s="102"/>
      <c r="K716" s="44"/>
      <c r="L716" s="44"/>
      <c r="M716" s="102"/>
      <c r="N716" s="44"/>
      <c r="O716" s="102"/>
      <c r="P716" s="102"/>
      <c r="Q716" s="44"/>
      <c r="R716" s="102"/>
      <c r="S716" s="102"/>
      <c r="T716" s="44"/>
      <c r="U716" s="44"/>
      <c r="V716" s="44"/>
      <c r="Y716" s="102"/>
      <c r="Z716" s="44"/>
    </row>
    <row r="717" spans="6:26" ht="15.75" customHeight="1" x14ac:dyDescent="0.3">
      <c r="F717" s="44"/>
      <c r="G717" s="102"/>
      <c r="H717" s="102"/>
      <c r="I717" s="44"/>
      <c r="J717" s="102"/>
      <c r="K717" s="44"/>
      <c r="L717" s="44"/>
      <c r="M717" s="102"/>
      <c r="N717" s="44"/>
      <c r="O717" s="102"/>
      <c r="P717" s="102"/>
      <c r="Q717" s="44"/>
      <c r="R717" s="102"/>
      <c r="S717" s="102"/>
      <c r="T717" s="44"/>
      <c r="U717" s="44"/>
      <c r="V717" s="44"/>
      <c r="Y717" s="102"/>
      <c r="Z717" s="44"/>
    </row>
    <row r="718" spans="6:26" ht="15.75" customHeight="1" x14ac:dyDescent="0.3">
      <c r="F718" s="44"/>
      <c r="G718" s="102"/>
      <c r="H718" s="102"/>
      <c r="I718" s="44"/>
      <c r="J718" s="102"/>
      <c r="K718" s="44"/>
      <c r="L718" s="44"/>
      <c r="M718" s="102"/>
      <c r="N718" s="44"/>
      <c r="O718" s="102"/>
      <c r="P718" s="102"/>
      <c r="Q718" s="44"/>
      <c r="R718" s="102"/>
      <c r="S718" s="102"/>
      <c r="T718" s="44"/>
      <c r="U718" s="44"/>
      <c r="V718" s="44"/>
      <c r="Y718" s="102"/>
      <c r="Z718" s="44"/>
    </row>
    <row r="719" spans="6:26" ht="15.75" customHeight="1" x14ac:dyDescent="0.3">
      <c r="F719" s="44"/>
      <c r="G719" s="102"/>
      <c r="H719" s="102"/>
      <c r="I719" s="44"/>
      <c r="J719" s="102"/>
      <c r="K719" s="44"/>
      <c r="L719" s="44"/>
      <c r="M719" s="102"/>
      <c r="N719" s="44"/>
      <c r="O719" s="102"/>
      <c r="P719" s="102"/>
      <c r="Q719" s="44"/>
      <c r="R719" s="102"/>
      <c r="S719" s="102"/>
      <c r="T719" s="44"/>
      <c r="U719" s="44"/>
      <c r="V719" s="44"/>
      <c r="Y719" s="102"/>
      <c r="Z719" s="44"/>
    </row>
    <row r="720" spans="6:26" ht="15.75" customHeight="1" x14ac:dyDescent="0.3">
      <c r="F720" s="44"/>
      <c r="G720" s="102"/>
      <c r="H720" s="102"/>
      <c r="I720" s="44"/>
      <c r="J720" s="102"/>
      <c r="K720" s="44"/>
      <c r="L720" s="44"/>
      <c r="M720" s="102"/>
      <c r="N720" s="44"/>
      <c r="O720" s="102"/>
      <c r="P720" s="102"/>
      <c r="Q720" s="44"/>
      <c r="R720" s="102"/>
      <c r="S720" s="102"/>
      <c r="T720" s="44"/>
      <c r="U720" s="44"/>
      <c r="V720" s="44"/>
      <c r="Y720" s="102"/>
      <c r="Z720" s="44"/>
    </row>
    <row r="721" spans="6:26" ht="15.75" customHeight="1" x14ac:dyDescent="0.3">
      <c r="F721" s="44"/>
      <c r="G721" s="102"/>
      <c r="H721" s="102"/>
      <c r="I721" s="44"/>
      <c r="J721" s="102"/>
      <c r="K721" s="44"/>
      <c r="L721" s="44"/>
      <c r="M721" s="102"/>
      <c r="N721" s="44"/>
      <c r="O721" s="102"/>
      <c r="P721" s="102"/>
      <c r="Q721" s="44"/>
      <c r="R721" s="102"/>
      <c r="S721" s="102"/>
      <c r="T721" s="44"/>
      <c r="U721" s="44"/>
      <c r="V721" s="44"/>
      <c r="Y721" s="102"/>
      <c r="Z721" s="44"/>
    </row>
    <row r="722" spans="6:26" ht="15.75" customHeight="1" x14ac:dyDescent="0.3">
      <c r="F722" s="44"/>
      <c r="G722" s="102"/>
      <c r="H722" s="102"/>
      <c r="I722" s="44"/>
      <c r="J722" s="102"/>
      <c r="K722" s="44"/>
      <c r="L722" s="44"/>
      <c r="M722" s="102"/>
      <c r="N722" s="44"/>
      <c r="O722" s="102"/>
      <c r="P722" s="102"/>
      <c r="Q722" s="44"/>
      <c r="R722" s="102"/>
      <c r="S722" s="102"/>
      <c r="T722" s="44"/>
      <c r="U722" s="44"/>
      <c r="V722" s="44"/>
      <c r="Y722" s="102"/>
      <c r="Z722" s="44"/>
    </row>
    <row r="723" spans="6:26" ht="15.75" customHeight="1" x14ac:dyDescent="0.3">
      <c r="F723" s="44"/>
      <c r="G723" s="102"/>
      <c r="H723" s="102"/>
      <c r="I723" s="44"/>
      <c r="J723" s="102"/>
      <c r="K723" s="44"/>
      <c r="L723" s="44"/>
      <c r="M723" s="102"/>
      <c r="N723" s="44"/>
      <c r="O723" s="102"/>
      <c r="P723" s="102"/>
      <c r="Q723" s="44"/>
      <c r="R723" s="102"/>
      <c r="S723" s="102"/>
      <c r="T723" s="44"/>
      <c r="U723" s="44"/>
      <c r="V723" s="44"/>
      <c r="Y723" s="102"/>
      <c r="Z723" s="44"/>
    </row>
    <row r="724" spans="6:26" ht="15.75" customHeight="1" x14ac:dyDescent="0.3">
      <c r="F724" s="44"/>
      <c r="G724" s="102"/>
      <c r="H724" s="102"/>
      <c r="I724" s="44"/>
      <c r="J724" s="102"/>
      <c r="K724" s="44"/>
      <c r="L724" s="44"/>
      <c r="M724" s="102"/>
      <c r="N724" s="44"/>
      <c r="O724" s="102"/>
      <c r="P724" s="102"/>
      <c r="Q724" s="44"/>
      <c r="R724" s="102"/>
      <c r="S724" s="102"/>
      <c r="T724" s="44"/>
      <c r="U724" s="44"/>
      <c r="V724" s="44"/>
      <c r="Y724" s="102"/>
      <c r="Z724" s="44"/>
    </row>
    <row r="725" spans="6:26" ht="15.75" customHeight="1" x14ac:dyDescent="0.3">
      <c r="F725" s="44"/>
      <c r="G725" s="102"/>
      <c r="H725" s="102"/>
      <c r="I725" s="44"/>
      <c r="J725" s="102"/>
      <c r="K725" s="44"/>
      <c r="L725" s="44"/>
      <c r="M725" s="102"/>
      <c r="N725" s="44"/>
      <c r="O725" s="102"/>
      <c r="P725" s="102"/>
      <c r="Q725" s="44"/>
      <c r="R725" s="102"/>
      <c r="S725" s="102"/>
      <c r="T725" s="44"/>
      <c r="U725" s="44"/>
      <c r="V725" s="44"/>
      <c r="Y725" s="102"/>
      <c r="Z725" s="44"/>
    </row>
    <row r="726" spans="6:26" ht="15.75" customHeight="1" x14ac:dyDescent="0.3">
      <c r="F726" s="44"/>
      <c r="G726" s="102"/>
      <c r="H726" s="102"/>
      <c r="I726" s="44"/>
      <c r="J726" s="102"/>
      <c r="K726" s="44"/>
      <c r="L726" s="44"/>
      <c r="M726" s="102"/>
      <c r="N726" s="44"/>
      <c r="O726" s="102"/>
      <c r="P726" s="102"/>
      <c r="Q726" s="44"/>
      <c r="R726" s="102"/>
      <c r="S726" s="102"/>
      <c r="T726" s="44"/>
      <c r="U726" s="44"/>
      <c r="V726" s="44"/>
      <c r="Y726" s="102"/>
      <c r="Z726" s="44"/>
    </row>
    <row r="727" spans="6:26" ht="15.75" customHeight="1" x14ac:dyDescent="0.3">
      <c r="F727" s="44"/>
      <c r="G727" s="102"/>
      <c r="H727" s="102"/>
      <c r="I727" s="44"/>
      <c r="J727" s="102"/>
      <c r="K727" s="44"/>
      <c r="L727" s="44"/>
      <c r="M727" s="102"/>
      <c r="N727" s="44"/>
      <c r="O727" s="102"/>
      <c r="P727" s="102"/>
      <c r="Q727" s="44"/>
      <c r="R727" s="102"/>
      <c r="S727" s="102"/>
      <c r="T727" s="44"/>
      <c r="U727" s="44"/>
      <c r="V727" s="44"/>
      <c r="Y727" s="102"/>
      <c r="Z727" s="44"/>
    </row>
    <row r="728" spans="6:26" ht="15.75" customHeight="1" x14ac:dyDescent="0.3">
      <c r="F728" s="44"/>
      <c r="G728" s="102"/>
      <c r="H728" s="102"/>
      <c r="I728" s="44"/>
      <c r="J728" s="102"/>
      <c r="K728" s="44"/>
      <c r="L728" s="44"/>
      <c r="M728" s="102"/>
      <c r="N728" s="44"/>
      <c r="O728" s="102"/>
      <c r="P728" s="102"/>
      <c r="Q728" s="44"/>
      <c r="R728" s="102"/>
      <c r="S728" s="102"/>
      <c r="T728" s="44"/>
      <c r="U728" s="44"/>
      <c r="V728" s="44"/>
      <c r="Y728" s="102"/>
      <c r="Z728" s="44"/>
    </row>
    <row r="729" spans="6:26" ht="15.75" customHeight="1" x14ac:dyDescent="0.3">
      <c r="F729" s="44"/>
      <c r="G729" s="102"/>
      <c r="H729" s="102"/>
      <c r="I729" s="44"/>
      <c r="J729" s="102"/>
      <c r="K729" s="44"/>
      <c r="L729" s="44"/>
      <c r="M729" s="102"/>
      <c r="N729" s="44"/>
      <c r="O729" s="102"/>
      <c r="P729" s="102"/>
      <c r="Q729" s="44"/>
      <c r="R729" s="102"/>
      <c r="S729" s="102"/>
      <c r="T729" s="44"/>
      <c r="U729" s="44"/>
      <c r="V729" s="44"/>
      <c r="Y729" s="102"/>
      <c r="Z729" s="44"/>
    </row>
    <row r="730" spans="6:26" ht="15.75" customHeight="1" x14ac:dyDescent="0.3">
      <c r="F730" s="44"/>
      <c r="G730" s="102"/>
      <c r="H730" s="102"/>
      <c r="I730" s="44"/>
      <c r="J730" s="102"/>
      <c r="K730" s="44"/>
      <c r="L730" s="44"/>
      <c r="M730" s="102"/>
      <c r="N730" s="44"/>
      <c r="O730" s="102"/>
      <c r="P730" s="102"/>
      <c r="Q730" s="44"/>
      <c r="R730" s="102"/>
      <c r="S730" s="102"/>
      <c r="T730" s="44"/>
      <c r="U730" s="44"/>
      <c r="V730" s="44"/>
      <c r="Y730" s="102"/>
      <c r="Z730" s="44"/>
    </row>
    <row r="731" spans="6:26" ht="15.75" customHeight="1" x14ac:dyDescent="0.3">
      <c r="F731" s="44"/>
      <c r="G731" s="102"/>
      <c r="H731" s="102"/>
      <c r="I731" s="44"/>
      <c r="J731" s="102"/>
      <c r="K731" s="44"/>
      <c r="L731" s="44"/>
      <c r="M731" s="102"/>
      <c r="N731" s="44"/>
      <c r="O731" s="102"/>
      <c r="P731" s="102"/>
      <c r="Q731" s="44"/>
      <c r="R731" s="102"/>
      <c r="S731" s="102"/>
      <c r="T731" s="44"/>
      <c r="U731" s="44"/>
      <c r="V731" s="44"/>
      <c r="Y731" s="102"/>
      <c r="Z731" s="44"/>
    </row>
    <row r="732" spans="6:26" ht="15.75" customHeight="1" x14ac:dyDescent="0.3">
      <c r="F732" s="44"/>
      <c r="G732" s="102"/>
      <c r="H732" s="102"/>
      <c r="I732" s="44"/>
      <c r="J732" s="102"/>
      <c r="K732" s="44"/>
      <c r="L732" s="44"/>
      <c r="M732" s="102"/>
      <c r="N732" s="44"/>
      <c r="O732" s="102"/>
      <c r="P732" s="102"/>
      <c r="Q732" s="44"/>
      <c r="R732" s="102"/>
      <c r="S732" s="102"/>
      <c r="T732" s="44"/>
      <c r="U732" s="44"/>
      <c r="V732" s="44"/>
      <c r="Y732" s="102"/>
      <c r="Z732" s="44"/>
    </row>
    <row r="733" spans="6:26" ht="15.75" customHeight="1" x14ac:dyDescent="0.3">
      <c r="F733" s="44"/>
      <c r="G733" s="102"/>
      <c r="H733" s="102"/>
      <c r="I733" s="44"/>
      <c r="J733" s="102"/>
      <c r="K733" s="44"/>
      <c r="L733" s="44"/>
      <c r="M733" s="102"/>
      <c r="N733" s="44"/>
      <c r="O733" s="102"/>
      <c r="P733" s="102"/>
      <c r="Q733" s="44"/>
      <c r="R733" s="102"/>
      <c r="S733" s="102"/>
      <c r="T733" s="44"/>
      <c r="U733" s="44"/>
      <c r="V733" s="44"/>
      <c r="Y733" s="102"/>
      <c r="Z733" s="44"/>
    </row>
    <row r="734" spans="6:26" ht="15.75" customHeight="1" x14ac:dyDescent="0.3">
      <c r="F734" s="44"/>
      <c r="G734" s="102"/>
      <c r="H734" s="102"/>
      <c r="I734" s="44"/>
      <c r="J734" s="102"/>
      <c r="K734" s="44"/>
      <c r="L734" s="44"/>
      <c r="M734" s="102"/>
      <c r="N734" s="44"/>
      <c r="O734" s="102"/>
      <c r="P734" s="102"/>
      <c r="Q734" s="44"/>
      <c r="R734" s="102"/>
      <c r="S734" s="102"/>
      <c r="T734" s="44"/>
      <c r="U734" s="44"/>
      <c r="V734" s="44"/>
      <c r="Y734" s="102"/>
      <c r="Z734" s="44"/>
    </row>
    <row r="735" spans="6:26" ht="15.75" customHeight="1" x14ac:dyDescent="0.3">
      <c r="F735" s="44"/>
      <c r="G735" s="102"/>
      <c r="H735" s="102"/>
      <c r="I735" s="44"/>
      <c r="J735" s="102"/>
      <c r="K735" s="44"/>
      <c r="L735" s="44"/>
      <c r="M735" s="102"/>
      <c r="N735" s="44"/>
      <c r="O735" s="102"/>
      <c r="P735" s="102"/>
      <c r="Q735" s="44"/>
      <c r="R735" s="102"/>
      <c r="S735" s="102"/>
      <c r="T735" s="44"/>
      <c r="U735" s="44"/>
      <c r="V735" s="44"/>
      <c r="Y735" s="102"/>
      <c r="Z735" s="44"/>
    </row>
    <row r="736" spans="6:26" ht="15.75" customHeight="1" x14ac:dyDescent="0.3">
      <c r="F736" s="44"/>
      <c r="G736" s="102"/>
      <c r="H736" s="102"/>
      <c r="I736" s="44"/>
      <c r="J736" s="102"/>
      <c r="K736" s="44"/>
      <c r="L736" s="44"/>
      <c r="M736" s="102"/>
      <c r="N736" s="44"/>
      <c r="O736" s="102"/>
      <c r="P736" s="102"/>
      <c r="Q736" s="44"/>
      <c r="R736" s="102"/>
      <c r="S736" s="102"/>
      <c r="T736" s="44"/>
      <c r="U736" s="44"/>
      <c r="V736" s="44"/>
      <c r="Y736" s="102"/>
      <c r="Z736" s="44"/>
    </row>
    <row r="737" spans="6:26" ht="15.75" customHeight="1" x14ac:dyDescent="0.3">
      <c r="F737" s="44"/>
      <c r="G737" s="102"/>
      <c r="H737" s="102"/>
      <c r="I737" s="44"/>
      <c r="J737" s="102"/>
      <c r="K737" s="44"/>
      <c r="L737" s="44"/>
      <c r="M737" s="102"/>
      <c r="N737" s="44"/>
      <c r="O737" s="102"/>
      <c r="P737" s="102"/>
      <c r="Q737" s="44"/>
      <c r="R737" s="102"/>
      <c r="S737" s="102"/>
      <c r="T737" s="44"/>
      <c r="U737" s="44"/>
      <c r="V737" s="44"/>
      <c r="Y737" s="102"/>
      <c r="Z737" s="44"/>
    </row>
    <row r="738" spans="6:26" ht="15.75" customHeight="1" x14ac:dyDescent="0.3">
      <c r="F738" s="44"/>
      <c r="G738" s="102"/>
      <c r="H738" s="102"/>
      <c r="I738" s="44"/>
      <c r="J738" s="102"/>
      <c r="K738" s="44"/>
      <c r="L738" s="44"/>
      <c r="M738" s="102"/>
      <c r="N738" s="44"/>
      <c r="O738" s="102"/>
      <c r="P738" s="102"/>
      <c r="Q738" s="44"/>
      <c r="R738" s="102"/>
      <c r="S738" s="102"/>
      <c r="T738" s="44"/>
      <c r="U738" s="44"/>
      <c r="V738" s="44"/>
      <c r="Y738" s="102"/>
      <c r="Z738" s="44"/>
    </row>
    <row r="739" spans="6:26" ht="15.75" customHeight="1" x14ac:dyDescent="0.3">
      <c r="F739" s="44"/>
      <c r="G739" s="102"/>
      <c r="H739" s="102"/>
      <c r="I739" s="44"/>
      <c r="J739" s="102"/>
      <c r="K739" s="44"/>
      <c r="L739" s="44"/>
      <c r="M739" s="102"/>
      <c r="N739" s="44"/>
      <c r="O739" s="102"/>
      <c r="P739" s="102"/>
      <c r="Q739" s="44"/>
      <c r="R739" s="102"/>
      <c r="S739" s="102"/>
      <c r="T739" s="44"/>
      <c r="U739" s="44"/>
      <c r="V739" s="44"/>
      <c r="Y739" s="102"/>
      <c r="Z739" s="44"/>
    </row>
    <row r="740" spans="6:26" ht="15.75" customHeight="1" x14ac:dyDescent="0.3">
      <c r="F740" s="44"/>
      <c r="G740" s="102"/>
      <c r="H740" s="102"/>
      <c r="I740" s="44"/>
      <c r="J740" s="102"/>
      <c r="K740" s="44"/>
      <c r="L740" s="44"/>
      <c r="M740" s="102"/>
      <c r="N740" s="44"/>
      <c r="O740" s="102"/>
      <c r="P740" s="102"/>
      <c r="Q740" s="44"/>
      <c r="R740" s="102"/>
      <c r="S740" s="102"/>
      <c r="T740" s="44"/>
      <c r="U740" s="44"/>
      <c r="V740" s="44"/>
      <c r="Y740" s="102"/>
      <c r="Z740" s="44"/>
    </row>
    <row r="741" spans="6:26" ht="15.75" customHeight="1" x14ac:dyDescent="0.3">
      <c r="F741" s="44"/>
      <c r="G741" s="102"/>
      <c r="H741" s="102"/>
      <c r="I741" s="44"/>
      <c r="J741" s="102"/>
      <c r="K741" s="44"/>
      <c r="L741" s="44"/>
      <c r="M741" s="102"/>
      <c r="N741" s="44"/>
      <c r="O741" s="102"/>
      <c r="P741" s="102"/>
      <c r="Q741" s="44"/>
      <c r="R741" s="102"/>
      <c r="S741" s="102"/>
      <c r="T741" s="44"/>
      <c r="U741" s="44"/>
      <c r="V741" s="44"/>
      <c r="Y741" s="102"/>
      <c r="Z741" s="44"/>
    </row>
    <row r="742" spans="6:26" ht="15.75" customHeight="1" x14ac:dyDescent="0.3">
      <c r="F742" s="44"/>
      <c r="G742" s="102"/>
      <c r="H742" s="102"/>
      <c r="I742" s="44"/>
      <c r="J742" s="102"/>
      <c r="K742" s="44"/>
      <c r="L742" s="44"/>
      <c r="M742" s="102"/>
      <c r="N742" s="44"/>
      <c r="O742" s="102"/>
      <c r="P742" s="102"/>
      <c r="Q742" s="44"/>
      <c r="R742" s="102"/>
      <c r="S742" s="102"/>
      <c r="T742" s="44"/>
      <c r="U742" s="44"/>
      <c r="V742" s="44"/>
      <c r="Y742" s="102"/>
      <c r="Z742" s="44"/>
    </row>
    <row r="743" spans="6:26" ht="15.75" customHeight="1" x14ac:dyDescent="0.3">
      <c r="F743" s="44"/>
      <c r="G743" s="102"/>
      <c r="H743" s="102"/>
      <c r="I743" s="44"/>
      <c r="J743" s="102"/>
      <c r="K743" s="44"/>
      <c r="L743" s="44"/>
      <c r="M743" s="102"/>
      <c r="N743" s="44"/>
      <c r="O743" s="102"/>
      <c r="P743" s="102"/>
      <c r="Q743" s="44"/>
      <c r="R743" s="102"/>
      <c r="S743" s="102"/>
      <c r="T743" s="44"/>
      <c r="U743" s="44"/>
      <c r="V743" s="44"/>
      <c r="Y743" s="102"/>
      <c r="Z743" s="44"/>
    </row>
    <row r="744" spans="6:26" ht="15.75" customHeight="1" x14ac:dyDescent="0.3">
      <c r="F744" s="44"/>
      <c r="G744" s="102"/>
      <c r="H744" s="102"/>
      <c r="I744" s="44"/>
      <c r="J744" s="102"/>
      <c r="K744" s="44"/>
      <c r="L744" s="44"/>
      <c r="M744" s="102"/>
      <c r="N744" s="44"/>
      <c r="O744" s="102"/>
      <c r="P744" s="102"/>
      <c r="Q744" s="44"/>
      <c r="R744" s="102"/>
      <c r="S744" s="102"/>
      <c r="T744" s="44"/>
      <c r="U744" s="44"/>
      <c r="V744" s="44"/>
      <c r="Y744" s="102"/>
      <c r="Z744" s="44"/>
    </row>
    <row r="745" spans="6:26" ht="15.75" customHeight="1" x14ac:dyDescent="0.3">
      <c r="F745" s="44"/>
      <c r="G745" s="102"/>
      <c r="H745" s="102"/>
      <c r="I745" s="44"/>
      <c r="J745" s="102"/>
      <c r="K745" s="44"/>
      <c r="L745" s="44"/>
      <c r="M745" s="102"/>
      <c r="N745" s="44"/>
      <c r="O745" s="102"/>
      <c r="P745" s="102"/>
      <c r="Q745" s="44"/>
      <c r="R745" s="102"/>
      <c r="S745" s="102"/>
      <c r="T745" s="44"/>
      <c r="U745" s="44"/>
      <c r="V745" s="44"/>
      <c r="Y745" s="102"/>
      <c r="Z745" s="44"/>
    </row>
    <row r="746" spans="6:26" ht="15.75" customHeight="1" x14ac:dyDescent="0.3">
      <c r="F746" s="44"/>
      <c r="G746" s="102"/>
      <c r="H746" s="102"/>
      <c r="I746" s="44"/>
      <c r="J746" s="102"/>
      <c r="K746" s="44"/>
      <c r="L746" s="44"/>
      <c r="M746" s="102"/>
      <c r="N746" s="44"/>
      <c r="O746" s="102"/>
      <c r="P746" s="102"/>
      <c r="Q746" s="44"/>
      <c r="R746" s="102"/>
      <c r="S746" s="102"/>
      <c r="T746" s="44"/>
      <c r="U746" s="44"/>
      <c r="V746" s="44"/>
      <c r="Y746" s="102"/>
      <c r="Z746" s="44"/>
    </row>
    <row r="747" spans="6:26" ht="15.75" customHeight="1" x14ac:dyDescent="0.3">
      <c r="F747" s="44"/>
      <c r="G747" s="102"/>
      <c r="H747" s="102"/>
      <c r="I747" s="44"/>
      <c r="J747" s="102"/>
      <c r="K747" s="44"/>
      <c r="L747" s="44"/>
      <c r="M747" s="102"/>
      <c r="N747" s="44"/>
      <c r="O747" s="102"/>
      <c r="P747" s="102"/>
      <c r="Q747" s="44"/>
      <c r="R747" s="102"/>
      <c r="S747" s="102"/>
      <c r="T747" s="44"/>
      <c r="U747" s="44"/>
      <c r="V747" s="44"/>
      <c r="Y747" s="102"/>
      <c r="Z747" s="44"/>
    </row>
    <row r="748" spans="6:26" ht="15.75" customHeight="1" x14ac:dyDescent="0.3">
      <c r="F748" s="44"/>
      <c r="G748" s="102"/>
      <c r="H748" s="102"/>
      <c r="I748" s="44"/>
      <c r="J748" s="102"/>
      <c r="K748" s="44"/>
      <c r="L748" s="44"/>
      <c r="M748" s="102"/>
      <c r="N748" s="44"/>
      <c r="O748" s="102"/>
      <c r="P748" s="102"/>
      <c r="Q748" s="44"/>
      <c r="R748" s="102"/>
      <c r="S748" s="102"/>
      <c r="T748" s="44"/>
      <c r="U748" s="44"/>
      <c r="V748" s="44"/>
      <c r="Y748" s="102"/>
      <c r="Z748" s="44"/>
    </row>
    <row r="749" spans="6:26" ht="15.75" customHeight="1" x14ac:dyDescent="0.3">
      <c r="F749" s="44"/>
      <c r="G749" s="102"/>
      <c r="H749" s="102"/>
      <c r="I749" s="44"/>
      <c r="J749" s="102"/>
      <c r="K749" s="44"/>
      <c r="L749" s="44"/>
      <c r="M749" s="102"/>
      <c r="N749" s="44"/>
      <c r="O749" s="102"/>
      <c r="P749" s="102"/>
      <c r="Q749" s="44"/>
      <c r="R749" s="102"/>
      <c r="S749" s="102"/>
      <c r="T749" s="44"/>
      <c r="U749" s="44"/>
      <c r="V749" s="44"/>
      <c r="Y749" s="102"/>
      <c r="Z749" s="44"/>
    </row>
    <row r="750" spans="6:26" ht="15.75" customHeight="1" x14ac:dyDescent="0.3">
      <c r="F750" s="44"/>
      <c r="G750" s="102"/>
      <c r="H750" s="102"/>
      <c r="I750" s="44"/>
      <c r="J750" s="102"/>
      <c r="K750" s="44"/>
      <c r="L750" s="44"/>
      <c r="M750" s="102"/>
      <c r="N750" s="44"/>
      <c r="O750" s="102"/>
      <c r="P750" s="102"/>
      <c r="Q750" s="44"/>
      <c r="R750" s="102"/>
      <c r="S750" s="102"/>
      <c r="T750" s="44"/>
      <c r="U750" s="44"/>
      <c r="V750" s="44"/>
      <c r="Y750" s="102"/>
      <c r="Z750" s="44"/>
    </row>
    <row r="751" spans="6:26" ht="15.75" customHeight="1" x14ac:dyDescent="0.3">
      <c r="F751" s="44"/>
      <c r="G751" s="102"/>
      <c r="H751" s="102"/>
      <c r="I751" s="44"/>
      <c r="J751" s="102"/>
      <c r="K751" s="44"/>
      <c r="L751" s="44"/>
      <c r="M751" s="102"/>
      <c r="N751" s="44"/>
      <c r="O751" s="102"/>
      <c r="P751" s="102"/>
      <c r="Q751" s="44"/>
      <c r="R751" s="102"/>
      <c r="S751" s="102"/>
      <c r="T751" s="44"/>
      <c r="U751" s="44"/>
      <c r="V751" s="44"/>
      <c r="Y751" s="102"/>
      <c r="Z751" s="44"/>
    </row>
    <row r="752" spans="6:26" ht="15.75" customHeight="1" x14ac:dyDescent="0.3">
      <c r="F752" s="44"/>
      <c r="G752" s="102"/>
      <c r="H752" s="102"/>
      <c r="I752" s="44"/>
      <c r="J752" s="102"/>
      <c r="K752" s="44"/>
      <c r="L752" s="44"/>
      <c r="M752" s="102"/>
      <c r="N752" s="44"/>
      <c r="O752" s="102"/>
      <c r="P752" s="102"/>
      <c r="Q752" s="44"/>
      <c r="R752" s="102"/>
      <c r="S752" s="102"/>
      <c r="T752" s="44"/>
      <c r="U752" s="44"/>
      <c r="V752" s="44"/>
      <c r="Y752" s="102"/>
      <c r="Z752" s="44"/>
    </row>
    <row r="753" spans="6:26" ht="15.75" customHeight="1" x14ac:dyDescent="0.3">
      <c r="F753" s="44"/>
      <c r="G753" s="102"/>
      <c r="H753" s="102"/>
      <c r="I753" s="44"/>
      <c r="J753" s="102"/>
      <c r="K753" s="44"/>
      <c r="L753" s="44"/>
      <c r="M753" s="102"/>
      <c r="N753" s="44"/>
      <c r="O753" s="102"/>
      <c r="P753" s="102"/>
      <c r="Q753" s="44"/>
      <c r="R753" s="102"/>
      <c r="S753" s="102"/>
      <c r="T753" s="44"/>
      <c r="U753" s="44"/>
      <c r="V753" s="44"/>
      <c r="Y753" s="102"/>
      <c r="Z753" s="44"/>
    </row>
    <row r="754" spans="6:26" ht="15.75" customHeight="1" x14ac:dyDescent="0.3">
      <c r="F754" s="44"/>
      <c r="G754" s="102"/>
      <c r="H754" s="102"/>
      <c r="I754" s="44"/>
      <c r="J754" s="102"/>
      <c r="K754" s="44"/>
      <c r="L754" s="44"/>
      <c r="M754" s="102"/>
      <c r="N754" s="44"/>
      <c r="O754" s="102"/>
      <c r="P754" s="102"/>
      <c r="Q754" s="44"/>
      <c r="R754" s="102"/>
      <c r="S754" s="102"/>
      <c r="T754" s="44"/>
      <c r="U754" s="44"/>
      <c r="V754" s="44"/>
      <c r="Y754" s="102"/>
      <c r="Z754" s="44"/>
    </row>
    <row r="755" spans="6:26" ht="15.75" customHeight="1" x14ac:dyDescent="0.3">
      <c r="F755" s="44"/>
      <c r="G755" s="102"/>
      <c r="H755" s="102"/>
      <c r="I755" s="44"/>
      <c r="J755" s="102"/>
      <c r="K755" s="44"/>
      <c r="L755" s="44"/>
      <c r="M755" s="102"/>
      <c r="N755" s="44"/>
      <c r="O755" s="102"/>
      <c r="P755" s="102"/>
      <c r="Q755" s="44"/>
      <c r="R755" s="102"/>
      <c r="S755" s="102"/>
      <c r="T755" s="44"/>
      <c r="U755" s="44"/>
      <c r="V755" s="44"/>
      <c r="Y755" s="102"/>
      <c r="Z755" s="44"/>
    </row>
    <row r="756" spans="6:26" ht="15.75" customHeight="1" x14ac:dyDescent="0.3">
      <c r="F756" s="44"/>
      <c r="G756" s="102"/>
      <c r="H756" s="102"/>
      <c r="I756" s="44"/>
      <c r="J756" s="102"/>
      <c r="K756" s="44"/>
      <c r="L756" s="44"/>
      <c r="M756" s="102"/>
      <c r="N756" s="44"/>
      <c r="O756" s="102"/>
      <c r="P756" s="102"/>
      <c r="Q756" s="44"/>
      <c r="R756" s="102"/>
      <c r="S756" s="102"/>
      <c r="T756" s="44"/>
      <c r="U756" s="44"/>
      <c r="V756" s="44"/>
      <c r="Y756" s="102"/>
      <c r="Z756" s="44"/>
    </row>
    <row r="757" spans="6:26" ht="15.75" customHeight="1" x14ac:dyDescent="0.3">
      <c r="F757" s="44"/>
      <c r="G757" s="102"/>
      <c r="H757" s="102"/>
      <c r="I757" s="44"/>
      <c r="J757" s="102"/>
      <c r="K757" s="44"/>
      <c r="L757" s="44"/>
      <c r="M757" s="102"/>
      <c r="N757" s="44"/>
      <c r="O757" s="102"/>
      <c r="P757" s="102"/>
      <c r="Q757" s="44"/>
      <c r="R757" s="102"/>
      <c r="S757" s="102"/>
      <c r="T757" s="44"/>
      <c r="U757" s="44"/>
      <c r="V757" s="44"/>
      <c r="Y757" s="102"/>
      <c r="Z757" s="44"/>
    </row>
    <row r="758" spans="6:26" ht="15.75" customHeight="1" x14ac:dyDescent="0.3">
      <c r="F758" s="44"/>
      <c r="G758" s="102"/>
      <c r="H758" s="102"/>
      <c r="I758" s="44"/>
      <c r="J758" s="102"/>
      <c r="K758" s="44"/>
      <c r="L758" s="44"/>
      <c r="M758" s="102"/>
      <c r="N758" s="44"/>
      <c r="O758" s="102"/>
      <c r="P758" s="102"/>
      <c r="Q758" s="44"/>
      <c r="R758" s="102"/>
      <c r="S758" s="102"/>
      <c r="T758" s="44"/>
      <c r="U758" s="44"/>
      <c r="V758" s="44"/>
      <c r="Y758" s="102"/>
      <c r="Z758" s="44"/>
    </row>
    <row r="759" spans="6:26" ht="15.75" customHeight="1" x14ac:dyDescent="0.3">
      <c r="F759" s="44"/>
      <c r="G759" s="102"/>
      <c r="H759" s="102"/>
      <c r="I759" s="44"/>
      <c r="J759" s="102"/>
      <c r="K759" s="44"/>
      <c r="L759" s="44"/>
      <c r="M759" s="102"/>
      <c r="N759" s="44"/>
      <c r="O759" s="102"/>
      <c r="P759" s="102"/>
      <c r="Q759" s="44"/>
      <c r="R759" s="102"/>
      <c r="S759" s="102"/>
      <c r="T759" s="44"/>
      <c r="U759" s="44"/>
      <c r="V759" s="44"/>
      <c r="Y759" s="102"/>
      <c r="Z759" s="44"/>
    </row>
    <row r="760" spans="6:26" ht="15.75" customHeight="1" x14ac:dyDescent="0.3">
      <c r="F760" s="44"/>
      <c r="G760" s="102"/>
      <c r="H760" s="102"/>
      <c r="I760" s="44"/>
      <c r="J760" s="102"/>
      <c r="K760" s="44"/>
      <c r="L760" s="44"/>
      <c r="M760" s="102"/>
      <c r="N760" s="44"/>
      <c r="O760" s="102"/>
      <c r="P760" s="102"/>
      <c r="Q760" s="44"/>
      <c r="R760" s="102"/>
      <c r="S760" s="102"/>
      <c r="T760" s="44"/>
      <c r="U760" s="44"/>
      <c r="V760" s="44"/>
      <c r="Y760" s="102"/>
      <c r="Z760" s="44"/>
    </row>
    <row r="761" spans="6:26" ht="15.75" customHeight="1" x14ac:dyDescent="0.3">
      <c r="F761" s="44"/>
      <c r="G761" s="102"/>
      <c r="H761" s="102"/>
      <c r="I761" s="44"/>
      <c r="J761" s="102"/>
      <c r="K761" s="44"/>
      <c r="L761" s="44"/>
      <c r="M761" s="102"/>
      <c r="N761" s="44"/>
      <c r="O761" s="102"/>
      <c r="P761" s="102"/>
      <c r="Q761" s="44"/>
      <c r="R761" s="102"/>
      <c r="S761" s="102"/>
      <c r="T761" s="44"/>
      <c r="U761" s="44"/>
      <c r="V761" s="44"/>
      <c r="Y761" s="102"/>
      <c r="Z761" s="44"/>
    </row>
    <row r="762" spans="6:26" ht="15.75" customHeight="1" x14ac:dyDescent="0.3">
      <c r="F762" s="44"/>
      <c r="G762" s="102"/>
      <c r="H762" s="102"/>
      <c r="I762" s="44"/>
      <c r="J762" s="102"/>
      <c r="K762" s="44"/>
      <c r="L762" s="44"/>
      <c r="M762" s="102"/>
      <c r="N762" s="44"/>
      <c r="O762" s="102"/>
      <c r="P762" s="102"/>
      <c r="Q762" s="44"/>
      <c r="R762" s="102"/>
      <c r="S762" s="102"/>
      <c r="T762" s="44"/>
      <c r="U762" s="44"/>
      <c r="V762" s="44"/>
      <c r="Y762" s="102"/>
      <c r="Z762" s="44"/>
    </row>
    <row r="763" spans="6:26" ht="15.75" customHeight="1" x14ac:dyDescent="0.3">
      <c r="F763" s="44"/>
      <c r="G763" s="102"/>
      <c r="H763" s="102"/>
      <c r="I763" s="44"/>
      <c r="J763" s="102"/>
      <c r="K763" s="44"/>
      <c r="L763" s="44"/>
      <c r="M763" s="102"/>
      <c r="N763" s="44"/>
      <c r="O763" s="102"/>
      <c r="P763" s="102"/>
      <c r="Q763" s="44"/>
      <c r="R763" s="102"/>
      <c r="S763" s="102"/>
      <c r="T763" s="44"/>
      <c r="U763" s="44"/>
      <c r="V763" s="44"/>
      <c r="Y763" s="102"/>
      <c r="Z763" s="44"/>
    </row>
    <row r="764" spans="6:26" ht="15.75" customHeight="1" x14ac:dyDescent="0.3">
      <c r="F764" s="44"/>
      <c r="G764" s="102"/>
      <c r="H764" s="102"/>
      <c r="I764" s="44"/>
      <c r="J764" s="102"/>
      <c r="K764" s="44"/>
      <c r="L764" s="44"/>
      <c r="M764" s="102"/>
      <c r="N764" s="44"/>
      <c r="O764" s="102"/>
      <c r="P764" s="102"/>
      <c r="Q764" s="44"/>
      <c r="R764" s="102"/>
      <c r="S764" s="102"/>
      <c r="T764" s="44"/>
      <c r="U764" s="44"/>
      <c r="V764" s="44"/>
      <c r="Y764" s="102"/>
      <c r="Z764" s="44"/>
    </row>
    <row r="765" spans="6:26" ht="15.75" customHeight="1" x14ac:dyDescent="0.3">
      <c r="F765" s="44"/>
      <c r="G765" s="102"/>
      <c r="H765" s="102"/>
      <c r="I765" s="44"/>
      <c r="J765" s="102"/>
      <c r="K765" s="44"/>
      <c r="L765" s="44"/>
      <c r="M765" s="102"/>
      <c r="N765" s="44"/>
      <c r="O765" s="102"/>
      <c r="P765" s="102"/>
      <c r="Q765" s="44"/>
      <c r="R765" s="102"/>
      <c r="S765" s="102"/>
      <c r="T765" s="44"/>
      <c r="U765" s="44"/>
      <c r="V765" s="44"/>
      <c r="Y765" s="102"/>
      <c r="Z765" s="44"/>
    </row>
    <row r="766" spans="6:26" ht="15.75" customHeight="1" x14ac:dyDescent="0.3">
      <c r="F766" s="44"/>
      <c r="G766" s="102"/>
      <c r="H766" s="102"/>
      <c r="I766" s="44"/>
      <c r="J766" s="102"/>
      <c r="K766" s="44"/>
      <c r="L766" s="44"/>
      <c r="M766" s="102"/>
      <c r="N766" s="44"/>
      <c r="O766" s="102"/>
      <c r="P766" s="102"/>
      <c r="Q766" s="44"/>
      <c r="R766" s="102"/>
      <c r="S766" s="102"/>
      <c r="T766" s="44"/>
      <c r="U766" s="44"/>
      <c r="V766" s="44"/>
      <c r="Y766" s="102"/>
      <c r="Z766" s="44"/>
    </row>
    <row r="767" spans="6:26" ht="15.75" customHeight="1" x14ac:dyDescent="0.3">
      <c r="F767" s="44"/>
      <c r="G767" s="102"/>
      <c r="H767" s="102"/>
      <c r="I767" s="44"/>
      <c r="J767" s="102"/>
      <c r="K767" s="44"/>
      <c r="L767" s="44"/>
      <c r="M767" s="102"/>
      <c r="N767" s="44"/>
      <c r="O767" s="102"/>
      <c r="P767" s="102"/>
      <c r="Q767" s="44"/>
      <c r="R767" s="102"/>
      <c r="S767" s="102"/>
      <c r="T767" s="44"/>
      <c r="U767" s="44"/>
      <c r="V767" s="44"/>
      <c r="Y767" s="102"/>
      <c r="Z767" s="44"/>
    </row>
    <row r="768" spans="6:26" ht="15.75" customHeight="1" x14ac:dyDescent="0.3">
      <c r="F768" s="44"/>
      <c r="G768" s="102"/>
      <c r="H768" s="102"/>
      <c r="I768" s="44"/>
      <c r="J768" s="102"/>
      <c r="K768" s="44"/>
      <c r="L768" s="44"/>
      <c r="M768" s="102"/>
      <c r="N768" s="44"/>
      <c r="O768" s="102"/>
      <c r="P768" s="102"/>
      <c r="Q768" s="44"/>
      <c r="R768" s="102"/>
      <c r="S768" s="102"/>
      <c r="T768" s="44"/>
      <c r="U768" s="44"/>
      <c r="V768" s="44"/>
      <c r="Y768" s="102"/>
      <c r="Z768" s="44"/>
    </row>
    <row r="769" spans="6:26" ht="15.75" customHeight="1" x14ac:dyDescent="0.3">
      <c r="F769" s="44"/>
      <c r="G769" s="102"/>
      <c r="H769" s="102"/>
      <c r="I769" s="44"/>
      <c r="J769" s="102"/>
      <c r="K769" s="44"/>
      <c r="L769" s="44"/>
      <c r="M769" s="102"/>
      <c r="N769" s="44"/>
      <c r="O769" s="102"/>
      <c r="P769" s="102"/>
      <c r="Q769" s="44"/>
      <c r="R769" s="102"/>
      <c r="S769" s="102"/>
      <c r="T769" s="44"/>
      <c r="U769" s="44"/>
      <c r="V769" s="44"/>
      <c r="Y769" s="102"/>
      <c r="Z769" s="44"/>
    </row>
    <row r="770" spans="6:26" ht="15.75" customHeight="1" x14ac:dyDescent="0.3">
      <c r="F770" s="44"/>
      <c r="G770" s="102"/>
      <c r="H770" s="102"/>
      <c r="I770" s="44"/>
      <c r="J770" s="102"/>
      <c r="K770" s="44"/>
      <c r="L770" s="44"/>
      <c r="M770" s="102"/>
      <c r="N770" s="44"/>
      <c r="O770" s="102"/>
      <c r="P770" s="102"/>
      <c r="Q770" s="44"/>
      <c r="R770" s="102"/>
      <c r="S770" s="102"/>
      <c r="T770" s="44"/>
      <c r="U770" s="44"/>
      <c r="V770" s="44"/>
      <c r="Y770" s="102"/>
      <c r="Z770" s="44"/>
    </row>
    <row r="771" spans="6:26" ht="15.75" customHeight="1" x14ac:dyDescent="0.3">
      <c r="F771" s="44"/>
      <c r="G771" s="102"/>
      <c r="H771" s="102"/>
      <c r="I771" s="44"/>
      <c r="J771" s="102"/>
      <c r="K771" s="44"/>
      <c r="L771" s="44"/>
      <c r="M771" s="102"/>
      <c r="N771" s="44"/>
      <c r="O771" s="102"/>
      <c r="P771" s="102"/>
      <c r="Q771" s="44"/>
      <c r="R771" s="102"/>
      <c r="S771" s="102"/>
      <c r="T771" s="44"/>
      <c r="U771" s="44"/>
      <c r="V771" s="44"/>
      <c r="Y771" s="102"/>
      <c r="Z771" s="44"/>
    </row>
    <row r="772" spans="6:26" ht="15.75" customHeight="1" x14ac:dyDescent="0.3">
      <c r="F772" s="44"/>
      <c r="G772" s="102"/>
      <c r="H772" s="102"/>
      <c r="I772" s="44"/>
      <c r="J772" s="102"/>
      <c r="K772" s="44"/>
      <c r="L772" s="44"/>
      <c r="M772" s="102"/>
      <c r="N772" s="44"/>
      <c r="O772" s="102"/>
      <c r="P772" s="102"/>
      <c r="Q772" s="44"/>
      <c r="R772" s="102"/>
      <c r="S772" s="102"/>
      <c r="T772" s="44"/>
      <c r="U772" s="44"/>
      <c r="V772" s="44"/>
      <c r="Y772" s="102"/>
      <c r="Z772" s="44"/>
    </row>
    <row r="773" spans="6:26" ht="15.75" customHeight="1" x14ac:dyDescent="0.3">
      <c r="F773" s="44"/>
      <c r="G773" s="102"/>
      <c r="H773" s="102"/>
      <c r="I773" s="44"/>
      <c r="J773" s="102"/>
      <c r="K773" s="44"/>
      <c r="L773" s="44"/>
      <c r="M773" s="102"/>
      <c r="N773" s="44"/>
      <c r="O773" s="102"/>
      <c r="P773" s="102"/>
      <c r="Q773" s="44"/>
      <c r="R773" s="102"/>
      <c r="S773" s="102"/>
      <c r="T773" s="44"/>
      <c r="U773" s="44"/>
      <c r="V773" s="44"/>
      <c r="Y773" s="102"/>
      <c r="Z773" s="44"/>
    </row>
    <row r="774" spans="6:26" ht="15.75" customHeight="1" x14ac:dyDescent="0.3">
      <c r="F774" s="44"/>
      <c r="G774" s="102"/>
      <c r="H774" s="102"/>
      <c r="I774" s="44"/>
      <c r="J774" s="102"/>
      <c r="K774" s="44"/>
      <c r="L774" s="44"/>
      <c r="M774" s="102"/>
      <c r="N774" s="44"/>
      <c r="O774" s="102"/>
      <c r="P774" s="102"/>
      <c r="Q774" s="44"/>
      <c r="R774" s="102"/>
      <c r="S774" s="102"/>
      <c r="T774" s="44"/>
      <c r="U774" s="44"/>
      <c r="V774" s="44"/>
      <c r="Y774" s="102"/>
      <c r="Z774" s="44"/>
    </row>
    <row r="775" spans="6:26" ht="15.75" customHeight="1" x14ac:dyDescent="0.3">
      <c r="F775" s="44"/>
      <c r="G775" s="102"/>
      <c r="H775" s="102"/>
      <c r="I775" s="44"/>
      <c r="J775" s="102"/>
      <c r="K775" s="44"/>
      <c r="L775" s="44"/>
      <c r="M775" s="102"/>
      <c r="N775" s="44"/>
      <c r="O775" s="102"/>
      <c r="P775" s="102"/>
      <c r="Q775" s="44"/>
      <c r="R775" s="102"/>
      <c r="S775" s="102"/>
      <c r="T775" s="44"/>
      <c r="U775" s="44"/>
      <c r="V775" s="44"/>
      <c r="Y775" s="102"/>
      <c r="Z775" s="44"/>
    </row>
    <row r="776" spans="6:26" ht="15.75" customHeight="1" x14ac:dyDescent="0.3">
      <c r="F776" s="44"/>
      <c r="G776" s="102"/>
      <c r="H776" s="102"/>
      <c r="I776" s="44"/>
      <c r="J776" s="102"/>
      <c r="K776" s="44"/>
      <c r="L776" s="44"/>
      <c r="M776" s="102"/>
      <c r="N776" s="44"/>
      <c r="O776" s="102"/>
      <c r="P776" s="102"/>
      <c r="Q776" s="44"/>
      <c r="R776" s="102"/>
      <c r="S776" s="102"/>
      <c r="T776" s="44"/>
      <c r="U776" s="44"/>
      <c r="V776" s="44"/>
      <c r="Y776" s="102"/>
      <c r="Z776" s="44"/>
    </row>
    <row r="777" spans="6:26" ht="15.75" customHeight="1" x14ac:dyDescent="0.3">
      <c r="F777" s="44"/>
      <c r="G777" s="102"/>
      <c r="H777" s="102"/>
      <c r="I777" s="44"/>
      <c r="J777" s="102"/>
      <c r="K777" s="44"/>
      <c r="L777" s="44"/>
      <c r="M777" s="102"/>
      <c r="N777" s="44"/>
      <c r="O777" s="102"/>
      <c r="P777" s="102"/>
      <c r="Q777" s="44"/>
      <c r="R777" s="102"/>
      <c r="S777" s="102"/>
      <c r="T777" s="44"/>
      <c r="U777" s="44"/>
      <c r="V777" s="44"/>
      <c r="Y777" s="102"/>
      <c r="Z777" s="44"/>
    </row>
    <row r="778" spans="6:26" ht="15.75" customHeight="1" x14ac:dyDescent="0.3">
      <c r="F778" s="44"/>
      <c r="G778" s="102"/>
      <c r="H778" s="102"/>
      <c r="I778" s="44"/>
      <c r="J778" s="102"/>
      <c r="K778" s="44"/>
      <c r="L778" s="44"/>
      <c r="M778" s="102"/>
      <c r="N778" s="44"/>
      <c r="O778" s="102"/>
      <c r="P778" s="102"/>
      <c r="Q778" s="44"/>
      <c r="R778" s="102"/>
      <c r="S778" s="102"/>
      <c r="T778" s="44"/>
      <c r="U778" s="44"/>
      <c r="V778" s="44"/>
      <c r="Y778" s="102"/>
      <c r="Z778" s="44"/>
    </row>
    <row r="779" spans="6:26" ht="15.75" customHeight="1" x14ac:dyDescent="0.3">
      <c r="F779" s="44"/>
      <c r="G779" s="102"/>
      <c r="H779" s="102"/>
      <c r="I779" s="44"/>
      <c r="J779" s="102"/>
      <c r="K779" s="44"/>
      <c r="L779" s="44"/>
      <c r="M779" s="102"/>
      <c r="N779" s="44"/>
      <c r="O779" s="102"/>
      <c r="P779" s="102"/>
      <c r="Q779" s="44"/>
      <c r="R779" s="102"/>
      <c r="S779" s="102"/>
      <c r="T779" s="44"/>
      <c r="U779" s="44"/>
      <c r="V779" s="44"/>
      <c r="Y779" s="102"/>
      <c r="Z779" s="44"/>
    </row>
    <row r="780" spans="6:26" ht="15.75" customHeight="1" x14ac:dyDescent="0.3">
      <c r="F780" s="44"/>
      <c r="G780" s="102"/>
      <c r="H780" s="102"/>
      <c r="I780" s="44"/>
      <c r="J780" s="102"/>
      <c r="K780" s="44"/>
      <c r="L780" s="44"/>
      <c r="M780" s="102"/>
      <c r="N780" s="44"/>
      <c r="O780" s="102"/>
      <c r="P780" s="102"/>
      <c r="Q780" s="44"/>
      <c r="R780" s="102"/>
      <c r="S780" s="102"/>
      <c r="T780" s="44"/>
      <c r="U780" s="44"/>
      <c r="V780" s="44"/>
      <c r="Y780" s="102"/>
      <c r="Z780" s="44"/>
    </row>
    <row r="781" spans="6:26" ht="15.75" customHeight="1" x14ac:dyDescent="0.3">
      <c r="F781" s="44"/>
      <c r="G781" s="102"/>
      <c r="H781" s="102"/>
      <c r="I781" s="44"/>
      <c r="J781" s="102"/>
      <c r="K781" s="44"/>
      <c r="L781" s="44"/>
      <c r="M781" s="102"/>
      <c r="N781" s="44"/>
      <c r="O781" s="102"/>
      <c r="P781" s="102"/>
      <c r="Q781" s="44"/>
      <c r="R781" s="102"/>
      <c r="S781" s="102"/>
      <c r="T781" s="44"/>
      <c r="U781" s="44"/>
      <c r="V781" s="44"/>
      <c r="Y781" s="102"/>
      <c r="Z781" s="44"/>
    </row>
    <row r="782" spans="6:26" ht="15.75" customHeight="1" x14ac:dyDescent="0.3">
      <c r="F782" s="44"/>
      <c r="G782" s="102"/>
      <c r="H782" s="102"/>
      <c r="I782" s="44"/>
      <c r="J782" s="102"/>
      <c r="K782" s="44"/>
      <c r="L782" s="44"/>
      <c r="M782" s="102"/>
      <c r="N782" s="44"/>
      <c r="O782" s="102"/>
      <c r="P782" s="102"/>
      <c r="Q782" s="44"/>
      <c r="R782" s="102"/>
      <c r="S782" s="102"/>
      <c r="T782" s="44"/>
      <c r="U782" s="44"/>
      <c r="V782" s="44"/>
      <c r="Y782" s="102"/>
      <c r="Z782" s="44"/>
    </row>
    <row r="783" spans="6:26" ht="15.75" customHeight="1" x14ac:dyDescent="0.3">
      <c r="F783" s="44"/>
      <c r="G783" s="102"/>
      <c r="H783" s="102"/>
      <c r="I783" s="44"/>
      <c r="J783" s="102"/>
      <c r="K783" s="44"/>
      <c r="L783" s="44"/>
      <c r="M783" s="102"/>
      <c r="N783" s="44"/>
      <c r="O783" s="102"/>
      <c r="P783" s="102"/>
      <c r="Q783" s="44"/>
      <c r="R783" s="102"/>
      <c r="S783" s="102"/>
      <c r="T783" s="44"/>
      <c r="U783" s="44"/>
      <c r="V783" s="44"/>
      <c r="Y783" s="102"/>
      <c r="Z783" s="44"/>
    </row>
    <row r="784" spans="6:26" ht="15.75" customHeight="1" x14ac:dyDescent="0.3">
      <c r="F784" s="44"/>
      <c r="G784" s="102"/>
      <c r="H784" s="102"/>
      <c r="I784" s="44"/>
      <c r="J784" s="102"/>
      <c r="K784" s="44"/>
      <c r="L784" s="44"/>
      <c r="M784" s="102"/>
      <c r="N784" s="44"/>
      <c r="O784" s="102"/>
      <c r="P784" s="102"/>
      <c r="Q784" s="44"/>
      <c r="R784" s="102"/>
      <c r="S784" s="102"/>
      <c r="T784" s="44"/>
      <c r="U784" s="44"/>
      <c r="V784" s="44"/>
      <c r="Y784" s="102"/>
      <c r="Z784" s="44"/>
    </row>
    <row r="785" spans="6:26" ht="15.75" customHeight="1" x14ac:dyDescent="0.3">
      <c r="F785" s="44"/>
      <c r="G785" s="102"/>
      <c r="H785" s="102"/>
      <c r="I785" s="44"/>
      <c r="J785" s="102"/>
      <c r="K785" s="44"/>
      <c r="L785" s="44"/>
      <c r="M785" s="102"/>
      <c r="N785" s="44"/>
      <c r="O785" s="102"/>
      <c r="P785" s="102"/>
      <c r="Q785" s="44"/>
      <c r="R785" s="102"/>
      <c r="S785" s="102"/>
      <c r="T785" s="44"/>
      <c r="U785" s="44"/>
      <c r="V785" s="44"/>
      <c r="Y785" s="102"/>
      <c r="Z785" s="44"/>
    </row>
    <row r="786" spans="6:26" ht="15.75" customHeight="1" x14ac:dyDescent="0.3">
      <c r="F786" s="44"/>
      <c r="G786" s="102"/>
      <c r="H786" s="102"/>
      <c r="I786" s="44"/>
      <c r="J786" s="102"/>
      <c r="K786" s="44"/>
      <c r="L786" s="44"/>
      <c r="M786" s="102"/>
      <c r="N786" s="44"/>
      <c r="O786" s="102"/>
      <c r="P786" s="102"/>
      <c r="Q786" s="44"/>
      <c r="R786" s="102"/>
      <c r="S786" s="102"/>
      <c r="T786" s="44"/>
      <c r="U786" s="44"/>
      <c r="V786" s="44"/>
      <c r="Y786" s="102"/>
      <c r="Z786" s="44"/>
    </row>
    <row r="787" spans="6:26" ht="15.75" customHeight="1" x14ac:dyDescent="0.3">
      <c r="F787" s="44"/>
      <c r="G787" s="102"/>
      <c r="H787" s="102"/>
      <c r="I787" s="44"/>
      <c r="J787" s="102"/>
      <c r="K787" s="44"/>
      <c r="L787" s="44"/>
      <c r="M787" s="102"/>
      <c r="N787" s="44"/>
      <c r="O787" s="102"/>
      <c r="P787" s="102"/>
      <c r="Q787" s="44"/>
      <c r="R787" s="102"/>
      <c r="S787" s="102"/>
      <c r="T787" s="44"/>
      <c r="U787" s="44"/>
      <c r="V787" s="44"/>
      <c r="Y787" s="102"/>
      <c r="Z787" s="44"/>
    </row>
    <row r="788" spans="6:26" ht="15.75" customHeight="1" x14ac:dyDescent="0.3">
      <c r="F788" s="44"/>
      <c r="G788" s="102"/>
      <c r="H788" s="102"/>
      <c r="I788" s="44"/>
      <c r="J788" s="102"/>
      <c r="K788" s="44"/>
      <c r="L788" s="44"/>
      <c r="M788" s="102"/>
      <c r="N788" s="44"/>
      <c r="O788" s="102"/>
      <c r="P788" s="102"/>
      <c r="Q788" s="44"/>
      <c r="R788" s="102"/>
      <c r="S788" s="102"/>
      <c r="T788" s="44"/>
      <c r="U788" s="44"/>
      <c r="V788" s="44"/>
      <c r="Y788" s="102"/>
      <c r="Z788" s="44"/>
    </row>
    <row r="789" spans="6:26" ht="15.75" customHeight="1" x14ac:dyDescent="0.3">
      <c r="F789" s="44"/>
      <c r="G789" s="102"/>
      <c r="H789" s="102"/>
      <c r="I789" s="44"/>
      <c r="J789" s="102"/>
      <c r="K789" s="44"/>
      <c r="L789" s="44"/>
      <c r="M789" s="102"/>
      <c r="N789" s="44"/>
      <c r="O789" s="102"/>
      <c r="P789" s="102"/>
      <c r="Q789" s="44"/>
      <c r="R789" s="102"/>
      <c r="S789" s="102"/>
      <c r="T789" s="44"/>
      <c r="U789" s="44"/>
      <c r="V789" s="44"/>
      <c r="Y789" s="102"/>
      <c r="Z789" s="44"/>
    </row>
    <row r="790" spans="6:26" ht="15.75" customHeight="1" x14ac:dyDescent="0.3">
      <c r="F790" s="44"/>
      <c r="G790" s="102"/>
      <c r="H790" s="102"/>
      <c r="I790" s="44"/>
      <c r="J790" s="102"/>
      <c r="K790" s="44"/>
      <c r="L790" s="44"/>
      <c r="M790" s="102"/>
      <c r="N790" s="44"/>
      <c r="O790" s="102"/>
      <c r="P790" s="102"/>
      <c r="Q790" s="44"/>
      <c r="R790" s="102"/>
      <c r="S790" s="102"/>
      <c r="T790" s="44"/>
      <c r="U790" s="44"/>
      <c r="V790" s="44"/>
      <c r="Y790" s="102"/>
      <c r="Z790" s="44"/>
    </row>
    <row r="791" spans="6:26" ht="15.75" customHeight="1" x14ac:dyDescent="0.3">
      <c r="F791" s="44"/>
      <c r="G791" s="102"/>
      <c r="H791" s="102"/>
      <c r="I791" s="44"/>
      <c r="J791" s="102"/>
      <c r="K791" s="44"/>
      <c r="L791" s="44"/>
      <c r="M791" s="102"/>
      <c r="N791" s="44"/>
      <c r="O791" s="102"/>
      <c r="P791" s="102"/>
      <c r="Q791" s="44"/>
      <c r="R791" s="102"/>
      <c r="S791" s="102"/>
      <c r="T791" s="44"/>
      <c r="U791" s="44"/>
      <c r="V791" s="44"/>
      <c r="Y791" s="102"/>
      <c r="Z791" s="44"/>
    </row>
    <row r="792" spans="6:26" ht="15.75" customHeight="1" x14ac:dyDescent="0.3">
      <c r="F792" s="44"/>
      <c r="G792" s="102"/>
      <c r="H792" s="102"/>
      <c r="I792" s="44"/>
      <c r="J792" s="102"/>
      <c r="K792" s="44"/>
      <c r="L792" s="44"/>
      <c r="M792" s="102"/>
      <c r="N792" s="44"/>
      <c r="O792" s="102"/>
      <c r="P792" s="102"/>
      <c r="Q792" s="44"/>
      <c r="R792" s="102"/>
      <c r="S792" s="102"/>
      <c r="T792" s="44"/>
      <c r="U792" s="44"/>
      <c r="V792" s="44"/>
      <c r="Y792" s="102"/>
      <c r="Z792" s="44"/>
    </row>
    <row r="793" spans="6:26" ht="15.75" customHeight="1" x14ac:dyDescent="0.3">
      <c r="F793" s="44"/>
      <c r="G793" s="102"/>
      <c r="H793" s="102"/>
      <c r="I793" s="44"/>
      <c r="J793" s="102"/>
      <c r="K793" s="44"/>
      <c r="L793" s="44"/>
      <c r="M793" s="102"/>
      <c r="N793" s="44"/>
      <c r="O793" s="102"/>
      <c r="P793" s="102"/>
      <c r="Q793" s="44"/>
      <c r="R793" s="102"/>
      <c r="S793" s="102"/>
      <c r="T793" s="44"/>
      <c r="U793" s="44"/>
      <c r="V793" s="44"/>
      <c r="Y793" s="102"/>
      <c r="Z793" s="44"/>
    </row>
    <row r="794" spans="6:26" ht="15.75" customHeight="1" x14ac:dyDescent="0.3">
      <c r="F794" s="44"/>
      <c r="G794" s="102"/>
      <c r="H794" s="102"/>
      <c r="I794" s="44"/>
      <c r="J794" s="102"/>
      <c r="K794" s="44"/>
      <c r="L794" s="44"/>
      <c r="M794" s="102"/>
      <c r="N794" s="44"/>
      <c r="O794" s="102"/>
      <c r="P794" s="102"/>
      <c r="Q794" s="44"/>
      <c r="R794" s="102"/>
      <c r="S794" s="102"/>
      <c r="T794" s="44"/>
      <c r="U794" s="44"/>
      <c r="V794" s="44"/>
      <c r="Y794" s="102"/>
      <c r="Z794" s="44"/>
    </row>
    <row r="795" spans="6:26" ht="15.75" customHeight="1" x14ac:dyDescent="0.3">
      <c r="F795" s="44"/>
      <c r="G795" s="102"/>
      <c r="H795" s="102"/>
      <c r="I795" s="44"/>
      <c r="J795" s="102"/>
      <c r="K795" s="44"/>
      <c r="L795" s="44"/>
      <c r="M795" s="102"/>
      <c r="N795" s="44"/>
      <c r="O795" s="102"/>
      <c r="P795" s="102"/>
      <c r="Q795" s="44"/>
      <c r="R795" s="102"/>
      <c r="S795" s="102"/>
      <c r="T795" s="44"/>
      <c r="U795" s="44"/>
      <c r="V795" s="44"/>
      <c r="Y795" s="102"/>
      <c r="Z795" s="44"/>
    </row>
    <row r="796" spans="6:26" ht="15.75" customHeight="1" x14ac:dyDescent="0.3">
      <c r="F796" s="44"/>
      <c r="G796" s="102"/>
      <c r="H796" s="102"/>
      <c r="I796" s="44"/>
      <c r="J796" s="102"/>
      <c r="K796" s="44"/>
      <c r="L796" s="44"/>
      <c r="M796" s="102"/>
      <c r="N796" s="44"/>
      <c r="O796" s="102"/>
      <c r="P796" s="102"/>
      <c r="Q796" s="44"/>
      <c r="R796" s="102"/>
      <c r="S796" s="102"/>
      <c r="T796" s="44"/>
      <c r="U796" s="44"/>
      <c r="V796" s="44"/>
      <c r="Y796" s="102"/>
      <c r="Z796" s="44"/>
    </row>
    <row r="797" spans="6:26" ht="15.75" customHeight="1" x14ac:dyDescent="0.3">
      <c r="F797" s="44"/>
      <c r="G797" s="102"/>
      <c r="H797" s="102"/>
      <c r="I797" s="44"/>
      <c r="J797" s="102"/>
      <c r="K797" s="44"/>
      <c r="L797" s="44"/>
      <c r="M797" s="102"/>
      <c r="N797" s="44"/>
      <c r="O797" s="102"/>
      <c r="P797" s="102"/>
      <c r="Q797" s="44"/>
      <c r="R797" s="102"/>
      <c r="S797" s="102"/>
      <c r="T797" s="44"/>
      <c r="U797" s="44"/>
      <c r="V797" s="44"/>
      <c r="Y797" s="102"/>
      <c r="Z797" s="44"/>
    </row>
    <row r="798" spans="6:26" ht="15.75" customHeight="1" x14ac:dyDescent="0.3">
      <c r="F798" s="44"/>
      <c r="G798" s="102"/>
      <c r="H798" s="102"/>
      <c r="I798" s="44"/>
      <c r="J798" s="102"/>
      <c r="K798" s="44"/>
      <c r="L798" s="44"/>
      <c r="M798" s="102"/>
      <c r="N798" s="44"/>
      <c r="O798" s="102"/>
      <c r="P798" s="102"/>
      <c r="Q798" s="44"/>
      <c r="R798" s="102"/>
      <c r="S798" s="102"/>
      <c r="T798" s="44"/>
      <c r="U798" s="44"/>
      <c r="V798" s="44"/>
      <c r="Y798" s="102"/>
      <c r="Z798" s="44"/>
    </row>
    <row r="799" spans="6:26" ht="15.75" customHeight="1" x14ac:dyDescent="0.3">
      <c r="F799" s="44"/>
      <c r="G799" s="102"/>
      <c r="H799" s="102"/>
      <c r="I799" s="44"/>
      <c r="J799" s="102"/>
      <c r="K799" s="44"/>
      <c r="L799" s="44"/>
      <c r="M799" s="102"/>
      <c r="N799" s="44"/>
      <c r="O799" s="102"/>
      <c r="P799" s="102"/>
      <c r="Q799" s="44"/>
      <c r="R799" s="102"/>
      <c r="S799" s="102"/>
      <c r="T799" s="44"/>
      <c r="U799" s="44"/>
      <c r="V799" s="44"/>
      <c r="Y799" s="102"/>
      <c r="Z799" s="44"/>
    </row>
    <row r="800" spans="6:26" ht="15.75" customHeight="1" x14ac:dyDescent="0.3">
      <c r="F800" s="44"/>
      <c r="G800" s="102"/>
      <c r="H800" s="102"/>
      <c r="I800" s="44"/>
      <c r="J800" s="102"/>
      <c r="K800" s="44"/>
      <c r="L800" s="44"/>
      <c r="M800" s="102"/>
      <c r="N800" s="44"/>
      <c r="O800" s="102"/>
      <c r="P800" s="102"/>
      <c r="Q800" s="44"/>
      <c r="R800" s="102"/>
      <c r="S800" s="102"/>
      <c r="T800" s="44"/>
      <c r="U800" s="44"/>
      <c r="V800" s="44"/>
      <c r="Y800" s="102"/>
      <c r="Z800" s="44"/>
    </row>
    <row r="801" spans="6:26" ht="15.75" customHeight="1" x14ac:dyDescent="0.3">
      <c r="F801" s="44"/>
      <c r="G801" s="102"/>
      <c r="H801" s="102"/>
      <c r="I801" s="44"/>
      <c r="J801" s="102"/>
      <c r="K801" s="44"/>
      <c r="L801" s="44"/>
      <c r="M801" s="102"/>
      <c r="N801" s="44"/>
      <c r="O801" s="102"/>
      <c r="P801" s="102"/>
      <c r="Q801" s="44"/>
      <c r="R801" s="102"/>
      <c r="S801" s="102"/>
      <c r="T801" s="44"/>
      <c r="U801" s="44"/>
      <c r="V801" s="44"/>
      <c r="Y801" s="102"/>
      <c r="Z801" s="44"/>
    </row>
    <row r="802" spans="6:26" ht="15.75" customHeight="1" x14ac:dyDescent="0.3">
      <c r="F802" s="44"/>
      <c r="G802" s="102"/>
      <c r="H802" s="102"/>
      <c r="I802" s="44"/>
      <c r="J802" s="102"/>
      <c r="K802" s="44"/>
      <c r="L802" s="44"/>
      <c r="M802" s="102"/>
      <c r="N802" s="44"/>
      <c r="O802" s="102"/>
      <c r="P802" s="102"/>
      <c r="Q802" s="44"/>
      <c r="R802" s="102"/>
      <c r="S802" s="102"/>
      <c r="T802" s="44"/>
      <c r="U802" s="44"/>
      <c r="V802" s="44"/>
      <c r="Y802" s="102"/>
      <c r="Z802" s="44"/>
    </row>
    <row r="803" spans="6:26" ht="15.75" customHeight="1" x14ac:dyDescent="0.3">
      <c r="F803" s="44"/>
      <c r="G803" s="102"/>
      <c r="H803" s="102"/>
      <c r="I803" s="44"/>
      <c r="J803" s="102"/>
      <c r="K803" s="44"/>
      <c r="L803" s="44"/>
      <c r="M803" s="102"/>
      <c r="N803" s="44"/>
      <c r="O803" s="102"/>
      <c r="P803" s="102"/>
      <c r="Q803" s="44"/>
      <c r="R803" s="102"/>
      <c r="S803" s="102"/>
      <c r="T803" s="44"/>
      <c r="U803" s="44"/>
      <c r="V803" s="44"/>
      <c r="Y803" s="102"/>
      <c r="Z803" s="44"/>
    </row>
    <row r="804" spans="6:26" ht="15.75" customHeight="1" x14ac:dyDescent="0.3">
      <c r="F804" s="44"/>
      <c r="G804" s="102"/>
      <c r="H804" s="102"/>
      <c r="I804" s="44"/>
      <c r="J804" s="102"/>
      <c r="K804" s="44"/>
      <c r="L804" s="44"/>
      <c r="M804" s="102"/>
      <c r="N804" s="44"/>
      <c r="O804" s="102"/>
      <c r="P804" s="102"/>
      <c r="Q804" s="44"/>
      <c r="R804" s="102"/>
      <c r="S804" s="102"/>
      <c r="T804" s="44"/>
      <c r="U804" s="44"/>
      <c r="V804" s="44"/>
      <c r="Y804" s="102"/>
      <c r="Z804" s="44"/>
    </row>
    <row r="805" spans="6:26" ht="15.75" customHeight="1" x14ac:dyDescent="0.3">
      <c r="F805" s="44"/>
      <c r="G805" s="102"/>
      <c r="H805" s="102"/>
      <c r="I805" s="44"/>
      <c r="J805" s="102"/>
      <c r="K805" s="44"/>
      <c r="L805" s="44"/>
      <c r="M805" s="102"/>
      <c r="N805" s="44"/>
      <c r="O805" s="102"/>
      <c r="P805" s="102"/>
      <c r="Q805" s="44"/>
      <c r="R805" s="102"/>
      <c r="S805" s="102"/>
      <c r="T805" s="44"/>
      <c r="U805" s="44"/>
      <c r="V805" s="44"/>
      <c r="Y805" s="102"/>
      <c r="Z805" s="44"/>
    </row>
    <row r="806" spans="6:26" ht="15.75" customHeight="1" x14ac:dyDescent="0.3">
      <c r="F806" s="44"/>
      <c r="G806" s="102"/>
      <c r="H806" s="102"/>
      <c r="I806" s="44"/>
      <c r="J806" s="102"/>
      <c r="K806" s="44"/>
      <c r="L806" s="44"/>
      <c r="M806" s="102"/>
      <c r="N806" s="44"/>
      <c r="O806" s="102"/>
      <c r="P806" s="102"/>
      <c r="Q806" s="44"/>
      <c r="R806" s="102"/>
      <c r="S806" s="102"/>
      <c r="T806" s="44"/>
      <c r="U806" s="44"/>
      <c r="V806" s="44"/>
      <c r="Y806" s="102"/>
      <c r="Z806" s="44"/>
    </row>
    <row r="807" spans="6:26" ht="15.75" customHeight="1" x14ac:dyDescent="0.3">
      <c r="F807" s="44"/>
      <c r="G807" s="102"/>
      <c r="H807" s="102"/>
      <c r="I807" s="44"/>
      <c r="J807" s="102"/>
      <c r="K807" s="44"/>
      <c r="L807" s="44"/>
      <c r="M807" s="102"/>
      <c r="N807" s="44"/>
      <c r="O807" s="102"/>
      <c r="P807" s="102"/>
      <c r="Q807" s="44"/>
      <c r="R807" s="102"/>
      <c r="S807" s="102"/>
      <c r="T807" s="44"/>
      <c r="U807" s="44"/>
      <c r="V807" s="44"/>
      <c r="Y807" s="102"/>
      <c r="Z807" s="44"/>
    </row>
    <row r="808" spans="6:26" ht="15.75" customHeight="1" x14ac:dyDescent="0.3">
      <c r="F808" s="44"/>
      <c r="G808" s="102"/>
      <c r="H808" s="102"/>
      <c r="I808" s="44"/>
      <c r="J808" s="102"/>
      <c r="K808" s="44"/>
      <c r="L808" s="44"/>
      <c r="M808" s="102"/>
      <c r="N808" s="44"/>
      <c r="O808" s="102"/>
      <c r="P808" s="102"/>
      <c r="Q808" s="44"/>
      <c r="R808" s="102"/>
      <c r="S808" s="102"/>
      <c r="T808" s="44"/>
      <c r="U808" s="44"/>
      <c r="V808" s="44"/>
      <c r="Y808" s="102"/>
      <c r="Z808" s="44"/>
    </row>
    <row r="809" spans="6:26" ht="15.75" customHeight="1" x14ac:dyDescent="0.3">
      <c r="F809" s="44"/>
      <c r="G809" s="102"/>
      <c r="H809" s="102"/>
      <c r="I809" s="44"/>
      <c r="J809" s="102"/>
      <c r="K809" s="44"/>
      <c r="L809" s="44"/>
      <c r="M809" s="102"/>
      <c r="N809" s="44"/>
      <c r="O809" s="102"/>
      <c r="P809" s="102"/>
      <c r="Q809" s="44"/>
      <c r="R809" s="102"/>
      <c r="S809" s="102"/>
      <c r="T809" s="44"/>
      <c r="U809" s="44"/>
      <c r="V809" s="44"/>
      <c r="Y809" s="102"/>
      <c r="Z809" s="44"/>
    </row>
    <row r="810" spans="6:26" ht="15.75" customHeight="1" x14ac:dyDescent="0.3">
      <c r="F810" s="44"/>
      <c r="G810" s="102"/>
      <c r="H810" s="102"/>
      <c r="I810" s="44"/>
      <c r="J810" s="102"/>
      <c r="K810" s="44"/>
      <c r="L810" s="44"/>
      <c r="M810" s="102"/>
      <c r="N810" s="44"/>
      <c r="O810" s="102"/>
      <c r="P810" s="102"/>
      <c r="Q810" s="44"/>
      <c r="R810" s="102"/>
      <c r="S810" s="102"/>
      <c r="T810" s="44"/>
      <c r="U810" s="44"/>
      <c r="V810" s="44"/>
      <c r="Y810" s="102"/>
      <c r="Z810" s="44"/>
    </row>
    <row r="811" spans="6:26" ht="15.75" customHeight="1" x14ac:dyDescent="0.3">
      <c r="F811" s="44"/>
      <c r="G811" s="102"/>
      <c r="H811" s="102"/>
      <c r="I811" s="44"/>
      <c r="J811" s="102"/>
      <c r="K811" s="44"/>
      <c r="L811" s="44"/>
      <c r="M811" s="102"/>
      <c r="N811" s="44"/>
      <c r="O811" s="102"/>
      <c r="P811" s="102"/>
      <c r="Q811" s="44"/>
      <c r="R811" s="102"/>
      <c r="S811" s="102"/>
      <c r="T811" s="44"/>
      <c r="U811" s="44"/>
      <c r="V811" s="44"/>
      <c r="Y811" s="102"/>
      <c r="Z811" s="44"/>
    </row>
    <row r="812" spans="6:26" ht="15.75" customHeight="1" x14ac:dyDescent="0.3">
      <c r="F812" s="44"/>
      <c r="G812" s="102"/>
      <c r="H812" s="102"/>
      <c r="I812" s="44"/>
      <c r="J812" s="102"/>
      <c r="K812" s="44"/>
      <c r="L812" s="44"/>
      <c r="M812" s="102"/>
      <c r="N812" s="44"/>
      <c r="O812" s="102"/>
      <c r="P812" s="102"/>
      <c r="Q812" s="44"/>
      <c r="R812" s="102"/>
      <c r="S812" s="102"/>
      <c r="T812" s="44"/>
      <c r="U812" s="44"/>
      <c r="V812" s="44"/>
      <c r="Y812" s="102"/>
      <c r="Z812" s="44"/>
    </row>
    <row r="813" spans="6:26" ht="15.75" customHeight="1" x14ac:dyDescent="0.3">
      <c r="F813" s="44"/>
      <c r="G813" s="102"/>
      <c r="H813" s="102"/>
      <c r="I813" s="44"/>
      <c r="J813" s="102"/>
      <c r="K813" s="44"/>
      <c r="L813" s="44"/>
      <c r="M813" s="102"/>
      <c r="N813" s="44"/>
      <c r="O813" s="102"/>
      <c r="P813" s="102"/>
      <c r="Q813" s="44"/>
      <c r="R813" s="102"/>
      <c r="S813" s="102"/>
      <c r="T813" s="44"/>
      <c r="U813" s="44"/>
      <c r="V813" s="44"/>
      <c r="Y813" s="102"/>
      <c r="Z813" s="44"/>
    </row>
    <row r="814" spans="6:26" ht="15.75" customHeight="1" x14ac:dyDescent="0.3">
      <c r="F814" s="44"/>
      <c r="G814" s="102"/>
      <c r="H814" s="102"/>
      <c r="I814" s="44"/>
      <c r="J814" s="102"/>
      <c r="K814" s="44"/>
      <c r="L814" s="44"/>
      <c r="M814" s="102"/>
      <c r="N814" s="44"/>
      <c r="O814" s="102"/>
      <c r="P814" s="102"/>
      <c r="Q814" s="44"/>
      <c r="R814" s="102"/>
      <c r="S814" s="102"/>
      <c r="T814" s="44"/>
      <c r="U814" s="44"/>
      <c r="V814" s="44"/>
      <c r="Y814" s="102"/>
      <c r="Z814" s="44"/>
    </row>
    <row r="815" spans="6:26" ht="15.75" customHeight="1" x14ac:dyDescent="0.3">
      <c r="F815" s="44"/>
      <c r="G815" s="102"/>
      <c r="H815" s="102"/>
      <c r="I815" s="44"/>
      <c r="J815" s="102"/>
      <c r="K815" s="44"/>
      <c r="L815" s="44"/>
      <c r="M815" s="102"/>
      <c r="N815" s="44"/>
      <c r="O815" s="102"/>
      <c r="P815" s="102"/>
      <c r="Q815" s="44"/>
      <c r="R815" s="102"/>
      <c r="S815" s="102"/>
      <c r="T815" s="44"/>
      <c r="U815" s="44"/>
      <c r="V815" s="44"/>
      <c r="Y815" s="102"/>
      <c r="Z815" s="44"/>
    </row>
    <row r="816" spans="6:26" ht="15.75" customHeight="1" x14ac:dyDescent="0.3">
      <c r="F816" s="44"/>
      <c r="G816" s="102"/>
      <c r="H816" s="102"/>
      <c r="I816" s="44"/>
      <c r="J816" s="102"/>
      <c r="K816" s="44"/>
      <c r="L816" s="44"/>
      <c r="M816" s="102"/>
      <c r="N816" s="44"/>
      <c r="O816" s="102"/>
      <c r="P816" s="102"/>
      <c r="Q816" s="44"/>
      <c r="R816" s="102"/>
      <c r="S816" s="102"/>
      <c r="T816" s="44"/>
      <c r="U816" s="44"/>
      <c r="V816" s="44"/>
      <c r="Y816" s="102"/>
      <c r="Z816" s="44"/>
    </row>
    <row r="817" spans="6:26" ht="15.75" customHeight="1" x14ac:dyDescent="0.3">
      <c r="F817" s="44"/>
      <c r="G817" s="102"/>
      <c r="H817" s="102"/>
      <c r="I817" s="44"/>
      <c r="J817" s="102"/>
      <c r="K817" s="44"/>
      <c r="L817" s="44"/>
      <c r="M817" s="102"/>
      <c r="N817" s="44"/>
      <c r="O817" s="102"/>
      <c r="P817" s="102"/>
      <c r="Q817" s="44"/>
      <c r="R817" s="102"/>
      <c r="S817" s="102"/>
      <c r="T817" s="44"/>
      <c r="U817" s="44"/>
      <c r="V817" s="44"/>
      <c r="Y817" s="102"/>
      <c r="Z817" s="44"/>
    </row>
    <row r="818" spans="6:26" ht="15.75" customHeight="1" x14ac:dyDescent="0.3">
      <c r="F818" s="44"/>
      <c r="G818" s="102"/>
      <c r="H818" s="102"/>
      <c r="I818" s="44"/>
      <c r="J818" s="102"/>
      <c r="K818" s="44"/>
      <c r="L818" s="44"/>
      <c r="M818" s="102"/>
      <c r="N818" s="44"/>
      <c r="O818" s="102"/>
      <c r="P818" s="102"/>
      <c r="Q818" s="44"/>
      <c r="R818" s="102"/>
      <c r="S818" s="102"/>
      <c r="T818" s="44"/>
      <c r="U818" s="44"/>
      <c r="V818" s="44"/>
      <c r="Y818" s="102"/>
      <c r="Z818" s="44"/>
    </row>
    <row r="819" spans="6:26" ht="15.75" customHeight="1" x14ac:dyDescent="0.3">
      <c r="F819" s="44"/>
      <c r="G819" s="102"/>
      <c r="H819" s="102"/>
      <c r="I819" s="44"/>
      <c r="J819" s="102"/>
      <c r="K819" s="44"/>
      <c r="L819" s="44"/>
      <c r="M819" s="102"/>
      <c r="N819" s="44"/>
      <c r="O819" s="102"/>
      <c r="P819" s="102"/>
      <c r="Q819" s="44"/>
      <c r="R819" s="102"/>
      <c r="S819" s="102"/>
      <c r="T819" s="44"/>
      <c r="U819" s="44"/>
      <c r="V819" s="44"/>
      <c r="Y819" s="102"/>
      <c r="Z819" s="44"/>
    </row>
    <row r="820" spans="6:26" ht="15.75" customHeight="1" x14ac:dyDescent="0.3">
      <c r="F820" s="44"/>
      <c r="G820" s="102"/>
      <c r="H820" s="102"/>
      <c r="I820" s="44"/>
      <c r="J820" s="102"/>
      <c r="K820" s="44"/>
      <c r="L820" s="44"/>
      <c r="M820" s="102"/>
      <c r="N820" s="44"/>
      <c r="O820" s="102"/>
      <c r="P820" s="102"/>
      <c r="Q820" s="44"/>
      <c r="R820" s="102"/>
      <c r="S820" s="102"/>
      <c r="T820" s="44"/>
      <c r="U820" s="44"/>
      <c r="V820" s="44"/>
      <c r="Y820" s="102"/>
      <c r="Z820" s="44"/>
    </row>
    <row r="821" spans="6:26" ht="15.75" customHeight="1" x14ac:dyDescent="0.3">
      <c r="F821" s="44"/>
      <c r="G821" s="102"/>
      <c r="H821" s="102"/>
      <c r="I821" s="44"/>
      <c r="J821" s="102"/>
      <c r="K821" s="44"/>
      <c r="L821" s="44"/>
      <c r="M821" s="102"/>
      <c r="N821" s="44"/>
      <c r="O821" s="102"/>
      <c r="P821" s="102"/>
      <c r="Q821" s="44"/>
      <c r="R821" s="102"/>
      <c r="S821" s="102"/>
      <c r="T821" s="44"/>
      <c r="U821" s="44"/>
      <c r="V821" s="44"/>
      <c r="Y821" s="102"/>
      <c r="Z821" s="44"/>
    </row>
    <row r="822" spans="6:26" ht="15.75" customHeight="1" x14ac:dyDescent="0.3">
      <c r="F822" s="44"/>
      <c r="G822" s="102"/>
      <c r="H822" s="102"/>
      <c r="I822" s="44"/>
      <c r="J822" s="102"/>
      <c r="K822" s="44"/>
      <c r="L822" s="44"/>
      <c r="M822" s="102"/>
      <c r="N822" s="44"/>
      <c r="O822" s="102"/>
      <c r="P822" s="102"/>
      <c r="Q822" s="44"/>
      <c r="R822" s="102"/>
      <c r="S822" s="102"/>
      <c r="T822" s="44"/>
      <c r="U822" s="44"/>
      <c r="V822" s="44"/>
      <c r="Y822" s="102"/>
      <c r="Z822" s="44"/>
    </row>
    <row r="823" spans="6:26" ht="15.75" customHeight="1" x14ac:dyDescent="0.3">
      <c r="F823" s="44"/>
      <c r="G823" s="102"/>
      <c r="H823" s="102"/>
      <c r="I823" s="44"/>
      <c r="J823" s="102"/>
      <c r="K823" s="44"/>
      <c r="L823" s="44"/>
      <c r="M823" s="102"/>
      <c r="N823" s="44"/>
      <c r="O823" s="102"/>
      <c r="P823" s="102"/>
      <c r="Q823" s="44"/>
      <c r="R823" s="102"/>
      <c r="S823" s="102"/>
      <c r="T823" s="44"/>
      <c r="U823" s="44"/>
      <c r="V823" s="44"/>
      <c r="Y823" s="102"/>
      <c r="Z823" s="44"/>
    </row>
    <row r="824" spans="6:26" ht="15.75" customHeight="1" x14ac:dyDescent="0.3">
      <c r="F824" s="44"/>
      <c r="G824" s="102"/>
      <c r="H824" s="102"/>
      <c r="I824" s="44"/>
      <c r="J824" s="102"/>
      <c r="K824" s="44"/>
      <c r="L824" s="44"/>
      <c r="M824" s="102"/>
      <c r="N824" s="44"/>
      <c r="O824" s="102"/>
      <c r="P824" s="102"/>
      <c r="Q824" s="44"/>
      <c r="R824" s="102"/>
      <c r="S824" s="102"/>
      <c r="T824" s="44"/>
      <c r="U824" s="44"/>
      <c r="V824" s="44"/>
      <c r="Y824" s="102"/>
      <c r="Z824" s="44"/>
    </row>
    <row r="825" spans="6:26" ht="15.75" customHeight="1" x14ac:dyDescent="0.3">
      <c r="F825" s="44"/>
      <c r="G825" s="102"/>
      <c r="H825" s="102"/>
      <c r="I825" s="44"/>
      <c r="J825" s="102"/>
      <c r="K825" s="44"/>
      <c r="L825" s="44"/>
      <c r="M825" s="102"/>
      <c r="N825" s="44"/>
      <c r="O825" s="102"/>
      <c r="P825" s="102"/>
      <c r="Q825" s="44"/>
      <c r="R825" s="102"/>
      <c r="S825" s="102"/>
      <c r="T825" s="44"/>
      <c r="U825" s="44"/>
      <c r="V825" s="44"/>
      <c r="Y825" s="102"/>
      <c r="Z825" s="44"/>
    </row>
    <row r="826" spans="6:26" ht="15.75" customHeight="1" x14ac:dyDescent="0.3">
      <c r="F826" s="44"/>
      <c r="G826" s="102"/>
      <c r="H826" s="102"/>
      <c r="I826" s="44"/>
      <c r="J826" s="102"/>
      <c r="K826" s="44"/>
      <c r="L826" s="44"/>
      <c r="M826" s="102"/>
      <c r="N826" s="44"/>
      <c r="O826" s="102"/>
      <c r="P826" s="102"/>
      <c r="Q826" s="44"/>
      <c r="R826" s="102"/>
      <c r="S826" s="102"/>
      <c r="T826" s="44"/>
      <c r="U826" s="44"/>
      <c r="V826" s="44"/>
      <c r="Y826" s="102"/>
      <c r="Z826" s="44"/>
    </row>
    <row r="827" spans="6:26" ht="15.75" customHeight="1" x14ac:dyDescent="0.3">
      <c r="F827" s="44"/>
      <c r="G827" s="102"/>
      <c r="H827" s="102"/>
      <c r="I827" s="44"/>
      <c r="J827" s="102"/>
      <c r="K827" s="44"/>
      <c r="L827" s="44"/>
      <c r="M827" s="102"/>
      <c r="N827" s="44"/>
      <c r="O827" s="102"/>
      <c r="P827" s="102"/>
      <c r="Q827" s="44"/>
      <c r="R827" s="102"/>
      <c r="S827" s="102"/>
      <c r="T827" s="44"/>
      <c r="U827" s="44"/>
      <c r="V827" s="44"/>
      <c r="Y827" s="102"/>
      <c r="Z827" s="44"/>
    </row>
    <row r="828" spans="6:26" ht="15.75" customHeight="1" x14ac:dyDescent="0.3">
      <c r="F828" s="44"/>
      <c r="G828" s="102"/>
      <c r="H828" s="102"/>
      <c r="I828" s="44"/>
      <c r="J828" s="102"/>
      <c r="K828" s="44"/>
      <c r="L828" s="44"/>
      <c r="M828" s="102"/>
      <c r="N828" s="44"/>
      <c r="O828" s="102"/>
      <c r="P828" s="102"/>
      <c r="Q828" s="44"/>
      <c r="R828" s="102"/>
      <c r="S828" s="102"/>
      <c r="T828" s="44"/>
      <c r="U828" s="44"/>
      <c r="V828" s="44"/>
      <c r="Y828" s="102"/>
      <c r="Z828" s="44"/>
    </row>
    <row r="829" spans="6:26" ht="15.75" customHeight="1" x14ac:dyDescent="0.3">
      <c r="F829" s="44"/>
      <c r="G829" s="102"/>
      <c r="H829" s="102"/>
      <c r="I829" s="44"/>
      <c r="J829" s="102"/>
      <c r="K829" s="44"/>
      <c r="L829" s="44"/>
      <c r="M829" s="102"/>
      <c r="N829" s="44"/>
      <c r="O829" s="102"/>
      <c r="P829" s="102"/>
      <c r="Q829" s="44"/>
      <c r="R829" s="102"/>
      <c r="S829" s="102"/>
      <c r="T829" s="44"/>
      <c r="U829" s="44"/>
      <c r="V829" s="44"/>
      <c r="Y829" s="102"/>
      <c r="Z829" s="44"/>
    </row>
    <row r="830" spans="6:26" ht="15.75" customHeight="1" x14ac:dyDescent="0.3">
      <c r="F830" s="44"/>
      <c r="G830" s="102"/>
      <c r="H830" s="102"/>
      <c r="I830" s="44"/>
      <c r="J830" s="102"/>
      <c r="K830" s="44"/>
      <c r="L830" s="44"/>
      <c r="M830" s="102"/>
      <c r="N830" s="44"/>
      <c r="O830" s="102"/>
      <c r="P830" s="102"/>
      <c r="Q830" s="44"/>
      <c r="R830" s="102"/>
      <c r="S830" s="102"/>
      <c r="T830" s="44"/>
      <c r="U830" s="44"/>
      <c r="V830" s="44"/>
      <c r="Y830" s="102"/>
      <c r="Z830" s="44"/>
    </row>
    <row r="831" spans="6:26" ht="15.75" customHeight="1" x14ac:dyDescent="0.3">
      <c r="F831" s="44"/>
      <c r="G831" s="102"/>
      <c r="H831" s="102"/>
      <c r="I831" s="44"/>
      <c r="J831" s="102"/>
      <c r="K831" s="44"/>
      <c r="L831" s="44"/>
      <c r="M831" s="102"/>
      <c r="N831" s="44"/>
      <c r="O831" s="102"/>
      <c r="P831" s="102"/>
      <c r="Q831" s="44"/>
      <c r="R831" s="102"/>
      <c r="S831" s="102"/>
      <c r="T831" s="44"/>
      <c r="U831" s="44"/>
      <c r="V831" s="44"/>
      <c r="Y831" s="102"/>
      <c r="Z831" s="44"/>
    </row>
    <row r="832" spans="6:26" ht="15.75" customHeight="1" x14ac:dyDescent="0.3">
      <c r="F832" s="44"/>
      <c r="G832" s="102"/>
      <c r="H832" s="102"/>
      <c r="I832" s="44"/>
      <c r="J832" s="102"/>
      <c r="K832" s="44"/>
      <c r="L832" s="44"/>
      <c r="M832" s="102"/>
      <c r="N832" s="44"/>
      <c r="O832" s="102"/>
      <c r="P832" s="102"/>
      <c r="Q832" s="44"/>
      <c r="R832" s="102"/>
      <c r="S832" s="102"/>
      <c r="T832" s="44"/>
      <c r="U832" s="44"/>
      <c r="V832" s="44"/>
      <c r="Y832" s="102"/>
      <c r="Z832" s="44"/>
    </row>
    <row r="833" spans="6:26" ht="15.75" customHeight="1" x14ac:dyDescent="0.3">
      <c r="F833" s="44"/>
      <c r="G833" s="102"/>
      <c r="H833" s="102"/>
      <c r="I833" s="44"/>
      <c r="J833" s="102"/>
      <c r="K833" s="44"/>
      <c r="L833" s="44"/>
      <c r="M833" s="102"/>
      <c r="N833" s="44"/>
      <c r="O833" s="102"/>
      <c r="P833" s="102"/>
      <c r="Q833" s="44"/>
      <c r="R833" s="102"/>
      <c r="S833" s="102"/>
      <c r="T833" s="44"/>
      <c r="U833" s="44"/>
      <c r="V833" s="44"/>
      <c r="Y833" s="102"/>
      <c r="Z833" s="44"/>
    </row>
    <row r="834" spans="6:26" ht="15.75" customHeight="1" x14ac:dyDescent="0.3">
      <c r="F834" s="44"/>
      <c r="G834" s="102"/>
      <c r="H834" s="102"/>
      <c r="I834" s="44"/>
      <c r="J834" s="102"/>
      <c r="K834" s="44"/>
      <c r="L834" s="44"/>
      <c r="M834" s="102"/>
      <c r="N834" s="44"/>
      <c r="O834" s="102"/>
      <c r="P834" s="102"/>
      <c r="Q834" s="44"/>
      <c r="R834" s="102"/>
      <c r="S834" s="102"/>
      <c r="T834" s="44"/>
      <c r="U834" s="44"/>
      <c r="V834" s="44"/>
      <c r="Y834" s="102"/>
      <c r="Z834" s="44"/>
    </row>
    <row r="835" spans="6:26" ht="15.75" customHeight="1" x14ac:dyDescent="0.3">
      <c r="F835" s="44"/>
      <c r="G835" s="102"/>
      <c r="H835" s="102"/>
      <c r="I835" s="44"/>
      <c r="J835" s="102"/>
      <c r="K835" s="44"/>
      <c r="L835" s="44"/>
      <c r="M835" s="102"/>
      <c r="N835" s="44"/>
      <c r="O835" s="102"/>
      <c r="P835" s="102"/>
      <c r="Q835" s="44"/>
      <c r="R835" s="102"/>
      <c r="S835" s="102"/>
      <c r="T835" s="44"/>
      <c r="U835" s="44"/>
      <c r="V835" s="44"/>
      <c r="Y835" s="102"/>
      <c r="Z835" s="44"/>
    </row>
    <row r="836" spans="6:26" ht="15.75" customHeight="1" x14ac:dyDescent="0.3">
      <c r="F836" s="44"/>
      <c r="G836" s="102"/>
      <c r="H836" s="102"/>
      <c r="I836" s="44"/>
      <c r="J836" s="102"/>
      <c r="K836" s="44"/>
      <c r="L836" s="44"/>
      <c r="M836" s="102"/>
      <c r="N836" s="44"/>
      <c r="O836" s="102"/>
      <c r="P836" s="102"/>
      <c r="Q836" s="44"/>
      <c r="R836" s="102"/>
      <c r="S836" s="102"/>
      <c r="T836" s="44"/>
      <c r="U836" s="44"/>
      <c r="V836" s="44"/>
      <c r="Y836" s="102"/>
      <c r="Z836" s="44"/>
    </row>
    <row r="837" spans="6:26" ht="15.75" customHeight="1" x14ac:dyDescent="0.3">
      <c r="F837" s="44"/>
      <c r="G837" s="102"/>
      <c r="H837" s="102"/>
      <c r="I837" s="44"/>
      <c r="J837" s="102"/>
      <c r="K837" s="44"/>
      <c r="L837" s="44"/>
      <c r="M837" s="102"/>
      <c r="N837" s="44"/>
      <c r="O837" s="102"/>
      <c r="P837" s="102"/>
      <c r="Q837" s="44"/>
      <c r="R837" s="102"/>
      <c r="S837" s="102"/>
      <c r="T837" s="44"/>
      <c r="U837" s="44"/>
      <c r="V837" s="44"/>
      <c r="Y837" s="102"/>
      <c r="Z837" s="44"/>
    </row>
    <row r="838" spans="6:26" ht="15.75" customHeight="1" x14ac:dyDescent="0.3">
      <c r="F838" s="44"/>
      <c r="G838" s="102"/>
      <c r="H838" s="102"/>
      <c r="I838" s="44"/>
      <c r="J838" s="102"/>
      <c r="K838" s="44"/>
      <c r="L838" s="44"/>
      <c r="M838" s="102"/>
      <c r="N838" s="44"/>
      <c r="O838" s="102"/>
      <c r="P838" s="102"/>
      <c r="Q838" s="44"/>
      <c r="R838" s="102"/>
      <c r="S838" s="102"/>
      <c r="T838" s="44"/>
      <c r="U838" s="44"/>
      <c r="V838" s="44"/>
      <c r="Y838" s="102"/>
      <c r="Z838" s="44"/>
    </row>
    <row r="839" spans="6:26" ht="15.75" customHeight="1" x14ac:dyDescent="0.3">
      <c r="F839" s="44"/>
      <c r="G839" s="102"/>
      <c r="H839" s="102"/>
      <c r="I839" s="44"/>
      <c r="J839" s="102"/>
      <c r="K839" s="44"/>
      <c r="L839" s="44"/>
      <c r="M839" s="102"/>
      <c r="N839" s="44"/>
      <c r="O839" s="102"/>
      <c r="P839" s="102"/>
      <c r="Q839" s="44"/>
      <c r="R839" s="102"/>
      <c r="S839" s="102"/>
      <c r="T839" s="44"/>
      <c r="U839" s="44"/>
      <c r="V839" s="44"/>
      <c r="Y839" s="102"/>
      <c r="Z839" s="44"/>
    </row>
    <row r="840" spans="6:26" ht="15.75" customHeight="1" x14ac:dyDescent="0.3">
      <c r="F840" s="44"/>
      <c r="G840" s="102"/>
      <c r="H840" s="102"/>
      <c r="I840" s="44"/>
      <c r="J840" s="102"/>
      <c r="K840" s="44"/>
      <c r="L840" s="44"/>
      <c r="M840" s="102"/>
      <c r="N840" s="44"/>
      <c r="O840" s="102"/>
      <c r="P840" s="102"/>
      <c r="Q840" s="44"/>
      <c r="R840" s="102"/>
      <c r="S840" s="102"/>
      <c r="T840" s="44"/>
      <c r="U840" s="44"/>
      <c r="V840" s="44"/>
      <c r="Y840" s="102"/>
      <c r="Z840" s="44"/>
    </row>
    <row r="841" spans="6:26" ht="15.75" customHeight="1" x14ac:dyDescent="0.3">
      <c r="F841" s="44"/>
      <c r="G841" s="102"/>
      <c r="H841" s="102"/>
      <c r="I841" s="44"/>
      <c r="J841" s="102"/>
      <c r="K841" s="44"/>
      <c r="L841" s="44"/>
      <c r="M841" s="102"/>
      <c r="N841" s="44"/>
      <c r="O841" s="102"/>
      <c r="P841" s="102"/>
      <c r="Q841" s="44"/>
      <c r="R841" s="102"/>
      <c r="S841" s="102"/>
      <c r="T841" s="44"/>
      <c r="U841" s="44"/>
      <c r="V841" s="44"/>
      <c r="Y841" s="102"/>
      <c r="Z841" s="44"/>
    </row>
    <row r="842" spans="6:26" ht="15.75" customHeight="1" x14ac:dyDescent="0.3">
      <c r="F842" s="44"/>
      <c r="G842" s="102"/>
      <c r="H842" s="102"/>
      <c r="I842" s="44"/>
      <c r="J842" s="102"/>
      <c r="K842" s="44"/>
      <c r="L842" s="44"/>
      <c r="M842" s="102"/>
      <c r="N842" s="44"/>
      <c r="O842" s="102"/>
      <c r="P842" s="102"/>
      <c r="Q842" s="44"/>
      <c r="R842" s="102"/>
      <c r="S842" s="102"/>
      <c r="T842" s="44"/>
      <c r="U842" s="44"/>
      <c r="V842" s="44"/>
      <c r="Y842" s="102"/>
      <c r="Z842" s="44"/>
    </row>
    <row r="843" spans="6:26" ht="15.75" customHeight="1" x14ac:dyDescent="0.3">
      <c r="F843" s="44"/>
      <c r="G843" s="102"/>
      <c r="H843" s="102"/>
      <c r="I843" s="44"/>
      <c r="J843" s="102"/>
      <c r="K843" s="44"/>
      <c r="L843" s="44"/>
      <c r="M843" s="102"/>
      <c r="N843" s="44"/>
      <c r="O843" s="102"/>
      <c r="P843" s="102"/>
      <c r="Q843" s="44"/>
      <c r="R843" s="102"/>
      <c r="S843" s="102"/>
      <c r="T843" s="44"/>
      <c r="U843" s="44"/>
      <c r="V843" s="44"/>
      <c r="Y843" s="102"/>
      <c r="Z843" s="44"/>
    </row>
    <row r="844" spans="6:26" ht="15.75" customHeight="1" x14ac:dyDescent="0.3">
      <c r="F844" s="44"/>
      <c r="G844" s="102"/>
      <c r="H844" s="102"/>
      <c r="I844" s="44"/>
      <c r="J844" s="102"/>
      <c r="K844" s="44"/>
      <c r="L844" s="44"/>
      <c r="M844" s="102"/>
      <c r="N844" s="44"/>
      <c r="O844" s="102"/>
      <c r="P844" s="102"/>
      <c r="Q844" s="44"/>
      <c r="R844" s="102"/>
      <c r="S844" s="102"/>
      <c r="T844" s="44"/>
      <c r="U844" s="44"/>
      <c r="V844" s="44"/>
      <c r="Y844" s="102"/>
      <c r="Z844" s="44"/>
    </row>
    <row r="845" spans="6:26" ht="15.75" customHeight="1" x14ac:dyDescent="0.3">
      <c r="F845" s="44"/>
      <c r="G845" s="102"/>
      <c r="H845" s="102"/>
      <c r="I845" s="44"/>
      <c r="J845" s="102"/>
      <c r="K845" s="44"/>
      <c r="L845" s="44"/>
      <c r="M845" s="102"/>
      <c r="N845" s="44"/>
      <c r="O845" s="102"/>
      <c r="P845" s="102"/>
      <c r="Q845" s="44"/>
      <c r="R845" s="102"/>
      <c r="S845" s="102"/>
      <c r="T845" s="44"/>
      <c r="U845" s="44"/>
      <c r="V845" s="44"/>
      <c r="Y845" s="102"/>
      <c r="Z845" s="44"/>
    </row>
    <row r="846" spans="6:26" ht="15.75" customHeight="1" x14ac:dyDescent="0.3">
      <c r="F846" s="44"/>
      <c r="G846" s="102"/>
      <c r="H846" s="102"/>
      <c r="I846" s="44"/>
      <c r="J846" s="102"/>
      <c r="K846" s="44"/>
      <c r="L846" s="44"/>
      <c r="M846" s="102"/>
      <c r="N846" s="44"/>
      <c r="O846" s="102"/>
      <c r="P846" s="102"/>
      <c r="Q846" s="44"/>
      <c r="R846" s="102"/>
      <c r="S846" s="102"/>
      <c r="T846" s="44"/>
      <c r="U846" s="44"/>
      <c r="V846" s="44"/>
      <c r="Y846" s="102"/>
      <c r="Z846" s="44"/>
    </row>
    <row r="847" spans="6:26" ht="15.75" customHeight="1" x14ac:dyDescent="0.3">
      <c r="F847" s="44"/>
      <c r="G847" s="102"/>
      <c r="H847" s="102"/>
      <c r="I847" s="44"/>
      <c r="J847" s="102"/>
      <c r="K847" s="44"/>
      <c r="L847" s="44"/>
      <c r="M847" s="102"/>
      <c r="N847" s="44"/>
      <c r="O847" s="102"/>
      <c r="P847" s="102"/>
      <c r="Q847" s="44"/>
      <c r="R847" s="102"/>
      <c r="S847" s="102"/>
      <c r="T847" s="44"/>
      <c r="U847" s="44"/>
      <c r="V847" s="44"/>
      <c r="Y847" s="102"/>
      <c r="Z847" s="44"/>
    </row>
    <row r="848" spans="6:26" ht="15.75" customHeight="1" x14ac:dyDescent="0.3">
      <c r="F848" s="44"/>
      <c r="G848" s="102"/>
      <c r="H848" s="102"/>
      <c r="I848" s="44"/>
      <c r="J848" s="102"/>
      <c r="K848" s="44"/>
      <c r="L848" s="44"/>
      <c r="M848" s="102"/>
      <c r="N848" s="44"/>
      <c r="O848" s="102"/>
      <c r="P848" s="102"/>
      <c r="Q848" s="44"/>
      <c r="R848" s="102"/>
      <c r="S848" s="102"/>
      <c r="T848" s="44"/>
      <c r="U848" s="44"/>
      <c r="V848" s="44"/>
      <c r="Y848" s="102"/>
      <c r="Z848" s="44"/>
    </row>
    <row r="849" spans="6:26" ht="15.75" customHeight="1" x14ac:dyDescent="0.3">
      <c r="F849" s="44"/>
      <c r="G849" s="102"/>
      <c r="H849" s="102"/>
      <c r="I849" s="44"/>
      <c r="J849" s="102"/>
      <c r="K849" s="44"/>
      <c r="L849" s="44"/>
      <c r="M849" s="102"/>
      <c r="N849" s="44"/>
      <c r="O849" s="102"/>
      <c r="P849" s="102"/>
      <c r="Q849" s="44"/>
      <c r="R849" s="102"/>
      <c r="S849" s="102"/>
      <c r="T849" s="44"/>
      <c r="U849" s="44"/>
      <c r="V849" s="44"/>
      <c r="Y849" s="102"/>
      <c r="Z849" s="44"/>
    </row>
    <row r="850" spans="6:26" ht="15.75" customHeight="1" x14ac:dyDescent="0.3">
      <c r="F850" s="44"/>
      <c r="G850" s="102"/>
      <c r="H850" s="102"/>
      <c r="I850" s="44"/>
      <c r="J850" s="102"/>
      <c r="K850" s="44"/>
      <c r="L850" s="44"/>
      <c r="M850" s="102"/>
      <c r="N850" s="44"/>
      <c r="O850" s="102"/>
      <c r="P850" s="102"/>
      <c r="Q850" s="44"/>
      <c r="R850" s="102"/>
      <c r="S850" s="102"/>
      <c r="T850" s="44"/>
      <c r="U850" s="44"/>
      <c r="V850" s="44"/>
      <c r="Y850" s="102"/>
      <c r="Z850" s="44"/>
    </row>
    <row r="851" spans="6:26" ht="15.75" customHeight="1" x14ac:dyDescent="0.3">
      <c r="F851" s="44"/>
      <c r="G851" s="102"/>
      <c r="H851" s="102"/>
      <c r="I851" s="44"/>
      <c r="J851" s="102"/>
      <c r="K851" s="44"/>
      <c r="L851" s="44"/>
      <c r="M851" s="102"/>
      <c r="N851" s="44"/>
      <c r="O851" s="102"/>
      <c r="P851" s="102"/>
      <c r="Q851" s="44"/>
      <c r="R851" s="102"/>
      <c r="S851" s="102"/>
      <c r="T851" s="44"/>
      <c r="U851" s="44"/>
      <c r="V851" s="44"/>
      <c r="Y851" s="102"/>
      <c r="Z851" s="44"/>
    </row>
    <row r="852" spans="6:26" ht="15.75" customHeight="1" x14ac:dyDescent="0.3">
      <c r="F852" s="44"/>
      <c r="G852" s="102"/>
      <c r="H852" s="102"/>
      <c r="I852" s="44"/>
      <c r="J852" s="102"/>
      <c r="K852" s="44"/>
      <c r="L852" s="44"/>
      <c r="M852" s="102"/>
      <c r="N852" s="44"/>
      <c r="O852" s="102"/>
      <c r="P852" s="102"/>
      <c r="Q852" s="44"/>
      <c r="R852" s="102"/>
      <c r="S852" s="102"/>
      <c r="T852" s="44"/>
      <c r="U852" s="44"/>
      <c r="V852" s="44"/>
      <c r="Y852" s="102"/>
      <c r="Z852" s="44"/>
    </row>
    <row r="853" spans="6:26" ht="15.75" customHeight="1" x14ac:dyDescent="0.3">
      <c r="F853" s="44"/>
      <c r="G853" s="102"/>
      <c r="H853" s="102"/>
      <c r="I853" s="44"/>
      <c r="J853" s="102"/>
      <c r="K853" s="44"/>
      <c r="L853" s="44"/>
      <c r="M853" s="102"/>
      <c r="N853" s="44"/>
      <c r="O853" s="102"/>
      <c r="P853" s="102"/>
      <c r="Q853" s="44"/>
      <c r="R853" s="102"/>
      <c r="S853" s="102"/>
      <c r="T853" s="44"/>
      <c r="U853" s="44"/>
      <c r="V853" s="44"/>
      <c r="Y853" s="102"/>
      <c r="Z853" s="44"/>
    </row>
    <row r="854" spans="6:26" ht="15.75" customHeight="1" x14ac:dyDescent="0.3">
      <c r="F854" s="44"/>
      <c r="G854" s="102"/>
      <c r="H854" s="102"/>
      <c r="I854" s="44"/>
      <c r="J854" s="102"/>
      <c r="K854" s="44"/>
      <c r="L854" s="44"/>
      <c r="M854" s="102"/>
      <c r="N854" s="44"/>
      <c r="O854" s="102"/>
      <c r="P854" s="102"/>
      <c r="Q854" s="44"/>
      <c r="R854" s="102"/>
      <c r="S854" s="102"/>
      <c r="T854" s="44"/>
      <c r="U854" s="44"/>
      <c r="V854" s="44"/>
      <c r="Y854" s="102"/>
      <c r="Z854" s="44"/>
    </row>
    <row r="855" spans="6:26" ht="15.75" customHeight="1" x14ac:dyDescent="0.3">
      <c r="F855" s="44"/>
      <c r="G855" s="102"/>
      <c r="H855" s="102"/>
      <c r="I855" s="44"/>
      <c r="J855" s="102"/>
      <c r="K855" s="44"/>
      <c r="L855" s="44"/>
      <c r="M855" s="102"/>
      <c r="N855" s="44"/>
      <c r="O855" s="102"/>
      <c r="P855" s="102"/>
      <c r="Q855" s="44"/>
      <c r="R855" s="102"/>
      <c r="S855" s="102"/>
      <c r="T855" s="44"/>
      <c r="U855" s="44"/>
      <c r="V855" s="44"/>
      <c r="Y855" s="102"/>
      <c r="Z855" s="44"/>
    </row>
    <row r="856" spans="6:26" ht="15.75" customHeight="1" x14ac:dyDescent="0.3">
      <c r="F856" s="44"/>
      <c r="G856" s="102"/>
      <c r="H856" s="102"/>
      <c r="I856" s="44"/>
      <c r="J856" s="102"/>
      <c r="K856" s="44"/>
      <c r="L856" s="44"/>
      <c r="M856" s="102"/>
      <c r="N856" s="44"/>
      <c r="O856" s="102"/>
      <c r="P856" s="102"/>
      <c r="Q856" s="44"/>
      <c r="R856" s="102"/>
      <c r="S856" s="102"/>
      <c r="T856" s="44"/>
      <c r="U856" s="44"/>
      <c r="V856" s="44"/>
      <c r="Y856" s="102"/>
      <c r="Z856" s="44"/>
    </row>
    <row r="857" spans="6:26" ht="15.75" customHeight="1" x14ac:dyDescent="0.3">
      <c r="F857" s="44"/>
      <c r="G857" s="102"/>
      <c r="H857" s="102"/>
      <c r="I857" s="44"/>
      <c r="J857" s="102"/>
      <c r="K857" s="44"/>
      <c r="L857" s="44"/>
      <c r="M857" s="102"/>
      <c r="N857" s="44"/>
      <c r="O857" s="102"/>
      <c r="P857" s="102"/>
      <c r="Q857" s="44"/>
      <c r="R857" s="102"/>
      <c r="S857" s="102"/>
      <c r="T857" s="44"/>
      <c r="U857" s="44"/>
      <c r="V857" s="44"/>
      <c r="Y857" s="102"/>
      <c r="Z857" s="44"/>
    </row>
    <row r="858" spans="6:26" ht="15.75" customHeight="1" x14ac:dyDescent="0.3">
      <c r="F858" s="44"/>
      <c r="G858" s="102"/>
      <c r="H858" s="102"/>
      <c r="I858" s="44"/>
      <c r="J858" s="102"/>
      <c r="K858" s="44"/>
      <c r="L858" s="44"/>
      <c r="M858" s="102"/>
      <c r="N858" s="44"/>
      <c r="O858" s="102"/>
      <c r="P858" s="102"/>
      <c r="Q858" s="44"/>
      <c r="R858" s="102"/>
      <c r="S858" s="102"/>
      <c r="T858" s="44"/>
      <c r="U858" s="44"/>
      <c r="V858" s="44"/>
      <c r="Y858" s="102"/>
      <c r="Z858" s="44"/>
    </row>
    <row r="859" spans="6:26" ht="15.75" customHeight="1" x14ac:dyDescent="0.3">
      <c r="F859" s="44"/>
      <c r="G859" s="102"/>
      <c r="H859" s="102"/>
      <c r="I859" s="44"/>
      <c r="J859" s="102"/>
      <c r="K859" s="44"/>
      <c r="L859" s="44"/>
      <c r="M859" s="102"/>
      <c r="N859" s="44"/>
      <c r="O859" s="102"/>
      <c r="P859" s="102"/>
      <c r="Q859" s="44"/>
      <c r="R859" s="102"/>
      <c r="S859" s="102"/>
      <c r="T859" s="44"/>
      <c r="U859" s="44"/>
      <c r="V859" s="44"/>
      <c r="Y859" s="102"/>
      <c r="Z859" s="44"/>
    </row>
    <row r="860" spans="6:26" ht="15.75" customHeight="1" x14ac:dyDescent="0.3">
      <c r="F860" s="44"/>
      <c r="G860" s="102"/>
      <c r="H860" s="102"/>
      <c r="I860" s="44"/>
      <c r="J860" s="102"/>
      <c r="K860" s="44"/>
      <c r="L860" s="44"/>
      <c r="M860" s="102"/>
      <c r="N860" s="44"/>
      <c r="O860" s="102"/>
      <c r="P860" s="102"/>
      <c r="Q860" s="44"/>
      <c r="R860" s="102"/>
      <c r="S860" s="102"/>
      <c r="T860" s="44"/>
      <c r="U860" s="44"/>
      <c r="V860" s="44"/>
      <c r="Y860" s="102"/>
      <c r="Z860" s="44"/>
    </row>
    <row r="861" spans="6:26" ht="15.75" customHeight="1" x14ac:dyDescent="0.3">
      <c r="F861" s="44"/>
      <c r="G861" s="102"/>
      <c r="H861" s="102"/>
      <c r="I861" s="44"/>
      <c r="J861" s="102"/>
      <c r="K861" s="44"/>
      <c r="L861" s="44"/>
      <c r="M861" s="102"/>
      <c r="N861" s="44"/>
      <c r="O861" s="102"/>
      <c r="P861" s="102"/>
      <c r="Q861" s="44"/>
      <c r="R861" s="102"/>
      <c r="S861" s="102"/>
      <c r="T861" s="44"/>
      <c r="U861" s="44"/>
      <c r="V861" s="44"/>
      <c r="Y861" s="102"/>
      <c r="Z861" s="44"/>
    </row>
    <row r="862" spans="6:26" ht="15.75" customHeight="1" x14ac:dyDescent="0.3">
      <c r="F862" s="44"/>
      <c r="G862" s="102"/>
      <c r="H862" s="102"/>
      <c r="I862" s="44"/>
      <c r="J862" s="102"/>
      <c r="K862" s="44"/>
      <c r="L862" s="44"/>
      <c r="M862" s="102"/>
      <c r="N862" s="44"/>
      <c r="O862" s="102"/>
      <c r="P862" s="102"/>
      <c r="Q862" s="44"/>
      <c r="R862" s="102"/>
      <c r="S862" s="102"/>
      <c r="T862" s="44"/>
      <c r="U862" s="44"/>
      <c r="V862" s="44"/>
      <c r="Y862" s="102"/>
      <c r="Z862" s="44"/>
    </row>
    <row r="863" spans="6:26" ht="15.75" customHeight="1" x14ac:dyDescent="0.3">
      <c r="F863" s="44"/>
      <c r="G863" s="102"/>
      <c r="H863" s="102"/>
      <c r="I863" s="44"/>
      <c r="J863" s="102"/>
      <c r="K863" s="44"/>
      <c r="L863" s="44"/>
      <c r="M863" s="102"/>
      <c r="N863" s="44"/>
      <c r="O863" s="102"/>
      <c r="P863" s="102"/>
      <c r="Q863" s="44"/>
      <c r="R863" s="102"/>
      <c r="S863" s="102"/>
      <c r="T863" s="44"/>
      <c r="U863" s="44"/>
      <c r="V863" s="44"/>
      <c r="Y863" s="102"/>
      <c r="Z863" s="44"/>
    </row>
    <row r="864" spans="6:26" ht="15.75" customHeight="1" x14ac:dyDescent="0.3">
      <c r="F864" s="44"/>
      <c r="G864" s="102"/>
      <c r="H864" s="102"/>
      <c r="I864" s="44"/>
      <c r="J864" s="102"/>
      <c r="K864" s="44"/>
      <c r="L864" s="44"/>
      <c r="M864" s="102"/>
      <c r="N864" s="44"/>
      <c r="O864" s="102"/>
      <c r="P864" s="102"/>
      <c r="Q864" s="44"/>
      <c r="R864" s="102"/>
      <c r="S864" s="102"/>
      <c r="T864" s="44"/>
      <c r="U864" s="44"/>
      <c r="V864" s="44"/>
      <c r="Y864" s="102"/>
      <c r="Z864" s="44"/>
    </row>
    <row r="865" spans="6:26" ht="15.75" customHeight="1" x14ac:dyDescent="0.3">
      <c r="F865" s="44"/>
      <c r="G865" s="102"/>
      <c r="H865" s="102"/>
      <c r="I865" s="44"/>
      <c r="J865" s="102"/>
      <c r="K865" s="44"/>
      <c r="L865" s="44"/>
      <c r="M865" s="102"/>
      <c r="N865" s="44"/>
      <c r="O865" s="102"/>
      <c r="P865" s="102"/>
      <c r="Q865" s="44"/>
      <c r="R865" s="102"/>
      <c r="S865" s="102"/>
      <c r="T865" s="44"/>
      <c r="U865" s="44"/>
      <c r="V865" s="44"/>
      <c r="Y865" s="102"/>
      <c r="Z865" s="44"/>
    </row>
    <row r="866" spans="6:26" ht="15.75" customHeight="1" x14ac:dyDescent="0.3">
      <c r="F866" s="44"/>
      <c r="G866" s="102"/>
      <c r="H866" s="102"/>
      <c r="I866" s="44"/>
      <c r="J866" s="102"/>
      <c r="K866" s="44"/>
      <c r="L866" s="44"/>
      <c r="M866" s="102"/>
      <c r="N866" s="44"/>
      <c r="O866" s="102"/>
      <c r="P866" s="102"/>
      <c r="Q866" s="44"/>
      <c r="R866" s="102"/>
      <c r="S866" s="102"/>
      <c r="T866" s="44"/>
      <c r="U866" s="44"/>
      <c r="V866" s="44"/>
      <c r="Y866" s="102"/>
      <c r="Z866" s="44"/>
    </row>
    <row r="867" spans="6:26" ht="15.75" customHeight="1" x14ac:dyDescent="0.3">
      <c r="F867" s="44"/>
      <c r="G867" s="102"/>
      <c r="H867" s="102"/>
      <c r="I867" s="44"/>
      <c r="J867" s="102"/>
      <c r="K867" s="44"/>
      <c r="L867" s="44"/>
      <c r="M867" s="102"/>
      <c r="N867" s="44"/>
      <c r="O867" s="102"/>
      <c r="P867" s="102"/>
      <c r="Q867" s="44"/>
      <c r="R867" s="102"/>
      <c r="S867" s="102"/>
      <c r="T867" s="44"/>
      <c r="U867" s="44"/>
      <c r="V867" s="44"/>
      <c r="Y867" s="102"/>
      <c r="Z867" s="44"/>
    </row>
    <row r="868" spans="6:26" ht="15.75" customHeight="1" x14ac:dyDescent="0.3">
      <c r="F868" s="44"/>
      <c r="G868" s="102"/>
      <c r="H868" s="102"/>
      <c r="I868" s="44"/>
      <c r="J868" s="102"/>
      <c r="K868" s="44"/>
      <c r="L868" s="44"/>
      <c r="M868" s="102"/>
      <c r="N868" s="44"/>
      <c r="O868" s="102"/>
      <c r="P868" s="102"/>
      <c r="Q868" s="44"/>
      <c r="R868" s="102"/>
      <c r="S868" s="102"/>
      <c r="T868" s="44"/>
      <c r="U868" s="44"/>
      <c r="V868" s="44"/>
      <c r="Y868" s="102"/>
      <c r="Z868" s="44"/>
    </row>
    <row r="869" spans="6:26" ht="15.75" customHeight="1" x14ac:dyDescent="0.3">
      <c r="F869" s="44"/>
      <c r="G869" s="102"/>
      <c r="H869" s="102"/>
      <c r="I869" s="44"/>
      <c r="J869" s="102"/>
      <c r="K869" s="44"/>
      <c r="L869" s="44"/>
      <c r="M869" s="102"/>
      <c r="N869" s="44"/>
      <c r="O869" s="102"/>
      <c r="P869" s="102"/>
      <c r="Q869" s="44"/>
      <c r="R869" s="102"/>
      <c r="S869" s="102"/>
      <c r="T869" s="44"/>
      <c r="U869" s="44"/>
      <c r="V869" s="44"/>
      <c r="Y869" s="102"/>
      <c r="Z869" s="44"/>
    </row>
    <row r="870" spans="6:26" ht="15.75" customHeight="1" x14ac:dyDescent="0.3">
      <c r="F870" s="44"/>
      <c r="G870" s="102"/>
      <c r="H870" s="102"/>
      <c r="I870" s="44"/>
      <c r="J870" s="102"/>
      <c r="K870" s="44"/>
      <c r="L870" s="44"/>
      <c r="M870" s="102"/>
      <c r="N870" s="44"/>
      <c r="O870" s="102"/>
      <c r="P870" s="102"/>
      <c r="Q870" s="44"/>
      <c r="R870" s="102"/>
      <c r="S870" s="102"/>
      <c r="T870" s="44"/>
      <c r="U870" s="44"/>
      <c r="V870" s="44"/>
      <c r="Y870" s="102"/>
      <c r="Z870" s="44"/>
    </row>
    <row r="871" spans="6:26" ht="15.75" customHeight="1" x14ac:dyDescent="0.3">
      <c r="F871" s="44"/>
      <c r="G871" s="102"/>
      <c r="H871" s="102"/>
      <c r="I871" s="44"/>
      <c r="J871" s="102"/>
      <c r="K871" s="44"/>
      <c r="L871" s="44"/>
      <c r="M871" s="102"/>
      <c r="N871" s="44"/>
      <c r="O871" s="102"/>
      <c r="P871" s="102"/>
      <c r="Q871" s="44"/>
      <c r="R871" s="102"/>
      <c r="S871" s="102"/>
      <c r="T871" s="44"/>
      <c r="U871" s="44"/>
      <c r="V871" s="44"/>
      <c r="Y871" s="102"/>
      <c r="Z871" s="44"/>
    </row>
    <row r="872" spans="6:26" ht="15.75" customHeight="1" x14ac:dyDescent="0.3">
      <c r="F872" s="44"/>
      <c r="G872" s="102"/>
      <c r="H872" s="102"/>
      <c r="I872" s="44"/>
      <c r="J872" s="102"/>
      <c r="K872" s="44"/>
      <c r="L872" s="44"/>
      <c r="M872" s="102"/>
      <c r="N872" s="44"/>
      <c r="O872" s="102"/>
      <c r="P872" s="102"/>
      <c r="Q872" s="44"/>
      <c r="R872" s="102"/>
      <c r="S872" s="102"/>
      <c r="T872" s="44"/>
      <c r="U872" s="44"/>
      <c r="V872" s="44"/>
      <c r="Y872" s="102"/>
      <c r="Z872" s="44"/>
    </row>
    <row r="873" spans="6:26" ht="15.75" customHeight="1" x14ac:dyDescent="0.3">
      <c r="F873" s="44"/>
      <c r="G873" s="102"/>
      <c r="H873" s="102"/>
      <c r="I873" s="44"/>
      <c r="J873" s="102"/>
      <c r="K873" s="44"/>
      <c r="L873" s="44"/>
      <c r="M873" s="102"/>
      <c r="N873" s="44"/>
      <c r="O873" s="102"/>
      <c r="P873" s="102"/>
      <c r="Q873" s="44"/>
      <c r="R873" s="102"/>
      <c r="S873" s="102"/>
      <c r="T873" s="44"/>
      <c r="U873" s="44"/>
      <c r="V873" s="44"/>
      <c r="Y873" s="102"/>
      <c r="Z873" s="44"/>
    </row>
    <row r="874" spans="6:26" ht="15.75" customHeight="1" x14ac:dyDescent="0.3">
      <c r="F874" s="44"/>
      <c r="G874" s="102"/>
      <c r="H874" s="102"/>
      <c r="I874" s="44"/>
      <c r="J874" s="102"/>
      <c r="K874" s="44"/>
      <c r="L874" s="44"/>
      <c r="M874" s="102"/>
      <c r="N874" s="44"/>
      <c r="O874" s="102"/>
      <c r="P874" s="102"/>
      <c r="Q874" s="44"/>
      <c r="R874" s="102"/>
      <c r="S874" s="102"/>
      <c r="T874" s="44"/>
      <c r="U874" s="44"/>
      <c r="V874" s="44"/>
      <c r="Y874" s="102"/>
      <c r="Z874" s="44"/>
    </row>
    <row r="875" spans="6:26" ht="15.75" customHeight="1" x14ac:dyDescent="0.3">
      <c r="F875" s="44"/>
      <c r="G875" s="102"/>
      <c r="H875" s="102"/>
      <c r="I875" s="44"/>
      <c r="J875" s="102"/>
      <c r="K875" s="44"/>
      <c r="L875" s="44"/>
      <c r="M875" s="102"/>
      <c r="N875" s="44"/>
      <c r="O875" s="102"/>
      <c r="P875" s="102"/>
      <c r="Q875" s="44"/>
      <c r="R875" s="102"/>
      <c r="S875" s="102"/>
      <c r="T875" s="44"/>
      <c r="U875" s="44"/>
      <c r="V875" s="44"/>
      <c r="Y875" s="102"/>
      <c r="Z875" s="44"/>
    </row>
    <row r="876" spans="6:26" ht="15.75" customHeight="1" x14ac:dyDescent="0.3">
      <c r="F876" s="44"/>
      <c r="G876" s="102"/>
      <c r="H876" s="102"/>
      <c r="I876" s="44"/>
      <c r="J876" s="102"/>
      <c r="K876" s="44"/>
      <c r="L876" s="44"/>
      <c r="M876" s="102"/>
      <c r="N876" s="44"/>
      <c r="O876" s="102"/>
      <c r="P876" s="102"/>
      <c r="Q876" s="44"/>
      <c r="R876" s="102"/>
      <c r="S876" s="102"/>
      <c r="T876" s="44"/>
      <c r="U876" s="44"/>
      <c r="V876" s="44"/>
      <c r="Y876" s="102"/>
      <c r="Z876" s="44"/>
    </row>
    <row r="877" spans="6:26" ht="15.75" customHeight="1" x14ac:dyDescent="0.3">
      <c r="F877" s="44"/>
      <c r="G877" s="102"/>
      <c r="H877" s="102"/>
      <c r="I877" s="44"/>
      <c r="J877" s="102"/>
      <c r="K877" s="44"/>
      <c r="L877" s="44"/>
      <c r="M877" s="102"/>
      <c r="N877" s="44"/>
      <c r="O877" s="102"/>
      <c r="P877" s="102"/>
      <c r="Q877" s="44"/>
      <c r="R877" s="102"/>
      <c r="S877" s="102"/>
      <c r="T877" s="44"/>
      <c r="U877" s="44"/>
      <c r="V877" s="44"/>
      <c r="Y877" s="102"/>
      <c r="Z877" s="44"/>
    </row>
    <row r="878" spans="6:26" ht="15.75" customHeight="1" x14ac:dyDescent="0.3">
      <c r="F878" s="44"/>
      <c r="G878" s="102"/>
      <c r="H878" s="102"/>
      <c r="I878" s="44"/>
      <c r="J878" s="102"/>
      <c r="K878" s="44"/>
      <c r="L878" s="44"/>
      <c r="M878" s="102"/>
      <c r="N878" s="44"/>
      <c r="O878" s="102"/>
      <c r="P878" s="102"/>
      <c r="Q878" s="44"/>
      <c r="R878" s="102"/>
      <c r="S878" s="102"/>
      <c r="T878" s="44"/>
      <c r="U878" s="44"/>
      <c r="V878" s="44"/>
      <c r="Y878" s="102"/>
      <c r="Z878" s="44"/>
    </row>
    <row r="879" spans="6:26" ht="15.75" customHeight="1" x14ac:dyDescent="0.3">
      <c r="F879" s="44"/>
      <c r="G879" s="102"/>
      <c r="H879" s="102"/>
      <c r="I879" s="44"/>
      <c r="J879" s="102"/>
      <c r="K879" s="44"/>
      <c r="L879" s="44"/>
      <c r="M879" s="102"/>
      <c r="N879" s="44"/>
      <c r="O879" s="102"/>
      <c r="P879" s="102"/>
      <c r="Q879" s="44"/>
      <c r="R879" s="102"/>
      <c r="S879" s="102"/>
      <c r="T879" s="44"/>
      <c r="U879" s="44"/>
      <c r="V879" s="44"/>
      <c r="Y879" s="102"/>
      <c r="Z879" s="44"/>
    </row>
    <row r="880" spans="6:26" ht="15.75" customHeight="1" x14ac:dyDescent="0.3">
      <c r="F880" s="44"/>
      <c r="G880" s="102"/>
      <c r="H880" s="102"/>
      <c r="I880" s="44"/>
      <c r="J880" s="102"/>
      <c r="K880" s="44"/>
      <c r="L880" s="44"/>
      <c r="M880" s="102"/>
      <c r="N880" s="44"/>
      <c r="O880" s="102"/>
      <c r="P880" s="102"/>
      <c r="Q880" s="44"/>
      <c r="R880" s="102"/>
      <c r="S880" s="102"/>
      <c r="T880" s="44"/>
      <c r="U880" s="44"/>
      <c r="V880" s="44"/>
      <c r="Y880" s="102"/>
      <c r="Z880" s="44"/>
    </row>
    <row r="881" spans="6:26" ht="15.75" customHeight="1" x14ac:dyDescent="0.3">
      <c r="F881" s="44"/>
      <c r="G881" s="102"/>
      <c r="H881" s="102"/>
      <c r="I881" s="44"/>
      <c r="J881" s="102"/>
      <c r="K881" s="44"/>
      <c r="L881" s="44"/>
      <c r="M881" s="102"/>
      <c r="N881" s="44"/>
      <c r="O881" s="102"/>
      <c r="P881" s="102"/>
      <c r="Q881" s="44"/>
      <c r="R881" s="102"/>
      <c r="S881" s="102"/>
      <c r="T881" s="44"/>
      <c r="U881" s="44"/>
      <c r="V881" s="44"/>
      <c r="Y881" s="102"/>
      <c r="Z881" s="44"/>
    </row>
    <row r="882" spans="6:26" ht="15.75" customHeight="1" x14ac:dyDescent="0.3">
      <c r="F882" s="44"/>
      <c r="G882" s="102"/>
      <c r="H882" s="102"/>
      <c r="I882" s="44"/>
      <c r="J882" s="102"/>
      <c r="K882" s="44"/>
      <c r="L882" s="44"/>
      <c r="M882" s="102"/>
      <c r="N882" s="44"/>
      <c r="O882" s="102"/>
      <c r="P882" s="102"/>
      <c r="Q882" s="44"/>
      <c r="R882" s="102"/>
      <c r="S882" s="102"/>
      <c r="T882" s="44"/>
      <c r="U882" s="44"/>
      <c r="V882" s="44"/>
      <c r="Y882" s="102"/>
      <c r="Z882" s="44"/>
    </row>
    <row r="883" spans="6:26" ht="15.75" customHeight="1" x14ac:dyDescent="0.3">
      <c r="F883" s="44"/>
      <c r="G883" s="102"/>
      <c r="H883" s="102"/>
      <c r="I883" s="44"/>
      <c r="J883" s="102"/>
      <c r="K883" s="44"/>
      <c r="L883" s="44"/>
      <c r="M883" s="102"/>
      <c r="N883" s="44"/>
      <c r="O883" s="102"/>
      <c r="P883" s="102"/>
      <c r="Q883" s="44"/>
      <c r="R883" s="102"/>
      <c r="S883" s="102"/>
      <c r="T883" s="44"/>
      <c r="U883" s="44"/>
      <c r="V883" s="44"/>
      <c r="Y883" s="102"/>
      <c r="Z883" s="44"/>
    </row>
    <row r="884" spans="6:26" ht="15.75" customHeight="1" x14ac:dyDescent="0.3">
      <c r="F884" s="44"/>
      <c r="G884" s="102"/>
      <c r="H884" s="102"/>
      <c r="I884" s="44"/>
      <c r="J884" s="102"/>
      <c r="K884" s="44"/>
      <c r="L884" s="44"/>
      <c r="M884" s="102"/>
      <c r="N884" s="44"/>
      <c r="O884" s="102"/>
      <c r="P884" s="102"/>
      <c r="Q884" s="44"/>
      <c r="R884" s="102"/>
      <c r="S884" s="102"/>
      <c r="T884" s="44"/>
      <c r="U884" s="44"/>
      <c r="V884" s="44"/>
      <c r="Y884" s="102"/>
      <c r="Z884" s="44"/>
    </row>
    <row r="885" spans="6:26" ht="15.75" customHeight="1" x14ac:dyDescent="0.3">
      <c r="F885" s="44"/>
      <c r="G885" s="102"/>
      <c r="H885" s="102"/>
      <c r="I885" s="44"/>
      <c r="J885" s="102"/>
      <c r="K885" s="44"/>
      <c r="L885" s="44"/>
      <c r="M885" s="102"/>
      <c r="N885" s="44"/>
      <c r="O885" s="102"/>
      <c r="P885" s="102"/>
      <c r="Q885" s="44"/>
      <c r="R885" s="102"/>
      <c r="S885" s="102"/>
      <c r="T885" s="44"/>
      <c r="U885" s="44"/>
      <c r="V885" s="44"/>
      <c r="Y885" s="102"/>
      <c r="Z885" s="44"/>
    </row>
    <row r="886" spans="6:26" ht="15.75" customHeight="1" x14ac:dyDescent="0.3">
      <c r="F886" s="44"/>
      <c r="G886" s="102"/>
      <c r="H886" s="102"/>
      <c r="I886" s="44"/>
      <c r="J886" s="102"/>
      <c r="K886" s="44"/>
      <c r="L886" s="44"/>
      <c r="M886" s="102"/>
      <c r="N886" s="44"/>
      <c r="O886" s="102"/>
      <c r="P886" s="102"/>
      <c r="Q886" s="44"/>
      <c r="R886" s="102"/>
      <c r="S886" s="102"/>
      <c r="T886" s="44"/>
      <c r="U886" s="44"/>
      <c r="V886" s="44"/>
      <c r="Y886" s="102"/>
      <c r="Z886" s="44"/>
    </row>
    <row r="887" spans="6:26" ht="15.75" customHeight="1" x14ac:dyDescent="0.3">
      <c r="F887" s="44"/>
      <c r="G887" s="102"/>
      <c r="H887" s="102"/>
      <c r="I887" s="44"/>
      <c r="J887" s="102"/>
      <c r="K887" s="44"/>
      <c r="L887" s="44"/>
      <c r="M887" s="102"/>
      <c r="N887" s="44"/>
      <c r="O887" s="102"/>
      <c r="P887" s="102"/>
      <c r="Q887" s="44"/>
      <c r="R887" s="102"/>
      <c r="S887" s="102"/>
      <c r="T887" s="44"/>
      <c r="U887" s="44"/>
      <c r="V887" s="44"/>
      <c r="Y887" s="102"/>
      <c r="Z887" s="44"/>
    </row>
    <row r="888" spans="6:26" ht="15.75" customHeight="1" x14ac:dyDescent="0.3">
      <c r="F888" s="44"/>
      <c r="G888" s="102"/>
      <c r="H888" s="102"/>
      <c r="I888" s="44"/>
      <c r="J888" s="102"/>
      <c r="K888" s="44"/>
      <c r="L888" s="44"/>
      <c r="M888" s="102"/>
      <c r="N888" s="44"/>
      <c r="O888" s="102"/>
      <c r="P888" s="102"/>
      <c r="Q888" s="44"/>
      <c r="R888" s="102"/>
      <c r="S888" s="102"/>
      <c r="T888" s="44"/>
      <c r="U888" s="44"/>
      <c r="V888" s="44"/>
      <c r="Y888" s="102"/>
      <c r="Z888" s="44"/>
    </row>
    <row r="889" spans="6:26" ht="15.75" customHeight="1" x14ac:dyDescent="0.3">
      <c r="F889" s="44"/>
      <c r="G889" s="102"/>
      <c r="H889" s="102"/>
      <c r="I889" s="44"/>
      <c r="J889" s="102"/>
      <c r="K889" s="44"/>
      <c r="L889" s="44"/>
      <c r="M889" s="102"/>
      <c r="N889" s="44"/>
      <c r="O889" s="102"/>
      <c r="P889" s="102"/>
      <c r="Q889" s="44"/>
      <c r="R889" s="102"/>
      <c r="S889" s="102"/>
      <c r="T889" s="44"/>
      <c r="U889" s="44"/>
      <c r="V889" s="44"/>
      <c r="Y889" s="102"/>
      <c r="Z889" s="44"/>
    </row>
    <row r="890" spans="6:26" ht="15.75" customHeight="1" x14ac:dyDescent="0.3">
      <c r="F890" s="44"/>
      <c r="G890" s="102"/>
      <c r="H890" s="102"/>
      <c r="I890" s="44"/>
      <c r="J890" s="102"/>
      <c r="K890" s="44"/>
      <c r="L890" s="44"/>
      <c r="M890" s="102"/>
      <c r="N890" s="44"/>
      <c r="O890" s="102"/>
      <c r="P890" s="102"/>
      <c r="Q890" s="44"/>
      <c r="R890" s="102"/>
      <c r="S890" s="102"/>
      <c r="T890" s="44"/>
      <c r="U890" s="44"/>
      <c r="V890" s="44"/>
      <c r="Y890" s="102"/>
      <c r="Z890" s="44"/>
    </row>
    <row r="891" spans="6:26" ht="15.75" customHeight="1" x14ac:dyDescent="0.3">
      <c r="F891" s="44"/>
      <c r="G891" s="102"/>
      <c r="H891" s="102"/>
      <c r="I891" s="44"/>
      <c r="J891" s="102"/>
      <c r="K891" s="44"/>
      <c r="L891" s="44"/>
      <c r="M891" s="102"/>
      <c r="N891" s="44"/>
      <c r="O891" s="102"/>
      <c r="P891" s="102"/>
      <c r="Q891" s="44"/>
      <c r="R891" s="102"/>
      <c r="S891" s="102"/>
      <c r="T891" s="44"/>
      <c r="U891" s="44"/>
      <c r="V891" s="44"/>
      <c r="Y891" s="102"/>
      <c r="Z891" s="44"/>
    </row>
    <row r="892" spans="6:26" ht="15.75" customHeight="1" x14ac:dyDescent="0.3">
      <c r="F892" s="44"/>
      <c r="G892" s="102"/>
      <c r="H892" s="102"/>
      <c r="I892" s="44"/>
      <c r="J892" s="102"/>
      <c r="K892" s="44"/>
      <c r="L892" s="44"/>
      <c r="M892" s="102"/>
      <c r="N892" s="44"/>
      <c r="O892" s="102"/>
      <c r="P892" s="102"/>
      <c r="Q892" s="44"/>
      <c r="R892" s="102"/>
      <c r="S892" s="102"/>
      <c r="T892" s="44"/>
      <c r="U892" s="44"/>
      <c r="V892" s="44"/>
      <c r="Y892" s="102"/>
      <c r="Z892" s="44"/>
    </row>
    <row r="893" spans="6:26" ht="15.75" customHeight="1" x14ac:dyDescent="0.3">
      <c r="F893" s="44"/>
      <c r="G893" s="102"/>
      <c r="H893" s="102"/>
      <c r="I893" s="44"/>
      <c r="J893" s="102"/>
      <c r="K893" s="44"/>
      <c r="L893" s="44"/>
      <c r="M893" s="102"/>
      <c r="N893" s="44"/>
      <c r="O893" s="102"/>
      <c r="P893" s="102"/>
      <c r="Q893" s="44"/>
      <c r="R893" s="102"/>
      <c r="S893" s="102"/>
      <c r="T893" s="44"/>
      <c r="U893" s="44"/>
      <c r="V893" s="44"/>
      <c r="Y893" s="102"/>
      <c r="Z893" s="44"/>
    </row>
    <row r="894" spans="6:26" ht="15.75" customHeight="1" x14ac:dyDescent="0.3">
      <c r="F894" s="44"/>
      <c r="G894" s="102"/>
      <c r="H894" s="102"/>
      <c r="I894" s="44"/>
      <c r="J894" s="102"/>
      <c r="K894" s="44"/>
      <c r="L894" s="44"/>
      <c r="M894" s="102"/>
      <c r="N894" s="44"/>
      <c r="O894" s="102"/>
      <c r="P894" s="102"/>
      <c r="Q894" s="44"/>
      <c r="R894" s="102"/>
      <c r="S894" s="102"/>
      <c r="T894" s="44"/>
      <c r="U894" s="44"/>
      <c r="V894" s="44"/>
      <c r="Y894" s="102"/>
      <c r="Z894" s="44"/>
    </row>
    <row r="895" spans="6:26" ht="15.75" customHeight="1" x14ac:dyDescent="0.3">
      <c r="F895" s="44"/>
      <c r="G895" s="102"/>
      <c r="H895" s="102"/>
      <c r="I895" s="44"/>
      <c r="J895" s="102"/>
      <c r="K895" s="44"/>
      <c r="L895" s="44"/>
      <c r="M895" s="102"/>
      <c r="N895" s="44"/>
      <c r="O895" s="102"/>
      <c r="P895" s="102"/>
      <c r="Q895" s="44"/>
      <c r="R895" s="102"/>
      <c r="S895" s="102"/>
      <c r="T895" s="44"/>
      <c r="U895" s="44"/>
      <c r="V895" s="44"/>
      <c r="Y895" s="102"/>
      <c r="Z895" s="44"/>
    </row>
    <row r="896" spans="6:26" ht="15.75" customHeight="1" x14ac:dyDescent="0.3">
      <c r="F896" s="44"/>
      <c r="G896" s="102"/>
      <c r="H896" s="102"/>
      <c r="I896" s="44"/>
      <c r="J896" s="102"/>
      <c r="K896" s="44"/>
      <c r="L896" s="44"/>
      <c r="M896" s="102"/>
      <c r="N896" s="44"/>
      <c r="O896" s="102"/>
      <c r="P896" s="102"/>
      <c r="Q896" s="44"/>
      <c r="R896" s="102"/>
      <c r="S896" s="102"/>
      <c r="T896" s="44"/>
      <c r="U896" s="44"/>
      <c r="V896" s="44"/>
      <c r="Y896" s="102"/>
      <c r="Z896" s="44"/>
    </row>
    <row r="897" spans="6:26" ht="15.75" customHeight="1" x14ac:dyDescent="0.3">
      <c r="F897" s="44"/>
      <c r="G897" s="102"/>
      <c r="H897" s="102"/>
      <c r="I897" s="44"/>
      <c r="J897" s="102"/>
      <c r="K897" s="44"/>
      <c r="L897" s="44"/>
      <c r="M897" s="102"/>
      <c r="N897" s="44"/>
      <c r="O897" s="102"/>
      <c r="P897" s="102"/>
      <c r="Q897" s="44"/>
      <c r="R897" s="102"/>
      <c r="S897" s="102"/>
      <c r="T897" s="44"/>
      <c r="U897" s="44"/>
      <c r="V897" s="44"/>
      <c r="Y897" s="102"/>
      <c r="Z897" s="44"/>
    </row>
    <row r="898" spans="6:26" ht="15.75" customHeight="1" x14ac:dyDescent="0.3">
      <c r="F898" s="44"/>
      <c r="G898" s="102"/>
      <c r="H898" s="102"/>
      <c r="I898" s="44"/>
      <c r="J898" s="102"/>
      <c r="K898" s="44"/>
      <c r="L898" s="44"/>
      <c r="M898" s="102"/>
      <c r="N898" s="44"/>
      <c r="O898" s="102"/>
      <c r="P898" s="102"/>
      <c r="Q898" s="44"/>
      <c r="R898" s="102"/>
      <c r="S898" s="102"/>
      <c r="T898" s="44"/>
      <c r="U898" s="44"/>
      <c r="V898" s="44"/>
      <c r="Y898" s="102"/>
      <c r="Z898" s="44"/>
    </row>
    <row r="899" spans="6:26" ht="15.75" customHeight="1" x14ac:dyDescent="0.3">
      <c r="F899" s="44"/>
      <c r="G899" s="102"/>
      <c r="H899" s="102"/>
      <c r="I899" s="44"/>
      <c r="J899" s="102"/>
      <c r="K899" s="44"/>
      <c r="L899" s="44"/>
      <c r="M899" s="102"/>
      <c r="N899" s="44"/>
      <c r="O899" s="102"/>
      <c r="P899" s="102"/>
      <c r="Q899" s="44"/>
      <c r="R899" s="102"/>
      <c r="S899" s="102"/>
      <c r="T899" s="44"/>
      <c r="U899" s="44"/>
      <c r="V899" s="44"/>
      <c r="Y899" s="102"/>
      <c r="Z899" s="44"/>
    </row>
    <row r="900" spans="6:26" ht="15.75" customHeight="1" x14ac:dyDescent="0.3">
      <c r="F900" s="44"/>
      <c r="G900" s="102"/>
      <c r="H900" s="102"/>
      <c r="I900" s="44"/>
      <c r="J900" s="102"/>
      <c r="K900" s="44"/>
      <c r="L900" s="44"/>
      <c r="M900" s="102"/>
      <c r="N900" s="44"/>
      <c r="O900" s="102"/>
      <c r="P900" s="102"/>
      <c r="Q900" s="44"/>
      <c r="R900" s="102"/>
      <c r="S900" s="102"/>
      <c r="T900" s="44"/>
      <c r="U900" s="44"/>
      <c r="V900" s="44"/>
      <c r="Y900" s="102"/>
      <c r="Z900" s="44"/>
    </row>
    <row r="901" spans="6:26" ht="15.75" customHeight="1" x14ac:dyDescent="0.3">
      <c r="F901" s="44"/>
      <c r="G901" s="102"/>
      <c r="H901" s="102"/>
      <c r="I901" s="44"/>
      <c r="J901" s="102"/>
      <c r="K901" s="44"/>
      <c r="L901" s="44"/>
      <c r="M901" s="102"/>
      <c r="N901" s="44"/>
      <c r="O901" s="102"/>
      <c r="P901" s="102"/>
      <c r="Q901" s="44"/>
      <c r="R901" s="102"/>
      <c r="S901" s="102"/>
      <c r="T901" s="44"/>
      <c r="U901" s="44"/>
      <c r="V901" s="44"/>
      <c r="Y901" s="102"/>
      <c r="Z901" s="44"/>
    </row>
    <row r="902" spans="6:26" ht="15.75" customHeight="1" x14ac:dyDescent="0.3">
      <c r="F902" s="44"/>
      <c r="G902" s="102"/>
      <c r="H902" s="102"/>
      <c r="I902" s="44"/>
      <c r="J902" s="102"/>
      <c r="K902" s="44"/>
      <c r="L902" s="44"/>
      <c r="M902" s="102"/>
      <c r="N902" s="44"/>
      <c r="O902" s="102"/>
      <c r="P902" s="102"/>
      <c r="Q902" s="44"/>
      <c r="R902" s="102"/>
      <c r="S902" s="102"/>
      <c r="T902" s="44"/>
      <c r="U902" s="44"/>
      <c r="V902" s="44"/>
      <c r="Y902" s="102"/>
      <c r="Z902" s="44"/>
    </row>
    <row r="903" spans="6:26" ht="15.75" customHeight="1" x14ac:dyDescent="0.3">
      <c r="F903" s="44"/>
      <c r="G903" s="102"/>
      <c r="H903" s="102"/>
      <c r="I903" s="44"/>
      <c r="J903" s="102"/>
      <c r="K903" s="44"/>
      <c r="L903" s="44"/>
      <c r="M903" s="102"/>
      <c r="N903" s="44"/>
      <c r="O903" s="102"/>
      <c r="P903" s="102"/>
      <c r="Q903" s="44"/>
      <c r="R903" s="102"/>
      <c r="S903" s="102"/>
      <c r="T903" s="44"/>
      <c r="U903" s="44"/>
      <c r="V903" s="44"/>
      <c r="Y903" s="102"/>
      <c r="Z903" s="44"/>
    </row>
    <row r="904" spans="6:26" ht="15.75" customHeight="1" x14ac:dyDescent="0.3">
      <c r="F904" s="44"/>
      <c r="G904" s="102"/>
      <c r="H904" s="102"/>
      <c r="I904" s="44"/>
      <c r="J904" s="102"/>
      <c r="K904" s="44"/>
      <c r="L904" s="44"/>
      <c r="M904" s="102"/>
      <c r="N904" s="44"/>
      <c r="O904" s="102"/>
      <c r="P904" s="102"/>
      <c r="Q904" s="44"/>
      <c r="R904" s="102"/>
      <c r="S904" s="102"/>
      <c r="T904" s="44"/>
      <c r="U904" s="44"/>
      <c r="V904" s="44"/>
      <c r="Y904" s="102"/>
      <c r="Z904" s="44"/>
    </row>
    <row r="905" spans="6:26" ht="15.75" customHeight="1" x14ac:dyDescent="0.3">
      <c r="F905" s="44"/>
      <c r="G905" s="102"/>
      <c r="H905" s="102"/>
      <c r="I905" s="44"/>
      <c r="J905" s="102"/>
      <c r="K905" s="44"/>
      <c r="L905" s="44"/>
      <c r="M905" s="102"/>
      <c r="N905" s="44"/>
      <c r="O905" s="102"/>
      <c r="P905" s="102"/>
      <c r="Q905" s="44"/>
      <c r="R905" s="102"/>
      <c r="S905" s="102"/>
      <c r="T905" s="44"/>
      <c r="U905" s="44"/>
      <c r="V905" s="44"/>
      <c r="Y905" s="102"/>
      <c r="Z905" s="44"/>
    </row>
    <row r="906" spans="6:26" ht="15.75" customHeight="1" x14ac:dyDescent="0.3">
      <c r="F906" s="44"/>
      <c r="G906" s="102"/>
      <c r="H906" s="102"/>
      <c r="I906" s="44"/>
      <c r="J906" s="102"/>
      <c r="K906" s="44"/>
      <c r="L906" s="44"/>
      <c r="M906" s="102"/>
      <c r="N906" s="44"/>
      <c r="O906" s="102"/>
      <c r="P906" s="102"/>
      <c r="Q906" s="44"/>
      <c r="R906" s="102"/>
      <c r="S906" s="102"/>
      <c r="T906" s="44"/>
      <c r="U906" s="44"/>
      <c r="V906" s="44"/>
      <c r="Y906" s="102"/>
      <c r="Z906" s="44"/>
    </row>
    <row r="907" spans="6:26" ht="15.75" customHeight="1" x14ac:dyDescent="0.3">
      <c r="F907" s="44"/>
      <c r="G907" s="102"/>
      <c r="H907" s="102"/>
      <c r="I907" s="44"/>
      <c r="J907" s="102"/>
      <c r="K907" s="44"/>
      <c r="L907" s="44"/>
      <c r="M907" s="102"/>
      <c r="N907" s="44"/>
      <c r="O907" s="102"/>
      <c r="P907" s="102"/>
      <c r="Q907" s="44"/>
      <c r="R907" s="102"/>
      <c r="S907" s="102"/>
      <c r="T907" s="44"/>
      <c r="U907" s="44"/>
      <c r="V907" s="44"/>
      <c r="Y907" s="102"/>
      <c r="Z907" s="44"/>
    </row>
    <row r="908" spans="6:26" ht="15.75" customHeight="1" x14ac:dyDescent="0.3">
      <c r="F908" s="44"/>
      <c r="G908" s="102"/>
      <c r="H908" s="102"/>
      <c r="I908" s="44"/>
      <c r="J908" s="102"/>
      <c r="K908" s="44"/>
      <c r="L908" s="44"/>
      <c r="M908" s="102"/>
      <c r="N908" s="44"/>
      <c r="O908" s="102"/>
      <c r="P908" s="102"/>
      <c r="Q908" s="44"/>
      <c r="R908" s="102"/>
      <c r="S908" s="102"/>
      <c r="T908" s="44"/>
      <c r="U908" s="44"/>
      <c r="V908" s="44"/>
      <c r="Y908" s="102"/>
      <c r="Z908" s="44"/>
    </row>
    <row r="909" spans="6:26" ht="15.75" customHeight="1" x14ac:dyDescent="0.3">
      <c r="F909" s="44"/>
      <c r="G909" s="102"/>
      <c r="H909" s="102"/>
      <c r="I909" s="44"/>
      <c r="J909" s="102"/>
      <c r="K909" s="44"/>
      <c r="L909" s="44"/>
      <c r="M909" s="102"/>
      <c r="N909" s="44"/>
      <c r="O909" s="102"/>
      <c r="P909" s="102"/>
      <c r="Q909" s="44"/>
      <c r="R909" s="102"/>
      <c r="S909" s="102"/>
      <c r="T909" s="44"/>
      <c r="U909" s="44"/>
      <c r="V909" s="44"/>
      <c r="Y909" s="102"/>
      <c r="Z909" s="44"/>
    </row>
    <row r="910" spans="6:26" ht="15.75" customHeight="1" x14ac:dyDescent="0.3">
      <c r="F910" s="44"/>
      <c r="G910" s="102"/>
      <c r="H910" s="102"/>
      <c r="I910" s="44"/>
      <c r="J910" s="102"/>
      <c r="K910" s="44"/>
      <c r="L910" s="44"/>
      <c r="M910" s="102"/>
      <c r="N910" s="44"/>
      <c r="O910" s="102"/>
      <c r="P910" s="102"/>
      <c r="Q910" s="44"/>
      <c r="R910" s="102"/>
      <c r="S910" s="102"/>
      <c r="T910" s="44"/>
      <c r="U910" s="44"/>
      <c r="V910" s="44"/>
      <c r="Y910" s="102"/>
      <c r="Z910" s="44"/>
    </row>
    <row r="911" spans="6:26" ht="15.75" customHeight="1" x14ac:dyDescent="0.3">
      <c r="F911" s="44"/>
      <c r="G911" s="102"/>
      <c r="H911" s="102"/>
      <c r="I911" s="44"/>
      <c r="J911" s="102"/>
      <c r="K911" s="44"/>
      <c r="L911" s="44"/>
      <c r="M911" s="102"/>
      <c r="N911" s="44"/>
      <c r="O911" s="102"/>
      <c r="P911" s="102"/>
      <c r="Q911" s="44"/>
      <c r="R911" s="102"/>
      <c r="S911" s="102"/>
      <c r="T911" s="44"/>
      <c r="U911" s="44"/>
      <c r="V911" s="44"/>
      <c r="Y911" s="102"/>
      <c r="Z911" s="44"/>
    </row>
    <row r="912" spans="6:26" ht="15.75" customHeight="1" x14ac:dyDescent="0.3">
      <c r="F912" s="44"/>
      <c r="G912" s="102"/>
      <c r="H912" s="102"/>
      <c r="I912" s="44"/>
      <c r="J912" s="102"/>
      <c r="K912" s="44"/>
      <c r="L912" s="44"/>
      <c r="M912" s="102"/>
      <c r="N912" s="44"/>
      <c r="O912" s="102"/>
      <c r="P912" s="102"/>
      <c r="Q912" s="44"/>
      <c r="R912" s="102"/>
      <c r="S912" s="102"/>
      <c r="T912" s="44"/>
      <c r="U912" s="44"/>
      <c r="V912" s="44"/>
      <c r="Y912" s="102"/>
      <c r="Z912" s="44"/>
    </row>
    <row r="913" spans="6:26" ht="15.75" customHeight="1" x14ac:dyDescent="0.3">
      <c r="F913" s="44"/>
      <c r="G913" s="102"/>
      <c r="H913" s="102"/>
      <c r="I913" s="44"/>
      <c r="J913" s="102"/>
      <c r="K913" s="44"/>
      <c r="L913" s="44"/>
      <c r="M913" s="102"/>
      <c r="N913" s="44"/>
      <c r="O913" s="102"/>
      <c r="P913" s="102"/>
      <c r="Q913" s="44"/>
      <c r="R913" s="102"/>
      <c r="S913" s="102"/>
      <c r="T913" s="44"/>
      <c r="U913" s="44"/>
      <c r="V913" s="44"/>
      <c r="Y913" s="102"/>
      <c r="Z913" s="44"/>
    </row>
    <row r="914" spans="6:26" ht="15.75" customHeight="1" x14ac:dyDescent="0.3">
      <c r="F914" s="44"/>
      <c r="G914" s="102"/>
      <c r="H914" s="102"/>
      <c r="I914" s="44"/>
      <c r="J914" s="102"/>
      <c r="K914" s="44"/>
      <c r="L914" s="44"/>
      <c r="M914" s="102"/>
      <c r="N914" s="44"/>
      <c r="O914" s="102"/>
      <c r="P914" s="102"/>
      <c r="Q914" s="44"/>
      <c r="R914" s="102"/>
      <c r="S914" s="102"/>
      <c r="T914" s="44"/>
      <c r="U914" s="44"/>
      <c r="V914" s="44"/>
      <c r="Y914" s="102"/>
      <c r="Z914" s="44"/>
    </row>
    <row r="915" spans="6:26" ht="15.75" customHeight="1" x14ac:dyDescent="0.3">
      <c r="F915" s="44"/>
      <c r="G915" s="102"/>
      <c r="H915" s="102"/>
      <c r="I915" s="44"/>
      <c r="J915" s="102"/>
      <c r="K915" s="44"/>
      <c r="L915" s="44"/>
      <c r="M915" s="102"/>
      <c r="N915" s="44"/>
      <c r="O915" s="102"/>
      <c r="P915" s="102"/>
      <c r="Q915" s="44"/>
      <c r="R915" s="102"/>
      <c r="S915" s="102"/>
      <c r="T915" s="44"/>
      <c r="U915" s="44"/>
      <c r="V915" s="44"/>
      <c r="Y915" s="102"/>
      <c r="Z915" s="44"/>
    </row>
    <row r="916" spans="6:26" ht="15.75" customHeight="1" x14ac:dyDescent="0.3">
      <c r="F916" s="44"/>
      <c r="G916" s="102"/>
      <c r="H916" s="102"/>
      <c r="I916" s="44"/>
      <c r="J916" s="102"/>
      <c r="K916" s="44"/>
      <c r="L916" s="44"/>
      <c r="M916" s="102"/>
      <c r="N916" s="44"/>
      <c r="O916" s="102"/>
      <c r="P916" s="102"/>
      <c r="Q916" s="44"/>
      <c r="R916" s="102"/>
      <c r="S916" s="102"/>
      <c r="T916" s="44"/>
      <c r="U916" s="44"/>
      <c r="V916" s="44"/>
      <c r="Y916" s="102"/>
      <c r="Z916" s="44"/>
    </row>
    <row r="917" spans="6:26" ht="15.75" customHeight="1" x14ac:dyDescent="0.3">
      <c r="F917" s="44"/>
      <c r="G917" s="102"/>
      <c r="H917" s="102"/>
      <c r="I917" s="44"/>
      <c r="J917" s="102"/>
      <c r="K917" s="44"/>
      <c r="L917" s="44"/>
      <c r="M917" s="102"/>
      <c r="N917" s="44"/>
      <c r="O917" s="102"/>
      <c r="P917" s="102"/>
      <c r="Q917" s="44"/>
      <c r="R917" s="102"/>
      <c r="S917" s="102"/>
      <c r="T917" s="44"/>
      <c r="U917" s="44"/>
      <c r="V917" s="44"/>
      <c r="Y917" s="102"/>
      <c r="Z917" s="44"/>
    </row>
    <row r="918" spans="6:26" ht="15.75" customHeight="1" x14ac:dyDescent="0.3">
      <c r="F918" s="44"/>
      <c r="G918" s="102"/>
      <c r="H918" s="102"/>
      <c r="I918" s="44"/>
      <c r="J918" s="102"/>
      <c r="K918" s="44"/>
      <c r="L918" s="44"/>
      <c r="M918" s="102"/>
      <c r="N918" s="44"/>
      <c r="O918" s="102"/>
      <c r="P918" s="102"/>
      <c r="Q918" s="44"/>
      <c r="R918" s="102"/>
      <c r="S918" s="102"/>
      <c r="T918" s="44"/>
      <c r="U918" s="44"/>
      <c r="V918" s="44"/>
      <c r="Y918" s="102"/>
      <c r="Z918" s="44"/>
    </row>
    <row r="919" spans="6:26" ht="15.75" customHeight="1" x14ac:dyDescent="0.3">
      <c r="F919" s="44"/>
      <c r="G919" s="102"/>
      <c r="H919" s="102"/>
      <c r="I919" s="44"/>
      <c r="J919" s="102"/>
      <c r="K919" s="44"/>
      <c r="L919" s="44"/>
      <c r="M919" s="102"/>
      <c r="N919" s="44"/>
      <c r="O919" s="102"/>
      <c r="P919" s="102"/>
      <c r="Q919" s="44"/>
      <c r="R919" s="102"/>
      <c r="S919" s="102"/>
      <c r="T919" s="44"/>
      <c r="U919" s="44"/>
      <c r="V919" s="44"/>
      <c r="Y919" s="102"/>
      <c r="Z919" s="44"/>
    </row>
    <row r="920" spans="6:26" ht="15.75" customHeight="1" x14ac:dyDescent="0.3">
      <c r="F920" s="44"/>
      <c r="G920" s="102"/>
      <c r="H920" s="102"/>
      <c r="I920" s="44"/>
      <c r="J920" s="102"/>
      <c r="K920" s="44"/>
      <c r="L920" s="44"/>
      <c r="M920" s="102"/>
      <c r="N920" s="44"/>
      <c r="O920" s="102"/>
      <c r="P920" s="102"/>
      <c r="Q920" s="44"/>
      <c r="R920" s="102"/>
      <c r="S920" s="102"/>
      <c r="T920" s="44"/>
      <c r="U920" s="44"/>
      <c r="V920" s="44"/>
      <c r="Y920" s="102"/>
      <c r="Z920" s="44"/>
    </row>
    <row r="921" spans="6:26" ht="15.75" customHeight="1" x14ac:dyDescent="0.3">
      <c r="F921" s="44"/>
      <c r="G921" s="102"/>
      <c r="H921" s="102"/>
      <c r="I921" s="44"/>
      <c r="J921" s="102"/>
      <c r="K921" s="44"/>
      <c r="L921" s="44"/>
      <c r="M921" s="102"/>
      <c r="N921" s="44"/>
      <c r="O921" s="102"/>
      <c r="P921" s="102"/>
      <c r="Q921" s="44"/>
      <c r="R921" s="102"/>
      <c r="S921" s="102"/>
      <c r="T921" s="44"/>
      <c r="U921" s="44"/>
      <c r="V921" s="44"/>
      <c r="Y921" s="102"/>
      <c r="Z921" s="44"/>
    </row>
    <row r="922" spans="6:26" ht="15.75" customHeight="1" x14ac:dyDescent="0.3">
      <c r="F922" s="44"/>
      <c r="G922" s="102"/>
      <c r="H922" s="102"/>
      <c r="I922" s="44"/>
      <c r="J922" s="102"/>
      <c r="K922" s="44"/>
      <c r="L922" s="44"/>
      <c r="M922" s="102"/>
      <c r="N922" s="44"/>
      <c r="O922" s="102"/>
      <c r="P922" s="102"/>
      <c r="Q922" s="44"/>
      <c r="R922" s="102"/>
      <c r="S922" s="102"/>
      <c r="T922" s="44"/>
      <c r="U922" s="44"/>
      <c r="V922" s="44"/>
      <c r="Y922" s="102"/>
      <c r="Z922" s="44"/>
    </row>
    <row r="923" spans="6:26" ht="15.75" customHeight="1" x14ac:dyDescent="0.3">
      <c r="F923" s="44"/>
      <c r="G923" s="102"/>
      <c r="H923" s="102"/>
      <c r="I923" s="44"/>
      <c r="J923" s="102"/>
      <c r="K923" s="44"/>
      <c r="L923" s="44"/>
      <c r="M923" s="102"/>
      <c r="N923" s="44"/>
      <c r="O923" s="102"/>
      <c r="P923" s="102"/>
      <c r="Q923" s="44"/>
      <c r="R923" s="102"/>
      <c r="S923" s="102"/>
      <c r="T923" s="44"/>
      <c r="U923" s="44"/>
      <c r="V923" s="44"/>
      <c r="Y923" s="102"/>
      <c r="Z923" s="44"/>
    </row>
    <row r="924" spans="6:26" ht="15.75" customHeight="1" x14ac:dyDescent="0.3">
      <c r="F924" s="44"/>
      <c r="G924" s="102"/>
      <c r="H924" s="102"/>
      <c r="I924" s="44"/>
      <c r="J924" s="102"/>
      <c r="K924" s="44"/>
      <c r="L924" s="44"/>
      <c r="M924" s="102"/>
      <c r="N924" s="44"/>
      <c r="O924" s="102"/>
      <c r="P924" s="102"/>
      <c r="Q924" s="44"/>
      <c r="R924" s="102"/>
      <c r="S924" s="102"/>
      <c r="T924" s="44"/>
      <c r="U924" s="44"/>
      <c r="V924" s="44"/>
      <c r="Y924" s="102"/>
      <c r="Z924" s="44"/>
    </row>
    <row r="925" spans="6:26" ht="15.75" customHeight="1" x14ac:dyDescent="0.3">
      <c r="F925" s="44"/>
      <c r="G925" s="102"/>
      <c r="H925" s="102"/>
      <c r="I925" s="44"/>
      <c r="J925" s="102"/>
      <c r="K925" s="44"/>
      <c r="L925" s="44"/>
      <c r="M925" s="102"/>
      <c r="N925" s="44"/>
      <c r="O925" s="102"/>
      <c r="P925" s="102"/>
      <c r="Q925" s="44"/>
      <c r="R925" s="102"/>
      <c r="S925" s="102"/>
      <c r="T925" s="44"/>
      <c r="U925" s="44"/>
      <c r="V925" s="44"/>
      <c r="Y925" s="102"/>
      <c r="Z925" s="44"/>
    </row>
    <row r="926" spans="6:26" ht="15.75" customHeight="1" x14ac:dyDescent="0.3">
      <c r="F926" s="44"/>
      <c r="G926" s="102"/>
      <c r="H926" s="102"/>
      <c r="I926" s="44"/>
      <c r="J926" s="102"/>
      <c r="K926" s="44"/>
      <c r="L926" s="44"/>
      <c r="M926" s="102"/>
      <c r="N926" s="44"/>
      <c r="O926" s="102"/>
      <c r="P926" s="102"/>
      <c r="Q926" s="44"/>
      <c r="R926" s="102"/>
      <c r="S926" s="102"/>
      <c r="T926" s="44"/>
      <c r="U926" s="44"/>
      <c r="V926" s="44"/>
      <c r="Y926" s="102"/>
      <c r="Z926" s="44"/>
    </row>
    <row r="927" spans="6:26" ht="15.75" customHeight="1" x14ac:dyDescent="0.3">
      <c r="F927" s="44"/>
      <c r="G927" s="102"/>
      <c r="H927" s="102"/>
      <c r="I927" s="44"/>
      <c r="J927" s="102"/>
      <c r="K927" s="44"/>
      <c r="L927" s="44"/>
      <c r="M927" s="102"/>
      <c r="N927" s="44"/>
      <c r="O927" s="102"/>
      <c r="P927" s="102"/>
      <c r="Q927" s="44"/>
      <c r="R927" s="102"/>
      <c r="S927" s="102"/>
      <c r="T927" s="44"/>
      <c r="U927" s="44"/>
      <c r="V927" s="44"/>
      <c r="Y927" s="102"/>
      <c r="Z927" s="44"/>
    </row>
    <row r="928" spans="6:26" ht="15.75" customHeight="1" x14ac:dyDescent="0.3">
      <c r="F928" s="44"/>
      <c r="G928" s="102"/>
      <c r="H928" s="102"/>
      <c r="I928" s="44"/>
      <c r="J928" s="102"/>
      <c r="K928" s="44"/>
      <c r="L928" s="44"/>
      <c r="M928" s="102"/>
      <c r="N928" s="44"/>
      <c r="O928" s="102"/>
      <c r="P928" s="102"/>
      <c r="Q928" s="44"/>
      <c r="R928" s="102"/>
      <c r="S928" s="102"/>
      <c r="T928" s="44"/>
      <c r="U928" s="44"/>
      <c r="V928" s="44"/>
      <c r="Y928" s="102"/>
      <c r="Z928" s="44"/>
    </row>
    <row r="929" spans="6:26" ht="15.75" customHeight="1" x14ac:dyDescent="0.3">
      <c r="F929" s="44"/>
      <c r="G929" s="102"/>
      <c r="H929" s="102"/>
      <c r="I929" s="44"/>
      <c r="J929" s="102"/>
      <c r="K929" s="44"/>
      <c r="L929" s="44"/>
      <c r="M929" s="102"/>
      <c r="N929" s="44"/>
      <c r="O929" s="102"/>
      <c r="P929" s="102"/>
      <c r="Q929" s="44"/>
      <c r="R929" s="102"/>
      <c r="S929" s="102"/>
      <c r="T929" s="44"/>
      <c r="U929" s="44"/>
      <c r="V929" s="44"/>
      <c r="Y929" s="102"/>
      <c r="Z929" s="44"/>
    </row>
    <row r="930" spans="6:26" ht="15.75" customHeight="1" x14ac:dyDescent="0.3">
      <c r="F930" s="44"/>
      <c r="G930" s="102"/>
      <c r="H930" s="102"/>
      <c r="I930" s="44"/>
      <c r="J930" s="102"/>
      <c r="K930" s="44"/>
      <c r="L930" s="44"/>
      <c r="M930" s="102"/>
      <c r="N930" s="44"/>
      <c r="O930" s="102"/>
      <c r="P930" s="102"/>
      <c r="Q930" s="44"/>
      <c r="R930" s="102"/>
      <c r="S930" s="102"/>
      <c r="T930" s="44"/>
      <c r="U930" s="44"/>
      <c r="V930" s="44"/>
      <c r="Y930" s="102"/>
      <c r="Z930" s="44"/>
    </row>
    <row r="931" spans="6:26" ht="15.75" customHeight="1" x14ac:dyDescent="0.3">
      <c r="F931" s="44"/>
      <c r="G931" s="102"/>
      <c r="H931" s="102"/>
      <c r="I931" s="44"/>
      <c r="J931" s="102"/>
      <c r="K931" s="44"/>
      <c r="L931" s="44"/>
      <c r="M931" s="102"/>
      <c r="N931" s="44"/>
      <c r="O931" s="102"/>
      <c r="P931" s="102"/>
      <c r="Q931" s="44"/>
      <c r="R931" s="102"/>
      <c r="S931" s="102"/>
      <c r="T931" s="44"/>
      <c r="U931" s="44"/>
      <c r="V931" s="44"/>
      <c r="Y931" s="102"/>
      <c r="Z931" s="44"/>
    </row>
    <row r="932" spans="6:26" ht="15.75" customHeight="1" x14ac:dyDescent="0.3">
      <c r="F932" s="44"/>
      <c r="G932" s="102"/>
      <c r="H932" s="102"/>
      <c r="I932" s="44"/>
      <c r="J932" s="102"/>
      <c r="K932" s="44"/>
      <c r="L932" s="44"/>
      <c r="M932" s="102"/>
      <c r="N932" s="44"/>
      <c r="O932" s="102"/>
      <c r="P932" s="102"/>
      <c r="Q932" s="44"/>
      <c r="R932" s="102"/>
      <c r="S932" s="102"/>
      <c r="T932" s="44"/>
      <c r="U932" s="44"/>
      <c r="V932" s="44"/>
      <c r="Y932" s="102"/>
      <c r="Z932" s="44"/>
    </row>
    <row r="933" spans="6:26" ht="15.75" customHeight="1" x14ac:dyDescent="0.3">
      <c r="F933" s="44"/>
      <c r="G933" s="102"/>
      <c r="H933" s="102"/>
      <c r="I933" s="44"/>
      <c r="J933" s="102"/>
      <c r="K933" s="44"/>
      <c r="L933" s="44"/>
      <c r="M933" s="102"/>
      <c r="N933" s="44"/>
      <c r="O933" s="102"/>
      <c r="P933" s="102"/>
      <c r="Q933" s="44"/>
      <c r="R933" s="102"/>
      <c r="S933" s="102"/>
      <c r="T933" s="44"/>
      <c r="U933" s="44"/>
      <c r="V933" s="44"/>
      <c r="Y933" s="102"/>
      <c r="Z933" s="44"/>
    </row>
    <row r="934" spans="6:26" ht="15.75" customHeight="1" x14ac:dyDescent="0.3">
      <c r="F934" s="44"/>
      <c r="G934" s="102"/>
      <c r="H934" s="102"/>
      <c r="I934" s="44"/>
      <c r="J934" s="102"/>
      <c r="K934" s="44"/>
      <c r="L934" s="44"/>
      <c r="M934" s="102"/>
      <c r="N934" s="44"/>
      <c r="O934" s="102"/>
      <c r="P934" s="102"/>
      <c r="Q934" s="44"/>
      <c r="R934" s="102"/>
      <c r="S934" s="102"/>
      <c r="T934" s="44"/>
      <c r="U934" s="44"/>
      <c r="V934" s="44"/>
      <c r="Y934" s="102"/>
      <c r="Z934" s="44"/>
    </row>
    <row r="935" spans="6:26" ht="15.75" customHeight="1" x14ac:dyDescent="0.3">
      <c r="F935" s="44"/>
      <c r="G935" s="102"/>
      <c r="H935" s="102"/>
      <c r="I935" s="44"/>
      <c r="J935" s="102"/>
      <c r="K935" s="44"/>
      <c r="L935" s="44"/>
      <c r="M935" s="102"/>
      <c r="N935" s="44"/>
      <c r="O935" s="102"/>
      <c r="P935" s="102"/>
      <c r="Q935" s="44"/>
      <c r="R935" s="102"/>
      <c r="S935" s="102"/>
      <c r="T935" s="44"/>
      <c r="U935" s="44"/>
      <c r="V935" s="44"/>
      <c r="Y935" s="102"/>
      <c r="Z935" s="44"/>
    </row>
    <row r="936" spans="6:26" ht="15.75" customHeight="1" x14ac:dyDescent="0.3">
      <c r="F936" s="44"/>
      <c r="G936" s="102"/>
      <c r="H936" s="102"/>
      <c r="I936" s="44"/>
      <c r="J936" s="102"/>
      <c r="K936" s="44"/>
      <c r="L936" s="44"/>
      <c r="M936" s="102"/>
      <c r="N936" s="44"/>
      <c r="O936" s="102"/>
      <c r="P936" s="102"/>
      <c r="Q936" s="44"/>
      <c r="R936" s="102"/>
      <c r="S936" s="102"/>
      <c r="T936" s="44"/>
      <c r="U936" s="44"/>
      <c r="V936" s="44"/>
      <c r="Y936" s="102"/>
      <c r="Z936" s="44"/>
    </row>
    <row r="937" spans="6:26" ht="15.75" customHeight="1" x14ac:dyDescent="0.3">
      <c r="F937" s="44"/>
      <c r="G937" s="102"/>
      <c r="H937" s="102"/>
      <c r="I937" s="44"/>
      <c r="J937" s="102"/>
      <c r="K937" s="44"/>
      <c r="L937" s="44"/>
      <c r="M937" s="102"/>
      <c r="N937" s="44"/>
      <c r="O937" s="102"/>
      <c r="P937" s="102"/>
      <c r="Q937" s="44"/>
      <c r="R937" s="102"/>
      <c r="S937" s="102"/>
      <c r="T937" s="44"/>
      <c r="U937" s="44"/>
      <c r="V937" s="44"/>
      <c r="Y937" s="102"/>
      <c r="Z937" s="44"/>
    </row>
    <row r="938" spans="6:26" ht="15.75" customHeight="1" x14ac:dyDescent="0.3">
      <c r="F938" s="44"/>
      <c r="G938" s="102"/>
      <c r="H938" s="102"/>
      <c r="I938" s="44"/>
      <c r="J938" s="102"/>
      <c r="K938" s="44"/>
      <c r="L938" s="44"/>
      <c r="M938" s="102"/>
      <c r="N938" s="44"/>
      <c r="O938" s="102"/>
      <c r="P938" s="102"/>
      <c r="Q938" s="44"/>
      <c r="R938" s="102"/>
      <c r="S938" s="102"/>
      <c r="T938" s="44"/>
      <c r="U938" s="44"/>
      <c r="V938" s="44"/>
      <c r="Y938" s="102"/>
      <c r="Z938" s="44"/>
    </row>
    <row r="939" spans="6:26" ht="15.75" customHeight="1" x14ac:dyDescent="0.3">
      <c r="F939" s="44"/>
      <c r="G939" s="102"/>
      <c r="H939" s="102"/>
      <c r="I939" s="44"/>
      <c r="J939" s="102"/>
      <c r="K939" s="44"/>
      <c r="L939" s="44"/>
      <c r="M939" s="102"/>
      <c r="N939" s="44"/>
      <c r="O939" s="102"/>
      <c r="P939" s="102"/>
      <c r="Q939" s="44"/>
      <c r="R939" s="102"/>
      <c r="S939" s="102"/>
      <c r="T939" s="44"/>
      <c r="U939" s="44"/>
      <c r="V939" s="44"/>
      <c r="Y939" s="102"/>
      <c r="Z939" s="44"/>
    </row>
    <row r="940" spans="6:26" ht="15.75" customHeight="1" x14ac:dyDescent="0.3">
      <c r="F940" s="44"/>
      <c r="G940" s="102"/>
      <c r="H940" s="102"/>
      <c r="I940" s="44"/>
      <c r="J940" s="102"/>
      <c r="K940" s="44"/>
      <c r="L940" s="44"/>
      <c r="M940" s="102"/>
      <c r="N940" s="44"/>
      <c r="O940" s="102"/>
      <c r="P940" s="102"/>
      <c r="Q940" s="44"/>
      <c r="R940" s="102"/>
      <c r="S940" s="102"/>
      <c r="T940" s="44"/>
      <c r="U940" s="44"/>
      <c r="V940" s="44"/>
      <c r="Y940" s="102"/>
      <c r="Z940" s="44"/>
    </row>
    <row r="941" spans="6:26" ht="15.75" customHeight="1" x14ac:dyDescent="0.3">
      <c r="F941" s="44"/>
      <c r="G941" s="102"/>
      <c r="H941" s="102"/>
      <c r="I941" s="44"/>
      <c r="J941" s="102"/>
      <c r="K941" s="44"/>
      <c r="L941" s="44"/>
      <c r="M941" s="102"/>
      <c r="N941" s="44"/>
      <c r="O941" s="102"/>
      <c r="P941" s="102"/>
      <c r="Q941" s="44"/>
      <c r="R941" s="102"/>
      <c r="S941" s="102"/>
      <c r="T941" s="44"/>
      <c r="U941" s="44"/>
      <c r="V941" s="44"/>
      <c r="Y941" s="102"/>
      <c r="Z941" s="44"/>
    </row>
    <row r="942" spans="6:26" ht="15.75" customHeight="1" x14ac:dyDescent="0.3">
      <c r="F942" s="44"/>
      <c r="G942" s="102"/>
      <c r="H942" s="102"/>
      <c r="I942" s="44"/>
      <c r="J942" s="102"/>
      <c r="K942" s="44"/>
      <c r="L942" s="44"/>
      <c r="M942" s="102"/>
      <c r="N942" s="44"/>
      <c r="O942" s="102"/>
      <c r="P942" s="102"/>
      <c r="Q942" s="44"/>
      <c r="R942" s="102"/>
      <c r="S942" s="102"/>
      <c r="T942" s="44"/>
      <c r="U942" s="44"/>
      <c r="V942" s="44"/>
      <c r="Y942" s="102"/>
      <c r="Z942" s="44"/>
    </row>
    <row r="943" spans="6:26" ht="15.75" customHeight="1" x14ac:dyDescent="0.3">
      <c r="F943" s="44"/>
      <c r="G943" s="102"/>
      <c r="H943" s="102"/>
      <c r="I943" s="44"/>
      <c r="J943" s="102"/>
      <c r="K943" s="44"/>
      <c r="L943" s="44"/>
      <c r="M943" s="102"/>
      <c r="N943" s="44"/>
      <c r="O943" s="102"/>
      <c r="P943" s="102"/>
      <c r="Q943" s="44"/>
      <c r="R943" s="102"/>
      <c r="S943" s="102"/>
      <c r="T943" s="44"/>
      <c r="U943" s="44"/>
      <c r="V943" s="44"/>
      <c r="Y943" s="102"/>
      <c r="Z943" s="44"/>
    </row>
    <row r="944" spans="6:26" ht="15.75" customHeight="1" x14ac:dyDescent="0.3">
      <c r="F944" s="44"/>
      <c r="G944" s="102"/>
      <c r="H944" s="102"/>
      <c r="I944" s="44"/>
      <c r="J944" s="102"/>
      <c r="K944" s="44"/>
      <c r="L944" s="44"/>
      <c r="M944" s="102"/>
      <c r="N944" s="44"/>
      <c r="O944" s="102"/>
      <c r="P944" s="102"/>
      <c r="Q944" s="44"/>
      <c r="R944" s="102"/>
      <c r="S944" s="102"/>
      <c r="T944" s="44"/>
      <c r="U944" s="44"/>
      <c r="V944" s="44"/>
      <c r="Y944" s="102"/>
      <c r="Z944" s="44"/>
    </row>
    <row r="945" spans="6:26" ht="15.75" customHeight="1" x14ac:dyDescent="0.3">
      <c r="F945" s="44"/>
      <c r="G945" s="102"/>
      <c r="H945" s="102"/>
      <c r="I945" s="44"/>
      <c r="J945" s="102"/>
      <c r="K945" s="44"/>
      <c r="L945" s="44"/>
      <c r="M945" s="102"/>
      <c r="N945" s="44"/>
      <c r="O945" s="102"/>
      <c r="P945" s="102"/>
      <c r="Q945" s="44"/>
      <c r="R945" s="102"/>
      <c r="S945" s="102"/>
      <c r="T945" s="44"/>
      <c r="U945" s="44"/>
      <c r="V945" s="44"/>
      <c r="Y945" s="102"/>
      <c r="Z945" s="44"/>
    </row>
    <row r="946" spans="6:26" ht="15.75" customHeight="1" x14ac:dyDescent="0.3">
      <c r="F946" s="44"/>
      <c r="G946" s="102"/>
      <c r="H946" s="102"/>
      <c r="I946" s="44"/>
      <c r="J946" s="102"/>
      <c r="K946" s="44"/>
      <c r="L946" s="44"/>
      <c r="M946" s="102"/>
      <c r="N946" s="44"/>
      <c r="O946" s="102"/>
      <c r="P946" s="102"/>
      <c r="Q946" s="44"/>
      <c r="R946" s="102"/>
      <c r="S946" s="102"/>
      <c r="T946" s="44"/>
      <c r="U946" s="44"/>
      <c r="V946" s="44"/>
      <c r="Y946" s="102"/>
      <c r="Z946" s="44"/>
    </row>
    <row r="947" spans="6:26" ht="15.75" customHeight="1" x14ac:dyDescent="0.3">
      <c r="F947" s="44"/>
      <c r="G947" s="102"/>
      <c r="H947" s="102"/>
      <c r="I947" s="44"/>
      <c r="J947" s="102"/>
      <c r="K947" s="44"/>
      <c r="L947" s="44"/>
      <c r="M947" s="102"/>
      <c r="N947" s="44"/>
      <c r="O947" s="102"/>
      <c r="P947" s="102"/>
      <c r="Q947" s="44"/>
      <c r="R947" s="102"/>
      <c r="S947" s="102"/>
      <c r="T947" s="44"/>
      <c r="U947" s="44"/>
      <c r="V947" s="44"/>
      <c r="Y947" s="102"/>
      <c r="Z947" s="44"/>
    </row>
    <row r="948" spans="6:26" ht="15.75" customHeight="1" x14ac:dyDescent="0.3">
      <c r="F948" s="44"/>
      <c r="G948" s="102"/>
      <c r="H948" s="102"/>
      <c r="I948" s="44"/>
      <c r="J948" s="102"/>
      <c r="K948" s="44"/>
      <c r="L948" s="44"/>
      <c r="M948" s="102"/>
      <c r="N948" s="44"/>
      <c r="O948" s="102"/>
      <c r="P948" s="102"/>
      <c r="Q948" s="44"/>
      <c r="R948" s="102"/>
      <c r="S948" s="102"/>
      <c r="T948" s="44"/>
      <c r="U948" s="44"/>
      <c r="V948" s="44"/>
      <c r="Y948" s="102"/>
      <c r="Z948" s="44"/>
    </row>
    <row r="949" spans="6:26" ht="15.75" customHeight="1" x14ac:dyDescent="0.3">
      <c r="F949" s="44"/>
      <c r="G949" s="102"/>
      <c r="H949" s="102"/>
      <c r="I949" s="44"/>
      <c r="J949" s="102"/>
      <c r="K949" s="44"/>
      <c r="L949" s="44"/>
      <c r="M949" s="102"/>
      <c r="N949" s="44"/>
      <c r="O949" s="102"/>
      <c r="P949" s="102"/>
      <c r="Q949" s="44"/>
      <c r="R949" s="102"/>
      <c r="S949" s="102"/>
      <c r="T949" s="44"/>
      <c r="U949" s="44"/>
      <c r="V949" s="44"/>
      <c r="Y949" s="102"/>
      <c r="Z949" s="44"/>
    </row>
    <row r="950" spans="6:26" ht="15.75" customHeight="1" x14ac:dyDescent="0.3">
      <c r="F950" s="44"/>
      <c r="G950" s="102"/>
      <c r="H950" s="102"/>
      <c r="I950" s="44"/>
      <c r="J950" s="102"/>
      <c r="K950" s="44"/>
      <c r="L950" s="44"/>
      <c r="M950" s="102"/>
      <c r="N950" s="44"/>
      <c r="O950" s="102"/>
      <c r="P950" s="102"/>
      <c r="Q950" s="44"/>
      <c r="R950" s="102"/>
      <c r="S950" s="102"/>
      <c r="T950" s="44"/>
      <c r="U950" s="44"/>
      <c r="V950" s="44"/>
      <c r="Y950" s="102"/>
      <c r="Z950" s="44"/>
    </row>
    <row r="951" spans="6:26" ht="15.75" customHeight="1" x14ac:dyDescent="0.3">
      <c r="F951" s="44"/>
      <c r="G951" s="102"/>
      <c r="H951" s="102"/>
      <c r="I951" s="44"/>
      <c r="J951" s="102"/>
      <c r="K951" s="44"/>
      <c r="L951" s="44"/>
      <c r="M951" s="102"/>
      <c r="N951" s="44"/>
      <c r="O951" s="102"/>
      <c r="P951" s="102"/>
      <c r="Q951" s="44"/>
      <c r="R951" s="102"/>
      <c r="S951" s="102"/>
      <c r="T951" s="44"/>
      <c r="U951" s="44"/>
      <c r="V951" s="44"/>
      <c r="Y951" s="102"/>
      <c r="Z951" s="44"/>
    </row>
    <row r="952" spans="6:26" ht="15.75" customHeight="1" x14ac:dyDescent="0.3">
      <c r="F952" s="44"/>
      <c r="G952" s="102"/>
      <c r="H952" s="102"/>
      <c r="I952" s="44"/>
      <c r="J952" s="102"/>
      <c r="K952" s="44"/>
      <c r="L952" s="44"/>
      <c r="M952" s="102"/>
      <c r="N952" s="44"/>
      <c r="O952" s="102"/>
      <c r="P952" s="102"/>
      <c r="Q952" s="44"/>
      <c r="R952" s="102"/>
      <c r="S952" s="102"/>
      <c r="T952" s="44"/>
      <c r="U952" s="44"/>
      <c r="V952" s="44"/>
      <c r="Y952" s="102"/>
      <c r="Z952" s="44"/>
    </row>
    <row r="953" spans="6:26" ht="15.75" customHeight="1" x14ac:dyDescent="0.3">
      <c r="F953" s="44"/>
      <c r="G953" s="102"/>
      <c r="H953" s="102"/>
      <c r="I953" s="44"/>
      <c r="J953" s="102"/>
      <c r="K953" s="44"/>
      <c r="L953" s="44"/>
      <c r="M953" s="102"/>
      <c r="N953" s="44"/>
      <c r="O953" s="102"/>
      <c r="P953" s="102"/>
      <c r="Q953" s="44"/>
      <c r="R953" s="102"/>
      <c r="S953" s="102"/>
      <c r="T953" s="44"/>
      <c r="U953" s="44"/>
      <c r="V953" s="44"/>
      <c r="Y953" s="102"/>
      <c r="Z953" s="44"/>
    </row>
    <row r="954" spans="6:26" ht="15.75" customHeight="1" x14ac:dyDescent="0.3">
      <c r="F954" s="44"/>
      <c r="G954" s="102"/>
      <c r="H954" s="102"/>
      <c r="I954" s="44"/>
      <c r="J954" s="102"/>
      <c r="K954" s="44"/>
      <c r="L954" s="44"/>
      <c r="M954" s="102"/>
      <c r="N954" s="44"/>
      <c r="O954" s="102"/>
      <c r="P954" s="102"/>
      <c r="Q954" s="44"/>
      <c r="R954" s="102"/>
      <c r="S954" s="102"/>
      <c r="T954" s="44"/>
      <c r="U954" s="44"/>
      <c r="V954" s="44"/>
      <c r="Y954" s="102"/>
      <c r="Z954" s="44"/>
    </row>
    <row r="955" spans="6:26" ht="15.75" customHeight="1" x14ac:dyDescent="0.3">
      <c r="F955" s="44"/>
      <c r="G955" s="102"/>
      <c r="H955" s="102"/>
      <c r="I955" s="44"/>
      <c r="J955" s="102"/>
      <c r="K955" s="44"/>
      <c r="L955" s="44"/>
      <c r="M955" s="102"/>
      <c r="N955" s="44"/>
      <c r="O955" s="102"/>
      <c r="P955" s="102"/>
      <c r="Q955" s="44"/>
      <c r="R955" s="102"/>
      <c r="S955" s="102"/>
      <c r="T955" s="44"/>
      <c r="U955" s="44"/>
      <c r="V955" s="44"/>
      <c r="Y955" s="102"/>
      <c r="Z955" s="44"/>
    </row>
    <row r="956" spans="6:26" ht="15.75" customHeight="1" x14ac:dyDescent="0.3">
      <c r="F956" s="44"/>
      <c r="G956" s="102"/>
      <c r="H956" s="102"/>
      <c r="I956" s="44"/>
      <c r="J956" s="102"/>
      <c r="K956" s="44"/>
      <c r="L956" s="44"/>
      <c r="M956" s="102"/>
      <c r="N956" s="44"/>
      <c r="O956" s="102"/>
      <c r="P956" s="102"/>
      <c r="Q956" s="44"/>
      <c r="R956" s="102"/>
      <c r="S956" s="102"/>
      <c r="T956" s="44"/>
      <c r="U956" s="44"/>
      <c r="V956" s="44"/>
      <c r="Y956" s="102"/>
      <c r="Z956" s="44"/>
    </row>
    <row r="957" spans="6:26" ht="15.75" customHeight="1" x14ac:dyDescent="0.3">
      <c r="F957" s="44"/>
      <c r="G957" s="102"/>
      <c r="H957" s="102"/>
      <c r="I957" s="44"/>
      <c r="J957" s="102"/>
      <c r="K957" s="44"/>
      <c r="L957" s="44"/>
      <c r="M957" s="102"/>
      <c r="N957" s="44"/>
      <c r="O957" s="102"/>
      <c r="P957" s="102"/>
      <c r="Q957" s="44"/>
      <c r="R957" s="102"/>
      <c r="S957" s="102"/>
      <c r="T957" s="44"/>
      <c r="U957" s="44"/>
      <c r="V957" s="44"/>
      <c r="Y957" s="102"/>
      <c r="Z957" s="44"/>
    </row>
    <row r="958" spans="6:26" ht="15.75" customHeight="1" x14ac:dyDescent="0.3">
      <c r="F958" s="44"/>
      <c r="G958" s="102"/>
      <c r="H958" s="102"/>
      <c r="I958" s="44"/>
      <c r="J958" s="102"/>
      <c r="K958" s="44"/>
      <c r="L958" s="44"/>
      <c r="M958" s="102"/>
      <c r="N958" s="44"/>
      <c r="O958" s="102"/>
      <c r="P958" s="102"/>
      <c r="Q958" s="44"/>
      <c r="R958" s="102"/>
      <c r="S958" s="102"/>
      <c r="T958" s="44"/>
      <c r="U958" s="44"/>
      <c r="V958" s="44"/>
      <c r="Y958" s="102"/>
      <c r="Z958" s="44"/>
    </row>
    <row r="959" spans="6:26" ht="15.75" customHeight="1" x14ac:dyDescent="0.3">
      <c r="F959" s="44"/>
      <c r="G959" s="102"/>
      <c r="H959" s="102"/>
      <c r="I959" s="44"/>
      <c r="J959" s="102"/>
      <c r="K959" s="44"/>
      <c r="L959" s="44"/>
      <c r="M959" s="102"/>
      <c r="N959" s="44"/>
      <c r="O959" s="102"/>
      <c r="P959" s="102"/>
      <c r="Q959" s="44"/>
      <c r="R959" s="102"/>
      <c r="S959" s="102"/>
      <c r="T959" s="44"/>
      <c r="U959" s="44"/>
      <c r="V959" s="44"/>
      <c r="Y959" s="102"/>
      <c r="Z959" s="44"/>
    </row>
    <row r="960" spans="6:26" ht="15.75" customHeight="1" x14ac:dyDescent="0.3">
      <c r="F960" s="44"/>
      <c r="G960" s="102"/>
      <c r="H960" s="102"/>
      <c r="I960" s="44"/>
      <c r="J960" s="102"/>
      <c r="K960" s="44"/>
      <c r="L960" s="44"/>
      <c r="M960" s="102"/>
      <c r="N960" s="44"/>
      <c r="O960" s="102"/>
      <c r="P960" s="102"/>
      <c r="Q960" s="44"/>
      <c r="R960" s="102"/>
      <c r="S960" s="102"/>
      <c r="T960" s="44"/>
      <c r="U960" s="44"/>
      <c r="V960" s="44"/>
      <c r="Y960" s="102"/>
      <c r="Z960" s="44"/>
    </row>
    <row r="961" spans="6:26" ht="15.75" customHeight="1" x14ac:dyDescent="0.3">
      <c r="F961" s="44"/>
      <c r="G961" s="102"/>
      <c r="H961" s="102"/>
      <c r="I961" s="44"/>
      <c r="J961" s="102"/>
      <c r="K961" s="44"/>
      <c r="L961" s="44"/>
      <c r="M961" s="102"/>
      <c r="N961" s="44"/>
      <c r="O961" s="102"/>
      <c r="P961" s="102"/>
      <c r="Q961" s="44"/>
      <c r="R961" s="102"/>
      <c r="S961" s="102"/>
      <c r="T961" s="44"/>
      <c r="U961" s="44"/>
      <c r="V961" s="44"/>
      <c r="Y961" s="102"/>
      <c r="Z961" s="44"/>
    </row>
    <row r="962" spans="6:26" ht="15.75" customHeight="1" x14ac:dyDescent="0.3">
      <c r="F962" s="44"/>
      <c r="G962" s="102"/>
      <c r="H962" s="102"/>
      <c r="I962" s="44"/>
      <c r="J962" s="102"/>
      <c r="K962" s="44"/>
      <c r="L962" s="44"/>
      <c r="M962" s="102"/>
      <c r="N962" s="44"/>
      <c r="O962" s="102"/>
      <c r="P962" s="102"/>
      <c r="Q962" s="44"/>
      <c r="R962" s="102"/>
      <c r="S962" s="102"/>
      <c r="T962" s="44"/>
      <c r="U962" s="44"/>
      <c r="V962" s="44"/>
      <c r="Y962" s="102"/>
      <c r="Z962" s="44"/>
    </row>
    <row r="963" spans="6:26" ht="15.75" customHeight="1" x14ac:dyDescent="0.3">
      <c r="F963" s="44"/>
      <c r="G963" s="102"/>
      <c r="H963" s="102"/>
      <c r="I963" s="44"/>
      <c r="J963" s="102"/>
      <c r="K963" s="44"/>
      <c r="L963" s="44"/>
      <c r="M963" s="102"/>
      <c r="N963" s="44"/>
      <c r="O963" s="102"/>
      <c r="P963" s="102"/>
      <c r="Q963" s="44"/>
      <c r="R963" s="102"/>
      <c r="S963" s="102"/>
      <c r="T963" s="44"/>
      <c r="U963" s="44"/>
      <c r="V963" s="44"/>
      <c r="Y963" s="102"/>
      <c r="Z963" s="44"/>
    </row>
    <row r="964" spans="6:26" ht="15.75" customHeight="1" x14ac:dyDescent="0.3">
      <c r="F964" s="44"/>
      <c r="G964" s="102"/>
      <c r="H964" s="102"/>
      <c r="I964" s="44"/>
      <c r="J964" s="102"/>
      <c r="K964" s="44"/>
      <c r="L964" s="44"/>
      <c r="M964" s="102"/>
      <c r="N964" s="44"/>
      <c r="O964" s="102"/>
      <c r="P964" s="102"/>
      <c r="Q964" s="44"/>
      <c r="R964" s="102"/>
      <c r="S964" s="102"/>
      <c r="T964" s="44"/>
      <c r="U964" s="44"/>
      <c r="V964" s="44"/>
      <c r="Y964" s="102"/>
      <c r="Z964" s="44"/>
    </row>
    <row r="965" spans="6:26" ht="15.75" customHeight="1" x14ac:dyDescent="0.3">
      <c r="F965" s="44"/>
      <c r="G965" s="102"/>
      <c r="H965" s="102"/>
      <c r="I965" s="44"/>
      <c r="J965" s="102"/>
      <c r="K965" s="44"/>
      <c r="L965" s="44"/>
      <c r="M965" s="102"/>
      <c r="N965" s="44"/>
      <c r="O965" s="102"/>
      <c r="P965" s="102"/>
      <c r="Q965" s="44"/>
      <c r="R965" s="102"/>
      <c r="S965" s="102"/>
      <c r="T965" s="44"/>
      <c r="U965" s="44"/>
      <c r="V965" s="44"/>
      <c r="Y965" s="102"/>
      <c r="Z965" s="44"/>
    </row>
    <row r="966" spans="6:26" ht="15.75" customHeight="1" x14ac:dyDescent="0.3">
      <c r="F966" s="44"/>
      <c r="G966" s="102"/>
      <c r="H966" s="102"/>
      <c r="I966" s="44"/>
      <c r="J966" s="102"/>
      <c r="K966" s="44"/>
      <c r="L966" s="44"/>
      <c r="M966" s="102"/>
      <c r="N966" s="44"/>
      <c r="O966" s="102"/>
      <c r="P966" s="102"/>
      <c r="Q966" s="44"/>
      <c r="R966" s="102"/>
      <c r="S966" s="102"/>
      <c r="T966" s="44"/>
      <c r="U966" s="44"/>
      <c r="V966" s="44"/>
      <c r="Y966" s="102"/>
      <c r="Z966" s="44"/>
    </row>
    <row r="967" spans="6:26" ht="15.75" customHeight="1" x14ac:dyDescent="0.3">
      <c r="F967" s="44"/>
      <c r="G967" s="102"/>
      <c r="H967" s="102"/>
      <c r="I967" s="44"/>
      <c r="J967" s="102"/>
      <c r="K967" s="44"/>
      <c r="L967" s="44"/>
      <c r="M967" s="102"/>
      <c r="N967" s="44"/>
      <c r="O967" s="102"/>
      <c r="P967" s="102"/>
      <c r="Q967" s="44"/>
      <c r="R967" s="102"/>
      <c r="S967" s="102"/>
      <c r="T967" s="44"/>
      <c r="U967" s="44"/>
      <c r="V967" s="44"/>
      <c r="Y967" s="102"/>
      <c r="Z967" s="44"/>
    </row>
    <row r="968" spans="6:26" ht="15.75" customHeight="1" x14ac:dyDescent="0.3">
      <c r="F968" s="44"/>
      <c r="G968" s="102"/>
      <c r="H968" s="102"/>
      <c r="I968" s="44"/>
      <c r="J968" s="102"/>
      <c r="K968" s="44"/>
      <c r="L968" s="44"/>
      <c r="M968" s="102"/>
      <c r="N968" s="44"/>
      <c r="O968" s="102"/>
      <c r="P968" s="102"/>
      <c r="Q968" s="44"/>
      <c r="R968" s="102"/>
      <c r="S968" s="102"/>
      <c r="T968" s="44"/>
      <c r="U968" s="44"/>
      <c r="V968" s="44"/>
      <c r="Y968" s="102"/>
      <c r="Z968" s="44"/>
    </row>
    <row r="969" spans="6:26" ht="15.75" customHeight="1" x14ac:dyDescent="0.3">
      <c r="F969" s="44"/>
      <c r="G969" s="102"/>
      <c r="H969" s="102"/>
      <c r="I969" s="44"/>
      <c r="J969" s="102"/>
      <c r="K969" s="44"/>
      <c r="L969" s="44"/>
      <c r="M969" s="102"/>
      <c r="N969" s="44"/>
      <c r="O969" s="102"/>
      <c r="P969" s="102"/>
      <c r="Q969" s="44"/>
      <c r="R969" s="102"/>
      <c r="S969" s="102"/>
      <c r="T969" s="44"/>
      <c r="U969" s="44"/>
      <c r="V969" s="44"/>
      <c r="Y969" s="102"/>
      <c r="Z969" s="44"/>
    </row>
    <row r="970" spans="6:26" ht="15.75" customHeight="1" x14ac:dyDescent="0.3">
      <c r="F970" s="44"/>
      <c r="G970" s="102"/>
      <c r="H970" s="102"/>
      <c r="I970" s="44"/>
      <c r="J970" s="102"/>
      <c r="K970" s="44"/>
      <c r="L970" s="44"/>
      <c r="M970" s="102"/>
      <c r="N970" s="44"/>
      <c r="O970" s="102"/>
      <c r="P970" s="102"/>
      <c r="Q970" s="44"/>
      <c r="R970" s="102"/>
      <c r="S970" s="102"/>
      <c r="T970" s="44"/>
      <c r="U970" s="44"/>
      <c r="V970" s="44"/>
      <c r="Y970" s="102"/>
      <c r="Z970" s="44"/>
    </row>
    <row r="971" spans="6:26" ht="15.75" customHeight="1" x14ac:dyDescent="0.3">
      <c r="F971" s="44"/>
      <c r="G971" s="102"/>
      <c r="H971" s="102"/>
      <c r="I971" s="44"/>
      <c r="J971" s="102"/>
      <c r="K971" s="44"/>
      <c r="L971" s="44"/>
      <c r="M971" s="102"/>
      <c r="N971" s="44"/>
      <c r="O971" s="102"/>
      <c r="P971" s="102"/>
      <c r="Q971" s="44"/>
      <c r="R971" s="102"/>
      <c r="S971" s="102"/>
      <c r="T971" s="44"/>
      <c r="U971" s="44"/>
      <c r="V971" s="44"/>
      <c r="Y971" s="102"/>
      <c r="Z971" s="44"/>
    </row>
    <row r="972" spans="6:26" ht="15.75" customHeight="1" x14ac:dyDescent="0.3">
      <c r="F972" s="44"/>
      <c r="G972" s="102"/>
      <c r="H972" s="102"/>
      <c r="I972" s="44"/>
      <c r="J972" s="102"/>
      <c r="K972" s="44"/>
      <c r="L972" s="44"/>
      <c r="M972" s="102"/>
      <c r="N972" s="44"/>
      <c r="O972" s="102"/>
      <c r="P972" s="102"/>
      <c r="Q972" s="44"/>
      <c r="R972" s="102"/>
      <c r="S972" s="102"/>
      <c r="T972" s="44"/>
      <c r="U972" s="44"/>
      <c r="V972" s="44"/>
      <c r="Y972" s="102"/>
      <c r="Z972" s="44"/>
    </row>
    <row r="973" spans="6:26" ht="15.75" customHeight="1" x14ac:dyDescent="0.3">
      <c r="F973" s="44"/>
      <c r="G973" s="102"/>
      <c r="H973" s="102"/>
      <c r="I973" s="44"/>
      <c r="J973" s="102"/>
      <c r="K973" s="44"/>
      <c r="L973" s="44"/>
      <c r="M973" s="102"/>
      <c r="N973" s="44"/>
      <c r="O973" s="102"/>
      <c r="P973" s="102"/>
      <c r="Q973" s="44"/>
      <c r="R973" s="102"/>
      <c r="S973" s="102"/>
      <c r="T973" s="44"/>
      <c r="U973" s="44"/>
      <c r="V973" s="44"/>
      <c r="Y973" s="102"/>
      <c r="Z973" s="44"/>
    </row>
    <row r="974" spans="6:26" ht="15.75" customHeight="1" x14ac:dyDescent="0.3">
      <c r="F974" s="44"/>
      <c r="G974" s="102"/>
      <c r="H974" s="102"/>
      <c r="I974" s="44"/>
      <c r="J974" s="102"/>
      <c r="K974" s="44"/>
      <c r="L974" s="44"/>
      <c r="M974" s="102"/>
      <c r="N974" s="44"/>
      <c r="O974" s="102"/>
      <c r="P974" s="102"/>
      <c r="Q974" s="44"/>
      <c r="R974" s="102"/>
      <c r="S974" s="102"/>
      <c r="T974" s="44"/>
      <c r="U974" s="44"/>
      <c r="V974" s="44"/>
      <c r="Y974" s="102"/>
      <c r="Z974" s="44"/>
    </row>
    <row r="975" spans="6:26" ht="15.75" customHeight="1" x14ac:dyDescent="0.3">
      <c r="F975" s="44"/>
      <c r="G975" s="102"/>
      <c r="H975" s="102"/>
      <c r="I975" s="44"/>
      <c r="J975" s="102"/>
      <c r="K975" s="44"/>
      <c r="L975" s="44"/>
      <c r="M975" s="102"/>
      <c r="N975" s="44"/>
      <c r="O975" s="102"/>
      <c r="P975" s="102"/>
      <c r="Q975" s="44"/>
      <c r="R975" s="102"/>
      <c r="S975" s="102"/>
      <c r="T975" s="44"/>
      <c r="U975" s="44"/>
      <c r="V975" s="44"/>
      <c r="Y975" s="102"/>
      <c r="Z975" s="44"/>
    </row>
    <row r="976" spans="6:26" ht="15.75" customHeight="1" x14ac:dyDescent="0.3">
      <c r="F976" s="44"/>
      <c r="G976" s="102"/>
      <c r="H976" s="102"/>
      <c r="I976" s="44"/>
      <c r="J976" s="102"/>
      <c r="K976" s="44"/>
      <c r="L976" s="44"/>
      <c r="M976" s="102"/>
      <c r="N976" s="44"/>
      <c r="O976" s="102"/>
      <c r="P976" s="102"/>
      <c r="Q976" s="44"/>
      <c r="R976" s="102"/>
      <c r="S976" s="102"/>
      <c r="T976" s="44"/>
      <c r="U976" s="44"/>
      <c r="V976" s="44"/>
      <c r="Y976" s="102"/>
      <c r="Z976" s="44"/>
    </row>
    <row r="977" spans="6:26" ht="15.75" customHeight="1" x14ac:dyDescent="0.3">
      <c r="F977" s="44"/>
      <c r="G977" s="102"/>
      <c r="H977" s="102"/>
      <c r="I977" s="44"/>
      <c r="J977" s="102"/>
      <c r="K977" s="44"/>
      <c r="L977" s="44"/>
      <c r="M977" s="102"/>
      <c r="N977" s="44"/>
      <c r="O977" s="102"/>
      <c r="P977" s="102"/>
      <c r="Q977" s="44"/>
      <c r="R977" s="102"/>
      <c r="S977" s="102"/>
      <c r="T977" s="44"/>
      <c r="U977" s="44"/>
      <c r="V977" s="44"/>
      <c r="Y977" s="102"/>
      <c r="Z977" s="44"/>
    </row>
    <row r="978" spans="6:26" ht="15.75" customHeight="1" x14ac:dyDescent="0.3">
      <c r="F978" s="44"/>
      <c r="G978" s="102"/>
      <c r="H978" s="102"/>
      <c r="I978" s="44"/>
      <c r="J978" s="102"/>
      <c r="K978" s="44"/>
      <c r="L978" s="44"/>
      <c r="M978" s="102"/>
      <c r="N978" s="44"/>
      <c r="O978" s="102"/>
      <c r="P978" s="102"/>
      <c r="Q978" s="44"/>
      <c r="R978" s="102"/>
      <c r="S978" s="102"/>
      <c r="T978" s="44"/>
      <c r="U978" s="44"/>
      <c r="V978" s="44"/>
      <c r="Y978" s="102"/>
      <c r="Z978" s="44"/>
    </row>
    <row r="979" spans="6:26" ht="15.75" customHeight="1" x14ac:dyDescent="0.3">
      <c r="F979" s="44"/>
      <c r="G979" s="102"/>
      <c r="H979" s="102"/>
      <c r="I979" s="44"/>
      <c r="J979" s="102"/>
      <c r="K979" s="44"/>
      <c r="L979" s="44"/>
      <c r="M979" s="102"/>
      <c r="N979" s="44"/>
      <c r="O979" s="102"/>
      <c r="P979" s="102"/>
      <c r="Q979" s="44"/>
      <c r="R979" s="102"/>
      <c r="S979" s="102"/>
      <c r="T979" s="44"/>
      <c r="U979" s="44"/>
      <c r="V979" s="44"/>
      <c r="Y979" s="102"/>
      <c r="Z979" s="44"/>
    </row>
    <row r="980" spans="6:26" ht="15.75" customHeight="1" x14ac:dyDescent="0.3">
      <c r="F980" s="44"/>
      <c r="G980" s="102"/>
      <c r="H980" s="102"/>
      <c r="I980" s="44"/>
      <c r="J980" s="102"/>
      <c r="K980" s="44"/>
      <c r="L980" s="44"/>
      <c r="M980" s="102"/>
      <c r="N980" s="44"/>
      <c r="O980" s="102"/>
      <c r="P980" s="102"/>
      <c r="Q980" s="44"/>
      <c r="R980" s="102"/>
      <c r="S980" s="102"/>
      <c r="T980" s="44"/>
      <c r="U980" s="44"/>
      <c r="V980" s="44"/>
      <c r="Y980" s="102"/>
      <c r="Z980" s="44"/>
    </row>
    <row r="981" spans="6:26" ht="15.75" customHeight="1" x14ac:dyDescent="0.3">
      <c r="F981" s="44"/>
      <c r="G981" s="102"/>
      <c r="H981" s="102"/>
      <c r="I981" s="44"/>
      <c r="J981" s="102"/>
      <c r="K981" s="44"/>
      <c r="L981" s="44"/>
      <c r="M981" s="102"/>
      <c r="N981" s="44"/>
      <c r="O981" s="102"/>
      <c r="P981" s="102"/>
      <c r="Q981" s="44"/>
      <c r="R981" s="102"/>
      <c r="S981" s="102"/>
      <c r="T981" s="44"/>
      <c r="U981" s="44"/>
      <c r="V981" s="44"/>
      <c r="Y981" s="102"/>
      <c r="Z981" s="44"/>
    </row>
    <row r="982" spans="6:26" ht="15.75" customHeight="1" x14ac:dyDescent="0.3">
      <c r="F982" s="44"/>
      <c r="G982" s="102"/>
      <c r="H982" s="102"/>
      <c r="I982" s="44"/>
      <c r="J982" s="102"/>
      <c r="K982" s="44"/>
      <c r="L982" s="44"/>
      <c r="M982" s="102"/>
      <c r="N982" s="44"/>
      <c r="O982" s="102"/>
      <c r="P982" s="102"/>
      <c r="Q982" s="44"/>
      <c r="R982" s="102"/>
      <c r="S982" s="102"/>
      <c r="T982" s="44"/>
      <c r="U982" s="44"/>
      <c r="V982" s="44"/>
      <c r="Y982" s="102"/>
      <c r="Z982" s="44"/>
    </row>
    <row r="983" spans="6:26" ht="15.75" customHeight="1" x14ac:dyDescent="0.3">
      <c r="F983" s="44"/>
      <c r="G983" s="102"/>
      <c r="H983" s="102"/>
      <c r="I983" s="44"/>
      <c r="J983" s="102"/>
      <c r="K983" s="44"/>
      <c r="L983" s="44"/>
      <c r="M983" s="102"/>
      <c r="N983" s="44"/>
      <c r="O983" s="102"/>
      <c r="P983" s="102"/>
      <c r="Q983" s="44"/>
      <c r="R983" s="102"/>
      <c r="S983" s="102"/>
      <c r="T983" s="44"/>
      <c r="U983" s="44"/>
      <c r="V983" s="44"/>
      <c r="Y983" s="102"/>
      <c r="Z983" s="44"/>
    </row>
    <row r="984" spans="6:26" ht="15.75" customHeight="1" x14ac:dyDescent="0.3">
      <c r="F984" s="44"/>
      <c r="G984" s="102"/>
      <c r="H984" s="102"/>
      <c r="I984" s="44"/>
      <c r="J984" s="102"/>
      <c r="K984" s="44"/>
      <c r="L984" s="44"/>
      <c r="M984" s="102"/>
      <c r="N984" s="44"/>
      <c r="O984" s="102"/>
      <c r="P984" s="102"/>
      <c r="Q984" s="44"/>
      <c r="R984" s="102"/>
      <c r="S984" s="102"/>
      <c r="T984" s="44"/>
      <c r="U984" s="44"/>
      <c r="V984" s="44"/>
      <c r="Y984" s="102"/>
      <c r="Z984" s="44"/>
    </row>
    <row r="985" spans="6:26" ht="15.75" customHeight="1" x14ac:dyDescent="0.3">
      <c r="F985" s="44"/>
      <c r="G985" s="102"/>
      <c r="H985" s="102"/>
      <c r="I985" s="44"/>
      <c r="J985" s="102"/>
      <c r="K985" s="44"/>
      <c r="L985" s="44"/>
      <c r="M985" s="102"/>
      <c r="N985" s="44"/>
      <c r="O985" s="102"/>
      <c r="P985" s="102"/>
      <c r="Q985" s="44"/>
      <c r="R985" s="102"/>
      <c r="S985" s="102"/>
      <c r="T985" s="44"/>
      <c r="U985" s="44"/>
      <c r="V985" s="44"/>
      <c r="Y985" s="102"/>
      <c r="Z985" s="44"/>
    </row>
    <row r="986" spans="6:26" ht="15.75" customHeight="1" x14ac:dyDescent="0.3">
      <c r="F986" s="44"/>
      <c r="G986" s="102"/>
      <c r="H986" s="102"/>
      <c r="I986" s="44"/>
      <c r="J986" s="102"/>
      <c r="K986" s="44"/>
      <c r="L986" s="44"/>
      <c r="M986" s="102"/>
      <c r="N986" s="44"/>
      <c r="O986" s="102"/>
      <c r="P986" s="102"/>
      <c r="Q986" s="44"/>
      <c r="R986" s="102"/>
      <c r="S986" s="102"/>
      <c r="T986" s="44"/>
      <c r="U986" s="44"/>
      <c r="V986" s="44"/>
      <c r="Y986" s="102"/>
      <c r="Z986" s="44"/>
    </row>
    <row r="987" spans="6:26" ht="15.75" customHeight="1" x14ac:dyDescent="0.3">
      <c r="F987" s="44"/>
      <c r="G987" s="102"/>
      <c r="H987" s="102"/>
      <c r="I987" s="44"/>
      <c r="J987" s="102"/>
      <c r="K987" s="44"/>
      <c r="L987" s="44"/>
      <c r="M987" s="102"/>
      <c r="N987" s="44"/>
      <c r="O987" s="102"/>
      <c r="P987" s="102"/>
      <c r="Q987" s="44"/>
      <c r="R987" s="102"/>
      <c r="S987" s="102"/>
      <c r="T987" s="44"/>
      <c r="U987" s="44"/>
      <c r="V987" s="44"/>
      <c r="Y987" s="102"/>
      <c r="Z987" s="44"/>
    </row>
    <row r="988" spans="6:26" ht="15.75" customHeight="1" x14ac:dyDescent="0.3">
      <c r="F988" s="44"/>
      <c r="G988" s="102"/>
      <c r="H988" s="102"/>
      <c r="I988" s="44"/>
      <c r="J988" s="102"/>
      <c r="K988" s="44"/>
      <c r="L988" s="44"/>
      <c r="M988" s="102"/>
      <c r="N988" s="44"/>
      <c r="O988" s="102"/>
      <c r="P988" s="102"/>
      <c r="Q988" s="44"/>
      <c r="R988" s="102"/>
      <c r="S988" s="102"/>
      <c r="T988" s="44"/>
      <c r="U988" s="44"/>
      <c r="V988" s="44"/>
      <c r="Y988" s="102"/>
      <c r="Z988" s="44"/>
    </row>
    <row r="989" spans="6:26" ht="15.75" customHeight="1" x14ac:dyDescent="0.3">
      <c r="F989" s="44"/>
      <c r="G989" s="102"/>
      <c r="H989" s="102"/>
      <c r="I989" s="44"/>
      <c r="J989" s="102"/>
      <c r="K989" s="44"/>
      <c r="L989" s="44"/>
      <c r="M989" s="102"/>
      <c r="N989" s="44"/>
      <c r="O989" s="102"/>
      <c r="P989" s="102"/>
      <c r="Q989" s="44"/>
      <c r="R989" s="102"/>
      <c r="S989" s="102"/>
      <c r="T989" s="44"/>
      <c r="U989" s="44"/>
      <c r="V989" s="44"/>
      <c r="Y989" s="102"/>
      <c r="Z989" s="44"/>
    </row>
    <row r="990" spans="6:26" ht="15.75" customHeight="1" x14ac:dyDescent="0.3">
      <c r="F990" s="44"/>
      <c r="G990" s="102"/>
      <c r="H990" s="102"/>
      <c r="I990" s="44"/>
      <c r="J990" s="102"/>
      <c r="K990" s="44"/>
      <c r="L990" s="44"/>
      <c r="M990" s="102"/>
      <c r="N990" s="44"/>
      <c r="O990" s="102"/>
      <c r="P990" s="102"/>
      <c r="Q990" s="44"/>
      <c r="R990" s="102"/>
      <c r="S990" s="102"/>
      <c r="T990" s="44"/>
      <c r="U990" s="44"/>
      <c r="V990" s="44"/>
      <c r="Y990" s="102"/>
      <c r="Z990" s="44"/>
    </row>
    <row r="991" spans="6:26" ht="15.75" customHeight="1" x14ac:dyDescent="0.3">
      <c r="F991" s="44"/>
      <c r="G991" s="102"/>
      <c r="H991" s="102"/>
      <c r="I991" s="44"/>
      <c r="J991" s="102"/>
      <c r="K991" s="44"/>
      <c r="L991" s="44"/>
      <c r="M991" s="102"/>
      <c r="N991" s="44"/>
      <c r="O991" s="102"/>
      <c r="P991" s="102"/>
      <c r="Q991" s="44"/>
      <c r="R991" s="102"/>
      <c r="S991" s="102"/>
      <c r="T991" s="44"/>
      <c r="U991" s="44"/>
      <c r="V991" s="44"/>
      <c r="Y991" s="102"/>
      <c r="Z991" s="44"/>
    </row>
    <row r="992" spans="6:26" ht="15.75" customHeight="1" x14ac:dyDescent="0.3">
      <c r="F992" s="44"/>
      <c r="G992" s="102"/>
      <c r="H992" s="102"/>
      <c r="I992" s="44"/>
      <c r="J992" s="102"/>
      <c r="K992" s="44"/>
      <c r="L992" s="44"/>
      <c r="M992" s="102"/>
      <c r="N992" s="44"/>
      <c r="O992" s="102"/>
      <c r="P992" s="102"/>
      <c r="Q992" s="44"/>
      <c r="R992" s="102"/>
      <c r="S992" s="102"/>
      <c r="T992" s="44"/>
      <c r="U992" s="44"/>
      <c r="V992" s="44"/>
      <c r="Y992" s="102"/>
      <c r="Z992" s="44"/>
    </row>
    <row r="993" spans="6:26" ht="15.75" customHeight="1" x14ac:dyDescent="0.3">
      <c r="F993" s="44"/>
      <c r="G993" s="102"/>
      <c r="H993" s="102"/>
      <c r="I993" s="44"/>
      <c r="J993" s="102"/>
      <c r="K993" s="44"/>
      <c r="L993" s="44"/>
      <c r="M993" s="102"/>
      <c r="N993" s="44"/>
      <c r="O993" s="102"/>
      <c r="P993" s="102"/>
      <c r="Q993" s="44"/>
      <c r="R993" s="102"/>
      <c r="S993" s="102"/>
      <c r="T993" s="44"/>
      <c r="U993" s="44"/>
      <c r="V993" s="44"/>
      <c r="Y993" s="102"/>
      <c r="Z993" s="44"/>
    </row>
    <row r="994" spans="6:26" ht="15.75" customHeight="1" x14ac:dyDescent="0.3">
      <c r="F994" s="44"/>
      <c r="G994" s="102"/>
      <c r="H994" s="102"/>
      <c r="I994" s="44"/>
      <c r="J994" s="102"/>
      <c r="K994" s="44"/>
      <c r="L994" s="44"/>
      <c r="M994" s="102"/>
      <c r="N994" s="44"/>
      <c r="O994" s="102"/>
      <c r="P994" s="102"/>
      <c r="Q994" s="44"/>
      <c r="R994" s="102"/>
      <c r="S994" s="102"/>
      <c r="T994" s="44"/>
      <c r="U994" s="44"/>
      <c r="V994" s="44"/>
      <c r="Y994" s="102"/>
      <c r="Z994" s="44"/>
    </row>
    <row r="995" spans="6:26" ht="15.75" customHeight="1" x14ac:dyDescent="0.3">
      <c r="F995" s="44"/>
      <c r="G995" s="102"/>
      <c r="H995" s="102"/>
      <c r="I995" s="44"/>
      <c r="J995" s="102"/>
      <c r="K995" s="44"/>
      <c r="L995" s="44"/>
      <c r="M995" s="102"/>
      <c r="N995" s="44"/>
      <c r="O995" s="102"/>
      <c r="P995" s="102"/>
      <c r="Q995" s="44"/>
      <c r="R995" s="102"/>
      <c r="S995" s="102"/>
      <c r="T995" s="44"/>
      <c r="U995" s="44"/>
      <c r="V995" s="44"/>
      <c r="Y995" s="102"/>
      <c r="Z995" s="44"/>
    </row>
    <row r="996" spans="6:26" ht="15.75" customHeight="1" x14ac:dyDescent="0.3">
      <c r="F996" s="44"/>
      <c r="G996" s="102"/>
      <c r="H996" s="102"/>
      <c r="I996" s="44"/>
      <c r="J996" s="102"/>
      <c r="K996" s="44"/>
      <c r="L996" s="44"/>
      <c r="M996" s="102"/>
      <c r="N996" s="44"/>
      <c r="O996" s="102"/>
      <c r="P996" s="102"/>
      <c r="Q996" s="44"/>
      <c r="R996" s="102"/>
      <c r="S996" s="102"/>
      <c r="T996" s="44"/>
      <c r="U996" s="44"/>
      <c r="V996" s="44"/>
      <c r="Y996" s="102"/>
      <c r="Z996" s="44"/>
    </row>
    <row r="997" spans="6:26" ht="15.75" customHeight="1" x14ac:dyDescent="0.3">
      <c r="F997" s="44"/>
      <c r="G997" s="102"/>
      <c r="H997" s="102"/>
      <c r="I997" s="44"/>
      <c r="J997" s="102"/>
      <c r="K997" s="44"/>
      <c r="L997" s="44"/>
      <c r="M997" s="102"/>
      <c r="N997" s="44"/>
      <c r="O997" s="102"/>
      <c r="P997" s="102"/>
      <c r="Q997" s="44"/>
      <c r="R997" s="102"/>
      <c r="S997" s="102"/>
      <c r="T997" s="44"/>
      <c r="U997" s="44"/>
      <c r="V997" s="44"/>
      <c r="Y997" s="102"/>
      <c r="Z997" s="44"/>
    </row>
    <row r="998" spans="6:26" ht="15.75" customHeight="1" x14ac:dyDescent="0.3">
      <c r="F998" s="44"/>
      <c r="G998" s="102"/>
      <c r="H998" s="102"/>
      <c r="I998" s="44"/>
      <c r="J998" s="102"/>
      <c r="K998" s="44"/>
      <c r="L998" s="44"/>
      <c r="M998" s="102"/>
      <c r="N998" s="44"/>
      <c r="O998" s="102"/>
      <c r="P998" s="102"/>
      <c r="Q998" s="44"/>
      <c r="R998" s="102"/>
      <c r="S998" s="102"/>
      <c r="T998" s="44"/>
      <c r="U998" s="44"/>
      <c r="V998" s="44"/>
      <c r="Y998" s="102"/>
      <c r="Z998" s="44"/>
    </row>
    <row r="999" spans="6:26" ht="15.75" customHeight="1" x14ac:dyDescent="0.3">
      <c r="F999" s="44"/>
      <c r="G999" s="102"/>
      <c r="H999" s="102"/>
      <c r="I999" s="44"/>
      <c r="J999" s="102"/>
      <c r="K999" s="44"/>
      <c r="L999" s="44"/>
      <c r="M999" s="102"/>
      <c r="N999" s="44"/>
      <c r="O999" s="102"/>
      <c r="P999" s="102"/>
      <c r="Q999" s="44"/>
      <c r="R999" s="102"/>
      <c r="S999" s="102"/>
      <c r="T999" s="44"/>
      <c r="U999" s="44"/>
      <c r="V999" s="44"/>
      <c r="Y999" s="102"/>
      <c r="Z999" s="44"/>
    </row>
    <row r="1000" spans="6:26" ht="15.75" customHeight="1" x14ac:dyDescent="0.3">
      <c r="F1000" s="44"/>
      <c r="G1000" s="102"/>
      <c r="H1000" s="102"/>
      <c r="I1000" s="44"/>
      <c r="J1000" s="102"/>
      <c r="K1000" s="44"/>
      <c r="L1000" s="44"/>
      <c r="M1000" s="102"/>
      <c r="N1000" s="44"/>
      <c r="O1000" s="102"/>
      <c r="P1000" s="102"/>
      <c r="Q1000" s="44"/>
      <c r="R1000" s="102"/>
      <c r="S1000" s="102"/>
      <c r="T1000" s="44"/>
      <c r="U1000" s="44"/>
      <c r="V1000" s="44"/>
      <c r="Y1000" s="102"/>
      <c r="Z1000" s="44"/>
    </row>
    <row r="1001" spans="6:26" ht="15.75" customHeight="1" x14ac:dyDescent="0.3">
      <c r="F1001" s="44"/>
      <c r="G1001" s="102"/>
      <c r="H1001" s="102"/>
      <c r="I1001" s="44"/>
      <c r="J1001" s="102"/>
      <c r="K1001" s="44"/>
      <c r="L1001" s="44"/>
      <c r="M1001" s="102"/>
      <c r="N1001" s="44"/>
      <c r="O1001" s="102"/>
      <c r="P1001" s="102"/>
      <c r="Q1001" s="44"/>
      <c r="R1001" s="102"/>
      <c r="S1001" s="102"/>
      <c r="T1001" s="44"/>
      <c r="U1001" s="44"/>
      <c r="V1001" s="44"/>
      <c r="Y1001" s="102"/>
      <c r="Z1001" s="44"/>
    </row>
  </sheetData>
  <conditionalFormatting sqref="J4:J267">
    <cfRule type="colorScale" priority="4">
      <colorScale>
        <cfvo type="formula" val="0"/>
        <cfvo type="percentile" val="50"/>
        <cfvo type="formula" val="100"/>
        <color rgb="FFF4CCCC"/>
        <color rgb="FFFFF2CC"/>
        <color rgb="FFD9EAD3"/>
      </colorScale>
    </cfRule>
  </conditionalFormatting>
  <conditionalFormatting sqref="N4:N267">
    <cfRule type="colorScale" priority="2">
      <colorScale>
        <cfvo type="formula" val="0"/>
        <cfvo type="percent" val="85"/>
        <cfvo type="formula" val="330"/>
        <color rgb="FFD9EAD3"/>
        <color rgb="FFFFF2CC"/>
        <color rgb="FFF4CCCC"/>
      </colorScale>
    </cfRule>
  </conditionalFormatting>
  <conditionalFormatting sqref="O4:O267">
    <cfRule type="colorScale" priority="7">
      <colorScale>
        <cfvo type="min"/>
        <cfvo type="max"/>
        <color rgb="FFFFFFFF"/>
        <color rgb="FFF4CCCC"/>
      </colorScale>
    </cfRule>
  </conditionalFormatting>
  <conditionalFormatting sqref="Q4:Q267">
    <cfRule type="colorScale" priority="5">
      <colorScale>
        <cfvo type="formula" val="0"/>
        <cfvo type="formula" val="100"/>
        <color rgb="FFFFFFFF"/>
        <color rgb="FFD9EAD3"/>
      </colorScale>
    </cfRule>
  </conditionalFormatting>
  <conditionalFormatting sqref="R4:R267">
    <cfRule type="colorScale" priority="6">
      <colorScale>
        <cfvo type="min"/>
        <cfvo type="formula" val="0"/>
        <cfvo type="max"/>
        <color rgb="FFF4CCCC"/>
        <color rgb="FFFFFFFF"/>
        <color rgb="FFD9EAD3"/>
      </colorScale>
    </cfRule>
  </conditionalFormatting>
  <conditionalFormatting sqref="S2:S267">
    <cfRule type="colorScale" priority="3">
      <colorScale>
        <cfvo type="min"/>
        <cfvo type="formula" val="0"/>
        <cfvo type="max"/>
        <color rgb="FFF4CCCC"/>
        <color rgb="FFFFFFFF"/>
        <color rgb="FFD9EAD3"/>
      </colorScale>
    </cfRule>
  </conditionalFormatting>
  <conditionalFormatting sqref="W1 K2:K267 W55:W1001">
    <cfRule type="cellIs" dxfId="0" priority="1" operator="equal">
      <formula>"TRUE"</formula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F9DC-002E-430F-807C-5C7AB03DB1E3}">
  <dimension ref="A1:D22"/>
  <sheetViews>
    <sheetView workbookViewId="0">
      <selection activeCell="C7" sqref="C7"/>
    </sheetView>
  </sheetViews>
  <sheetFormatPr defaultRowHeight="14.4" x14ac:dyDescent="0.3"/>
  <sheetData>
    <row r="1" spans="1:4" x14ac:dyDescent="0.3">
      <c r="A1" t="s">
        <v>68</v>
      </c>
      <c r="B1" t="s">
        <v>69</v>
      </c>
      <c r="C1" t="s">
        <v>70</v>
      </c>
    </row>
    <row r="2" spans="1:4" x14ac:dyDescent="0.3">
      <c r="A2">
        <v>1</v>
      </c>
      <c r="B2">
        <v>1.3212740962500799E-4</v>
      </c>
      <c r="C2" s="1">
        <f>D2*100000</f>
        <v>2.55097447849128</v>
      </c>
      <c r="D2" s="1">
        <v>2.5509744784912799E-5</v>
      </c>
    </row>
    <row r="3" spans="1:4" x14ac:dyDescent="0.3">
      <c r="A3">
        <v>2</v>
      </c>
      <c r="B3">
        <v>1.3211797142130099E-4</v>
      </c>
      <c r="C3" s="1">
        <f t="shared" ref="C3:C22" si="0">D3*100000</f>
        <v>3.8536689806707201</v>
      </c>
      <c r="D3" s="1">
        <v>3.8536689806707203E-5</v>
      </c>
    </row>
    <row r="4" spans="1:4" x14ac:dyDescent="0.3">
      <c r="A4">
        <v>3</v>
      </c>
      <c r="B4">
        <v>1.3233851038856401E-4</v>
      </c>
      <c r="C4" s="1">
        <f t="shared" si="0"/>
        <v>5.9547710278364105</v>
      </c>
      <c r="D4" s="1">
        <v>5.9547710278364103E-5</v>
      </c>
    </row>
    <row r="5" spans="1:4" x14ac:dyDescent="0.3">
      <c r="A5">
        <v>4</v>
      </c>
      <c r="B5">
        <v>1.32103653927682E-4</v>
      </c>
      <c r="C5" s="1">
        <f t="shared" si="0"/>
        <v>8.3677745485918287</v>
      </c>
      <c r="D5" s="1">
        <v>8.3677745485918295E-5</v>
      </c>
    </row>
    <row r="6" spans="1:4" x14ac:dyDescent="0.3">
      <c r="A6">
        <v>5</v>
      </c>
      <c r="B6">
        <v>1.3210114310739499E-4</v>
      </c>
      <c r="C6" s="1">
        <f t="shared" si="0"/>
        <v>12.864951829307602</v>
      </c>
      <c r="D6">
        <v>1.2864951829307601E-4</v>
      </c>
    </row>
    <row r="7" spans="1:4" x14ac:dyDescent="0.3">
      <c r="A7">
        <v>6</v>
      </c>
      <c r="B7">
        <v>1.3223882998916799E-4</v>
      </c>
      <c r="C7" s="1">
        <f t="shared" si="0"/>
        <v>19.770980828173101</v>
      </c>
      <c r="D7">
        <v>1.97709808281731E-4</v>
      </c>
    </row>
    <row r="8" spans="1:4" x14ac:dyDescent="0.3">
      <c r="A8">
        <v>7</v>
      </c>
      <c r="B8">
        <v>1.3208851034338299E-4</v>
      </c>
      <c r="C8" s="1">
        <f t="shared" si="0"/>
        <v>30.979618959779696</v>
      </c>
      <c r="D8">
        <v>3.0979618959779698E-4</v>
      </c>
    </row>
    <row r="9" spans="1:4" x14ac:dyDescent="0.3">
      <c r="A9">
        <v>8</v>
      </c>
      <c r="B9">
        <v>1.32294443724211E-4</v>
      </c>
      <c r="C9" s="1">
        <f t="shared" si="0"/>
        <v>48.1433363194853</v>
      </c>
      <c r="D9">
        <v>4.8143336319485301E-4</v>
      </c>
    </row>
    <row r="10" spans="1:4" x14ac:dyDescent="0.3">
      <c r="A10">
        <v>9</v>
      </c>
      <c r="B10">
        <v>1.32307659402644E-4</v>
      </c>
      <c r="C10" s="1">
        <f t="shared" si="0"/>
        <v>72.143874157289289</v>
      </c>
      <c r="D10">
        <v>7.2143874157289296E-4</v>
      </c>
    </row>
    <row r="11" spans="1:4" x14ac:dyDescent="0.3">
      <c r="A11">
        <v>10</v>
      </c>
      <c r="B11">
        <v>1.3218803451886299E-4</v>
      </c>
      <c r="C11" s="1">
        <f t="shared" si="0"/>
        <v>101.873303009409</v>
      </c>
      <c r="D11">
        <v>1.0187330300940899E-3</v>
      </c>
    </row>
    <row r="12" spans="1:4" x14ac:dyDescent="0.3">
      <c r="A12">
        <v>11</v>
      </c>
      <c r="B12">
        <v>1.3257886291376901E-4</v>
      </c>
      <c r="C12" s="1">
        <f t="shared" si="0"/>
        <v>124.58562274977501</v>
      </c>
      <c r="D12">
        <v>1.2458562274977501E-3</v>
      </c>
    </row>
    <row r="13" spans="1:4" x14ac:dyDescent="0.3">
      <c r="A13">
        <v>12</v>
      </c>
      <c r="B13">
        <v>1.32617601797131E-4</v>
      </c>
      <c r="C13" s="1">
        <f t="shared" si="0"/>
        <v>126.18258025569901</v>
      </c>
      <c r="D13">
        <v>1.2618258025569901E-3</v>
      </c>
    </row>
    <row r="14" spans="1:4" x14ac:dyDescent="0.3">
      <c r="A14">
        <v>13</v>
      </c>
      <c r="B14">
        <v>1.3279659047950201E-4</v>
      </c>
      <c r="C14" s="1">
        <f t="shared" si="0"/>
        <v>113.53900100980098</v>
      </c>
      <c r="D14">
        <v>1.1353900100980099E-3</v>
      </c>
    </row>
    <row r="15" spans="1:4" x14ac:dyDescent="0.3">
      <c r="A15">
        <v>14</v>
      </c>
      <c r="B15">
        <v>1.3277357936840499E-4</v>
      </c>
      <c r="C15" s="1">
        <f t="shared" si="0"/>
        <v>98.335249339581495</v>
      </c>
      <c r="D15">
        <v>9.8335249339581493E-4</v>
      </c>
    </row>
    <row r="16" spans="1:4" x14ac:dyDescent="0.3">
      <c r="A16">
        <v>15</v>
      </c>
      <c r="B16">
        <v>1.3278482924707099E-4</v>
      </c>
      <c r="C16" s="1">
        <f t="shared" si="0"/>
        <v>89.6926077866203</v>
      </c>
      <c r="D16">
        <v>8.96926077866203E-4</v>
      </c>
    </row>
    <row r="17" spans="1:4" x14ac:dyDescent="0.3">
      <c r="A17">
        <v>16</v>
      </c>
      <c r="B17">
        <v>1.33294578430742E-4</v>
      </c>
      <c r="C17" s="1">
        <f t="shared" si="0"/>
        <v>67.666604672225105</v>
      </c>
      <c r="D17">
        <v>6.7666604672225099E-4</v>
      </c>
    </row>
    <row r="18" spans="1:4" x14ac:dyDescent="0.3">
      <c r="A18">
        <v>17</v>
      </c>
      <c r="B18">
        <v>1.33245992523956E-4</v>
      </c>
      <c r="C18" s="1">
        <f t="shared" si="0"/>
        <v>50.100467307318702</v>
      </c>
      <c r="D18">
        <v>5.0100467307318702E-4</v>
      </c>
    </row>
    <row r="19" spans="1:4" x14ac:dyDescent="0.3">
      <c r="A19">
        <v>18</v>
      </c>
      <c r="B19">
        <v>1.3315533904066301E-4</v>
      </c>
      <c r="C19" s="1">
        <f t="shared" si="0"/>
        <v>38.233849010544901</v>
      </c>
      <c r="D19">
        <v>3.8233849010544898E-4</v>
      </c>
    </row>
    <row r="20" spans="1:4" x14ac:dyDescent="0.3">
      <c r="A20">
        <v>19</v>
      </c>
      <c r="B20">
        <v>1.3309756336659699E-4</v>
      </c>
      <c r="C20" s="1">
        <f t="shared" si="0"/>
        <v>27.282589990484798</v>
      </c>
      <c r="D20">
        <v>2.7282589990484799E-4</v>
      </c>
    </row>
    <row r="21" spans="1:4" x14ac:dyDescent="0.3">
      <c r="A21">
        <v>20</v>
      </c>
      <c r="B21">
        <v>1.3321895588445901E-4</v>
      </c>
      <c r="C21" s="1">
        <f t="shared" si="0"/>
        <v>14.318136044786501</v>
      </c>
      <c r="D21">
        <v>1.4318136044786501E-4</v>
      </c>
    </row>
    <row r="22" spans="1:4" x14ac:dyDescent="0.3">
      <c r="A22">
        <v>21</v>
      </c>
      <c r="B22">
        <v>1.33293377576622E-4</v>
      </c>
      <c r="C22" s="1">
        <f t="shared" si="0"/>
        <v>7.2424831512444605</v>
      </c>
      <c r="D22" s="1">
        <v>7.2424831512444602E-5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Sim 2.0 100mm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Garza</dc:creator>
  <cp:lastModifiedBy>Max Garza</cp:lastModifiedBy>
  <dcterms:created xsi:type="dcterms:W3CDTF">2023-03-23T00:07:49Z</dcterms:created>
  <dcterms:modified xsi:type="dcterms:W3CDTF">2023-04-16T16:29:36Z</dcterms:modified>
</cp:coreProperties>
</file>