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crapping\new-scrapping\"/>
    </mc:Choice>
  </mc:AlternateContent>
  <xr:revisionPtr revIDLastSave="0" documentId="8_{F7E9222D-6644-4272-91E3-7B834C871065}" xr6:coauthVersionLast="45" xr6:coauthVersionMax="45" xr10:uidLastSave="{00000000-0000-0000-0000-000000000000}"/>
  <bookViews>
    <workbookView xWindow="-110" yWindow="-110" windowWidth="19420" windowHeight="10560"/>
  </bookViews>
  <sheets>
    <sheet name="maruti-arena-dealers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9" i="1"/>
  <c r="E11" i="1"/>
  <c r="E13" i="1"/>
  <c r="E14" i="1"/>
  <c r="E16" i="1"/>
  <c r="E17" i="1"/>
  <c r="E19" i="1"/>
  <c r="E20" i="1"/>
  <c r="E21" i="1"/>
  <c r="E22" i="1"/>
  <c r="E23" i="1"/>
  <c r="E24" i="1"/>
  <c r="E25" i="1"/>
  <c r="E26" i="1"/>
  <c r="E29" i="1"/>
  <c r="E31" i="1"/>
  <c r="E34" i="1"/>
  <c r="E35" i="1"/>
  <c r="E36" i="1"/>
  <c r="E38" i="1"/>
  <c r="E44" i="1"/>
  <c r="E46" i="1"/>
  <c r="E47" i="1"/>
  <c r="E48" i="1"/>
  <c r="E51" i="1"/>
  <c r="E53" i="1"/>
  <c r="E54" i="1"/>
  <c r="E55" i="1"/>
  <c r="E56" i="1"/>
  <c r="E62" i="1"/>
  <c r="E63" i="1"/>
  <c r="E65" i="1"/>
  <c r="E66" i="1"/>
  <c r="E70" i="1"/>
  <c r="E74" i="1"/>
  <c r="E76" i="1"/>
  <c r="E77" i="1"/>
  <c r="E78" i="1"/>
  <c r="E79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4" i="1"/>
  <c r="E115" i="1"/>
  <c r="E118" i="1"/>
  <c r="E120" i="1"/>
  <c r="E121" i="1"/>
  <c r="E123" i="1"/>
  <c r="E124" i="1"/>
  <c r="E125" i="1"/>
  <c r="E126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4" i="1"/>
  <c r="E166" i="1"/>
  <c r="E167" i="1"/>
  <c r="E168" i="1"/>
  <c r="E169" i="1"/>
  <c r="E170" i="1"/>
  <c r="E171" i="1"/>
  <c r="E172" i="1"/>
  <c r="E173" i="1"/>
  <c r="E174" i="1"/>
  <c r="E176" i="1"/>
  <c r="E177" i="1"/>
  <c r="E178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200" i="1"/>
  <c r="E201" i="1"/>
  <c r="E202" i="1"/>
  <c r="E204" i="1"/>
  <c r="E205" i="1"/>
  <c r="E206" i="1"/>
  <c r="E208" i="1"/>
  <c r="E209" i="1"/>
  <c r="E210" i="1"/>
  <c r="E212" i="1"/>
  <c r="E213" i="1"/>
  <c r="E215" i="1"/>
  <c r="E218" i="1"/>
  <c r="E220" i="1"/>
  <c r="E221" i="1"/>
  <c r="E222" i="1"/>
  <c r="E223" i="1"/>
  <c r="E225" i="1"/>
  <c r="E226" i="1"/>
  <c r="E227" i="1"/>
  <c r="E228" i="1"/>
  <c r="E230" i="1"/>
  <c r="E231" i="1"/>
  <c r="E233" i="1"/>
  <c r="E234" i="1"/>
  <c r="E235" i="1"/>
  <c r="E236" i="1"/>
  <c r="E237" i="1"/>
  <c r="E238" i="1"/>
  <c r="E240" i="1"/>
  <c r="E242" i="1"/>
  <c r="E244" i="1"/>
  <c r="E245" i="1"/>
  <c r="E246" i="1"/>
  <c r="E250" i="1"/>
  <c r="E251" i="1"/>
  <c r="E252" i="1"/>
  <c r="E253" i="1"/>
  <c r="E256" i="1"/>
  <c r="E257" i="1"/>
  <c r="E258" i="1"/>
  <c r="E260" i="1"/>
  <c r="E261" i="1"/>
  <c r="E262" i="1"/>
  <c r="E263" i="1"/>
  <c r="E265" i="1"/>
  <c r="E266" i="1"/>
  <c r="E268" i="1"/>
  <c r="E269" i="1"/>
  <c r="E270" i="1"/>
  <c r="E272" i="1"/>
  <c r="E273" i="1"/>
  <c r="E274" i="1"/>
  <c r="E275" i="1"/>
  <c r="E278" i="1"/>
  <c r="E279" i="1"/>
  <c r="E280" i="1"/>
  <c r="E281" i="1"/>
  <c r="E282" i="1"/>
  <c r="E283" i="1"/>
  <c r="E284" i="1"/>
  <c r="E285" i="1"/>
  <c r="E287" i="1"/>
  <c r="E288" i="1"/>
  <c r="E292" i="1"/>
  <c r="E294" i="1"/>
  <c r="E295" i="1"/>
  <c r="E297" i="1"/>
  <c r="E298" i="1"/>
  <c r="E299" i="1"/>
  <c r="E300" i="1"/>
  <c r="E301" i="1"/>
  <c r="E302" i="1"/>
  <c r="E304" i="1"/>
  <c r="E305" i="1"/>
  <c r="E306" i="1"/>
  <c r="E308" i="1"/>
  <c r="E310" i="1"/>
  <c r="E311" i="1"/>
  <c r="E312" i="1"/>
  <c r="E313" i="1"/>
  <c r="E314" i="1"/>
  <c r="E315" i="1"/>
  <c r="E317" i="1"/>
  <c r="E318" i="1"/>
  <c r="E320" i="1"/>
  <c r="E321" i="1"/>
  <c r="E322" i="1"/>
  <c r="E323" i="1"/>
  <c r="E324" i="1"/>
  <c r="E327" i="1"/>
  <c r="E330" i="1"/>
  <c r="E332" i="1"/>
  <c r="E334" i="1"/>
  <c r="E335" i="1"/>
  <c r="E336" i="1"/>
  <c r="E337" i="1"/>
  <c r="E338" i="1"/>
  <c r="E339" i="1"/>
  <c r="E340" i="1"/>
  <c r="E341" i="1"/>
  <c r="E342" i="1"/>
  <c r="E344" i="1"/>
  <c r="E345" i="1"/>
  <c r="E347" i="1"/>
  <c r="E348" i="1"/>
  <c r="E350" i="1"/>
  <c r="E351" i="1"/>
  <c r="E352" i="1"/>
  <c r="E353" i="1"/>
  <c r="E354" i="1"/>
  <c r="E355" i="1"/>
  <c r="E356" i="1"/>
  <c r="E357" i="1"/>
  <c r="E358" i="1"/>
  <c r="E359" i="1"/>
  <c r="E360" i="1"/>
  <c r="E364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80" i="1"/>
  <c r="E381" i="1"/>
  <c r="E382" i="1"/>
  <c r="E383" i="1"/>
  <c r="E384" i="1"/>
  <c r="E387" i="1"/>
  <c r="E388" i="1"/>
  <c r="E389" i="1"/>
  <c r="E390" i="1"/>
  <c r="E391" i="1"/>
  <c r="E392" i="1"/>
  <c r="E393" i="1"/>
  <c r="E394" i="1"/>
  <c r="E398" i="1"/>
  <c r="E399" i="1"/>
  <c r="E401" i="1"/>
  <c r="E404" i="1"/>
  <c r="E406" i="1"/>
  <c r="E407" i="1"/>
  <c r="E408" i="1"/>
  <c r="E410" i="1"/>
  <c r="E412" i="1"/>
  <c r="E413" i="1"/>
  <c r="E414" i="1"/>
  <c r="E415" i="1"/>
  <c r="E417" i="1"/>
  <c r="E418" i="1"/>
  <c r="E419" i="1"/>
  <c r="E420" i="1"/>
  <c r="E421" i="1"/>
  <c r="E422" i="1"/>
  <c r="E424" i="1"/>
  <c r="E425" i="1"/>
  <c r="E426" i="1"/>
  <c r="E428" i="1"/>
  <c r="E429" i="1"/>
  <c r="E431" i="1"/>
  <c r="E432" i="1"/>
  <c r="E434" i="1"/>
  <c r="E435" i="1"/>
  <c r="E436" i="1"/>
  <c r="E437" i="1"/>
  <c r="E439" i="1"/>
  <c r="E440" i="1"/>
  <c r="E441" i="1"/>
  <c r="E443" i="1"/>
  <c r="E444" i="1"/>
  <c r="E446" i="1"/>
  <c r="E447" i="1"/>
  <c r="E448" i="1"/>
  <c r="E449" i="1"/>
  <c r="E450" i="1"/>
  <c r="E451" i="1"/>
  <c r="E452" i="1"/>
  <c r="E453" i="1"/>
  <c r="E454" i="1"/>
  <c r="E455" i="1"/>
  <c r="E456" i="1"/>
  <c r="E458" i="1"/>
  <c r="E459" i="1"/>
  <c r="E460" i="1"/>
  <c r="E462" i="1"/>
  <c r="E464" i="1"/>
  <c r="E465" i="1"/>
  <c r="E466" i="1"/>
  <c r="E467" i="1"/>
  <c r="E468" i="1"/>
  <c r="E470" i="1"/>
  <c r="E473" i="1"/>
  <c r="E475" i="1"/>
  <c r="E477" i="1"/>
  <c r="E478" i="1"/>
  <c r="E479" i="1"/>
  <c r="E480" i="1"/>
  <c r="E481" i="1"/>
  <c r="E482" i="1"/>
  <c r="E483" i="1"/>
  <c r="E484" i="1"/>
  <c r="E485" i="1"/>
  <c r="E487" i="1"/>
  <c r="E488" i="1"/>
  <c r="E489" i="1"/>
  <c r="E490" i="1"/>
  <c r="E492" i="1"/>
  <c r="E493" i="1"/>
  <c r="E494" i="1"/>
  <c r="E496" i="1"/>
  <c r="E497" i="1"/>
  <c r="E498" i="1"/>
  <c r="E500" i="1"/>
  <c r="E502" i="1"/>
  <c r="E505" i="1"/>
  <c r="E506" i="1"/>
  <c r="E507" i="1"/>
  <c r="E508" i="1"/>
  <c r="E511" i="1"/>
  <c r="E512" i="1"/>
  <c r="E513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30" i="1"/>
  <c r="E531" i="1"/>
  <c r="E532" i="1"/>
  <c r="E533" i="1"/>
  <c r="E534" i="1"/>
  <c r="E535" i="1"/>
  <c r="E536" i="1"/>
  <c r="E538" i="1"/>
  <c r="E539" i="1"/>
  <c r="E540" i="1"/>
  <c r="E542" i="1"/>
  <c r="E544" i="1"/>
  <c r="E545" i="1"/>
  <c r="E546" i="1"/>
  <c r="E547" i="1"/>
  <c r="E548" i="1"/>
  <c r="E549" i="1"/>
  <c r="E550" i="1"/>
  <c r="E553" i="1"/>
  <c r="E555" i="1"/>
  <c r="E556" i="1"/>
  <c r="E559" i="1"/>
  <c r="E562" i="1"/>
  <c r="E563" i="1"/>
  <c r="E564" i="1"/>
  <c r="E567" i="1"/>
  <c r="E568" i="1"/>
  <c r="E569" i="1"/>
  <c r="E572" i="1"/>
  <c r="E573" i="1"/>
  <c r="E574" i="1"/>
  <c r="E575" i="1"/>
  <c r="E577" i="1"/>
  <c r="E578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3" i="1"/>
  <c r="E596" i="1"/>
  <c r="E597" i="1"/>
  <c r="E598" i="1"/>
  <c r="E599" i="1"/>
  <c r="E600" i="1"/>
  <c r="E601" i="1"/>
  <c r="E602" i="1"/>
  <c r="E603" i="1"/>
  <c r="E604" i="1"/>
  <c r="E605" i="1"/>
  <c r="E609" i="1"/>
  <c r="E614" i="1"/>
  <c r="E615" i="1"/>
  <c r="E616" i="1"/>
  <c r="E617" i="1"/>
  <c r="E618" i="1"/>
  <c r="E619" i="1"/>
  <c r="E620" i="1"/>
  <c r="E621" i="1"/>
  <c r="E624" i="1"/>
  <c r="E625" i="1"/>
  <c r="E626" i="1"/>
  <c r="E627" i="1"/>
  <c r="E628" i="1"/>
  <c r="E631" i="1"/>
  <c r="E632" i="1"/>
  <c r="E633" i="1"/>
  <c r="E636" i="1"/>
  <c r="E639" i="1"/>
  <c r="E640" i="1"/>
  <c r="E642" i="1"/>
  <c r="E643" i="1"/>
  <c r="E644" i="1"/>
  <c r="E645" i="1"/>
  <c r="E646" i="1"/>
  <c r="E647" i="1"/>
  <c r="E648" i="1"/>
  <c r="E649" i="1"/>
  <c r="E650" i="1"/>
  <c r="E652" i="1"/>
  <c r="E653" i="1"/>
  <c r="E654" i="1"/>
  <c r="E655" i="1"/>
  <c r="E656" i="1"/>
  <c r="E657" i="1"/>
  <c r="E658" i="1"/>
  <c r="E660" i="1"/>
  <c r="E661" i="1"/>
  <c r="E662" i="1"/>
  <c r="E663" i="1"/>
  <c r="E665" i="1"/>
  <c r="E667" i="1"/>
  <c r="E668" i="1"/>
  <c r="E670" i="1"/>
  <c r="E671" i="1"/>
  <c r="E673" i="1"/>
  <c r="E674" i="1"/>
  <c r="E675" i="1"/>
  <c r="E676" i="1"/>
  <c r="E677" i="1"/>
  <c r="E679" i="1"/>
  <c r="E680" i="1"/>
  <c r="E682" i="1"/>
  <c r="E684" i="1"/>
  <c r="E685" i="1"/>
  <c r="E687" i="1"/>
</calcChain>
</file>

<file path=xl/sharedStrings.xml><?xml version="1.0" encoding="utf-8"?>
<sst xmlns="http://schemas.openxmlformats.org/spreadsheetml/2006/main" count="2851" uniqueCount="1783">
  <si>
    <t>Dealer Name</t>
  </si>
  <si>
    <t>Address</t>
  </si>
  <si>
    <t>City</t>
  </si>
  <si>
    <t>State</t>
  </si>
  <si>
    <t>Contact</t>
  </si>
  <si>
    <t>Email</t>
  </si>
  <si>
    <t>COMPETENT AUTOMOBILES-CONNAUGHT PLACE-MARUTI SUZUKI</t>
  </si>
  <si>
    <t>F-14,COMPETENT HOSUE, MIDDLE CIRCLE, CONNAUGHT PLACE</t>
  </si>
  <si>
    <t>DELHI</t>
  </si>
  <si>
    <t>MAGIC AUTO-KAROL BAGH-MARUTI SUZUKI</t>
  </si>
  <si>
    <t>20637,DESH BANDHU GUPTA ROAD,KAROL BAGH</t>
  </si>
  <si>
    <t>T R SAWHNEY MOTORS-INDRAPRASTHA STN-MARUTI SUZUKI</t>
  </si>
  <si>
    <t>MAHATMA GANDHI MARG,INDRAPRASTHA METRO STATION,</t>
  </si>
  <si>
    <t>RANA MOTORS-TEES HAZARI STN-MARUTI SUZUKI</t>
  </si>
  <si>
    <t>BOULEVARD ROAD,TEES HAZARI METRO STATION</t>
  </si>
  <si>
    <t>BAGGA LINK MOTORS-KOTLA MUBARAKPUR-MARUTI SUZUKI</t>
  </si>
  <si>
    <t>136,BHISHAM PITAMAHA MARG,KOTLA MUBARAKPUR</t>
  </si>
  <si>
    <t>COMPETENT AUTOMOBILES-SHIVAJI MARG-MARUTI SUZUKI</t>
  </si>
  <si>
    <t>21,SHIVAJI MARG</t>
  </si>
  <si>
    <t>MAGIC AUTO (A UNIT OF MAGIC LEASING &amp; FINANCE PVT. LTD.)</t>
  </si>
  <si>
    <t>A-8, SWASTHYA VIHAR</t>
  </si>
  <si>
    <t>COMPETENT AUTOMOBILES-LAJPAT NAGAR-III-MARUTI SUZUKI</t>
  </si>
  <si>
    <t>3CS, 15 Feroz Gandhi Marg, LAJPAT NAGAR-III</t>
  </si>
  <si>
    <t>RANA MOTORS PVT. LTD.</t>
  </si>
  <si>
    <t>5, MOHTA BUILDING, BHIKAJI CAMA PLACE DELHI</t>
  </si>
  <si>
    <t>011- 26712222</t>
  </si>
  <si>
    <t>SAYA AUTOMOBILES-GT KARNAL RD-MARUTI SUZUKI</t>
  </si>
  <si>
    <t>A-21-22,G T KARNAL ROAD,INDUSTRIAL AREA</t>
  </si>
  <si>
    <t>T R SAWHNEY MOTORS PVT. LTD.</t>
  </si>
  <si>
    <t>A-16, NARAINA VIHAR</t>
  </si>
  <si>
    <t>T R SAWHNEY MOTORS-LAJPAT NAGAR IV-MARUTI SUZUKI</t>
  </si>
  <si>
    <t>E-260,AMAR COLONY, LAJPAT NAGAR-IV, NEW DELHI</t>
  </si>
  <si>
    <t>BAGGA LINK MOTORS-PATPARGANJ INDL.AREA-MARUTI SUZUKI</t>
  </si>
  <si>
    <t>395,PATPARGANJ INDL.AREA</t>
  </si>
  <si>
    <t>FAIR DEAL CARS (P) LIMITED</t>
  </si>
  <si>
    <t>PROPERTY NO E-1 &amp; E-1/A, KHASRA NO. 81/2, MAIN, WAZIRABAD ROADÃ‚Â  BHAJANPURA</t>
  </si>
  <si>
    <t>DD MOTORS-WAZIRAPUR INDL.AREA-MARUTI SUZUKI</t>
  </si>
  <si>
    <t>42130,WAZIRPUR INDL. AREA,NEAR WAZIRPUR BUS DEPOT</t>
  </si>
  <si>
    <t>COMPETENT AUTOMOBILES-GAZIPUR-MARUTI SUZUKI</t>
  </si>
  <si>
    <t>3,GAZIPUR</t>
  </si>
  <si>
    <t>T R Sawhney</t>
  </si>
  <si>
    <t>A-43, Vishal Enclave, New Delhi - 110018.</t>
  </si>
  <si>
    <t>DD MOTORS-MAYAPURI INDL.AREA-MARUTI SUZUKI</t>
  </si>
  <si>
    <t>A-100,MAYAPURI INDL.AREA PHASE II</t>
  </si>
  <si>
    <t>ROHAN MOTORS-NOIDA-MARUTI SUZUKI</t>
  </si>
  <si>
    <t>C-8/9,SECTOR-1, NOIDA</t>
  </si>
  <si>
    <t>NOIDA</t>
  </si>
  <si>
    <t>UTTAR PRADESH</t>
  </si>
  <si>
    <t>AAA VEHICLEADES-MALVIYA NAGAR-MARUTI SUZUKI</t>
  </si>
  <si>
    <t>F-1/189,PANCHSHEEL-MALVIYA NAGAR ROAD,SAVITRI NAGAR, MALVIYA NAGAR</t>
  </si>
  <si>
    <t>T R SAWHNEY MOTORS-EAST GOKULPUR-MARUTI SUZUKI</t>
  </si>
  <si>
    <t>MAIN WAZIRABAD ROAD,EAST GOKULPUR,</t>
  </si>
  <si>
    <t>FAIR DEAL CARS-SHAHDARA-MARUTI SUZUKI</t>
  </si>
  <si>
    <t>485-A,MAIN G.T. ROAD,JHILMIL, SHAHDARA</t>
  </si>
  <si>
    <t>MOTORCRAFT-SAHIBABAD INDL.AREA-MARUTI SUZUKI</t>
  </si>
  <si>
    <t>S-7,SITE IV, SAHIBABAD INDUSTRIAL AREA</t>
  </si>
  <si>
    <t>GHAZIABAD</t>
  </si>
  <si>
    <t>KRISH AUTOMOTORS-RAJASTHANI UDYOG VIHAR-MARUTI SUZUKI</t>
  </si>
  <si>
    <t>69,G.T. KARNAL ROAD, RAJASTHANI UDYOG NAGAR</t>
  </si>
  <si>
    <t>FAIR DEAL CARS-NOIDA-MARUTI SUZUKI</t>
  </si>
  <si>
    <t>D-393,SECTOR-10, NOIDA</t>
  </si>
  <si>
    <t>Rana Motors</t>
  </si>
  <si>
    <t>E-53, Prashant Vihar, New Delhi</t>
  </si>
  <si>
    <t>VIPUL MOTORS PVT.LTD</t>
  </si>
  <si>
    <t>COMMERCIAL BUILDING P-6 OCEAN COMPLEX, SECTOR 18,</t>
  </si>
  <si>
    <t>FARIDABAD</t>
  </si>
  <si>
    <t>HARYANA</t>
  </si>
  <si>
    <t>0120-4693100</t>
  </si>
  <si>
    <t>KRISH AUTOMOTORS-PITAM PURA-MARUTI SUZUKI</t>
  </si>
  <si>
    <t>2,ROAD NO. 43,GURU HARKISHAN MARG,SGI MALL, PITAM PURA</t>
  </si>
  <si>
    <t>A-27, PUSHPANJALI ENCLAVE PITAM PURA</t>
  </si>
  <si>
    <t>ROHAN MOTORS-MOHAN COOPERATION AREA-MARUTI SUZUKI</t>
  </si>
  <si>
    <t>A-15,MATHURA ROAD,MOHAN COOP. INDUSTRIAL AREA</t>
  </si>
  <si>
    <t>RANA MOTORSÂ  PVT. LTD.</t>
  </si>
  <si>
    <t>B1/630,JANAKPURI</t>
  </si>
  <si>
    <t>PREM MOTORS PVT. LTD.</t>
  </si>
  <si>
    <t>K-804/2,MAHIPALPUR,MAHIPALPUR,OPP CORPORATION BANK, DELHI</t>
  </si>
  <si>
    <t>011-42390018</t>
  </si>
  <si>
    <t>vk.agmservice@premmotors.com</t>
  </si>
  <si>
    <t>DD MOTORS-PEERA GARHI-MARUTI SUZUKI</t>
  </si>
  <si>
    <t>A-1,NEW ROHTAK ROAD,UDYOG NAGAR, PEERA GARHI</t>
  </si>
  <si>
    <t>MAGIC AUTO-PALAM DABRI RD-MARUTI SUZUKI</t>
  </si>
  <si>
    <t>RZ-123,PALAM DABRI ROAD,VAISHALI,DWARKA</t>
  </si>
  <si>
    <t>DD MOTORS-OKHLA INDL.AREA-MARUTI SUZUKI</t>
  </si>
  <si>
    <t>D-194,OKHLA INDL.AREA, PHASE-I</t>
  </si>
  <si>
    <t>F-85,OKHLA INDUSTRIAL AREA,PHASE-1,DELHI</t>
  </si>
  <si>
    <t>011-40510000</t>
  </si>
  <si>
    <t>oka.agmservice@premmotors.com</t>
  </si>
  <si>
    <t>ROHAN MOTORS-CHHATARPUR STN-MARUTI SUZUKI</t>
  </si>
  <si>
    <t>CHHATARPUR METRO STATION CHHATARPUR</t>
  </si>
  <si>
    <t>B-6, Badli Industrial Area, Phase I, Rohini-New Delhi - 110085.</t>
  </si>
  <si>
    <t>H-1A/37, Sector-63,</t>
  </si>
  <si>
    <t>GURGAON</t>
  </si>
  <si>
    <t>H 163, Sector 63,near Ginger Hotel,H Block, Sector 63</t>
  </si>
  <si>
    <t>96 RAJINDER NAGAR, INDUSTRIAL ESTATE, MOHAN NAGAR</t>
  </si>
  <si>
    <t>COMPETENT AUTOMOBILES-DWARKA-MARUTI SUZUKI</t>
  </si>
  <si>
    <t>A-24-25,MADHU VIHAR, RAJA PURI, DWARKA</t>
  </si>
  <si>
    <t>GF &amp; FF, PROPERTY NO. 25 KHATA KHATONI,NO. 97/ 98, KHASRA NO. 48/17, POOTH KALAN,MAIN KANJHAWALA BUDH VIHAR</t>
  </si>
  <si>
    <t>PLOT NO - 94, MARBAL MARKET, DWARKA SECTOR - 20</t>
  </si>
  <si>
    <t>MAGIC AUTO-DWARKA SEC-13,MARUTI SUZUKI</t>
  </si>
  <si>
    <t>DMRC, METRO STATION SECTOR-13, DWARKA</t>
  </si>
  <si>
    <t>ROHAN MOTORS-MUKUND NAGAR-MARUTI SUZUKI</t>
  </si>
  <si>
    <t>432,G T ROAD,MUKUND NAGAR</t>
  </si>
  <si>
    <t>GROUN FLOOR JMD REGENT PLAZA VILLAGE SIKANDARPUR GHOSI</t>
  </si>
  <si>
    <t>124-40900000</t>
  </si>
  <si>
    <t>AAA VEHICLEADES PVT. LTD.</t>
  </si>
  <si>
    <t>KHASRA NO .87/3, 87/8, 87/13/1, VILLAGE GHEVRA ROHTAK ROAD,</t>
  </si>
  <si>
    <t>REGENT AUTOLINKS-MEERUT RD-MARUTI SUZUKI</t>
  </si>
  <si>
    <t>A10/9,MEERUT ROAD, SITE III,INDUSTRIAL AREA</t>
  </si>
  <si>
    <t>PASCO AUTOMOBILES-PALAM GRG RD-MARUTI SUZUKI</t>
  </si>
  <si>
    <t>PASCO HOUSE 6 PALAM-GURGAON ROAD, INDUSTRIAL ESTATE, SECTOER-18 -122015</t>
  </si>
  <si>
    <t>+91 85859 33984/+91 124 4012000</t>
  </si>
  <si>
    <t>COMPETENT AUTOMOBILES-NAJAFGARH-MARUTI SUZUKI</t>
  </si>
  <si>
    <t>E-5/1,PHIRNI ROAD,FURNITURE MARKET. NAJAFGARH</t>
  </si>
  <si>
    <t>AUTO NATION (A UNIT OF TAYAL INDIA MOTORS PVT LTD)</t>
  </si>
  <si>
    <t>15/3,MILESTONE-FARIDABAD,HARYANA-121003</t>
  </si>
  <si>
    <t>RANA MOTORS-IFFCO CHOWK-MARUTI SUZUKI</t>
  </si>
  <si>
    <t>SCO-322, Sec 29, Gurugram, Haryana â€“ 122002</t>
  </si>
  <si>
    <t>ROHAN MOTORS-GOLF COURSE RD-MARUTI SUZUKI</t>
  </si>
  <si>
    <t>GOLF COURSE ROAD,SUNCITY BUSINESS CENTRE,SECTOR-54</t>
  </si>
  <si>
    <t>GROUND FLOOR JMD PACIFIC SQUARE SECTOR-15 PART-11</t>
  </si>
  <si>
    <t>124-4090000</t>
  </si>
  <si>
    <t>COMPETENT AUTOMOBILES CO. LTD.</t>
  </si>
  <si>
    <t>VASANT APARMENTS OLD DELHI ROAD, NEAR KATARIA CHOWK</t>
  </si>
  <si>
    <t>124-4500000</t>
  </si>
  <si>
    <t>PLOT NO. 1202, MIE, PHASE 2, MAIN DELHI ROHTAK ROAD, BAHADURGARH, DISTT. JHAJJAR</t>
  </si>
  <si>
    <t>BAHADURGARH</t>
  </si>
  <si>
    <t>27/5, KM, MATHURA ROAD,</t>
  </si>
  <si>
    <t>0129-4285000</t>
  </si>
  <si>
    <t>DD MOTORS (A DIVISION OF DD INDUSTRIES LTD)</t>
  </si>
  <si>
    <t>KHASRA NO 36/19,,PANA UDHYAN, NARELA</t>
  </si>
  <si>
    <t>TCS AUTOWORLD-NEELAM CHOWK-MARUTI SUZUKI</t>
  </si>
  <si>
    <t>SALUJA COMPLEX ADJOINING NEELAM FLYOVER, NEELAM CHOWK, N.I.T.</t>
  </si>
  <si>
    <t>COMPETENT AUTOMOBILES-ISLAMPUR-MARUTI SUZUKI</t>
  </si>
  <si>
    <t>KHASRA NO.407, ISLAMPUR, OPP. JMD GARDEN</t>
  </si>
  <si>
    <t>PASCO AUTOMOBILES</t>
  </si>
  <si>
    <t>SILVERTON TOWER,GOLF COURSE EXTN. ROAD. SEC-50-122018</t>
  </si>
  <si>
    <t>+91 78350 03300/+91 124 2678700</t>
  </si>
  <si>
    <t>FAIRDEAL CARS</t>
  </si>
  <si>
    <t>PLOT NO. 17 -A, NIT INDUSTRIAL AREA, NIT, FARIDABAD</t>
  </si>
  <si>
    <t>ROHAN MOTORS-GREATER NOIDA-MARUTI SUZUKI</t>
  </si>
  <si>
    <t>63-A,UDYOG VIHAR, GREATER NOIDA</t>
  </si>
  <si>
    <t>GREATER NOIDA</t>
  </si>
  <si>
    <t>JAGMOHAN AUTOMOTIVES PVT LTD</t>
  </si>
  <si>
    <t>PARKER MALL, NH-1, KUNDLI, DIST. SONIPAT 131028</t>
  </si>
  <si>
    <t>KUNDLI</t>
  </si>
  <si>
    <t>21/3, ISHWAR BHAWAN,MAIN MATHURA ROAD</t>
  </si>
  <si>
    <t>Ballabgarh</t>
  </si>
  <si>
    <t>VIPUL MOTORS LTD</t>
  </si>
  <si>
    <t>BALLABGARH</t>
  </si>
  <si>
    <t>KHASRA NO. 56/19 MIN, 20, 22 MIN, ALIPUR,SOHNA,HARYANA-122102</t>
  </si>
  <si>
    <t>SOHNA</t>
  </si>
  <si>
    <t>pascosohna@pasco.in</t>
  </si>
  <si>
    <t>PLATINUM MOTOCORP PVT.LTD</t>
  </si>
  <si>
    <t>KHATONI NO. 759,RECTANGLE NO. 43 11-20/3-1-2,20-11/5-07,1/2/1/1-0-4,2/3/2-2-16,33-0-19,NH-8, MANESAR</t>
  </si>
  <si>
    <t>MANESAR</t>
  </si>
  <si>
    <t>0124-2656500</t>
  </si>
  <si>
    <t>JAGMOHAN MOTORS LTD</t>
  </si>
  <si>
    <t>DELHI BAHALGARH ROAD, SONEPAT-131001</t>
  </si>
  <si>
    <t>SONIPAT</t>
  </si>
  <si>
    <t>RADHAGOVIND AUTOMOBILES PVT. LTD.</t>
  </si>
  <si>
    <t>NEAR YOGI FARM, KUNDA GATE,DELHI ROAD, PARTAPUR</t>
  </si>
  <si>
    <t>MEERUT</t>
  </si>
  <si>
    <t>ROHAN MOTORS-SANWAN VIHAR-MARUTI SUZUKI</t>
  </si>
  <si>
    <t>3695/31/14,MATHURA ROAD,SANWAN VIHAR</t>
  </si>
  <si>
    <t>PALWAL</t>
  </si>
  <si>
    <t>TR Sawhney Motors Pvt Ltd</t>
  </si>
  <si>
    <t xml:space="preserve">1926/1 &amp; 1927, Punjabi Pura, Delhi Road, Meerut </t>
  </si>
  <si>
    <t>Meerut</t>
  </si>
  <si>
    <t>FORTUNE CARS-NEELAM CHOWK-MARUTI SUZUKI</t>
  </si>
  <si>
    <t>A-97,MAIN ROAD,NEAR B.B. MALL, NEELAM CHOWK ,</t>
  </si>
  <si>
    <t>BHIWADI</t>
  </si>
  <si>
    <t>RAJASTHAN</t>
  </si>
  <si>
    <t>TANYA AUTOMOBILES-MEERUT-MARUTI SUZUKI</t>
  </si>
  <si>
    <t>BEGUM BRIDGE ROAD,CHANDRA KIRAN 35, CHHIPI TANK</t>
  </si>
  <si>
    <t>JAGMOHAN MOTORS-ROHTAK-MARUTI SUZUKI</t>
  </si>
  <si>
    <t>SONEPAT ROAD,0</t>
  </si>
  <si>
    <t>ROHTAK</t>
  </si>
  <si>
    <t>AUTOGALLERY (A UNIT OF RKH AUTOMOBILES PVT LTD)</t>
  </si>
  <si>
    <t>GT ROAD,VILLAGE JATTIPUR-132103</t>
  </si>
  <si>
    <t>PANIPAT</t>
  </si>
  <si>
    <t>DINCO 4 WHEELS LLP</t>
  </si>
  <si>
    <t>BAWAL ROAD, NEAR BYE PASS,REWARI</t>
  </si>
  <si>
    <t>REWARI</t>
  </si>
  <si>
    <t>0127-260347</t>
  </si>
  <si>
    <t>HARISON AUTOMOBILES-PANIPAT-MARUTI SUZUKI</t>
  </si>
  <si>
    <t>Near Gohana Road,Opp. Hotel Gold</t>
  </si>
  <si>
    <t>JAGMOHAN MOTORS-BHIWANI-MARUTI SUZUKI</t>
  </si>
  <si>
    <t>DELHI ROHTAK ROAD,NEAR RADHA SWAMI SATSANG MANDIR,</t>
  </si>
  <si>
    <t>BHIWANI</t>
  </si>
  <si>
    <t>RADHAGOVIND AUTOMOBILES-MARUTI CHOWK-MARUTI SUZUKI</t>
  </si>
  <si>
    <t>Delhi Dehrudun BYPASS ROAD,MARUTI CHOWK, NEAR TRANSPORT NAGAR</t>
  </si>
  <si>
    <t>MUZAFFARNAGAR</t>
  </si>
  <si>
    <t>EAKANSH MOTORS</t>
  </si>
  <si>
    <t>NH 71, ROHTAK ROAD, JIND</t>
  </si>
  <si>
    <t>JIND</t>
  </si>
  <si>
    <t>KARNAL MOTORS-KARNAL-MARUTI SUZUKI</t>
  </si>
  <si>
    <t>71/3,G T ROAD,MILE STONE</t>
  </si>
  <si>
    <t>KARNAL</t>
  </si>
  <si>
    <t>DEV MOTORS-ALIGARH-MARUTI SUZUKI</t>
  </si>
  <si>
    <t>G.T. ROAD,BANNA DEVI,</t>
  </si>
  <si>
    <t>ALIGARH</t>
  </si>
  <si>
    <t>MODERN AUTOMOBILES-KARNAL-MARUTI SUZUKI</t>
  </si>
  <si>
    <t>7,MEERUT ROAD,0</t>
  </si>
  <si>
    <t>OPP BUS STAND</t>
  </si>
  <si>
    <t>SHAKUMBARI AUTOMOBILES PVT. LTD.</t>
  </si>
  <si>
    <t>4TH MILESTONE, DELHI- BIJNOR ROAD,NEAR PULKIT HOSPITAL, BIJNOR,</t>
  </si>
  <si>
    <t>BIJNOR</t>
  </si>
  <si>
    <t>PLATINUM MOTOCORP LLP</t>
  </si>
  <si>
    <t>REWARI ROAD,KAILASH NAGAR-123001</t>
  </si>
  <si>
    <t>NARNAUL</t>
  </si>
  <si>
    <t>M G MOTORS-TIJARA RD-MARUTI SUZUKI</t>
  </si>
  <si>
    <t>TIJARA ROAD,NEAR TELCO,</t>
  </si>
  <si>
    <t>ALWAR</t>
  </si>
  <si>
    <t>UMA MOTORS-MATHURA-MARUTI SUZUKI</t>
  </si>
  <si>
    <t>68,Delhi Agra By pass NH-2,MAHOLI, NEAR JAI GURUDEV TEMPLE</t>
  </si>
  <si>
    <t>MATHURA</t>
  </si>
  <si>
    <t>UNIQUE MOTORS-HISSAR-MARUTI SUZUKI</t>
  </si>
  <si>
    <t>VILL SATROAD DELHI ROAD,OPP-BHANU INDUSTRY</t>
  </si>
  <si>
    <t>HISSAR</t>
  </si>
  <si>
    <t>AKANKSHA AUTOMOBILES-MORADABAD-MARUTI SUZUKI</t>
  </si>
  <si>
    <t>DELHI ROAD,0</t>
  </si>
  <si>
    <t>MORADABAD</t>
  </si>
  <si>
    <t>SHAKUMBARI AUTOMOBILES-ROORKEE-MARUTI SUZUKI</t>
  </si>
  <si>
    <t>DELHI ROORKEE HIGHWAY,3RD KM STONE,NEAR IOC PETROL PUMP</t>
  </si>
  <si>
    <t>ROORKEE</t>
  </si>
  <si>
    <t>UTTARAKHAND</t>
  </si>
  <si>
    <t>ATELIER AUTOMOBILES-SAHARANPUR-MARUTI SUZUKI</t>
  </si>
  <si>
    <t>AMBALA ROAD,NEAR BADI NEHAR</t>
  </si>
  <si>
    <t>SAHARANPUR</t>
  </si>
  <si>
    <t>KARNAL MOTORS-URBAN ESTATE-MARUTI SUZUKI</t>
  </si>
  <si>
    <t>156-157/2,INDUSTRIAL AREA, URBAN ESTATE</t>
  </si>
  <si>
    <t>KURUKSHETRA</t>
  </si>
  <si>
    <t>MODERN AUTOMOBILES-DELHI RD-MARUTI SUZUKI</t>
  </si>
  <si>
    <t>DELHI ROAD,OPP VIDYUT NAGAR</t>
  </si>
  <si>
    <t>EAKANSH MOTORS-KAITHAL-MARUTI SUZUKI</t>
  </si>
  <si>
    <t>76-77,Ambala Road,KAITHAL</t>
  </si>
  <si>
    <t>KAITHAL</t>
  </si>
  <si>
    <t>TM MOTORS-BHARATPUR-MARUTI SUZUKI</t>
  </si>
  <si>
    <t>CIRCULAR ROAD,BE- NARAIAN GATE</t>
  </si>
  <si>
    <t>BHARATPUR</t>
  </si>
  <si>
    <t>HISSAR AUTOMOBILES-DELHI SIRSA RD-MARUTI SUZUKI</t>
  </si>
  <si>
    <t>DELHI SIRSA ROAD,5TH KM MILESTONE</t>
  </si>
  <si>
    <t>PANDIT AUTOMOBILES-JAGADHRI-MARUTI SUZUKI</t>
  </si>
  <si>
    <t>JAGADHRI- GOBINDPURI ROAD,JAGADHRI</t>
  </si>
  <si>
    <t>YAMUNANAGAR</t>
  </si>
  <si>
    <t>SHAKUMBARI AUTOMOBILES-HARIDWAR-MARUTI SUZUKI</t>
  </si>
  <si>
    <t>INDUSTRIAL AREA,NEAR HANUMAN MANDIR</t>
  </si>
  <si>
    <t>HARIDWAR</t>
  </si>
  <si>
    <t>MADHUSUDAN MOTORS-LAWYERS COLONY-MARUTI SUZUKI</t>
  </si>
  <si>
    <t>B-5,BYE-PASS ROAD,LAWYERS COLONY</t>
  </si>
  <si>
    <t>AGRA</t>
  </si>
  <si>
    <t>KTL LIMITED-KAMLA NAGAR-MARUTI SUZUKI</t>
  </si>
  <si>
    <t>BYE PASS ROAD,KAMLA NAGAR</t>
  </si>
  <si>
    <t>PREM MOTORS-GOKULPURA-MARUTI SUZUKI</t>
  </si>
  <si>
    <t>45,MG ROAD,GOKULPURA OPP. AGRA COLLEGE</t>
  </si>
  <si>
    <t>AKANKSHA AUTOMOBILES (RUDRAPUR) PVT. LTD.</t>
  </si>
  <si>
    <t>NEAR JAITPUR MOUR, BAZPUR ROAD, KASHIPUR,DISTRICT â€“ UDHAM SINGH NAGAR</t>
  </si>
  <si>
    <t>KASHIPUR</t>
  </si>
  <si>
    <t>Uttarakhand</t>
  </si>
  <si>
    <t>EAKANSH WHEELS-AMBALA CANTT-MARUTI SUZUKI</t>
  </si>
  <si>
    <t>STATE HIGHWAY NO.5, JAGADHARI ROAD, KM-126, AMBALA CANTT</t>
  </si>
  <si>
    <t>AMBALA</t>
  </si>
  <si>
    <t>AUDI MOTORS-RICCO PHASE II-MARUTI SUZUKI</t>
  </si>
  <si>
    <t>E-1-2,RICCO PHASE II, AUTOMOBILES SERVICE SECTOR</t>
  </si>
  <si>
    <t>JHUNJHUNUN</t>
  </si>
  <si>
    <t>MADHUSUDAN VEHICLES-ALI NAGAR KHEJRA-MARUTI SUZUKI</t>
  </si>
  <si>
    <t>746,NH-2,ALI NAGAR KHEJRA, NEAR RAJA KA TAL</t>
  </si>
  <si>
    <t>FEROZABAD</t>
  </si>
  <si>
    <t>MODERN AUTOMOBILES-G T RD-MARUTI SUZUKI</t>
  </si>
  <si>
    <t>G.T. ROAD,NEAR MODEL TOWN CROSSING</t>
  </si>
  <si>
    <t>SHAKTI MOTORS-FATEHABAD-MARUTI SUZUKI</t>
  </si>
  <si>
    <t>NATIONAL HIGHWAY-10, SIRSA ROAD,0</t>
  </si>
  <si>
    <t>FATEHABAD</t>
  </si>
  <si>
    <t>FUTURE AUTO WHEELS-GANDHI RD-MARUTI SUZUKI</t>
  </si>
  <si>
    <t>59/9,GANDHI ROAD,0</t>
  </si>
  <si>
    <t>DEHRADUN</t>
  </si>
  <si>
    <t>ROHAN MOTORS-YAMUNA COLONY-MARUTI SUZUKI</t>
  </si>
  <si>
    <t>130/1,CHAKRATA ROAD,YAMUNA COLONY</t>
  </si>
  <si>
    <t>DD MOTORS-DELA RAM BAZAR-MARUTI SUZUKI</t>
  </si>
  <si>
    <t>81-A,RAJPUR ROAD,DELA RAM BAZAR</t>
  </si>
  <si>
    <t>HIRA AUTOMOBILES LTD</t>
  </si>
  <si>
    <t>RAJSBAHA ROAD, PATIALA</t>
  </si>
  <si>
    <t>PATIALA</t>
  </si>
  <si>
    <t>PUNJAB</t>
  </si>
  <si>
    <t>0175- 2209100/01/02/03</t>
  </si>
  <si>
    <t>hiraauto@sancharnet.in</t>
  </si>
  <si>
    <t>ATELIER AUTOMOBILES PVT. LTD</t>
  </si>
  <si>
    <t>MARUTI SUZUKI BHADURGARH, NEAR CASBA RESORT, RAJPURA-PATIALA ROAD, PUNJAB, 147001</t>
  </si>
  <si>
    <t>HIRA AUTOMOBILES-RAJPURA-MARUTI SUZUKI</t>
  </si>
  <si>
    <t>RAJPURA-PATIALA HIGHWAY,VILLAGE BADHAK,RAJPURA</t>
  </si>
  <si>
    <t>RAJPURA</t>
  </si>
  <si>
    <t>HIRA AUTOWORLD LLP</t>
  </si>
  <si>
    <t>VILLAGE BADHAK, RAJPURA-PATIALA HIGHWAY,RAJPURA</t>
  </si>
  <si>
    <t>KAVISHA MOTORS-C B GANJ-MARUTI SUZUKI</t>
  </si>
  <si>
    <t>RAMPUR ROAD,4TH KM,CB GANJ</t>
  </si>
  <si>
    <t>BAREILLY</t>
  </si>
  <si>
    <t>CORAL MOTORS-BAREILLY-MARUTI SUZUKI</t>
  </si>
  <si>
    <t>STATION ROAD,NEAR RAILWAY</t>
  </si>
  <si>
    <t>KICHHA BYE PASS ROAD, (U.S. NAGAR)</t>
  </si>
  <si>
    <t>RUDRAPUR</t>
  </si>
  <si>
    <t>05944-241555</t>
  </si>
  <si>
    <t>ETERNITY MOTORS LLP</t>
  </si>
  <si>
    <t>Pilibhit By-Pass, Opp. Fun City,Bareilly</t>
  </si>
  <si>
    <t>MAX AUTOS-SANGRUR-MARUTI SUZUKI</t>
  </si>
  <si>
    <t>DHURI ROAD,0</t>
  </si>
  <si>
    <t>SANGRUR</t>
  </si>
  <si>
    <t>TRICITY AUTOS-SAS NAGAR-MARUTI SUZUKI</t>
  </si>
  <si>
    <t>NEAR NABHA SAHIB GURUDWARA</t>
  </si>
  <si>
    <t>ZIRAKPUR</t>
  </si>
  <si>
    <t>NAINITAL MOTORS-RAMPUR RD-MARUTI SUZUKI</t>
  </si>
  <si>
    <t>RAMPUR ROAD,5TH KM, JEETPUR NEGI</t>
  </si>
  <si>
    <t>HALDWANI</t>
  </si>
  <si>
    <t>AUTO VOGUE PVT.LTD</t>
  </si>
  <si>
    <t>PLOT NO 198,INDUSTRIAL AREA</t>
  </si>
  <si>
    <t>PANCHKULA</t>
  </si>
  <si>
    <t>E-101 A, ROAD NO. 8, VKI AREA, JAIPUR</t>
  </si>
  <si>
    <t>JAIPUR</t>
  </si>
  <si>
    <t>JAMU AUTOMOBILES-JAIPUR RD-MARUTI SUZUKI</t>
  </si>
  <si>
    <t>F-54,JAIPUR ROAD, INDUSTRIAL AREA</t>
  </si>
  <si>
    <t>SIKAR</t>
  </si>
  <si>
    <t>MODERN AUTOMOBILES-PANCHKULA SECTOR 8-MARUTI SUZUKI</t>
  </si>
  <si>
    <t>SCO-411,SECTOR 8</t>
  </si>
  <si>
    <t>MODERN AUTOMOBILES-CHANDIGARH-MARUTI SUZUKI</t>
  </si>
  <si>
    <t>4 M. W.,INDUSTRIAL AREA,PHASE I</t>
  </si>
  <si>
    <t>CHANDIGARH</t>
  </si>
  <si>
    <t>AUTOPACE NETWORK-CHANDIGARH-MARUTI SUZUKI</t>
  </si>
  <si>
    <t>122-113,INDUSTRIAL AREA, ,PHASE Ã¢â‚¬â€œ1</t>
  </si>
  <si>
    <t>CM AUTOSALES-INDUSTRAIL AREA PHASE 1-MARUTI SUZUKI</t>
  </si>
  <si>
    <t>17,INDUSTRIAL AREA PHASE-1</t>
  </si>
  <si>
    <t>SHAKTI MOTORS-SIRSA-MARUTI SUZUKI</t>
  </si>
  <si>
    <t>DABWALI ROAD,0</t>
  </si>
  <si>
    <t>SIRSA</t>
  </si>
  <si>
    <t>KP AUTOMOTIVE-BANI PARK-MARUTI SUZUKI</t>
  </si>
  <si>
    <t>C-17,SAWAI JAISINGH HIGHWAY,BANI PARK</t>
  </si>
  <si>
    <t>KP AUTOMOTIVE-ADARSH NAGAR-MARUTI SUZUKI</t>
  </si>
  <si>
    <t>B-19,GOVIND MARG,ADARSH NAGAR</t>
  </si>
  <si>
    <t>PREM MOTORS-GOPALBARI-MARUTI SUZUKI</t>
  </si>
  <si>
    <t>AJMER ROAD,CORPORATE PARK, NEAR AJMER PULIA, GOPALBARI</t>
  </si>
  <si>
    <t>Navdesh Autos LLP</t>
  </si>
  <si>
    <t>C-39, PHASE-3, INDUSTRIAL AREA</t>
  </si>
  <si>
    <t>MOHALI</t>
  </si>
  <si>
    <t>STAN AUTOS-PHASE 3 INDL.AREA-MARUTI SUZUKI</t>
  </si>
  <si>
    <t>CM AUTOSALES PVT. LTD.</t>
  </si>
  <si>
    <t>SCO 383-384,SEC 37D, CHANDIGARH</t>
  </si>
  <si>
    <t>KTL AUTOMOBILE PRIVATE LIMITED</t>
  </si>
  <si>
    <t>D2-D3, VAISHALI MARG, VAISHALI NAGAR, JAIPUR 302021</t>
  </si>
  <si>
    <t>S 10 SHYAM NAGAR AJMER ROAD</t>
  </si>
  <si>
    <t>0141-2294395</t>
  </si>
  <si>
    <t>SATNAM MOTOCORP PVT LTD</t>
  </si>
  <si>
    <t>19-20, PRADHAN MARG, GEM ENCLAVE,C BLOCK, MALVIYA NAGAR</t>
  </si>
  <si>
    <t>S-3, S-4,MAHAVEER NAGAR,TONK ROAD</t>
  </si>
  <si>
    <t>0141-2724839</t>
  </si>
  <si>
    <t>HOSHIARPUR AUTOMOBILES</t>
  </si>
  <si>
    <t>HOSHIARPUR AUTOMOBILES  ARENA,VILL AMBE MAJRA, G.T. ROAD MANDI GOBINDGARH</t>
  </si>
  <si>
    <t>MANDI GOBINDGARH</t>
  </si>
  <si>
    <t>SANGA AUTOMOBILES-PRATAP NAGAR-MARUTI SUZUKI</t>
  </si>
  <si>
    <t>A-1,PUSPH ENCLAVE, SECTOR-5, PRATAP NAGAR</t>
  </si>
  <si>
    <t>MAX AUTOS-BARNALA-MARUTI SUZUKI</t>
  </si>
  <si>
    <t>MANSA ROAD,HANDAYA CHOWK</t>
  </si>
  <si>
    <t>BARNALA</t>
  </si>
  <si>
    <t>GOYAL MOTORS-DEONGHAT-MARUTI SUZUKI</t>
  </si>
  <si>
    <t>DEONGHAT, SOLAN</t>
  </si>
  <si>
    <t>SOLAN</t>
  </si>
  <si>
    <t>HIMACHAL PRADESH</t>
  </si>
  <si>
    <t>CM AUTOSALES-RUPNAGAR-MARUTI SUZUKI</t>
  </si>
  <si>
    <t>NH-21 CHANDIGARH ROAD,0</t>
  </si>
  <si>
    <t>ROOPNAGAR</t>
  </si>
  <si>
    <t>GOYAL MOTORS-TARADEVI-MARUTI SUZUKI</t>
  </si>
  <si>
    <t>TARADEVI</t>
  </si>
  <si>
    <t>SHIMLA</t>
  </si>
  <si>
    <t>KULDEEP MOTORS-ETAWAH-MARUTI SUZUKI</t>
  </si>
  <si>
    <t>KANPUR ROAD,PAKKA BAGH</t>
  </si>
  <si>
    <t>ETAWAH</t>
  </si>
  <si>
    <t>TARA AUTOMOBILES-MANSA RD-MARUTI SUZUKI</t>
  </si>
  <si>
    <t>MANSA ROAD,0</t>
  </si>
  <si>
    <t>BHATINDA</t>
  </si>
  <si>
    <t>SUMITRA DS MOTORS-SHAHJAHANPUR-MARUTI SUZUKI</t>
  </si>
  <si>
    <t>NH-24 ROZA BY PASS,0</t>
  </si>
  <si>
    <t>SHAHJAHANPUR</t>
  </si>
  <si>
    <t>STAN AUTOS-SHERPUR CHOWK-MARUTI SUZUKI</t>
  </si>
  <si>
    <t>G T ROAD,NEAR SHERPUR CHOWK</t>
  </si>
  <si>
    <t>LUDHIANA</t>
  </si>
  <si>
    <t>GULZAR MOTORS-DHOLEWAL-MARUTI SUZUKI</t>
  </si>
  <si>
    <t>G T ROAD,0</t>
  </si>
  <si>
    <t>LIBRA AUTOCAR-TRANSPORT NAGAR-MARUTI SUZUKI</t>
  </si>
  <si>
    <t>JALLANDHAR BYE PASS,OPP.MOTI NAGAR, TRANSPORT NAGAR</t>
  </si>
  <si>
    <t>SANDHU AUTOMOBILES-DHOLEWAL CHOWK,MARUTI SUZUKI</t>
  </si>
  <si>
    <t>LINK ROAD,DHOLEWAL CHOWK</t>
  </si>
  <si>
    <t>SWANI MOTORS-FEROZEPUR RD-MARUTI SUZUKI</t>
  </si>
  <si>
    <t>12,FEROZEPUR ROAD,FEROZE GANDHI MARKET,BEHIND GREWALS HOTEL</t>
  </si>
  <si>
    <t>PREM MOTORS-GWALIOR-MARUTI SUZUKI</t>
  </si>
  <si>
    <t>A.G. OFFICE ROAD,KANWAL COMPLEX</t>
  </si>
  <si>
    <t>GWALIOR</t>
  </si>
  <si>
    <t>MADHYA PRADESH</t>
  </si>
  <si>
    <t>PREM MOTORS-SHIVPUR LINK RD-MARUTI SUZUKI</t>
  </si>
  <si>
    <t>SHIVPURI LINK ROAD,0</t>
  </si>
  <si>
    <t>LOVELY AUTOS</t>
  </si>
  <si>
    <t>VPO LANGROYA,NAWANSHAHR - CHANDIGARH ROAD,DIST. NAWANSHAH NAWANSHAHR</t>
  </si>
  <si>
    <t>NAWANSHAHR</t>
  </si>
  <si>
    <t>01823- 251501/251500</t>
  </si>
  <si>
    <t>lovelyautosnws@yahoo.co.in</t>
  </si>
  <si>
    <t>AUDI MOTORS PVT LTD</t>
  </si>
  <si>
    <t>MAHAVEER MARG</t>
  </si>
  <si>
    <t>HANUMANGARH</t>
  </si>
  <si>
    <t>223485/86</t>
  </si>
  <si>
    <t>REMIRA MOTORS PVT.LTD</t>
  </si>
  <si>
    <t>INDUSTRIAL AREA, OPP ITI GT ROAD</t>
  </si>
  <si>
    <t>MOGA</t>
  </si>
  <si>
    <t>CONCEPT CARS-HARDOI-MARUTI SUZUKI</t>
  </si>
  <si>
    <t>LUCKNOW ROAD,NANAK GUNJ GRUNT</t>
  </si>
  <si>
    <t>HARDOI</t>
  </si>
  <si>
    <t>MAPSKO AUTO INDIA PVT LTD.</t>
  </si>
  <si>
    <t>KKP ROAD,NEAR LAW COLLEGE</t>
  </si>
  <si>
    <t>FARIDKOT</t>
  </si>
  <si>
    <t>HIRA AUTOMOBILES-MUKTSAR-MARUTI SUZUKI</t>
  </si>
  <si>
    <t>BHAI COMPLEX MALOUT ROAD,MUKTSAR</t>
  </si>
  <si>
    <t>MUKTSAR</t>
  </si>
  <si>
    <t>STAN AUTOS-GT RD-MARUTI SUZUKI</t>
  </si>
  <si>
    <t>G.T.ROAD,OPP.D.P.S</t>
  </si>
  <si>
    <t>JALANDHAR</t>
  </si>
  <si>
    <t>TARA AUTOMOBILES-ABOHAR-MARUTI SUZUKI</t>
  </si>
  <si>
    <t>GANGANAGAR BYE PASS,SHREE GURU JAMBESHWAR CHOWK,</t>
  </si>
  <si>
    <t>ABOHAR</t>
  </si>
  <si>
    <t>COMPETENT AUTOMOBILES-MANDI-MARUTI SUZUKI</t>
  </si>
  <si>
    <t>VPO GUTKAR,INDUSTRIAL AREA</t>
  </si>
  <si>
    <t>MANDI</t>
  </si>
  <si>
    <t>LOVELY AUTOS-JALANDHAR-MARUTI SUZUKI</t>
  </si>
  <si>
    <t>DR. AMBEDKAR CHOWK</t>
  </si>
  <si>
    <t>COMPETENT AUTOMOBILES-HAMIRPUR-MARUTI SUZUKI</t>
  </si>
  <si>
    <t>VILLAGE TIKKAR,PO DIDWIN</t>
  </si>
  <si>
    <t>HAMIRPUR</t>
  </si>
  <si>
    <t>Lovely Autos</t>
  </si>
  <si>
    <t>B.D. Enclave , Reru</t>
  </si>
  <si>
    <t>HOSHIARPUR AUTOMOBILES-JALANDHAR RD-MARUTI SUZUKI</t>
  </si>
  <si>
    <t>JALANDHAR ROAD,SINGRIWALA</t>
  </si>
  <si>
    <t>HOSHIARPUR</t>
  </si>
  <si>
    <t>AJMER AUTO AGENCIES-JAIPUR RD-MARUTI SUZUKI</t>
  </si>
  <si>
    <t>JAIPUR ROAD,OPP CITY POWER HOUSE</t>
  </si>
  <si>
    <t>AJMER</t>
  </si>
  <si>
    <t>RELAN MOTORS PVT. LTD.</t>
  </si>
  <si>
    <t>KHASRA NO: 9305 TO 9307, OPP DAV CENTAURY SCHOOL ADARSH NAGAR, AJMER</t>
  </si>
  <si>
    <t>AUDI MOTORS-NEW AUTOMOBILE MARKET-MARUTI SUZUKI</t>
  </si>
  <si>
    <t>SURATGARH-HANUMANGARH LINK ROAD,NEW AUTOMOBILE MARKET,</t>
  </si>
  <si>
    <t>SRI GANGANAGAR</t>
  </si>
  <si>
    <t>BABA AUTOS-FEROZPUR CANTT-MARUTI SUZUKI</t>
  </si>
  <si>
    <t>MOGA ROAD,FEROZPUR CANTT</t>
  </si>
  <si>
    <t>Firozpur</t>
  </si>
  <si>
    <t>SURI AUTOMOBILES-JHANSI-MARUTI SUZUKI</t>
  </si>
  <si>
    <t>NEHRU MARG,CIVIL LINES</t>
  </si>
  <si>
    <t>JHANSI</t>
  </si>
  <si>
    <t>Velocity Cars (A Unit of Basera Velocity Autohub Pvt Ltd)</t>
  </si>
  <si>
    <t xml:space="preserve">477, Medical Tiraha, Adjacent to Paramedical, Kochabhanwar, Delhi Kanpur Highway, NH27, Jhansi </t>
  </si>
  <si>
    <t>Jhansi</t>
  </si>
  <si>
    <t>MANGALAM AUTO</t>
  </si>
  <si>
    <t>KHASRA NO. 1478/83, 1479/982 BIKANER ROAD , NAGAUR</t>
  </si>
  <si>
    <t>NAGAUR</t>
  </si>
  <si>
    <t>4669 9666</t>
  </si>
  <si>
    <t>DUDI AUTOMOBILES (A UNIT OF DMAS AUTOMOBILES PVT LTD)</t>
  </si>
  <si>
    <t>N.H. 11, TILAK NAGAR,JAIPUR ROAD,OPPOSITE RADIO STATION,BIKANER</t>
  </si>
  <si>
    <t>BIKANER</t>
  </si>
  <si>
    <t>AUDI MOTORS-GANGANAGAR RD-MARUTI SUZUKI</t>
  </si>
  <si>
    <t>DAIRYGANGANAGAR ROAD,OPP URMUL R.C.P</t>
  </si>
  <si>
    <t>SB CARS-FAZAL GANJ-MARUTI SUZUKI</t>
  </si>
  <si>
    <t>FAZAL GANJ</t>
  </si>
  <si>
    <t>KANPUR</t>
  </si>
  <si>
    <t>KTL LIMITED-CHUNNI GANJ-MARUTI SUZUKI</t>
  </si>
  <si>
    <t>14/145,CHUNNI GANJ</t>
  </si>
  <si>
    <t>MY CAR-G T RD-MARUTI SUZUKI</t>
  </si>
  <si>
    <t>84/54-C,G T ROAD,ARIB CHOWK</t>
  </si>
  <si>
    <t>KULDEEP MOTORS KANPUR LLP</t>
  </si>
  <si>
    <t>PLOT NO. 756, BLOCK-W, JUHI KALAN, KANPUR, 208017</t>
  </si>
  <si>
    <t>KANGRA VEHICLEADES-MALAN-MARUTI SUZUKI</t>
  </si>
  <si>
    <t>MALAN, NAGROTA BAGWAN</t>
  </si>
  <si>
    <t>NAGROTA</t>
  </si>
  <si>
    <t>KTL LIMITED-KRISHNA NAGAR-MARUTI SUZUKI</t>
  </si>
  <si>
    <t>G T ROAD,SHIVA KATRA, KRISHNA NAGAR</t>
  </si>
  <si>
    <t>JAYCEE MOTORS-EAST MOHAN NAGAR-MARUTI SUZUKI</t>
  </si>
  <si>
    <t>274,G.T.ROAD, EAST MOHAN NAGAR</t>
  </si>
  <si>
    <t>AMRITSAR</t>
  </si>
  <si>
    <t>RISHABH FOURWHEELS-BATALA RD-MARUTI SUZUKI</t>
  </si>
  <si>
    <t>BATALA ROAD,ADARSH SOAP COMPLEX</t>
  </si>
  <si>
    <t>SWANI MOTORS-COURT HOUSE-MARUTI SUZUKI</t>
  </si>
  <si>
    <t>81,COURT ROAD,0</t>
  </si>
  <si>
    <t>SUWALKA MOTORS PRIVATE LIMITED</t>
  </si>
  <si>
    <t>RIDDHI SIDDHI NAGAR NEAR RAJ PETROL PUMP,BUNDI ROAD,KUNHARI</t>
  </si>
  <si>
    <t>KOTA</t>
  </si>
  <si>
    <t>BHATIA &amp; CO-KOTA INDL ESTATE-MARUTI SUZUKI</t>
  </si>
  <si>
    <t>23-24,B-INDUSTRIAL ESTATE, KOTA</t>
  </si>
  <si>
    <t>ONE UP MOTORS INDIA PVT. LTD.</t>
  </si>
  <si>
    <t>PLOT NO 1,KUMAR COLD STORAGE COMPOUND,THAKURGANJ,HARDOI ROAD</t>
  </si>
  <si>
    <t>LUCKNOW</t>
  </si>
  <si>
    <t>BHATIA &amp; CO-IPIA-MARUTI SUZUKI</t>
  </si>
  <si>
    <t>G-11-12,IPIA, AUTOMOBILE ZONE</t>
  </si>
  <si>
    <t>ONEUP MOTORS INDIA-ALAMBAGH-MARUTI SUZUKI</t>
  </si>
  <si>
    <t>C-52,SRINGAR NAGAR, ALAMBAGH</t>
  </si>
  <si>
    <t>BRIGHT 4 WHEEL-VIKAS NAGAR-MARUTI SUZUKI</t>
  </si>
  <si>
    <t>11/CP-6,RING ROAD, VIKAS NAGAR</t>
  </si>
  <si>
    <t>ANAND MOTOR-VIDHAN SABHA MARG-MARUTI SUZUKI</t>
  </si>
  <si>
    <t>21,VIDHAN SABHA MARG,0</t>
  </si>
  <si>
    <t>BRIGHT 4 WHEEL SALES PVT. LTD.</t>
  </si>
  <si>
    <t>3 PREM NAGAR, 19 ASHOK MARG LUCKNOW</t>
  </si>
  <si>
    <t>FAIZABAD ROAD,(OPP. HAL) INDIRA NAGAR</t>
  </si>
  <si>
    <t>KTL PVT LTD</t>
  </si>
  <si>
    <t>R SQUARE, OPP. SRS MALL VIPUL KHAND, GOMTI NAGAR, LUCKNOW, 226010</t>
  </si>
  <si>
    <t>Mega Motors</t>
  </si>
  <si>
    <t>TC-12, Vibhuti Khand, Gomti Nagar</t>
  </si>
  <si>
    <t>ANAND MOTOR-CHINHAT-MARUTI SUZUKI</t>
  </si>
  <si>
    <t>FAIZABAD ROAD,11 KM, , CHINHAT</t>
  </si>
  <si>
    <t>PATHANKOT VEHICLEADES-PATHANKOT-MARUTI SUZUKI</t>
  </si>
  <si>
    <t>DALHOUSIE ROAD,MAMOON CHOWK,PATHANKOT</t>
  </si>
  <si>
    <t>PATHANKOT</t>
  </si>
  <si>
    <t>LOHIA AUTOMOBILES-AJMER RD-MARUTI SUZUKI</t>
  </si>
  <si>
    <t>AJMER ROAD,NEAR OCTROI POST</t>
  </si>
  <si>
    <t>BHILWARA</t>
  </si>
  <si>
    <t>PREM MOTORS-GUNA-MARUTI SUZUKI</t>
  </si>
  <si>
    <t>A.B. Road,Near RTO</t>
  </si>
  <si>
    <t>GUNA</t>
  </si>
  <si>
    <t>CHAMPION CARS (A UNIT OF PREM CARS PVT. LTD.)</t>
  </si>
  <si>
    <t>NEAR GRAM BHARTI, CHITTOR ROAD, BHILWARA</t>
  </si>
  <si>
    <t>01482-267135</t>
  </si>
  <si>
    <t>Village Gulupur, Harchandpur</t>
  </si>
  <si>
    <t>RAIBAREILLY</t>
  </si>
  <si>
    <t>LMJ SERVICES-UDYOG BHAWAN-MARUTI SUZUKI</t>
  </si>
  <si>
    <t>A-11,NEW POWER HOUSE ROAD, INDUSTRIAL ESTATE, OPP. UDYOG BHAWAN</t>
  </si>
  <si>
    <t>JODHPUR</t>
  </si>
  <si>
    <t>SHRI KRISHNA AUTOSALES-PRATAP NAGAR-MARUTI SUZUKI</t>
  </si>
  <si>
    <t>2, PRATAP NAGAR, JODHPUR</t>
  </si>
  <si>
    <t>PLOT NO 5, SARASWATI NAGAR,DISTRICT SHOPPING CENTER,SCHEME - JODHPUR- 342005</t>
  </si>
  <si>
    <t>0291-2972626</t>
  </si>
  <si>
    <t>BHATIA &amp; CO-KIRTI NAGAR-MARUTI SUZUKI</t>
  </si>
  <si>
    <t>1000-1-2,NIMBAHERA ROAD,KIRTI NAGAR, NEAR ST. PAULS SCHOOL</t>
  </si>
  <si>
    <t>CHITTORGARH</t>
  </si>
  <si>
    <t>LMJ SERVICES-JODHPUR RD-MARUTI SUZUKI</t>
  </si>
  <si>
    <t>JODHPUR ROAD,0</t>
  </si>
  <si>
    <t>PALI</t>
  </si>
  <si>
    <t>PEAKS AUTO JAMMU PVT. LTD.</t>
  </si>
  <si>
    <t>NH-1A, KALUCHAK, JAMMU</t>
  </si>
  <si>
    <t>JAMMU</t>
  </si>
  <si>
    <t>JAMMU AND KASHMIR</t>
  </si>
  <si>
    <t>0191-2484831</t>
  </si>
  <si>
    <t>JAMKASH VEHICLEADES-CHANNI HIMMAT-MARUTI SUZUKI</t>
  </si>
  <si>
    <t>NATIONAL HIGHWAY BYE PASS,OPP. CHANNI HIMMAT</t>
  </si>
  <si>
    <t>ZORAWAR SINGH CHOWK,OPPOSITE LG SHOWROOM,NANAK NAGAR</t>
  </si>
  <si>
    <t>01914-2466067</t>
  </si>
  <si>
    <t>JAMMU MOTORS</t>
  </si>
  <si>
    <t>6, AKHNOOR ROAD STATE J&amp;K</t>
  </si>
  <si>
    <t>0191-2504746</t>
  </si>
  <si>
    <t>LOHIA AUTOMOBILES-KANKROLI-MARUTI SUZUKI</t>
  </si>
  <si>
    <t>BHILWARA ROAD,NEAR BHAVA PETROL PUMP RAJSAMAND(KANKROLI)</t>
  </si>
  <si>
    <t>RAJSAMAND</t>
  </si>
  <si>
    <t>J &amp; K  VEHICLEADES PVT. LTD.</t>
  </si>
  <si>
    <t>NATIONAL HIGHWAY 1-A,UDHAMPUR,</t>
  </si>
  <si>
    <t>UDHAMPUR</t>
  </si>
  <si>
    <t>01922-276266</t>
  </si>
  <si>
    <t>RKBK AUTOMOBILES-SAHADATGANJ-MARUTI SUZUKI</t>
  </si>
  <si>
    <t>LUCKNOW- FAIZABAD HIGHWAY,SAHADATGANJ</t>
  </si>
  <si>
    <t>FAIZABAD</t>
  </si>
  <si>
    <t>ADINATH MOTORS-TILAKGANJ-MARUTI SUZUKI</t>
  </si>
  <si>
    <t>STATION ROAD,TILAKGANJ</t>
  </si>
  <si>
    <t>SAGAR</t>
  </si>
  <si>
    <t>NAVNEET MOTORS-MADRI-MARUTI SUZUKI</t>
  </si>
  <si>
    <t>S-140,MADRI INDUSTRIAL AREA,MADRI</t>
  </si>
  <si>
    <t>UDAIPUR</t>
  </si>
  <si>
    <t>NAVNEET MOTORS-CITY STATION RD-MARUTI SUZUKI</t>
  </si>
  <si>
    <t>7,CITY STATION ROAD,0</t>
  </si>
  <si>
    <t>CITY CARS (A UNIT OF AGARWAL WHEELS PVT. LTD.)</t>
  </si>
  <si>
    <t>AMOUDHA ,PANNA ROAD,SATNA</t>
  </si>
  <si>
    <t>SATNA</t>
  </si>
  <si>
    <t>07672-222593</t>
  </si>
  <si>
    <t>TECHNOY MOTORS INDIA-GOVARDHAV VILLAS-MARUTI SUZUKI</t>
  </si>
  <si>
    <t>42007,NH-8,OPP. SWARNA JYANTI PARK, GOVARDHAN VILLAS</t>
  </si>
  <si>
    <t>AMITDEEP MOTORS-SULEM SARAI-MARUTI SUZUKI</t>
  </si>
  <si>
    <t>26,SULEM SARAI</t>
  </si>
  <si>
    <t>ALLAHABAD</t>
  </si>
  <si>
    <t>GREENLAND MOTORS-DAYANAND MARG-MARUTI SUZUKI</t>
  </si>
  <si>
    <t>17-A,DAYANAND MARG (THORNHILL ROAD),FACING SAI MANDIR</t>
  </si>
  <si>
    <t>AMITDEEP MOTORS-CIVIL LINES-MARUTI SUZUKI</t>
  </si>
  <si>
    <t>27/17,ELGIN ROAD,CIVIL LINES</t>
  </si>
  <si>
    <t>RAJRUP MOTORS JUNCTION (A UNIT OF RMJ MOTORS PVT LTD)</t>
  </si>
  <si>
    <t>C-9, J. K. ROAD, GOVINDPURA, BHOPAL</t>
  </si>
  <si>
    <t>BHOPAL</t>
  </si>
  <si>
    <t>755-4063501</t>
  </si>
  <si>
    <t>JEEWAN MOTORS-HOSHANGABAD RD-MARUTI SUZUKI</t>
  </si>
  <si>
    <t>HOSHANGABAD ROAD, OPP. MAIDA MILL COMPOUND</t>
  </si>
  <si>
    <t>MY CAR(BHOPAL)-MALVIYA NAGAR-MARUTI SUZUKI</t>
  </si>
  <si>
    <t>2,MALVIYA NAGAR, OPP. OLD VIDHAN SABHA</t>
  </si>
  <si>
    <t>Daga Motors (A Unit of Daga Heights)</t>
  </si>
  <si>
    <t xml:space="preserve">4/1, Chunabhatti Main Road, Near Buddha Temple,Bhopal </t>
  </si>
  <si>
    <t>Bhopal</t>
  </si>
  <si>
    <t>PEAKS AUTO-ANANTNAG-MARUTI SUZUKI</t>
  </si>
  <si>
    <t>NH-1A, Uranhall, Anantnag</t>
  </si>
  <si>
    <t>ANANTNAG</t>
  </si>
  <si>
    <t>SATYAM MOTORS-MISROD-MARUTI SUZUKI</t>
  </si>
  <si>
    <t>NH-12, HOSHANGABAD ROAD,MISROD</t>
  </si>
  <si>
    <t>DRUK AUTO-LEH-MARUTI SUZUKI</t>
  </si>
  <si>
    <t>AIRPORT ROAD,0</t>
  </si>
  <si>
    <t>LEH</t>
  </si>
  <si>
    <t>PATEL MOTORS(INDORE)-DOSI GAON-MARUTI SUZUKI</t>
  </si>
  <si>
    <t>181/17,JAORA ROAD,DOSI GAON, OPPOSITE INDUSTRIAL AREA</t>
  </si>
  <si>
    <t>RATLAM</t>
  </si>
  <si>
    <t>RUKMANI MOTORS-LALPUR-MARUTI SUZUKI</t>
  </si>
  <si>
    <t>59/3,DEWAS ROAD,LALPUR</t>
  </si>
  <si>
    <t>UJJAIN</t>
  </si>
  <si>
    <t>KIRTI KUNJ AUTOMOBILES-KUTTUPUR TIRAHA-MARUTI SUZUKI</t>
  </si>
  <si>
    <t>KHANPUR AKBAR, KUTTUPUR TIRAHA</t>
  </si>
  <si>
    <t>JAUNPUR</t>
  </si>
  <si>
    <t>SMARTWHEELS PRIVATE LIMITED</t>
  </si>
  <si>
    <t>PLOT NO. AL-4, SECTOR-9, NEAR ITM COLLEGE, GIDA GORAKHPUR</t>
  </si>
  <si>
    <t>GORAKHPUR</t>
  </si>
  <si>
    <t>NAVNEET MOTORS-DHAOD RD-MARUTI SUZUKI</t>
  </si>
  <si>
    <t>DHAOD ROAD,OPP AKASHVANI COLONY ,</t>
  </si>
  <si>
    <t>BANSWARA</t>
  </si>
  <si>
    <t>ARBIT AUTOMOBILES PVT.LTD.</t>
  </si>
  <si>
    <t>PLOT NO: 66/1/1 and 66/2/1, 
NEAR FALMANDI CHOWK, 
TRANSPORT NAGAR</t>
  </si>
  <si>
    <t>PEAKS AUTO-LASJAN BYPASS-MARUTI SUZUKI</t>
  </si>
  <si>
    <t>NH-1A, LASJAN BYPASS,0</t>
  </si>
  <si>
    <t>SRINAGAR</t>
  </si>
  <si>
    <t>NEAR RAMGARHTAL, KUNRAGHATMOHADDIPURGORAKHPUR GORAKHPUR</t>
  </si>
  <si>
    <t>0551-2201751</t>
  </si>
  <si>
    <t>sales.gorakhpur@rkbk.co.in</t>
  </si>
  <si>
    <t>JAMKASH VEHICLEADES-HYDERPORA BYEPASS-MARUTI SUZUKI</t>
  </si>
  <si>
    <t>HYDERPORA BYEPASS,0</t>
  </si>
  <si>
    <t>HIGHLAND AUTOMOBILES-SONWAR-MARUTI SUZUKI</t>
  </si>
  <si>
    <t>SONWAR</t>
  </si>
  <si>
    <t>PRIME CAR-A B RD-MARUTI SUZUKI</t>
  </si>
  <si>
    <t>A.B.ROAD,RASULPUR BYPASS TIRAHA,NEAR SANGHVI FOODS</t>
  </si>
  <si>
    <t>DEWAS</t>
  </si>
  <si>
    <t>DEEP MOTORS-AZAMGARH-MARUTI SUZUKI</t>
  </si>
  <si>
    <t>MOHALLA SARFUDDINPUR</t>
  </si>
  <si>
    <t>AZAMGARH</t>
  </si>
  <si>
    <t>INFINITY CARS (A UNIT OF FOUZDAR CAR PVT.LTD.)</t>
  </si>
  <si>
    <t>NH-69, MAIN ROAD, RASULIYA, HOSHANGABAD</t>
  </si>
  <si>
    <t>HOSHANGABAD</t>
  </si>
  <si>
    <t>07574-256633</t>
  </si>
  <si>
    <t>STAR CARS (A UNIT OF SARASWATI VEHICLES LLP)</t>
  </si>
  <si>
    <t>PILIKOTHI, MIRZAPUR</t>
  </si>
  <si>
    <t>MIRZAPUR</t>
  </si>
  <si>
    <t>PATEL MOTORS(INDORE)-NIRANJANPUR-MARUTI SUZUKI</t>
  </si>
  <si>
    <t>428/3/3,AB ROAD,NIRANJANPUR</t>
  </si>
  <si>
    <t>INDORE</t>
  </si>
  <si>
    <t>STANDARD AUTO AGENCIES-JABALPUR-MARUTI SUZUKI</t>
  </si>
  <si>
    <t>42217,JABALPUR HOSPITAL ROAD,NAPIER TOWN, JABALPUR</t>
  </si>
  <si>
    <t>JABALPUR</t>
  </si>
  <si>
    <t>SHUBH MOTORS-MADAN MAHAL-MARUTI SUZUKI</t>
  </si>
  <si>
    <t>OPP.MAHANADDA MADAN MAHAL</t>
  </si>
  <si>
    <t>RUKMANI MOTORS-GITA BHAWAN SQUARE-MARUTI SUZUKI</t>
  </si>
  <si>
    <t>42038,AB ROAD,GITA BHAWAN SQUARE</t>
  </si>
  <si>
    <t>KATHED MOTOCORP (A UNIT OF KATHED MOTORS PVT LTD)</t>
  </si>
  <si>
    <t xml:space="preserve">619, Kalani Nagar, Airport Road </t>
  </si>
  <si>
    <t>Rana Motors Pvt Ltd</t>
  </si>
  <si>
    <t xml:space="preserve">Plot No. 3, Aditya Nagar,A.B. Road,Indore </t>
  </si>
  <si>
    <t>Indore</t>
  </si>
  <si>
    <t>OCEAN MOTORS COMMERCIAL MANDI-MARUTI SUZUKI</t>
  </si>
  <si>
    <t>49,RINGI ROAD,PART-4, COMMERCIAL MANDI, NEAR CAT SQUARE</t>
  </si>
  <si>
    <t>VARANASI MOTORS-VARANASI-MARUTI SUZUKI</t>
  </si>
  <si>
    <t>GT ROAD,ANDHARA PULL</t>
  </si>
  <si>
    <t>VARANASI</t>
  </si>
  <si>
    <t>AGR AUTOMOBILES-MAHMOORGANJ-MARUTI SUZUKI</t>
  </si>
  <si>
    <t>D-38/2A,MAHMOORGANJ,</t>
  </si>
  <si>
    <t>OCEAN MOTORS PVT. LTD.</t>
  </si>
  <si>
    <t>Ocean Motors Pvt Ltd ,Malviya Nagar,Mhow,453441</t>
  </si>
  <si>
    <t>Mhow</t>
  </si>
  <si>
    <t>Madhya Pradesh</t>
  </si>
  <si>
    <t>mdsm@oceanmotors.in</t>
  </si>
  <si>
    <t>TANU MOTORS-ABU AHMEDABAD HIGHWAY-MARUTI SUZUKI</t>
  </si>
  <si>
    <t>ABU-AHMEDABAD HIGHWAY,0</t>
  </si>
  <si>
    <t>PALANPUR</t>
  </si>
  <si>
    <t>GUJARAT</t>
  </si>
  <si>
    <t>Kiran Motors Ltd</t>
  </si>
  <si>
    <t>Sahyog Chowkdi By Pass,</t>
  </si>
  <si>
    <t>MODASA</t>
  </si>
  <si>
    <t>KIRAN MOTORS-MOTIPURA-MARUTI SUZUKI</t>
  </si>
  <si>
    <t>42225,PIPLODI, NR. GIDC, MOTIPURA</t>
  </si>
  <si>
    <t>HIMATNAGAR</t>
  </si>
  <si>
    <t>SHUBH MOTORS-BURHAR RD-MARUTI SUZUKI</t>
  </si>
  <si>
    <t>BURHAR ROAD,NEAR SAMBHAG GATE</t>
  </si>
  <si>
    <t>SHAHDOL</t>
  </si>
  <si>
    <t>STARLINE CARS PVT. LTD.</t>
  </si>
  <si>
    <t>SURVEY NO: 206/PAIKI/1,PATAN UNJHA ROAD,NEAR HANSAPUR VILLAGE PATIYA, PATAN</t>
  </si>
  <si>
    <t>PATAN</t>
  </si>
  <si>
    <t>STARLINE CARS-NAGALPUR HIGHWAY-MARUTI SUZUKI</t>
  </si>
  <si>
    <t>NAGALPUR HIGHWAY,0</t>
  </si>
  <si>
    <t>MEHSANA</t>
  </si>
  <si>
    <t>RB CARS-AT VAVDI-MARUTI SUZUKI</t>
  </si>
  <si>
    <t>112/11-12,GODHRA-DAHOD HIGHWAY,AT-VAVDI</t>
  </si>
  <si>
    <t>GODHRA</t>
  </si>
  <si>
    <t>VIMCO MOTORS PVT.LTD</t>
  </si>
  <si>
    <t>BESIDE ASHARAMBAPU ASHRAM, MEHSANA-AHMEDABAD HIGHWAY, AT and POST PALAVASANA</t>
  </si>
  <si>
    <t>KUNAL MOTORS-NARSINGHPUR RD-MARUTI SUZUKI</t>
  </si>
  <si>
    <t>42038,NARSINGHPUR ROAD,0</t>
  </si>
  <si>
    <t>CHHINDWARA</t>
  </si>
  <si>
    <t>SHREE GOPAL AUTO- DANAPURAM-MARUTI SUZUKI</t>
  </si>
  <si>
    <t>NH-28,AT-DANAPURM</t>
  </si>
  <si>
    <t>GOPALGANJ</t>
  </si>
  <si>
    <t>BIHAR</t>
  </si>
  <si>
    <t>NANDA AUTOMOBILES- GIDC SECTOR 28-MARUTI SUZUKI</t>
  </si>
  <si>
    <t>1003,GIDC,SECTOR-28</t>
  </si>
  <si>
    <t>GANDHI NAGAR</t>
  </si>
  <si>
    <t>KAMTHI MOTORS LLP</t>
  </si>
  <si>
    <t xml:space="preserve">KHASRA NO: 1/53, VILL. SARRA,NAGPUR ROAD, CHHINDWARA </t>
  </si>
  <si>
    <t>07162-298444</t>
  </si>
  <si>
    <t>STARLINE CARS(AHMEDABAD)-NARODA-MARUTI SUZUKI</t>
  </si>
  <si>
    <t>N.H.8,ADITYA OPPULANCE, OPP. RADHAKISHAN BUNGLOWS, NARODA, NEAR NANA CHILODA RAILWAY CROSSING</t>
  </si>
  <si>
    <t>AHMEDABAD</t>
  </si>
  <si>
    <t>KIRAN MOTORS-MOTERA RD-MARUTI SUZUKI</t>
  </si>
  <si>
    <t>82/1/1,MOTERA Rd,NEAR H.P. PETROL PUMP</t>
  </si>
  <si>
    <t>UDAY AUTOLINK-KATWADA-MARUTI SUZUKI</t>
  </si>
  <si>
    <t>S. P. RING ROAD,GALAXY CORPORATE HOUSE,OPP. GALAXY INTERCITY,NR. DASTAN FARM,KATWADA,</t>
  </si>
  <si>
    <t>NIMAR MOTORS-GETAPUR-MARUTI SUZUKI</t>
  </si>
  <si>
    <t>SANAWAD ROAD,GETAPUR</t>
  </si>
  <si>
    <t>KHARGONE</t>
  </si>
  <si>
    <t>PEGASUS (A UNIT OF VISUAL AUTOLINK PVT.LTD)</t>
  </si>
  <si>
    <t>PLOT NO: 116 &amp; 118/2, NEAR RELIANCE PETROL PUMP, S P RING ROAD, VASTRAL</t>
  </si>
  <si>
    <t>79-7623069000</t>
  </si>
  <si>
    <t>DB Motors Pvt Ltd</t>
  </si>
  <si>
    <t>Cargo House, Opposite Gandhi Ashram,Old Vadaj, Hridaya Kunj, Ahmedabad</t>
  </si>
  <si>
    <t>Ahmedabad</t>
  </si>
  <si>
    <t>KATARIA AUTOMOBILES-DARIYAPUR-MARUTI SUZUKI</t>
  </si>
  <si>
    <t>OUTSIDE DARIYAPUR,DARWAJA,</t>
  </si>
  <si>
    <t>KATARIA AUTOMOBILES-MANINAGAR-MARUTI SUZUKI</t>
  </si>
  <si>
    <t>OPP. APPAREL PARKNEAR KOKHARA BRIDGE, MANINAGAR,</t>
  </si>
  <si>
    <t>KIRAN MOTORS-NAVRANGPURA-MARUTI SUZUKI</t>
  </si>
  <si>
    <t>G/14,NARNARAYAN COMPLEX,SWASTIK CHAR RASTA,NAVRANGPURA,</t>
  </si>
  <si>
    <t>POPULAR WHEELERS-S G HIGHWAY-MARUTI SUZUKI</t>
  </si>
  <si>
    <t>S.G. HIGHWAY,BESIDES SOLA BRIDGE</t>
  </si>
  <si>
    <t>POPULAR WHEELERS-ASHRAM RD-MARUTI SUZUKI</t>
  </si>
  <si>
    <t>ASHRAM ROAD,DEVNANDAN MALL, NEAR M.J. LIBRARY</t>
  </si>
  <si>
    <t>KIRAN MOTORS-OPP RAJPATH CLUB-MARUTI SUZUKI</t>
  </si>
  <si>
    <t>SARKHEJ-GANDHINAGAR HIGHWAY,OPP. RAJPATH CLUB,</t>
  </si>
  <si>
    <t>POPULAR WHEELERS-PATEL TRUST BLDG-MARUTI SUZUKI</t>
  </si>
  <si>
    <t>NAROL NARODA HIGHWAY ISANPUR CROSS ROADS,PATEL TRUST BUILDING,NR. AVTAR HOTEL</t>
  </si>
  <si>
    <t>NANDA AUTOMOBILES-VEJALPUR-MARUTI SUZUKI</t>
  </si>
  <si>
    <t>132FT RING ROAD,AVADH ARCADE, NEAR SHEL PETROL PUMP VEJALPUR</t>
  </si>
  <si>
    <t>ATUL MOTORS PVT LTD</t>
  </si>
  <si>
    <t>OPP. BOPAL APPROACH BRTS, BOPAL AMBLI ROAD, NEAR S P RING ROAD BOPAL</t>
  </si>
  <si>
    <t>PEARL CARS-SASARAM-MARUTI SUZUKI</t>
  </si>
  <si>
    <t>NH-2,MORESARAI, NEAR TOLL PLAZA,Ã‚Â  SASARAM</t>
  </si>
  <si>
    <t>SASARAM</t>
  </si>
  <si>
    <t>KATARIA AUTOMOBILES-MAKARBA-MARUTI SUZUKI</t>
  </si>
  <si>
    <t>S.G. HIGHWAY,BEHIND ADANI PUMP, NR. MAKARBA RAILWAY CROSSING, MAKARBA</t>
  </si>
  <si>
    <t>TANU MOTORS PVT. LTD.</t>
  </si>
  <si>
    <t>FINAL PLOT NO:39, NEAR CANAL,AHMEDABAD SANAND HIGHWAY,NEAR GIBPURA VILLAGE</t>
  </si>
  <si>
    <t>AMAR CARS PVT. LTD.</t>
  </si>
  <si>
    <t>NEAR RAJHANS CINEMA, UTTARSANDA ROAD,</t>
  </si>
  <si>
    <t>NADIAD</t>
  </si>
  <si>
    <t>KATARIA AUTOMOBILES PRIVATE LIMITED</t>
  </si>
  <si>
    <t>KATARIA AUTOMOBILES PVT LTD, ANAND CHIKHODRA ROAD, 
NEAR RAILWAY OVERBRIDGE, OPP. MRF SHOWROOM, 
ANAND</t>
  </si>
  <si>
    <t>ANAND</t>
  </si>
  <si>
    <t>AMAR CARS-JANTA CROSSING-MARUTI SUZUKI</t>
  </si>
  <si>
    <t>JANTA CROSSING</t>
  </si>
  <si>
    <t>KIRAN MOTORS LIMITED</t>
  </si>
  <si>
    <t>PLOT NO. 160, SUB - 1,OPP.ASOPALAV SOCIETY ,OLD CHHANI ROAD VADODARA</t>
  </si>
  <si>
    <t>VADODARA</t>
  </si>
  <si>
    <t>0265- 2771742</t>
  </si>
  <si>
    <t>kiran.brd.sal1@marutidealers.com</t>
  </si>
  <si>
    <t>AMAR CARS-KARELI BAUG-MARUTI SUZUKI</t>
  </si>
  <si>
    <t>HARNI ROAD,OPPOSITE SHELL PETROL PUMP, NEAR SANGAM CHAR RASTA, KARELI BAUG</t>
  </si>
  <si>
    <t>AMAR CARS-GORWA RD-MARUTI SUZUKI</t>
  </si>
  <si>
    <t>GORWA ROAD,0</t>
  </si>
  <si>
    <t>RAVIRATNA MOTORS PVT LTD</t>
  </si>
  <si>
    <t>MILES HOUSE, 
NEAR KALALI BRIDGE, ATLADARA</t>
  </si>
  <si>
    <t>KATARIA AUTOMOBILES-MAKARPURA-MARUTI SUZUKI</t>
  </si>
  <si>
    <t>984/1,MANEJA ROAD,GIDC, NR. HANUMANJI TEMPLE, MAKARPURA</t>
  </si>
  <si>
    <t>ALANKAR AUTO-BAILEY RD-MARUTI SUZUKI</t>
  </si>
  <si>
    <t>BAILEYÃ‚Â ROAD,IAS COLONY</t>
  </si>
  <si>
    <t>PATNA</t>
  </si>
  <si>
    <t>AUTOMOTIVE MANUFACTURERS-KAMPTEE RD-MARUTI SUZUKI</t>
  </si>
  <si>
    <t>575,KAMPTEE ROAD,NAGPUR</t>
  </si>
  <si>
    <t>NAGPUR</t>
  </si>
  <si>
    <t>MAHARASHTRA</t>
  </si>
  <si>
    <t>KARLO AUTOMOBILES-BORING RD-MARUTI SUZUKI</t>
  </si>
  <si>
    <t>BORING ROAD,0</t>
  </si>
  <si>
    <t>ALANKAR AUTO-RAJAPUR PUL-MARUTI SUZUKI</t>
  </si>
  <si>
    <t>EAST BORING CANAL ROAD,RAJAPUR PUL</t>
  </si>
  <si>
    <t>SEVA AUTOMOTIVE-WADI-MARUTI SUZUKI</t>
  </si>
  <si>
    <t>AMRAVATI ROAD,KACHIMET AREA, NR. VAYUSENA NGR,BUS STOP,WADI</t>
  </si>
  <si>
    <t>RAMKRISHNA MOTORS PVT LTD</t>
  </si>
  <si>
    <t>ZEROMILE BAIRIYA ROAD,</t>
  </si>
  <si>
    <t>MUZAFFARPUR</t>
  </si>
  <si>
    <t>91-9534261500</t>
  </si>
  <si>
    <t>VAUÃ¢â‚¬â„¢S AUTOMOBILES-DAKBUNGLOW RD-MARUTI SUZUKI</t>
  </si>
  <si>
    <t>DAKBUNGLOW ROAD,0</t>
  </si>
  <si>
    <t>MAHAMAYA AUTOCARS-AMBIKAPUR-MARUTI SUZUKI</t>
  </si>
  <si>
    <t>MG ROAD,AMBIKAPUR</t>
  </si>
  <si>
    <t>AMBIKAPUR</t>
  </si>
  <si>
    <t>CHHATTISGARH</t>
  </si>
  <si>
    <t>BARBATE AUTOMOTIVE-KAPASI KURD-MARUTI SUZUKI</t>
  </si>
  <si>
    <t>NH-6, BHANDARA ROAD,KAPASI KURD</t>
  </si>
  <si>
    <t>RAJIV AUTOMOBILES PVT LTD</t>
  </si>
  <si>
    <t>RAMDAYALU NAGAR, OPP. MALAN ASTHAN MANDIR,HAZIPUR ROAD</t>
  </si>
  <si>
    <t>621-2269706</t>
  </si>
  <si>
    <t>sales@rajivautomobiles.com</t>
  </si>
  <si>
    <t>BARBATE AUTOMOTIVE-GREAT NAG RD-MARUTI SUZUKI</t>
  </si>
  <si>
    <t>13,GREAT NAG ROAD,0</t>
  </si>
  <si>
    <t>REESHAV AUTOMOBILES PVT. LTD.</t>
  </si>
  <si>
    <t>JAGANPURA,NEW BYPASS ROAD,NEAR PATNA CENTRAL SCHOOL,</t>
  </si>
  <si>
    <t>REESHAV AUTOMOBILES-JADUA-MARUTI SUZUKI</t>
  </si>
  <si>
    <t>MG SETU ROAD,NEAR RELIANCE PETROL PUMP</t>
  </si>
  <si>
    <t>HAJIPUR</t>
  </si>
  <si>
    <t>ASPA BANDSONS-BADNERA RD-MARUTI SUZUKI</t>
  </si>
  <si>
    <t>BADNERA ROAD,0</t>
  </si>
  <si>
    <t>AMRAVATI</t>
  </si>
  <si>
    <t>DREAM VEHICLE-WADHWAN RD-MARUTI SUZUKI</t>
  </si>
  <si>
    <t>261/P,WADHWAN ROAD,GIDC, OPPOSITE MARKETING YARD</t>
  </si>
  <si>
    <t>SURENDERNAGAR</t>
  </si>
  <si>
    <t>MANRAJ MOTORS-AJANTA RD-MARUTI SUZUKI</t>
  </si>
  <si>
    <t>AJANTA ROAD,MIDC AREA</t>
  </si>
  <si>
    <t>JALGAON</t>
  </si>
  <si>
    <t>RAVIRATNA MOTORS-ZADESHWAR-MARUTI SUZUKI</t>
  </si>
  <si>
    <t>NH-8,0</t>
  </si>
  <si>
    <t>BHARUCH</t>
  </si>
  <si>
    <t>KHANDELWAL AUTOWHEELS-CONVENT RD-MARUTI SUZUKI</t>
  </si>
  <si>
    <t>CONVENT ROAD,TIRUPATI CHAMBERS</t>
  </si>
  <si>
    <t>AKOLA</t>
  </si>
  <si>
    <t>SATYA AUTOMOBILES-BILASPUR-MARUTI SUZUKI</t>
  </si>
  <si>
    <t>Near Old Bus Stand, Bilaspur (C.G.)</t>
  </si>
  <si>
    <t>BILASPUR</t>
  </si>
  <si>
    <t>satyaautobilaspur@gmail.com</t>
  </si>
  <si>
    <t>KARLO AUTOMOBILES-BODH GAYA-MARUTI SUZUKI</t>
  </si>
  <si>
    <t>GAYA DOBHI ROAD,BODH GAYA</t>
  </si>
  <si>
    <t>GAYA</t>
  </si>
  <si>
    <t>RAVIRATNA MOTORS-VALIA RD-MARUTI SUZUKI</t>
  </si>
  <si>
    <t>624/2B/A,VALIA ROAD,GIDC, OPP. GUJARAT GAS CNG STATION</t>
  </si>
  <si>
    <t>ANKLESHWAR</t>
  </si>
  <si>
    <t>SATYA AUTOMOBILES-TRASPORT NAGAR-MARUTI SUZUKI</t>
  </si>
  <si>
    <t>150,INDIRA COMMERCIAL COMPLEX,TRANSPORT NAGAR,KORBA (C.G.)</t>
  </si>
  <si>
    <t>KORBA</t>
  </si>
  <si>
    <t>satyaautokorba@gmail.com</t>
  </si>
  <si>
    <t>SEVA AUTOMOTIVE-MALEGAON RD-MARUTI SUZUKI</t>
  </si>
  <si>
    <t>MALEGAON ROAD,GAT NO. 90-B, AVDHAN, OPP. SUSHIL PETROL PUMP,BOMBAY AGRA HIGHWAY,DHULE</t>
  </si>
  <si>
    <t>DHULE</t>
  </si>
  <si>
    <t>KRISHNA MOTORS-ALLAPATTI-MARUTI SUZUKI</t>
  </si>
  <si>
    <t>VIP ROAD,ALLALPATTI, LAHERIASARAI</t>
  </si>
  <si>
    <t>DARBHANGA</t>
  </si>
  <si>
    <t>PERFECT AUTO SERVICES( A DIVISION OF PERFECT RETREADS PVT LTD)</t>
  </si>
  <si>
    <t>SANALA ROAD,0</t>
  </si>
  <si>
    <t>MORVI</t>
  </si>
  <si>
    <t>HIMALAYA CARS-YAVATMAL-MARUTI SUZUKI</t>
  </si>
  <si>
    <t>DARWHA ROAD,YAVATMAL</t>
  </si>
  <si>
    <t>YAVATMAL</t>
  </si>
  <si>
    <t>ETERNAL MOTOR-BHAVNAGAR RAJKOT HIGHWAY-MARUTI SUZUKI</t>
  </si>
  <si>
    <t>39972,BHAVNAGAR RAJKOT HIGHWAY,G.I.D.C,NEAR TELEPHONE EXCHANGE,</t>
  </si>
  <si>
    <t>BHAVNAGAR</t>
  </si>
  <si>
    <t>CHOUHAN AUTOMOBILES LLP</t>
  </si>
  <si>
    <t>NEAR CHOUHAN TOWN, DURG RAJNANDGAON BYPASS, KATULBOD, BHILAI</t>
  </si>
  <si>
    <t>BHILAI</t>
  </si>
  <si>
    <t>SPARSH AUTOMOBILES PVT. LTD.</t>
  </si>
  <si>
    <t>Mini Mata Chowk , G.E , Road,Pulgaon, Durg</t>
  </si>
  <si>
    <t>DURG</t>
  </si>
  <si>
    <t>VEER SAWARKAR MARKET ,G.E ROAD , BHILAI, 490023</t>
  </si>
  <si>
    <t>BLOCK NO-116, SURVEY NO-128, VAALAK PATIYA, NEAR.VAALAK CANALTA-KAMREJ</t>
  </si>
  <si>
    <t>SURAT</t>
  </si>
  <si>
    <t>HDN MOTORS PVT LTD</t>
  </si>
  <si>
    <t>NH-6, G.E ROAD, TATIBANDH</t>
  </si>
  <si>
    <t>RAIPUR</t>
  </si>
  <si>
    <t>SKY AUTOMOBILES-MOHABA BAZAR-MARUTI SUZUKI</t>
  </si>
  <si>
    <t>G.E. ROAD,MOHABA BAZAR</t>
  </si>
  <si>
    <t>VISHWABHARTI AUTOMOBILES PVT LTD</t>
  </si>
  <si>
    <t>MOWA, VIDHAN SABHA ROAD</t>
  </si>
  <si>
    <t>KATARIA AUTOMOBILES-BARASADI-MARUTI SUZUKI</t>
  </si>
  <si>
    <t>BARDOLI-KADODARA ROAD,AT &amp; P.O.BARASADI, VILLAGE BARDOLI, TALUKA-PALSANA</t>
  </si>
  <si>
    <t>BARDOLI</t>
  </si>
  <si>
    <t>SKY AUTOMOBILES-LABHANDI-MARUTI SUZUKI</t>
  </si>
  <si>
    <t>AVANTI VIHAR, RAIPUR</t>
  </si>
  <si>
    <t>KATARIA AUTOMOBILES-SHARA DARWAJA-MARUTI SUZUKI</t>
  </si>
  <si>
    <t>PUNA KHUMBARIA ROAD,UNION SQUARE, OPPOSITE NEW BOMBAY MARKET, SHARA DARWAJA,</t>
  </si>
  <si>
    <t>SPARSH AUTOMOBILES-PACHPEDI NAKA-MARUTI SUZUKI</t>
  </si>
  <si>
    <t>DHAMTARI ROAD,PACHPEDI NAKA</t>
  </si>
  <si>
    <t>DHRU MOTORS-JEEVANJYOTI THEATRE-MARUTI SUZUKI</t>
  </si>
  <si>
    <t>NEAR JEEVANJYOT THEATRE</t>
  </si>
  <si>
    <t>KIRAN MOTORS-RING RD-MARUTI SUZUKI</t>
  </si>
  <si>
    <t>RING ROAD,NEW OPERA HOUSE, NR. CENTRE POINT,NEAR JAIN GURUDEV PETROL PUMP</t>
  </si>
  <si>
    <t>B.M. AUTOLINK-NATIONAL HIGHWAY-MARUTI SUZUKI</t>
  </si>
  <si>
    <t>30-35,NATIONAL HIGHWAY,0</t>
  </si>
  <si>
    <t>GANDHIDHAM</t>
  </si>
  <si>
    <t>KIRAN MOTORS-PAL HAZIRA ROAAAD-MARUTI SUZUKI</t>
  </si>
  <si>
    <t>PAL HAZIRA ROAD,GROUND FLOOR, RAJHANS MULTIPLEX, NEAR RAJHANS CAMPUS</t>
  </si>
  <si>
    <t>COMET MOTORS-PANDESARA-MARUTI SUZUKI</t>
  </si>
  <si>
    <t>G H B ROAD NR.120FT BAMROLI ROAD,CHIKUWADI COMPLEX, PANDESARA</t>
  </si>
  <si>
    <t>KATARIA AUTOMOBILES-CHORYASHI-MARUTI SUZUKI</t>
  </si>
  <si>
    <t>TALUKA- CHORYASHI,PIPLOD</t>
  </si>
  <si>
    <t>GS MOTORS-HAR HAR MAHADEO CHOWK-MARUTI SUZUKI</t>
  </si>
  <si>
    <t>NH-31,HAR HAR MAHADEO CHOWK</t>
  </si>
  <si>
    <t>BEGUSARAI</t>
  </si>
  <si>
    <t>PERFECT AUTO SERVICES</t>
  </si>
  <si>
    <t>PERFECT HOUSE,,GONDAL ROAD,,NR.RAJKAMAL PETROL PUMP, RAJKOT</t>
  </si>
  <si>
    <t>RAJKOT</t>
  </si>
  <si>
    <t>0281- 2360588</t>
  </si>
  <si>
    <t>perfect.rjk.sal2@marutidealers.com</t>
  </si>
  <si>
    <t>ATUL MOTORS-BHAKTI NAGAR STATION-MARUTI SUZUKI</t>
  </si>
  <si>
    <t>TAGORE ROAD,NEAR BHAKTI NAGAR STATION</t>
  </si>
  <si>
    <t>KATARIA AUTOMOBILES-GANESH SISODRA-MARUTI SUZUKI</t>
  </si>
  <si>
    <t>891,NH-8,OPP. HARI OM PAVA MILL, NEAR GANESH SISODRA CHOKDI, GANESH SISODRA</t>
  </si>
  <si>
    <t>NAVSARI</t>
  </si>
  <si>
    <t>SURVEY NO: 10/P/1, TPS NO: 10, FP NO: 20 MOTAMAVA, OPP COSMOPLEX THEATER,150 RING ROAD SQUARE,KALAWAD ROAD</t>
  </si>
  <si>
    <t>HINDUSTAN AUTO-JULU PARK-MARUTI SUZUKI</t>
  </si>
  <si>
    <t>MAIN ROAD,NEAR SBI ,JULU PARK</t>
  </si>
  <si>
    <t>HAZARIBAGH</t>
  </si>
  <si>
    <t>JHARKHAND</t>
  </si>
  <si>
    <t>K.D. MOTORS-UMA NAGAR-MARUTI SUZUKI</t>
  </si>
  <si>
    <t>41765,MIRZAPUR HIGHWAY,UMA NAGAR</t>
  </si>
  <si>
    <t>BHUJ</t>
  </si>
  <si>
    <t>SATYA AUTOMOBILES-RAIGARH-MARUTI SUZUKI</t>
  </si>
  <si>
    <t>Jindal Road, Raigarh (C.G.)</t>
  </si>
  <si>
    <t>RAIGARH</t>
  </si>
  <si>
    <t>satyaautoraigarh@gmail.com</t>
  </si>
  <si>
    <t>TRISTAR CARS-NAGPUR RD-MARUTI SUZUKI</t>
  </si>
  <si>
    <t>NAGPUR ROAD,NEAR TRISTAR HOTELS</t>
  </si>
  <si>
    <t>CHANDRAPUR</t>
  </si>
  <si>
    <t>ATUL MOTORS-LATHI BYPASS-MARUTI SUZUKI</t>
  </si>
  <si>
    <t>152/1,NEAR LATHI BYEPASS,NEAR HANUMANPARA ROAD,</t>
  </si>
  <si>
    <t>AMRELI</t>
  </si>
  <si>
    <t>ATUL MOTORS-JAMNAGAR-MARUTI SUZUKI</t>
  </si>
  <si>
    <t>16-17-19,0</t>
  </si>
  <si>
    <t>JAMNAGAR</t>
  </si>
  <si>
    <t>AUTOMOTIVE MANUFACTURERS-JALNA RD-MARUTI SUZUKI</t>
  </si>
  <si>
    <t>1,JALNA ROAD,API CORNER</t>
  </si>
  <si>
    <t>AURANGABAD</t>
  </si>
  <si>
    <t>PAGARIYA AUTO-ADALAT RD-MARUTI SUZUKI</t>
  </si>
  <si>
    <t>ADALAT ROAD,PAGARIYA TOWERS</t>
  </si>
  <si>
    <t>PAGARIYA AUTO PVT. LTD.</t>
  </si>
  <si>
    <t>PLOT NO:16, GHOSPURI, BEED-431001</t>
  </si>
  <si>
    <t>BEED</t>
  </si>
  <si>
    <t>SUDHA MOTORS-HEHAL-MARUTI SUZUKI</t>
  </si>
  <si>
    <t>RATU ROAD, HEHAL</t>
  </si>
  <si>
    <t>RANCHI</t>
  </si>
  <si>
    <t>HINDUSTAN AUTO-MARAR RAMGARH-MARUTI SUZUKI</t>
  </si>
  <si>
    <t>RANCHI ROAD,0</t>
  </si>
  <si>
    <t>RAMGARH</t>
  </si>
  <si>
    <t>PREMSONS MOTOR-KANKE RD-MARUTI SUZUKI</t>
  </si>
  <si>
    <t>502,KANKE ROAD,0</t>
  </si>
  <si>
    <t>Hiltop Motors (A Unit of Hiralal Motors Pvt. Ltd.)</t>
  </si>
  <si>
    <t>H-22, Near Road 1, Ashok Nagar</t>
  </si>
  <si>
    <t>PREMSONS MOTOR-BARIATU RD-MARUTI SUZUKI</t>
  </si>
  <si>
    <t>BARIATU ROAD,NEAR D.A.V BARIATU,NEXT TO RAJÃ‚Â  APARTMENT</t>
  </si>
  <si>
    <t>KATARIA AUTOMOBILES PVT LTD</t>
  </si>
  <si>
    <t>SURVEY NO. 185/3, VILLAGE TIGHRA, NH-8, AL. PARDI VALSAD</t>
  </si>
  <si>
    <t>VALSAD</t>
  </si>
  <si>
    <t>0260-3081208</t>
  </si>
  <si>
    <t>SURVEY NO, 1034 &amp; 1035 NATIONAL HIGHWAY  NO 48, (OLD NH NO 8) NEAR WOOD LAND HOTEL  BALITHA VAPI</t>
  </si>
  <si>
    <t>VAPI</t>
  </si>
  <si>
    <t>Gujarat</t>
  </si>
  <si>
    <t>KATARIA AUTOMOBILES LTD</t>
  </si>
  <si>
    <t>Plot No, C-29, N-H -8, GIDC Taluka, Pardi, Vapi, Gujrat.</t>
  </si>
  <si>
    <t>katariatv@rediffmail.com</t>
  </si>
  <si>
    <t>SHAAN CARS-SATPUR-MARUTI SUZUKI</t>
  </si>
  <si>
    <t>E-3,MIDC AREA, SATPUR</t>
  </si>
  <si>
    <t>NASHIK</t>
  </si>
  <si>
    <t>BLOCK SURVEY NO:295,OPPOSITE RAJPUTANA HOTEL,NEAR SILVASSA RTO OFFICE,ATHEL TEEN RASTA</t>
  </si>
  <si>
    <t>SILVASSA</t>
  </si>
  <si>
    <t>DADRA AND NAGAR HAVELI</t>
  </si>
  <si>
    <t>AUTOMOTIVE MANUFACTURERS-AMBAD-MARUTI SUZUKI</t>
  </si>
  <si>
    <t>P-I-12,MIDC AREA, AMBAD, OPP. AMBAD POST OFFICE</t>
  </si>
  <si>
    <t>SEVA AUTOMOTIVE-AMBAD-MARUTI SUZUKI</t>
  </si>
  <si>
    <t>X-46,MIDC AREA, NEAR GARWARE SQUARE</t>
  </si>
  <si>
    <t>SEEMANCHAL MOTORS-ALIGANJ-MARUTI SUZUKI</t>
  </si>
  <si>
    <t>BHAGALPUR- BOUNSI ROAD,ALIGANJ</t>
  </si>
  <si>
    <t>BHAGALPUR</t>
  </si>
  <si>
    <t>RAJKOT ROAD,GIDC,DOLATPARA</t>
  </si>
  <si>
    <t>JUNAGADH</t>
  </si>
  <si>
    <t>ODYSSEY MOTORS-AINTHAPALLI-MARUTI SUZUKI</t>
  </si>
  <si>
    <t>AINTHAPALLI</t>
  </si>
  <si>
    <t>SAMBALPUR</t>
  </si>
  <si>
    <t>ODISHA</t>
  </si>
  <si>
    <t>HINDUSTAN AUTO-BOKARO-MARUTI SUZUKI</t>
  </si>
  <si>
    <t>R-1,CITY CENTRE,SECTOR-IV, BOKARO STEEL CITY</t>
  </si>
  <si>
    <t>BOKARO STEEL CITY</t>
  </si>
  <si>
    <t>RELIABLE INDUSTRIES-SARWAN RD-MARUTI SUZUKI</t>
  </si>
  <si>
    <t>NEW SARWAN ROAD,NEAR RAM JANKI MANDIR</t>
  </si>
  <si>
    <t>DEOGHAR</t>
  </si>
  <si>
    <t>SHAAN CARS PVT. LTD.</t>
  </si>
  <si>
    <t>SURVEY NO 173/4,173/5,173/6 NASHIK PUNE ROAD,A/P VELHALE TEH. SANGAMNER DIST.</t>
  </si>
  <si>
    <t>AHMEDNAGAR</t>
  </si>
  <si>
    <t>SEVA AUTOMOTIVE-NANDED HYDERABAD RD-MARUTI SUZUKI</t>
  </si>
  <si>
    <t>NANDED HYDERABAD ROAD,0</t>
  </si>
  <si>
    <t>NANDED</t>
  </si>
  <si>
    <t>RELIABLE INDUSTRIES-MATKURIYA-MARUTI SUZUKI</t>
  </si>
  <si>
    <t>KATRAS ROAD,MATKURIYA</t>
  </si>
  <si>
    <t>DHANBAD</t>
  </si>
  <si>
    <t>Car One (A Unit of Rajhans Automobiles Pvt Ltd.)</t>
  </si>
  <si>
    <t>GT Road , NH2 â€“ Saharjori, Barwadda</t>
  </si>
  <si>
    <t>RELIABLE INDUSTRIES-SARAIDHELLA-MARUTI SUZUKI</t>
  </si>
  <si>
    <t>KOLA KUSMA, SARAIDHELLA</t>
  </si>
  <si>
    <t>SEEMANCHAL MOTORS-GULAB BAGH-MARUTI SUZUKI</t>
  </si>
  <si>
    <t>NH-31,NEAR MARKETING YARD, GULAB BAGH</t>
  </si>
  <si>
    <t>PURNEA</t>
  </si>
  <si>
    <t>PLOT NO. 280, NEAR VANANA TOLL PLAZA, RAJKOT-PORBANDAR HIGHWAY, VANANA GIDC</t>
  </si>
  <si>
    <t>PORBANDAR</t>
  </si>
  <si>
    <t>02801 290007</t>
  </si>
  <si>
    <t>MOTOR WORLD-PARIDIH-MARUTI SUZUKI</t>
  </si>
  <si>
    <t>N.H-33,PARIDIH, MANGO</t>
  </si>
  <si>
    <t>JAMSHEDPUR</t>
  </si>
  <si>
    <t>PEBCO MOTORS-BISTUPUR-MARUTI SUZUKI</t>
  </si>
  <si>
    <t>MAIN ROAD,HINDUSTAN BUILDING,BISTUPUR</t>
  </si>
  <si>
    <t>PEBCO MOTORS-SAKCHI-MARUTI SUZUKI</t>
  </si>
  <si>
    <t>372/A,STRAIGHT MILE ROAD,LINE NO. 12, SAKCHI</t>
  </si>
  <si>
    <t>THE KOTHARI WHEELS</t>
  </si>
  <si>
    <t>GATE NO 747, WARULWADI, PUNE-NASHIK HIGHWAY, NARAYANGAON</t>
  </si>
  <si>
    <t>NARAYANGAON</t>
  </si>
  <si>
    <t>VARUN MOTORS-PANGRA-BARGAON-MARUTI SUZUKI</t>
  </si>
  <si>
    <t>HYDERABAD HIGH WAY,PANGRA-BARGAON</t>
  </si>
  <si>
    <t>NIZAMABAD</t>
  </si>
  <si>
    <t>TELANGANA</t>
  </si>
  <si>
    <t>BEEKAY AUTO PVT. LTD.</t>
  </si>
  <si>
    <t>NH-31, JESHU ASHRAM, SILIGURI,</t>
  </si>
  <si>
    <t>SILIGURI</t>
  </si>
  <si>
    <t>WEST BENGAL</t>
  </si>
  <si>
    <t>0353-2571264</t>
  </si>
  <si>
    <t>AHER AUTOPRIME LLP</t>
  </si>
  <si>
    <t>SADANAND SANKOOL, NEAR PORNIMA CHOWK, MURBAD ROAD, BELOW HOTEL HERITAGE, KALYAN (WEST)</t>
  </si>
  <si>
    <t>KALYAN</t>
  </si>
  <si>
    <t>0251-2327344</t>
  </si>
  <si>
    <t>SEVOKE MOTORS-SEVOKE RD-MARUTI SUZUKI</t>
  </si>
  <si>
    <t>233,SEVOKE ROAD,0</t>
  </si>
  <si>
    <t>SAI SERVICE-STATION RD-MARUTI SUZUKI</t>
  </si>
  <si>
    <t>277A,STATION ROAD,ANDRADES BHAVAN, NEAR UMELAPHATAK, VASAI(WEST),</t>
  </si>
  <si>
    <t>VASAI</t>
  </si>
  <si>
    <t>PRAKASH AUTO-VITTHALWADI STATION RD-MARUTI SUZUKI</t>
  </si>
  <si>
    <t>VITTHALWADI STATION ROAD,0</t>
  </si>
  <si>
    <t>ULHASNAGAR</t>
  </si>
  <si>
    <t>BEEKAY AUTO-CHANDA MORE-MARUTI SUZUKI</t>
  </si>
  <si>
    <t>NATIONAL HIGHWAY NO.2,CHANDA MORE</t>
  </si>
  <si>
    <t>ASANSOL</t>
  </si>
  <si>
    <t>ENTEL MOTORS-TADONG-MARUTI SUZUKI</t>
  </si>
  <si>
    <t>6TH MILE,P.O. TADONG</t>
  </si>
  <si>
    <t>GANGTOK</t>
  </si>
  <si>
    <t>SIKKIM</t>
  </si>
  <si>
    <t>PARAMOUNT WHEELS-HATKESH UDYONG NAGAR-MARUTI SUZUKI</t>
  </si>
  <si>
    <t>A1/A-B,KASHMIRA ROAD,VELVIN CENTER, HATKESH UDYOG NAGAR</t>
  </si>
  <si>
    <t>THANE</t>
  </si>
  <si>
    <t>FORTPOINT AUTOMOTIVE-BUNDER RD-MARUTI SUZUKI</t>
  </si>
  <si>
    <t>326-C,COMPOUNDGHODBUNDER ROAD,MOHAN MILLS</t>
  </si>
  <si>
    <t>NAVNIT MOTORS-GOKULNAGAR-MARUTI SUZUKI</t>
  </si>
  <si>
    <t>MUMBAI AGRA ROAD,GOKULNAGAR</t>
  </si>
  <si>
    <t>SIMRAN MOTORS PVT. LTD.</t>
  </si>
  <si>
    <t>BUSINESS PARK, UNIT NO: 3 &amp; 4,DIGHA AIROLI, NAVI MUMBAI</t>
  </si>
  <si>
    <t>MUMBAI</t>
  </si>
  <si>
    <t>SAI SERVICE PRIVATE LIMITED</t>
  </si>
  <si>
    <t>SUYOG CO OPERATIVE HOUSING SOCIETY SHOP NO 1 TO 5 &amp; 9 NEW LINK ROAD BORIVALI</t>
  </si>
  <si>
    <t>BORIVALI WEST</t>
  </si>
  <si>
    <t>022-28999500</t>
  </si>
  <si>
    <t>VELOX MOTORS (A UNIT OF CARKRAFT AUTOMOBILES PVT LTD.)</t>
  </si>
  <si>
    <t>SHOP N0: 7&amp;8, RUNWAL R SQUARE,LAL BAHADUR SHASTRI ROAD,VARDHMAN NAGAR, MULUND (WEST),</t>
  </si>
  <si>
    <t>SHIVAM AUTOZONE-KANDIVALI-MARUTI SUZUKI</t>
  </si>
  <si>
    <t>28,S.V ROAD,LAKSHACHANDI TOWERS, NEXT TO SHOPPERS STOP,KANDIVLI</t>
  </si>
  <si>
    <t>AUTOMOTIVE MANUFACTURERS-SAGAR CHAUK-MARUTI SUZUKI</t>
  </si>
  <si>
    <t>NANDED ROAD,SAGAR CHAUK, OPPOSITE TO TIRUPATI LODGE,LATUR</t>
  </si>
  <si>
    <t>LATUR</t>
  </si>
  <si>
    <t>EXCELL AUTOVISTA (PVT) LIMITED</t>
  </si>
  <si>
    <t>GROUND FLOOR, SIDDHANCHAL ARCADE NEAR INORBIT MALL, LINK ROAD MALAD(WEST),MUMBAI-400064</t>
  </si>
  <si>
    <t>022-67021111</t>
  </si>
  <si>
    <t xml:space="preserve">DIVYAJYOT CHS,OPP SAHAR BUS STOP, NEAR HDFC BANK, S.V ROAD, GOREGAON (WEST), 400062 </t>
  </si>
  <si>
    <t>MY CAR (PUNE) PVT. LTD.</t>
  </si>
  <si>
    <t>SHOP NO: 5, 6, &amp; 7 PALM BEACH GALLERIA,SECTOR 19, PAL BEACH ROAD</t>
  </si>
  <si>
    <t>FORTPOINT AUTOMOTIVE CARS PVT. LTD.</t>
  </si>
  <si>
    <t>Viva Hubtown, Ground Floor, unit no 1,2,3 Shankar Wadi, off Western Express Highway Jogeshwari East, Mumbai</t>
  </si>
  <si>
    <t>SHIVAM AUTOZONE INDIA PVT. LTD.</t>
  </si>
  <si>
    <t>UNIT NO: 5 &amp; 6, HIRANANDANI LIGHT HALL, SAKI VIHAR ROAD, POWAI</t>
  </si>
  <si>
    <t>VARUN MOTORS PVT. LTD.</t>
  </si>
  <si>
    <t>1-81/3/10/2 Rekurthi Village Jagtial Road, Karimnagar -505451</t>
  </si>
  <si>
    <t>KARIMNAGAR</t>
  </si>
  <si>
    <t>EXCELL AUTOVISTA-KHARGHAR-MARUTI SUZUKI</t>
  </si>
  <si>
    <t>42012,MUMBAI PUNE HIGHWAY,ADITYA PLANET, SECTOR 10, KOPRA, KHARGHAR</t>
  </si>
  <si>
    <t>KHARGHAR</t>
  </si>
  <si>
    <t>SAI SERVICE-WESTERN EXPRESS HIGHWAY-MARUTI SUZUKI</t>
  </si>
  <si>
    <t>WESTERN EXPRESS HIGHWAY,DIAG.OPP. GOLD SPOT FACT,ANDHERI(EAST)</t>
  </si>
  <si>
    <t>AUTOMOTIVE MANUFACTURERS-SHIRVANE VILLAGE-MARUTI SUZUKI</t>
  </si>
  <si>
    <t>D-234,BOMBAY PUNE ROAD,MIDC,TTC INDL.AREA,SHIRVANE VILLAGE</t>
  </si>
  <si>
    <t>AUTOMOTIVE MANUFACTURERS LTD</t>
  </si>
  <si>
    <t>PHOENIX PARAGON PLAZA, SHOP NO 22 &amp; 23 LBS MARG KURLA</t>
  </si>
  <si>
    <t>SIMRAN MOTORS-NEW PANVEL WEST-MARUTI SUZUKI</t>
  </si>
  <si>
    <t>42043,PUNE HIGHWAY, SECTOR-15, OPP.GARDEN HOTEL MUMBAI,NEW PANVEL(W)</t>
  </si>
  <si>
    <t>PANVEL</t>
  </si>
  <si>
    <t>KIRAN MOTORS MAHARASHTRA (DIVISION OF KIRAN MOTORS)</t>
  </si>
  <si>
    <t>SHOP NO. 3,4,5,6, &amp; BASEMENT B-011 /B020, VIKAS CENTRE 106,S.V. ROAD, SANTA CRUZ WEST MUMBAI</t>
  </si>
  <si>
    <t>022-40070000</t>
  </si>
  <si>
    <t>SAINATH AUTOLINKS-G T RD-MARUTI SUZUKI</t>
  </si>
  <si>
    <t>G.T. ROAD,FARIDPUR, DURGAPUR</t>
  </si>
  <si>
    <t>DURGAPUR</t>
  </si>
  <si>
    <t>ADARSHA AUTOMOTIVES-KARIMNAGAR-MARUTI SUZUKI</t>
  </si>
  <si>
    <t>HYDERABAD ROAD BY-PASS JUNCTION,0</t>
  </si>
  <si>
    <t>GNO: 625/1/3/1, STAR WAGEN, A/P- KURULI, CHAKAN 410501</t>
  </si>
  <si>
    <t>PUNE</t>
  </si>
  <si>
    <t>EXCELL AUTOVISTA-BANDRA WEST-MARUTI SUZUKI</t>
  </si>
  <si>
    <t>257,S.V. ROAD,BANDRA(W)</t>
  </si>
  <si>
    <t>PODDAR CAR WORLD</t>
  </si>
  <si>
    <t>SIRISHTALA, COLLEGE PARA , JALPAIGURI</t>
  </si>
  <si>
    <t>JALPAIGURI</t>
  </si>
  <si>
    <t>J K WHEELS-GABGACHHI-MARUTI SUZUKI</t>
  </si>
  <si>
    <t>NH-34,GABGACHHI</t>
  </si>
  <si>
    <t>MALDA</t>
  </si>
  <si>
    <t>SAI SERVICE-LOWER PAREL-MARUTI SUZUKI</t>
  </si>
  <si>
    <t>462,SENAPATI BAPAT MARG,PHOENIX MILL COMPOUND,LOWER PAREL,</t>
  </si>
  <si>
    <t>FORTPOINT AUTOMOTIVE-CHINCHPOKLI-MARUTI SUZUKI</t>
  </si>
  <si>
    <t>770,DR. B. AMBEDKAR ROAD,MERU PLOT, MAZGAON DIVISION, , CHINCHPOKLI(E),</t>
  </si>
  <si>
    <t>VITESSE PRIVATE-WORLI-MARUTI SUZUKI</t>
  </si>
  <si>
    <t>SETH MOTILAL G SANGHI MARG,1 TURF VIEW, WORLI</t>
  </si>
  <si>
    <t>WONDER CARS-MIDC CHICHWAD-MARUTI SUZUKI</t>
  </si>
  <si>
    <t>64/8,BLOCK- 2, MIDC CHINCHWAD</t>
  </si>
  <si>
    <t>SAH &amp; SANGHI AUTO-GIRI KUNJ-MARUTI SUZUKI</t>
  </si>
  <si>
    <t>11-C N S PATKAR MARG,GIRI KUNJ,KEMPS CORNER</t>
  </si>
  <si>
    <t>GATE NO. 1361, PLOT NO. 83 PUNE-NAGAR ROAD, WAGHOLI</t>
  </si>
  <si>
    <t>Maharashtra</t>
  </si>
  <si>
    <t>K. T. S. AUTOMOTORS-P.D. MELLO RD-MARUTI SUZUKI</t>
  </si>
  <si>
    <t>207-209,P.D. MELLO ROAD,ARYA BUILDING,FORT</t>
  </si>
  <si>
    <t>SKY AUTOMOBILES-JAGDALPUR-MARUTI SUZUKI</t>
  </si>
  <si>
    <t>GEEDAM ROAD,JAGDALPUR</t>
  </si>
  <si>
    <t>JAGDALPUR</t>
  </si>
  <si>
    <t>SAI SERVICE-FUGEWADI-MARUTI SUZUKI</t>
  </si>
  <si>
    <t>BOMBAY-PUNE ROAD,FUGEWADI</t>
  </si>
  <si>
    <t>Wonder Cars</t>
  </si>
  <si>
    <t xml:space="preserve">Survey No. 165, Kokane ChowkPimple Saudagar, Pune </t>
  </si>
  <si>
    <t>Pune</t>
  </si>
  <si>
    <t>THE KOTHARI WHEELS-VIMAN NAGAR CHOWK-MARUTI SUZUKI</t>
  </si>
  <si>
    <t>33/2B/1,AHMADNAGAR ROAD,2 TRADE NET, VIMAN NAGAR CHOWK</t>
  </si>
  <si>
    <t>MY CAR(PUNE)-WAKAD-MARUTI SUZUKI</t>
  </si>
  <si>
    <t>MUMBAI- BANGALORE PUNE BYE PASS,NEAR WAKAD POLICE CHOWKY, WAKAD</t>
  </si>
  <si>
    <t>OFFICE NO: 1 &amp; 2, GROUND FLOOR, KONARK ICON BUILDING, NEAR SEASONS MALL,MAGARPATTA KHARADI ROAD, HADAPSAR</t>
  </si>
  <si>
    <t>SUMANKIRTI CARS-EXPRESS HIGHWAY BANER-MARUTI SUZUKI</t>
  </si>
  <si>
    <t>35,EXPRESS HIGHWAY BANER,KSHITIJ HEIGHTS,NEAR SHIVSAGAR MANGAL KARYALAY</t>
  </si>
  <si>
    <t>ACE KUDALE CAR-MANJRI BUDRUK-MARUTI SUZUKI</t>
  </si>
  <si>
    <t>36/2C/1,PUNE SOLAPUR HIGHWAY,MANJRI BUDRUK</t>
  </si>
  <si>
    <t>MAHALAXMI AUTOMOTIVES PVT. LTD.</t>
  </si>
  <si>
    <t>SHOP 101, 102 , 967/2 SUNIT CAPITAL SENAPATI BAPAT ROAD , SHIVAJI NAGAR</t>
  </si>
  <si>
    <t>SAI SERVICE-DECCAN GYMKHANA-MARUTI SUZUKI</t>
  </si>
  <si>
    <t>DECCAN GYMKHANA</t>
  </si>
  <si>
    <t>SEHGAL AUTORIDERS-ERANDWANE-MARUTI SUZUKI</t>
  </si>
  <si>
    <t>82/2,LAW COLLEGE ROAD,ERANDWANE</t>
  </si>
  <si>
    <t>CHOWGULE INDUSTRIES-MAHATMA PHULE PETH-MARUTI SUZUKI</t>
  </si>
  <si>
    <t>VARDHAN BULDING(OSWAL BANDHU CHAMBERS,) S.NOÃ‚Â  321/A/3, JAWAHARLAL NEHRU MARG, MAHATMA PHULE PETH, SEVEN LOVES CHOWK.</t>
  </si>
  <si>
    <t>CHOWGULE INDUSTRIES-PUNE SATARA RD-MARUTI SUZUKI</t>
  </si>
  <si>
    <t>47/2A/2,PUNE SATARA ROAD,TAWARE COLONY OFF</t>
  </si>
  <si>
    <t>SEHGAL AUTORIDERS PVT. LTD.</t>
  </si>
  <si>
    <t>S. NO. 51,PLOT NO 3,HISSA NO. 5,BAVDHAN KHURD</t>
  </si>
  <si>
    <t>ODYSSEY MOTORS-KULAD-MARUTI SUZUKI</t>
  </si>
  <si>
    <t>NH-55,AT/PO-KULAD(NEAR NALCO CPP),</t>
  </si>
  <si>
    <t>ANGUL</t>
  </si>
  <si>
    <t>CHOWGULE INDUSTRIES-AMBEGAON-MARUTI SUZUKI</t>
  </si>
  <si>
    <t>1,KATRAJ BYPASS ROAD,, NEXT TO PODDAR INTERNATIONAL SCHOOL, AMBEGAON, HAVELI</t>
  </si>
  <si>
    <t>MAHALAXMI AUTOMOTIVES-KASABA-MARUTI SUZUKI</t>
  </si>
  <si>
    <t>1,PHALTAN ROAD,KASABA</t>
  </si>
  <si>
    <t>BARAMATI</t>
  </si>
  <si>
    <t>WIN MOTORS BHADRAKALI AUTOCARE PVT.LTD</t>
  </si>
  <si>
    <t xml:space="preserve">SURVEY NO. 16A and 16B LASHKARSINGARAM REVENUE VILLAGE
HANAMKONDA, </t>
  </si>
  <si>
    <t>WARANGAL</t>
  </si>
  <si>
    <t>ADARSHA AUTOMOTIVES-WARRANGAL-MARUTI SUZUKI</t>
  </si>
  <si>
    <t>7-7-376,MULUGU X ROAD,0</t>
  </si>
  <si>
    <t>LEGEND CARS-JEYPORE-MARUTI SUZUKI</t>
  </si>
  <si>
    <t>HOTEL HELLO JEYPORE, 764006</t>
  </si>
  <si>
    <t>JEYPORE</t>
  </si>
  <si>
    <t>NH-2, CHADNI MORE,SATTAR MILE, BARDDHAMAN</t>
  </si>
  <si>
    <t>BARDDHAMAN</t>
  </si>
  <si>
    <t>0342- 2647002</t>
  </si>
  <si>
    <t>beekay_bwn@sancharnet.in</t>
  </si>
  <si>
    <t>CHAVAN MOTORS-HOTAGI RD-MARUTI SUZUKI</t>
  </si>
  <si>
    <t>18,HOTAGI ROAD,39 INDUSTRIAL ESTATE</t>
  </si>
  <si>
    <t>SHOLAPUR</t>
  </si>
  <si>
    <t>BHANDARI AUTOMOBILES-JHAPATAPUR-MARUTI SUZUKI</t>
  </si>
  <si>
    <t>BHANDARI BUILDING,JHAPATAPUR</t>
  </si>
  <si>
    <t>KHARAGPUR</t>
  </si>
  <si>
    <t>CHAKCHAKA P.O,DISTT COOCHBEHAR</t>
  </si>
  <si>
    <t>COOCH BEHAR</t>
  </si>
  <si>
    <t>VARUN MOTORS-HYDER NAGAR-MARUTI SUZUKI</t>
  </si>
  <si>
    <t>44563, B.C.P. COMPLEX,OPP: CHERMAS, HYDER NAGAR,KUKATPALLY</t>
  </si>
  <si>
    <t>HYDERABAD</t>
  </si>
  <si>
    <t>PLOT NO : 155 TO 157 &amp; 168 TO 170, MADEENAGUDA, SERILINGAM PALLY MIYAPUR</t>
  </si>
  <si>
    <t>AUTOFIN-OLD BOWENPALLY-MARUTI SUZUKI</t>
  </si>
  <si>
    <t>33,MEDCHAL HIGHWAY,NEAR MAHENDER REDDY GARDENS,OLD BOWENPALLY</t>
  </si>
  <si>
    <t>SECUNDERABAD</t>
  </si>
  <si>
    <t>GEM MOTORS-KONDAPUR-MARUTI SUZUKI</t>
  </si>
  <si>
    <t>64,KONDAPUR</t>
  </si>
  <si>
    <t>ACER MOTORS-TRIMULGHERRY-MARUTI SUZUKI</t>
  </si>
  <si>
    <t>A-1,MOTI VALLEY,TRIMULGHERRY</t>
  </si>
  <si>
    <t>R.K.S MOTORS (P) LTD.</t>
  </si>
  <si>
    <t>1-10-1/285/1, BESIDE BHARAT PETROL PUMP,ECIL CROSS ROAD, KUSHAIGUDA</t>
  </si>
  <si>
    <t>SAI SERVICE-ERRAGADDA-MARUTI SUZUKI</t>
  </si>
  <si>
    <t>ERRAGADA MAIN ROAD,ESIDE GOKUL THEATRE, ERRAGADDA</t>
  </si>
  <si>
    <t>VARUN MOTORS-BEGUMPET-MARUTI SUZUKI</t>
  </si>
  <si>
    <t>1-10-177, VARUN TOWERS,BEGUMPET</t>
  </si>
  <si>
    <t>JAYABHERI AUTOMOTIVES PVT. LTD.</t>
  </si>
  <si>
    <t>CB SQUARE PLOT NO. 113, 114 &amp; 115 LUMBINI ENCLAVE OPP BIO DIVERSITY PARK GACHIBOWLI</t>
  </si>
  <si>
    <t>0891-2505000</t>
  </si>
  <si>
    <t>R.K.S MOTORS-SECUNDERABAD-MARUTI SUZUKI</t>
  </si>
  <si>
    <t>SABOO TOWERS</t>
  </si>
  <si>
    <t>VARUN MOTORS-GACHIBOWLI-MARUTI SUZUKI</t>
  </si>
  <si>
    <t>115,I T PARK, GACHIBOWLI, NANKRAMGUDA VILLAGE</t>
  </si>
  <si>
    <t>VARUN MOTORS-BANJARA HILLS-MARUTI SUZUKI</t>
  </si>
  <si>
    <t>ROAD NO 2,OPP KBR PARK, BANJARA HILLS</t>
  </si>
  <si>
    <t>PAVAN MOTORS PVT. LTD.</t>
  </si>
  <si>
    <t>5-4-183/184, GROUND FLOOR MODI SQUARE RANIGUNJ</t>
  </si>
  <si>
    <t>040-27544444</t>
  </si>
  <si>
    <t>R.K.S MOTORS-SOMJIGUDA-MARUTI SUZUKI</t>
  </si>
  <si>
    <t>6-3-905,RAJBHAVAN ROAD,SABOO TOWERS,SOMJIGUDA</t>
  </si>
  <si>
    <t>KALYANI MOTORS PVT. LTD.</t>
  </si>
  <si>
    <t>P.NO. 2, RAGHAVENDRA NAGAR, NACHARAM,NEAR VYJAYANTHI THEATRE</t>
  </si>
  <si>
    <t>80-46699666</t>
  </si>
  <si>
    <t>LAHOTI MOTORS-GULBURGA-MARUTI SUZUKI</t>
  </si>
  <si>
    <t>7/1215,LAHOTI GARDENS, NEAR K M F MILK DAIRY, HUMNABAD ROAD</t>
  </si>
  <si>
    <t>GULBARGA</t>
  </si>
  <si>
    <t>KARNATAKA</t>
  </si>
  <si>
    <t>THE MITHRA AGENCIES-HIMAYATNAGAR-MARUTI SUZUKI</t>
  </si>
  <si>
    <t>3-6-478, ANAND ESTATES, HIMAYATNAGAR</t>
  </si>
  <si>
    <t>THE MITHRA AGENCIES-MEHDIPATNAM-MARUTI SUZUKI</t>
  </si>
  <si>
    <t>SALARJUNG COLONY,MEHDIPATNAM</t>
  </si>
  <si>
    <t>JYOTE MOTORS-GANESWARPUR-MARUTI SUZUKI</t>
  </si>
  <si>
    <t>276,N.H- 5,GANESWARPUR</t>
  </si>
  <si>
    <t>BALASORE</t>
  </si>
  <si>
    <t>R.K.S MOTORS-SALEEMNAGAR-MARUTI SUZUKI</t>
  </si>
  <si>
    <t>SALEEMNAGAR, MALAKPET</t>
  </si>
  <si>
    <t>Tushi Motors Pvt Ltd</t>
  </si>
  <si>
    <t>RIVER OAKS PLAZA,MAHANADI ROAD, PLOT NO-1507,BUXIBAZAR</t>
  </si>
  <si>
    <t>CUTTACK</t>
  </si>
  <si>
    <t>Odisha</t>
  </si>
  <si>
    <t>CHOWGULE INDUSTRIES-AJANTHA CHOWK-MARUTI SUZUKI</t>
  </si>
  <si>
    <t>A-19,PUNE-BANGALORE HIGHWAY, OLD MIDC, AJANTHA CHOWK</t>
  </si>
  <si>
    <t>SATARA</t>
  </si>
  <si>
    <t>ADARSHA AUTOMOTIVES PVT. LTD.</t>
  </si>
  <si>
    <t>#2-4-43/15, SURVEY NO 34,RAJENDRANAGAR,UPPERPALLY</t>
  </si>
  <si>
    <t>LB NAGAR-UPPAL ROAD</t>
  </si>
  <si>
    <t>040-30829999</t>
  </si>
  <si>
    <t>VARUN MOTORS-AUTO NAGAR-MARUTI SUZUKI</t>
  </si>
  <si>
    <t>WARD NO. 4, BLOCK NO:10, AUTO NAGAR, BAGH HAYATHNAGAR, VANASTHIPURAM</t>
  </si>
  <si>
    <t>18-2-45, NEAR FLYOVER , CHANDRAYANGUTTA,</t>
  </si>
  <si>
    <t>SKY AUTOMOBILES-BHANPUR-MARUTI SUZUKI</t>
  </si>
  <si>
    <t>NH-5,AT/PO-BHANPUR</t>
  </si>
  <si>
    <t>JYOTE MOTORS (BBSR) PVT LTD</t>
  </si>
  <si>
    <t>A/62, NAYAPALLI, BHUBANESWAR</t>
  </si>
  <si>
    <t>BHUBANESWAR</t>
  </si>
  <si>
    <t>SKY AUTOMOBILES-BHOI NAGAR-MARUTI SUZUKI</t>
  </si>
  <si>
    <t>A/7,MAHARJA CINEMA HALL COMPLEX,- BHOI NAGAR</t>
  </si>
  <si>
    <t>NARAYANI MOTORS-RASULGARH-MARUTI SUZUKI</t>
  </si>
  <si>
    <t>56-57,RASULGARH</t>
  </si>
  <si>
    <t>JYOTE MOTORS-GAUTAM NAGAR-MARUTI SUZUKI</t>
  </si>
  <si>
    <t>462,CUTTACK PURI ROAD,GAUTAM NAGAR</t>
  </si>
  <si>
    <t>STARBURST MOTORS-KALYANI-MARUTI SUZUKI</t>
  </si>
  <si>
    <t>5-CA,NEAR ITI MORE DHAKESWARI RESTAURANT, PO+PS: KALYANI</t>
  </si>
  <si>
    <t>KALYANI</t>
  </si>
  <si>
    <t>SKY AUTOMOBILES-DHARMANAGAR-MARUTI SUZUKI</t>
  </si>
  <si>
    <t>MAIN ROAD,DHARMANAGAR</t>
  </si>
  <si>
    <t>BERHAMPUR</t>
  </si>
  <si>
    <t>BHANDARI AUTOMOBILES-SREERAMPORE-MARUTI SUZUKI</t>
  </si>
  <si>
    <t>OLD DELHI ROAD,MADHPUR BUS STOP, BANGIHATI MORE, P.O- SREERAMPORE</t>
  </si>
  <si>
    <t>Serampore</t>
  </si>
  <si>
    <t>BHANDARI AUTOMOBILES-NIBRASALAP-2-MARUTI SUZUKI</t>
  </si>
  <si>
    <t>NH-6,VILLAGE &amp; PO. NIBRASALAP-2,GRAM PANCHAYAT</t>
  </si>
  <si>
    <t>HOWRAH</t>
  </si>
  <si>
    <t>PREMIER CARWORLD-B T RD-MARUTI SUZUKI</t>
  </si>
  <si>
    <t>92-F,B.T ROAD,0</t>
  </si>
  <si>
    <t>KOLKATA</t>
  </si>
  <si>
    <t>PAVAN MOTORS-CHARLAPALLY-MARUTI SUZUKI</t>
  </si>
  <si>
    <t>499-500,CHARLAPALLY</t>
  </si>
  <si>
    <t>NALGONDA</t>
  </si>
  <si>
    <t>MITHRA AUTO AGENCIES PVT. LTD.</t>
  </si>
  <si>
    <t>182, OPPOSITE FCI GODOWN,GANDHI CHOWK POST, PEDATHANDA</t>
  </si>
  <si>
    <t>KHAMMAM</t>
  </si>
  <si>
    <t>DEWARS GARAGE-COUNCIL HOUSE STREET-MARUTI SUZUKI</t>
  </si>
  <si>
    <t>4 COUNCIL HOUSE STREET</t>
  </si>
  <si>
    <t>MACHINO TECHNO-ALOPORE RD-MARUTI SUZUKI</t>
  </si>
  <si>
    <t>8-A,ALIPORE ROAD,JINDAL HOUSE</t>
  </si>
  <si>
    <t>PREMIER CARWORLD-MOUZA KHILKAPUR-MARUTI SUZUKI</t>
  </si>
  <si>
    <t>NH-34,MOUZA-KHILKAPUR OPPOSITE MIRHATI COLD STORAGE, POST</t>
  </si>
  <si>
    <t>BARASAT</t>
  </si>
  <si>
    <t>ONE AUTO PVT. LTD.</t>
  </si>
  <si>
    <t>258/16, A.P.C ROAD , MANIKTALLA, KOLKATA</t>
  </si>
  <si>
    <t>OSL MOTOCORP PVT LTD</t>
  </si>
  <si>
    <t>MARBLE ARCH, 236B,AJC BOSE ROAD LEE ROAD</t>
  </si>
  <si>
    <t>STARBURST MOTORS PVT. LTD.</t>
  </si>
  <si>
    <t>3/2, JESSORE ROAD,MADHYAMGRAM, KOLKATA</t>
  </si>
  <si>
    <t>SANEI MOTORS-LAKE TOWN-MARUTI SUZUKI</t>
  </si>
  <si>
    <t>356,CANAL STREET,LAKE TOWN, NEAR LAKE TOWN &amp; VIP ROAD CROSSING</t>
  </si>
  <si>
    <t>BHANDARI AUTOMOBILES-LEELA ROY SARANI-MARUTI SUZUKI</t>
  </si>
  <si>
    <t>53-A,LEELA ROY SARANI</t>
  </si>
  <si>
    <t>OSL MOTOCORP PVT. LTD.</t>
  </si>
  <si>
    <t>G1,G2, THE MERIDIAN KAZI NAZRUL ISLAM SARANI, VIP ROAD, OPP- BAGUIHATI BIG BAZAR</t>
  </si>
  <si>
    <t>033-64596459</t>
  </si>
  <si>
    <t>DEWARS GARAGE-TOPSIA RD-MARUTI SUZUKI</t>
  </si>
  <si>
    <t>83/1,TOPSIA ROAD(SOUTH),0</t>
  </si>
  <si>
    <t>DEWARS GARAGE-SALT LAKE SEC-5-MARUTI SUZUKI</t>
  </si>
  <si>
    <t>EP-Y9,SALT LAKE, SECTOR-V</t>
  </si>
  <si>
    <t>ONE AUTO-KALIKAPUR-MARUTI SUZUKI</t>
  </si>
  <si>
    <t>406,E.M. Byepass,Kalikapur,Near Metro Cash and carry</t>
  </si>
  <si>
    <t>RNS MOTORS</t>
  </si>
  <si>
    <t>BEHIND RAMKRISHNA HOSPITAL,DARGA ROAD, BIJAPUR</t>
  </si>
  <si>
    <t>BIJAPUR</t>
  </si>
  <si>
    <t>08352- 242821</t>
  </si>
  <si>
    <t>SRI JAYARAMA MOTORS-METTUGADDA-MARUTI SUZUKI</t>
  </si>
  <si>
    <t>C1-C2,INDUSTRIAL AREA, METTUGADDA</t>
  </si>
  <si>
    <t>MAHBUBNAGAR</t>
  </si>
  <si>
    <t>PLOT NO. B3 &amp; B4 INDUSTRIAL ESTATE V.T AGRAHARAM, VIZIANAGARAM</t>
  </si>
  <si>
    <t>VIZIANAGARAM</t>
  </si>
  <si>
    <t>ANDHRA PRADESH</t>
  </si>
  <si>
    <t>BHARATI MOTORS-CHAPAGURI RD-MARUTI SUZUKI</t>
  </si>
  <si>
    <t>CHAPAGURI ROAD,0</t>
  </si>
  <si>
    <t>BONGAIGAON</t>
  </si>
  <si>
    <t>ASSAM</t>
  </si>
  <si>
    <t>BESIDES EENADU ,NH5 MAIN ROAD ,PEDDAPADU VILLAGE,SRIKAKULAM MANDA</t>
  </si>
  <si>
    <t>SRIKAKULAM</t>
  </si>
  <si>
    <t>08942-220830</t>
  </si>
  <si>
    <t>varun.sklm.tv1@gmail.com</t>
  </si>
  <si>
    <t>Siddhi Wheels (A Unit of Taralekar Motors Pvt. Ltd.)</t>
  </si>
  <si>
    <t>233/2/A. Opposite District Sports Complex.Miraj- Sangli Road, Miraj,District- Sangli</t>
  </si>
  <si>
    <t>Sangli</t>
  </si>
  <si>
    <t>CHOWGULE INDUSTRIES-ANKALI-MARUTI SUZUKI</t>
  </si>
  <si>
    <t>SANGLI KOLHAPUR ROAD,GAT NO.243, , OPP TO GAJANAN MAHARAN MANDIR, ANKALI, TAL- MIRAJ, DIST-SANGLI</t>
  </si>
  <si>
    <t>SANGLI</t>
  </si>
  <si>
    <t>JAGRUT MOTORS-MIRJOLE-MARUTI SUZUKI</t>
  </si>
  <si>
    <t>D-25,MIDC,MIRJOLE</t>
  </si>
  <si>
    <t>RATNAGIRI</t>
  </si>
  <si>
    <t>SAI SERVICE-MIDC SHIROLI-MARUTI SUZUKI</t>
  </si>
  <si>
    <t>C-6,NH-4,MIDC SHIROLI, OPP. MENON PISTONS LTD</t>
  </si>
  <si>
    <t>KOLHAPUR</t>
  </si>
  <si>
    <t>SAI SERVICE-HATKANANGALE-MARUTI SUZUKI</t>
  </si>
  <si>
    <t>KOLHAPUR-ICHALKARANJI ROAD,GAT NO-107, MAUJE KABNOOR, KABNOOR TALUKA,HATKANANGALE</t>
  </si>
  <si>
    <t>ICHALKARANSI</t>
  </si>
  <si>
    <t>D.NO: 37 . 5 - 88 /1, VARUN POINT, MANCHUKONDA GARDENS MURALI NAGAR</t>
  </si>
  <si>
    <t>VIZAG</t>
  </si>
  <si>
    <t>0891-2567969</t>
  </si>
  <si>
    <t>KR Motors Pvt Ltd</t>
  </si>
  <si>
    <t>462B/24B  24C, E Ward,  Near Hotel Orient Crown,Old Pune Bangalore Road, Market Yard, Kolhapur</t>
  </si>
  <si>
    <t>Kolhapur</t>
  </si>
  <si>
    <t>VARUN MOTORS-GAJUWAKA-MARUTI SUZUKI</t>
  </si>
  <si>
    <t>88,IDA, D BLOCK, INDUSTRIAL ESTATE, SRINAGAR, GAJUWAKA</t>
  </si>
  <si>
    <t xml:space="preserve">Visakhapatnam </t>
  </si>
  <si>
    <t>JAYABHERI AUTOMOTIVES-MADILLAPALEM-MARUTI SUZUKI</t>
  </si>
  <si>
    <t>54-10-9,NH-5,MADILLAPALEM</t>
  </si>
  <si>
    <t>SAI SERVICE-SHIVAJI UDYAMNAGAR-MARUTI SUZUKI</t>
  </si>
  <si>
    <t>1,NEAR PARVATI TALKIES,SHIVAJI UDYAMNAGAR</t>
  </si>
  <si>
    <t>D.NO.7-8-1/1, VARUN TOWERS; KASTURABA MARG, SIRIPURAM ANDHRA PRADESH VISHAKAPATNAM 530003</t>
  </si>
  <si>
    <t>S.B. MOTOR CORPORATION-NARAYANAPURAM-MARUTI SUZUKI</t>
  </si>
  <si>
    <t>Lalacheruvu Road,Opp FCI Godowns, Narayanapuram</t>
  </si>
  <si>
    <t>RAJAHMUNDRY</t>
  </si>
  <si>
    <t>REDDY &amp; REDDY MOTORS-VATLUTU-MARUTI SUZUKI</t>
  </si>
  <si>
    <t>OLD NH-5 ROAD,BESIDE C R REDDY WOMENS COLLEGE,VATLUTU</t>
  </si>
  <si>
    <t>ELURU</t>
  </si>
  <si>
    <t>VARUN MOTORS-RING RD-MARUTI SUZUKI</t>
  </si>
  <si>
    <t>RING ROAD,0</t>
  </si>
  <si>
    <t>VIJAYAWADA</t>
  </si>
  <si>
    <t>THE MITHRA AGENCIES-LABBIPET-MARUTI SUZUKI</t>
  </si>
  <si>
    <t>M G ROAD,OPP. ALL INDIA RADIO,LABBIPET</t>
  </si>
  <si>
    <t>Poddar Car World Pvt Ltd</t>
  </si>
  <si>
    <t>NH -37, Pathsala, Near Sarma Petrol pump</t>
  </si>
  <si>
    <t>PATHSHALA</t>
  </si>
  <si>
    <t>SANTOSH AUTOMOTORS PVT LTD</t>
  </si>
  <si>
    <t>RS. NO: 223/5, M.G. ROAD,KANURU</t>
  </si>
  <si>
    <t>VIJAY MOTOWINGS-NAVANAGAR-MARUTI SUZUKI</t>
  </si>
  <si>
    <t>180/4B-2, NEAR APMC MARKET YARD, NAVANAGAR, BAGALKOT</t>
  </si>
  <si>
    <t>BAGALKOT</t>
  </si>
  <si>
    <t>SATTI BABU MOTORS-KARPA RD-MARUTI SUZUKI</t>
  </si>
  <si>
    <t>KARPA ROAD,NEAR GHATI CENTER</t>
  </si>
  <si>
    <t>KAKINADA</t>
  </si>
  <si>
    <t>JAYALAKSHMI AUTOMOTIVES-GUNTUR-MARUTI SUZUKI</t>
  </si>
  <si>
    <t>11559,MANGALAGIRI ROAD,GUNTUR</t>
  </si>
  <si>
    <t>GUNTUR</t>
  </si>
  <si>
    <t>NOVELTY REDDY &amp; REDDY MOTORS-BHIMAVARAM-MARUTI SUZUKI</t>
  </si>
  <si>
    <t>TADEPALLINGUDEM ROAD,BHIMAVARAM</t>
  </si>
  <si>
    <t>BHIMAVARAM</t>
  </si>
  <si>
    <t>MSA MOTORS-PARK RD-MARUTI SUZUKI</t>
  </si>
  <si>
    <t>19,94 PARK ROAD,ABDULLAH KHAN ESTATE,OPPOSITE ZILA PARISHAD</t>
  </si>
  <si>
    <t>KURNOOL</t>
  </si>
  <si>
    <t>SHANTESHA MOTORS-VAIBHAV NAGAR-MARUTI SUZUKI</t>
  </si>
  <si>
    <t>NATIONAL HIGHWAY NO.4,VAIBHAV NAGAR</t>
  </si>
  <si>
    <t>BELGAUM</t>
  </si>
  <si>
    <t>BIMAL AUTO-ADABARI-MARUTI SUZUKI</t>
  </si>
  <si>
    <t>A.T. ROAD,OPP ADABARI, BUS STAND ,TERMINUS ADABARI</t>
  </si>
  <si>
    <t>GUWAHATI</t>
  </si>
  <si>
    <t>PODDAR CAR WORLD-GORCHUK-MARUTI SUZUKI</t>
  </si>
  <si>
    <t>N.H-37,NEAR GORCHUK POLICE STATION,GORCHUK</t>
  </si>
  <si>
    <t>MITTAL AUTOZONE (A UNIT OF SBM MOTORS PVT LTD)</t>
  </si>
  <si>
    <t>BHARALUMUKH AT ROAD GUWAHATI</t>
  </si>
  <si>
    <t>BIMAL AUTO-CHANDMARI FLYOVER-MARUTI SUZUKI</t>
  </si>
  <si>
    <t>CHANDMARI FLYOVER ,OPPOSITE ALL INDIA RADIO GATE</t>
  </si>
  <si>
    <t>PALLAVI MOTORS-BHANGAGARH-MARUTI SUZUKI</t>
  </si>
  <si>
    <t>614,GS ROAD,PALLAVI HOUSE</t>
  </si>
  <si>
    <t>LALMATI, NH-37,</t>
  </si>
  <si>
    <t>PODDAR CAR WORLD-KHANAPARA-MARUTI SUZUKI</t>
  </si>
  <si>
    <t>G.S.ROAD,OPPOSITE FARM GATE, KHANAPARA</t>
  </si>
  <si>
    <t>JAYALAKSHMI AUTOMOBILES-PRAKASAM-MARUTI SUZUKI</t>
  </si>
  <si>
    <t>NH-5,0</t>
  </si>
  <si>
    <t>ONGOLE</t>
  </si>
  <si>
    <t>BANALARI WORLD CARS-MAWLAI NONGKWAR-MARUTI SUZUKI</t>
  </si>
  <si>
    <t>G.S. ROAD,MAWLAI NONGKWAR</t>
  </si>
  <si>
    <t>SHILLONG</t>
  </si>
  <si>
    <t>MEGHALAYA</t>
  </si>
  <si>
    <t>CHOWGULE INDUSTRIES-MAPUSA-MARUTI SUZUKI</t>
  </si>
  <si>
    <t>19-20,TIVIM INDUSTRIAL ESTATEKARASWADA, MAPUSA</t>
  </si>
  <si>
    <t>GOA</t>
  </si>
  <si>
    <t>P B ROAD,UNKAL, HUBLI</t>
  </si>
  <si>
    <t>HUBLI</t>
  </si>
  <si>
    <t>0836- 2374825</t>
  </si>
  <si>
    <t>rnsmtrsh@sancharnet.in</t>
  </si>
  <si>
    <t>MUNEER CARS-SANKLAPUR-MARUTI SUZUKI</t>
  </si>
  <si>
    <t>BELLARY ROAD,SANKLAPUR</t>
  </si>
  <si>
    <t>HOSPET</t>
  </si>
  <si>
    <t>REVANKAR MOTORS-DESHPANDE NAGAR-MARUTI SUZUKI</t>
  </si>
  <si>
    <t>TB ROAD,DESHPANDE NAGAR</t>
  </si>
  <si>
    <t>RANI MOTORS-NONGTHYMMAI-MARUTI SUZUKI</t>
  </si>
  <si>
    <t>JELLYS SHOP,NONGTHYMMAI</t>
  </si>
  <si>
    <t>RANI MOTORS-MAWBLEI-MARUTI SUZUKI</t>
  </si>
  <si>
    <t>MAWBLEI, MADANRTING</t>
  </si>
  <si>
    <t>0364-2536226</t>
  </si>
  <si>
    <t>KPF-ALIPURA-MARUTI SUZUKI</t>
  </si>
  <si>
    <t>BELLARY HOSPET ROAD,ALIPURA,MODI BHAVAN</t>
  </si>
  <si>
    <t>BELLARY</t>
  </si>
  <si>
    <t>JAIN UDYOG-AGARTALA-MARUTI SUZUKI</t>
  </si>
  <si>
    <t>A D NAGAR</t>
  </si>
  <si>
    <t>AGARTALA</t>
  </si>
  <si>
    <t>TRIPURA</t>
  </si>
  <si>
    <t>0381-2373203</t>
  </si>
  <si>
    <t>SAI SERVICE-ALTO PORVORIM-MARUTI SUZUKI</t>
  </si>
  <si>
    <t>36/1,PENHA DE,FRANCE, TAL:BARDEZ,ALTO PORVORIM</t>
  </si>
  <si>
    <t>CHOWGULE INDUSTRIES-CAMPAL-MARUTI SUZUKI</t>
  </si>
  <si>
    <t>D.B. BANDODKAR MARG,CAMPAL</t>
  </si>
  <si>
    <t>SAI SERVICE-CHICALIM-VASCO,MARUTI SUZUKI</t>
  </si>
  <si>
    <t>252,OLD GOA FLOUR MILLS, NEAR CLOISTERED,CHICALIM- VASCO</t>
  </si>
  <si>
    <t>ARYAMAN SAI GOA-SONFATOR-MARUTI SUZUKI</t>
  </si>
  <si>
    <t>12,MARGOA PONDA HIGHWAY,WARD NO. 5,SONFATOR, CAMURLIM, SALCETE</t>
  </si>
  <si>
    <t>SAI SERVICE-SALCETE-MARUTI SUZUKI</t>
  </si>
  <si>
    <t>212/4B,OPP. LEONARAS HOTEL,VILL. VERNA , SALCETE</t>
  </si>
  <si>
    <t>CHOWGULE INDUSTRIES-FATORDA-MARUTI SUZUKI</t>
  </si>
  <si>
    <t>OPPOSITE DAMODAR TEMPLE, NEAR FATORDA GROUND, FATORDA</t>
  </si>
  <si>
    <t>RD MOTORS-HAIBARGAON-MARUTI SUZUKI</t>
  </si>
  <si>
    <t>NH-37,KHUTIKATIA, HAIBARGAON</t>
  </si>
  <si>
    <t>NAGOAN</t>
  </si>
  <si>
    <t>BAJRANG CAR WORLD( A  UNIT OF MAA VAISHNAVI AUTOMOTIVE PVT. LTD )</t>
  </si>
  <si>
    <t>DEWDHAR, NH 37 BYPASS, DIST: NAGAON</t>
  </si>
  <si>
    <t>RD Motors</t>
  </si>
  <si>
    <t>P.O . Nikalmul Satra</t>
  </si>
  <si>
    <t>TEZPUR</t>
  </si>
  <si>
    <t>SRI DURGA AUTOMOTIVES-GOOTY RD-MARUTI SUZUKI</t>
  </si>
  <si>
    <t>17/377-A,GOOTY ROAD,0</t>
  </si>
  <si>
    <t>ANANTAPUR</t>
  </si>
  <si>
    <t>BHARATH AUTO CARS PVT. LTD.</t>
  </si>
  <si>
    <t>NH66, NAGAPHONDA,SADASHIVGHAD</t>
  </si>
  <si>
    <t>KARWAR</t>
  </si>
  <si>
    <t>SHRUTI MOTORS-DAVANGERE-MARUTI SUZUKI</t>
  </si>
  <si>
    <t>P B ROAD,DAVANGERE</t>
  </si>
  <si>
    <t>DAVANGERE</t>
  </si>
  <si>
    <t>JAIN UDYOG-SONAI RD-MARUTI SUZUKI</t>
  </si>
  <si>
    <t>SONAI ROAD,KUSHAL COMPLEX</t>
  </si>
  <si>
    <t>SILCHAR</t>
  </si>
  <si>
    <t>BHARGAVI AUTOMOBILES PVT. LTD.</t>
  </si>
  <si>
    <t>25/II/97, INDUSTRIAL ESTATE,P. B. NO. 18, A. K. NAGAR</t>
  </si>
  <si>
    <t>NELLORE</t>
  </si>
  <si>
    <t>0861-2333335</t>
  </si>
  <si>
    <t>D Y MOTORS</t>
  </si>
  <si>
    <t>MODEL VILLAGE, NAHARLAGUN,
PAPUMPARE</t>
  </si>
  <si>
    <t>ITANAGAR</t>
  </si>
  <si>
    <t>ARUNACHAL PRADESH</t>
  </si>
  <si>
    <t>BUISHI YADA MOTORS-NAHARLAGUN-MARUTI SUZUKI</t>
  </si>
  <si>
    <t>A1,SECTOR,NAHARLAGUN</t>
  </si>
  <si>
    <t>GIG MOTORS</t>
  </si>
  <si>
    <t>EDENTHAR, AIZAWAL - 796007</t>
  </si>
  <si>
    <t>AIZAWAL</t>
  </si>
  <si>
    <t>MIZORAM</t>
  </si>
  <si>
    <t>0389-2306272</t>
  </si>
  <si>
    <t>NH 17, MURUDESHWAR,NORTH  CANARA DISTRICT, MURUDESHWAR</t>
  </si>
  <si>
    <t>MURUDESHWAR</t>
  </si>
  <si>
    <t>08385- 560295</t>
  </si>
  <si>
    <t>SHRUTI MOTORS-SHANKAR MUTT RD-MARUTI SUZUKI</t>
  </si>
  <si>
    <t>599,SHANKAR MUTT ROAD,0</t>
  </si>
  <si>
    <t>SHIMOGA</t>
  </si>
  <si>
    <t>PROGRESSIVE MOTORS-DIMAPUR KOHIMA RD-MARUTI SUZUKI</t>
  </si>
  <si>
    <t>N.H. 39,DIMAPUR KOHIMA ROAD,OPPOSITE AIRPORT</t>
  </si>
  <si>
    <t>DIMAPUR</t>
  </si>
  <si>
    <t>NAGALAND</t>
  </si>
  <si>
    <t>SAIKIA AUTO-LAKHIMPUR-MARUTI SUZUKI</t>
  </si>
  <si>
    <t>NH-52,HATILUNG,LAKHIMPUR</t>
  </si>
  <si>
    <t>NORTH LAKHIMPUR</t>
  </si>
  <si>
    <t>R D Motors</t>
  </si>
  <si>
    <t>Dhapkota, Old Coca Cola Factory, Jorhat, Assam â€“ 785006</t>
  </si>
  <si>
    <t>JORHAT</t>
  </si>
  <si>
    <t>11-56/1, RENIGUNTA ROADTIRUPATI,</t>
  </si>
  <si>
    <t>TIRUPATI</t>
  </si>
  <si>
    <t>0877-6544444</t>
  </si>
  <si>
    <t>bhargavi.tpt.sal1@marutidealers.com</t>
  </si>
  <si>
    <t>ANAMIKA MOTORS-RAJABARI-MARUTI SUZUKI</t>
  </si>
  <si>
    <t>GAR-ALI,RAJABARI,(NEAR LIC OFFICE)</t>
  </si>
  <si>
    <t>SAKETH AUTOMOBILES-SIRA RD-MARUTI SUZUKI</t>
  </si>
  <si>
    <t>SIRA ROAD,0</t>
  </si>
  <si>
    <t>TUMKUR</t>
  </si>
  <si>
    <t>SEIYE AUTOMOBILES</t>
  </si>
  <si>
    <t>PEZIELIETSIE, TINPATTI, DBS ROAD,</t>
  </si>
  <si>
    <t>KOHIMA</t>
  </si>
  <si>
    <t>SHRUTI MOTORS</t>
  </si>
  <si>
    <t>AIT CIRCLE, K M ROAD,CHIKMANGALUR</t>
  </si>
  <si>
    <t>CHIKMAGALUR</t>
  </si>
  <si>
    <t>8262-221183/84</t>
  </si>
  <si>
    <t>Samadon Enterprise</t>
  </si>
  <si>
    <t xml:space="preserve">Ningthemkol, Kwakeithel, Near Little Flower School, Imphal West </t>
  </si>
  <si>
    <t>Imphal</t>
  </si>
  <si>
    <t>MANIPUR</t>
  </si>
  <si>
    <t>EASTERN MOTORS-CHINGMEIRONG WEST-MARUTI SUZUKI</t>
  </si>
  <si>
    <t>CHINGMEIRONG WEST</t>
  </si>
  <si>
    <t>IMPHAL</t>
  </si>
  <si>
    <t>ABHARAN MOTORS-NITTUR-MARUTI SUZUKI</t>
  </si>
  <si>
    <t>NH-17,NITTUR</t>
  </si>
  <si>
    <t>UDUPI</t>
  </si>
  <si>
    <t>ANAMIKA MOTORS-PACHIPATHAR-MARUTI SUZUKI</t>
  </si>
  <si>
    <t>NH-37, SIBSAGAR BYEPASS,PACHIPATHAR, TAXI MOTHADANG , P.O. CHOULKORA</t>
  </si>
  <si>
    <t>SIBSAGAR</t>
  </si>
  <si>
    <t>BIMAL AUTO-YELAHANKA-MARUTI SUZUKI</t>
  </si>
  <si>
    <t>60/3,NEW INTERNATIONAL AIRPORT ROAD,VENKATAHALI HOBLI,NEAR KENDRIYA VIHAR JUNCTION, YELAHANKA</t>
  </si>
  <si>
    <t>BANGALORE</t>
  </si>
  <si>
    <t>MANDOVI MOTORS PVT. LTD.</t>
  </si>
  <si>
    <t>1B PRESTIGE STAR MAJOR UNNIKARISHNAN ROAD NEXT TO MATHUR DAIIRY CHKKABOMMASANDRA</t>
  </si>
  <si>
    <t>YELAHANKA</t>
  </si>
  <si>
    <t>SURVEY NO 18/3, HEBBALA RING ROADCHOLANAYAKANA HALLI,R T NAGAR POST, 560032</t>
  </si>
  <si>
    <t>RNS MOTORS-YESHWANTPUR-MARUTI SUZUKI</t>
  </si>
  <si>
    <t>2275,TUMKUR ROAD,GURGUNTEPALYA,YESHWANTPUR</t>
  </si>
  <si>
    <t>NO 77,VIJAYA BANK COLONY OUTER RING ROAD DODDA BANASWADI</t>
  </si>
  <si>
    <t xml:space="preserve">080-4669 9666 </t>
  </si>
  <si>
    <t>D.NO: 41/7, 15TH CROSS,MALLESWARAM</t>
  </si>
  <si>
    <t>MANDOVI MOTORS-COX TOWN-MARUTI SUZUKI</t>
  </si>
  <si>
    <t>132,WHEELER ROAD, COX TOWN,</t>
  </si>
  <si>
    <t>BIMAL AUTO-MAHADEVPURA WHITEFIELD RD-MARUTI SUZUKI</t>
  </si>
  <si>
    <t>60/2,WHITEFIELD ROAD, MAHADEVPURA</t>
  </si>
  <si>
    <t>PRATHAM MOTORS-THIMMAIAH RD-MARUTI SUZUKI</t>
  </si>
  <si>
    <t>332,THIMMAIAH ROAD, OFF QUEENS ROAD DARUS SALAM BUILDING,</t>
  </si>
  <si>
    <t>MANDOVI MOTORS-BASAVESWARANAGAR-MARUTI SUZUKI</t>
  </si>
  <si>
    <t>113/2-1,W.O.C ROAD, 4TH STAGE, INDUSTRIAL TOWN,BASAVESWARANAGAR,</t>
  </si>
  <si>
    <t>MANDOVI MOTORS-LAVELLE RD-MARUTI SUZUKI</t>
  </si>
  <si>
    <t>40/4,LAVELLE ROAD,0</t>
  </si>
  <si>
    <t>VENKAT MOTORS-HASSAN-MARUTI SUZUKI</t>
  </si>
  <si>
    <t>SRI RANGALAKSHMI BUILDING,PLOT NO. 320 / 321,MANDIGANA HALLI,KANDALI POST, B M ROAD,</t>
  </si>
  <si>
    <t>HASSAN</t>
  </si>
  <si>
    <t>GARUDA AUTOCRAFT-LALBAGH RD-MARUTI SUZUKI</t>
  </si>
  <si>
    <t>29,LALBAGH ROAD,0</t>
  </si>
  <si>
    <t>BIMAL AUTO-OLD AIRPORT RD-MARUTI SUZUKI</t>
  </si>
  <si>
    <t>H-28,OLD AIRPORT ROAD, THE ASCENT MURUGESHPALYA, GROUND FLOOR, OPP. TOTAL MALL,</t>
  </si>
  <si>
    <t>BIMAL AUTO-VARTHUR-MARUTI SUZUKI</t>
  </si>
  <si>
    <t>184/185,WHITEFIELD MAIN ROAD,OPPOSITE FORUM VALUE MALL, VARTHUR</t>
  </si>
  <si>
    <t>541-543 AMAR JYOTI LAYOUT,OPPOSITE MARUTHI INFOTECH CENTRE,DOMLUR</t>
  </si>
  <si>
    <t>KALYANI MOTORS-MYSORE RD JN-MARUTI SUZUKI</t>
  </si>
  <si>
    <t>24/1,100FT RING ROAD,NEAR NAYANDAHALLI SIGNAL , MYSORE ROAD JUNCTION</t>
  </si>
  <si>
    <t>BIMAL AUTO AGENCY</t>
  </si>
  <si>
    <t>AT ROAD,CHAULKHUWA,NEAR INDIAN OIL PETROL PUMP,POâ€“LAHOWAL</t>
  </si>
  <si>
    <t>DIBRUGARH</t>
  </si>
  <si>
    <t>KALYANI MOTORS-NAGADEVANAHALLI VILLAGE-MARUTI SUZUKI</t>
  </si>
  <si>
    <t>42282, NAGADEVANAHALLI VILLAGE KENGERI HOBLI,</t>
  </si>
  <si>
    <t>3980 / 3981, GIRINAGAR 4TH PHASE 80 FT ROAD, NEAR SEETA CIRCLE BANASHANKARI, 3RD STAGE</t>
  </si>
  <si>
    <t>3069 3069</t>
  </si>
  <si>
    <t>SURAKSHAA CAR CARE PVT LTD</t>
  </si>
  <si>
    <t>#9, 4TH BLOCK, 100 FT RING ROAD NEXT TO BDA COMPLEX KORAMANGALA</t>
  </si>
  <si>
    <t>PRATHAM MOTORS-BELLANDUR-MARUTI SUZUKI</t>
  </si>
  <si>
    <t>16,SARJAPUT-MARTHAHALLI OUTER RING ROAD,0</t>
  </si>
  <si>
    <t>PRATHAM MOTORS-HSR LAYOUT-MARUTI SUZUKI</t>
  </si>
  <si>
    <t>90/85/2,21st cross, 8th Main,Heralukunte, HSR Lay Out, 1st Sector</t>
  </si>
  <si>
    <t>KALYANI MOTORS-BILEKAHALI-MARUTI SUZUKI</t>
  </si>
  <si>
    <t>BANNERGHATTA ROAD, BILEKAHALI</t>
  </si>
  <si>
    <t>ANNAPOORNA INDUSTRIAL ESTATE,33/8 JARAGANHALLI, UTTARAHALLI HOBLI,</t>
  </si>
  <si>
    <t>RNS MOTORS-BOMANAHALLI-MARUTI SUZUKI</t>
  </si>
  <si>
    <t>HOSUR ROAD,GARVEBAVI PALYA,BOMANAHALLI</t>
  </si>
  <si>
    <t>RAJALAKSHMI CARS-MADHAVARAM-MARUTI SUZUKI</t>
  </si>
  <si>
    <t>20,GNT Rd,Madhavaram</t>
  </si>
  <si>
    <t>CHENNAI</t>
  </si>
  <si>
    <t>TAMIL NADU</t>
  </si>
  <si>
    <t>ABT LIMITED-AMBATTUR-MARUTI SUZUKI</t>
  </si>
  <si>
    <t>C-20,2ND MAIN ROAD,INDUSTRIAL ESTATE</t>
  </si>
  <si>
    <t>SURAKSHAA CAR CARE-ELECTRONIC CITY-MARUTI SUZUKI</t>
  </si>
  <si>
    <t>30/3,HOSUR MAIN ROAD,OPP. INFOSYS PYRAMID BUILDINGKONAPPANA AGRAHARA ELECTRONIC CITY</t>
  </si>
  <si>
    <t>POPULAR VEHICLES-ANNA NAGAR-MARUTI SUZUKI</t>
  </si>
  <si>
    <t>J-16,THIRD AVENUE,ANNA NAGAR EAST</t>
  </si>
  <si>
    <t>GANESH CARS-VELLORE-MARUTI SUZUKI</t>
  </si>
  <si>
    <t>32,NEW BYE PASS ROAD,0</t>
  </si>
  <si>
    <t>VELLORE</t>
  </si>
  <si>
    <t>Cresco (A unit of Nexgen Ventures Pvt Ltd)</t>
  </si>
  <si>
    <t>OLD NO 197, NEW NO 309,Poonamalle High Road,KILPAUK</t>
  </si>
  <si>
    <t xml:space="preserve">VISHNU CARS PVT. LTD. </t>
  </si>
  <si>
    <t>NO. 203-206, MOUNT POONAMALLE ROAD, KATTUPAKKAM</t>
  </si>
  <si>
    <t>THIRUVALLUR</t>
  </si>
  <si>
    <t>044-26792961-67</t>
  </si>
  <si>
    <t>RAJALAKSHMI CARS PVT. LTD.</t>
  </si>
  <si>
    <t>DOOR NO: 47,
JAWAHARLAL NEHRU ROAD,
VADAPALANI,
CHENNAI</t>
  </si>
  <si>
    <t>044-45060000</t>
  </si>
  <si>
    <t>KHIVRAJ MOTORS-ANNA SALAI-MARUTI SUZUKI</t>
  </si>
  <si>
    <t>623,ANNA SALAI</t>
  </si>
  <si>
    <t>CARS INDIA (CRENCENT AUTO REPAIR &amp; SERVICES INDIA PVT.LTD</t>
  </si>
  <si>
    <t>MINIMAC CENTRE, 118 ARCOT ROAD,  VALSARAWAKKAM,</t>
  </si>
  <si>
    <t>044-42761944</t>
  </si>
  <si>
    <t>A.I.E. CARS (UNIT OF A.I. ENTERPRISES PVT.LTD)</t>
  </si>
  <si>
    <t>23/2, VENKATA NARAYANA ROAD T.NAGAR</t>
  </si>
  <si>
    <t>0424-3056611-3</t>
  </si>
  <si>
    <t>GROUND FLOOR, NO.31 . A, JAWAHARLAL NEHRU SALAI,EKKATUTHANGAL</t>
  </si>
  <si>
    <t>NO. 9,CENOTAPH ROAD,NANDANAM</t>
  </si>
  <si>
    <t>044-24338412</t>
  </si>
  <si>
    <t>ABT LIMITED-GUINDY-MARUTI SUZUKI</t>
  </si>
  <si>
    <t>72,MOUNT ROAD,GUINDY</t>
  </si>
  <si>
    <t>KHIVRAJ HOLDINGS-ADYAR-MARUTI SUZUKI</t>
  </si>
  <si>
    <t>7,IST AVENUE,SHASTRI NAGAR</t>
  </si>
  <si>
    <t>BHARATH AUTO CARS-KUNTIKAN JN-MARUTI SUZUKI</t>
  </si>
  <si>
    <t>N.H-17,KUNTIKAN JUNCTION</t>
  </si>
  <si>
    <t>MANGALORE</t>
  </si>
  <si>
    <t>VISHNU CARS-CHROMPET-MARUTI SUZUKI</t>
  </si>
  <si>
    <t>161-133A,G.S.T ROAD,CHROMPET</t>
  </si>
  <si>
    <t>MANDOVI MOTORS-BALMATTA RD-MARUTI SUZUKI</t>
  </si>
  <si>
    <t>BALMATTA ROAD,ARVIND BUILDING</t>
  </si>
  <si>
    <t>POPULAR VEHICLES-PALLIKARANAI-MARUTI SUZUKI</t>
  </si>
  <si>
    <t>42257,VELACHERY MAIN ROAD,BALAJI NAGAR, PALLIKARANAI</t>
  </si>
  <si>
    <t>KHIVRAJ MOTORS-PERUNGUDI-MARUTI SUZUKI</t>
  </si>
  <si>
    <t>6,Developed E&amp;E Industrial Estate</t>
  </si>
  <si>
    <t>SHRI AMMAN CARS INDIA-KRISHNAGIRI MAIN RD-MARUTI SUZUKI</t>
  </si>
  <si>
    <t>NH-7,KRISHNAGIRI MAIN ROAD,PERANDAPALLI</t>
  </si>
  <si>
    <t>HOSUR</t>
  </si>
  <si>
    <t>EAST COAST ROAD, NEELANKARAI</t>
  </si>
  <si>
    <t>44-72990 46478</t>
  </si>
  <si>
    <t>NO. 16, VELACHERY MAIN ROAD,BHARATHIAR STREET, SIVAGAMI NAGAR,GOWRIVAKKAM</t>
  </si>
  <si>
    <t>VISHAL CAR WORLD-LAIPULI-MARUTI SUZUKI</t>
  </si>
  <si>
    <t>A.T. ROAD,LAIPULI</t>
  </si>
  <si>
    <t>TINSUKIA</t>
  </si>
  <si>
    <t>JAYBEE AUTO-CHIRING CHAPORI-MARUTI SUZUKI</t>
  </si>
  <si>
    <t>TARUN RAM PHUKAN RD,PO DIBRUGARH,CHIRING CHAPORI</t>
  </si>
  <si>
    <t>KVR CARS-ANANGUR-MARUTI SUZUKI</t>
  </si>
  <si>
    <t>ANANGUR, VIDYA NAGAR, PO.KASARGOD(NH)</t>
  </si>
  <si>
    <t>KASARAGOD</t>
  </si>
  <si>
    <t>KERALA</t>
  </si>
  <si>
    <t>MANDOVI MOTORS-K R S RD-MARUTI SUZUKI</t>
  </si>
  <si>
    <t>K.R.S. ROAD,0</t>
  </si>
  <si>
    <t>MYSORE</t>
  </si>
  <si>
    <t>FRIENDLY MOTORS-LAKSHMIPURAM-MARUTI SUZUKI</t>
  </si>
  <si>
    <t>NEW KANTHARAJA URS ROAD, LAKSHMIPURAM, CHAMARAJA MOHALLA</t>
  </si>
  <si>
    <t>POPULAR VEHICLES &amp; SERVICES LTD</t>
  </si>
  <si>
    <t>Near Sreepuram English Medium School, NH17 Pallikkunnu Village, Pallikunnu Kannur</t>
  </si>
  <si>
    <t>KANNUR</t>
  </si>
  <si>
    <t>HAR AUTO PVT.LTD.</t>
  </si>
  <si>
    <t>HAR AVENUE,KANNOTHUMCHAL,POST CHOVVA</t>
  </si>
  <si>
    <t>0497-2766477</t>
  </si>
  <si>
    <t>SHENBAKA CARS-KOTTUPALAYAM-MARUTI SUZUKI</t>
  </si>
  <si>
    <t>2,ECR ROAD,GREEN GARDEN, KOTTUPALYAM</t>
  </si>
  <si>
    <t>Puducherry</t>
  </si>
  <si>
    <t>PONDICHERRY</t>
  </si>
  <si>
    <t>INDUS MOTORS CO-THALASSERY.-MARUTI SUZUKI</t>
  </si>
  <si>
    <t>SAIDAR PALLY, OPPOSITE MUBARAK HIGHER SECONDRY SCHOOL</t>
  </si>
  <si>
    <t>TELLICHERRY</t>
  </si>
  <si>
    <t>THRIVENI CAR CO-SURAMANGLAM-MARUTI SUZUKI</t>
  </si>
  <si>
    <t>JUNCTION MAIN ROAD,SUBRAMANIYA NAGAR IIND GATE, SURAMANGLAM POST</t>
  </si>
  <si>
    <t>SALEM</t>
  </si>
  <si>
    <t>35/20 &amp; 21,PONDY â€“ CUDDALORE MAIN ROAD,PERIYAKANGANAKUPPAM VILLAGE</t>
  </si>
  <si>
    <t>CUDDALORE</t>
  </si>
  <si>
    <t>S M CAR PVT LTD</t>
  </si>
  <si>
    <t>D. NO : 5/99, AMMANIKONDALAMPATTY BYE PASS ROAD, NATTAMANGALAM ( PO ),</t>
  </si>
  <si>
    <t>ABT LIMITED-K V SUBRAMANIAM NAGAR-MARUTI SUZUKI</t>
  </si>
  <si>
    <t>CHIDAMBARAM MAIN ROAD,K.V. SUBRAMANIAM NAGAR,</t>
  </si>
  <si>
    <t>SREE SARADHAMBAL AUTOMOBILES EROD (P) LTD</t>
  </si>
  <si>
    <t>23/1, PERUNDURAI ROAD,KUMALANKUTTAI,</t>
  </si>
  <si>
    <t>ERODE</t>
  </si>
  <si>
    <t>CARINO MOTORS ( A UNIT OF CARINO AUTO INFRA PVT LTD)</t>
  </si>
  <si>
    <t>NH-66, VENGALI, PUTHIYAGADI KANNUR ROAD</t>
  </si>
  <si>
    <t>KOZHIKODE</t>
  </si>
  <si>
    <t>0495-7122888</t>
  </si>
  <si>
    <t>INDUS MOTORS CO. PVT. LTD.</t>
  </si>
  <si>
    <t>INDUS HOUSE, PO BOX 923,CHAKORATHKULAM,CANNANORE ROAD WEST HILL,KOZHIKODE,KERALA</t>
  </si>
  <si>
    <t>CIVIL STATION P.O.,WYNAD ROAD,KOZHIKODE,KERALA</t>
  </si>
  <si>
    <t>NEXT TO MURUGAN KOIL,SALEM MAIN ROAD,</t>
  </si>
  <si>
    <t>NAMAKKAL</t>
  </si>
  <si>
    <t>04286-325553</t>
  </si>
  <si>
    <t>A M MOTORS</t>
  </si>
  <si>
    <t>NEAR ICICI BANK, MAVOOR ROAD CALICUT</t>
  </si>
  <si>
    <t>Kozhikode</t>
  </si>
  <si>
    <t>SHASHTI CAR-TIRUPUR-MARUTI SUZUKI</t>
  </si>
  <si>
    <t>KANGAYAM ROAD,SHREE PADMANI GARDENS,OPP. JMHS SCHOOL</t>
  </si>
  <si>
    <t>TIRUPUR</t>
  </si>
  <si>
    <t>AADHI CARS-SARAVANAMPATTY-MARUTI SUZUKI</t>
  </si>
  <si>
    <t>176/2,Sathy Road,Saravanampatty</t>
  </si>
  <si>
    <t>COIMBATORE</t>
  </si>
  <si>
    <t>JAYKRISHNA AUTOSALES-METTUPALAYAM RD-MARUTI SUZUKI</t>
  </si>
  <si>
    <t>225-226,METTUPALAYAM ROAD,OPP. TNSTC BUS DEPOT</t>
  </si>
  <si>
    <t>A M MOTORS-VARANGADE-MARUTI SUZUKI</t>
  </si>
  <si>
    <t>VARANGADE,DOWN HILL</t>
  </si>
  <si>
    <t>MALAPPURAM</t>
  </si>
  <si>
    <t>ABT LIMITED-R S PURAM WEST-MARUTI SUZUKI</t>
  </si>
  <si>
    <t>69,AROKIYASAMY ROAD (WEST),R S PURAM WEST</t>
  </si>
  <si>
    <t>SREE SARADHAMBAL AUTOMOBILES-R N PURAM-MARUTI SUZUKI</t>
  </si>
  <si>
    <t>TRICHY ROAD,OPP ALVERNIYA SCHOOL,R N PURAM</t>
  </si>
  <si>
    <t>KVR AUTOCARS-THIRURKKAD-MARUTI SUZUKI</t>
  </si>
  <si>
    <t>CALICUT ROAD,THIRURKKAD,NEAR PERINTHAL MANNA</t>
  </si>
  <si>
    <t>PERINTHALMANNA</t>
  </si>
  <si>
    <t>ABT LIMITED-MAMBALA SALAI-MARUTI SUZUKI</t>
  </si>
  <si>
    <t>2327/3-B,TRICHY CHENNAI HIGHWAY,MAMBALA SALAI,</t>
  </si>
  <si>
    <t>TRICHY</t>
  </si>
  <si>
    <t>PILLAI &amp; SONS MOTOR COMPANY</t>
  </si>
  <si>
    <t>10 B , 1A /D , CHENNAI BYE PASS ROAD,THIRUVALLUVAR VILLAGE, TRICHY, TAMIL NADU, 620002</t>
  </si>
  <si>
    <t>INDUS MOTORS-PALAKKAD-MARUTI SUZUKI</t>
  </si>
  <si>
    <t>VI/366-637,NH-47,KOOTTUPATHA PO</t>
  </si>
  <si>
    <t>PALAKKAD</t>
  </si>
  <si>
    <t>PL.A. MOTORS-TRICHY-MARUTI SUZUKI</t>
  </si>
  <si>
    <t>15,MUNICIPAL OFFICE ROAD,CANTONMENT</t>
  </si>
  <si>
    <t>PILLAI &amp; SONS MOTOR CO-RAJAPPA NAGAR-MARUTI SUZUKI</t>
  </si>
  <si>
    <t>31-A,M C ROAD, RAJAPPA NAGAR</t>
  </si>
  <si>
    <t>THANJAVUR</t>
  </si>
  <si>
    <t>ABT LIMITED-KARUR-MARUTI SUZUKI</t>
  </si>
  <si>
    <t>529/1,Salem Bye Pass Road,Near Semmadai Roundtana, Vennamalai Post</t>
  </si>
  <si>
    <t>KARUR</t>
  </si>
  <si>
    <t>ABT LIMITED-POLLACHI-MARUTI SUZUKI</t>
  </si>
  <si>
    <t>UDUMALPET ROAD,NPT CAMPUS,POLLACHI</t>
  </si>
  <si>
    <t>POLLACHI</t>
  </si>
  <si>
    <t>POPULAR VEHICLES-PERINGAVU-MARUTI SUZUKI</t>
  </si>
  <si>
    <t>TUDA ROAD,PERINGAVU, THIRUVAMBADI PO</t>
  </si>
  <si>
    <t>THRISSUR</t>
  </si>
  <si>
    <t>BRD CAR WORLD-KONIKKARA-MARUTI SUZUKI</t>
  </si>
  <si>
    <t>NH BYE PASS,BRD COMPLEX, KONIKKARA POST</t>
  </si>
  <si>
    <t>PL.A. MOTORS FIRM</t>
  </si>
  <si>
    <t>Trichy Madurai Byepass Road, Near INA Doctors Association Building, Nandavanapatti</t>
  </si>
  <si>
    <t>DINDIGUL</t>
  </si>
  <si>
    <t>0451-9894651961</t>
  </si>
  <si>
    <t>SAI SERVICE-EDAPALLY-MARUTI SUZUKI</t>
  </si>
  <si>
    <t>50/115L,CHERANALLOOR ROAD,EDAPALLY</t>
  </si>
  <si>
    <t>COCHIN</t>
  </si>
  <si>
    <t>POPULAR VEHICLES-MAMANGALAM-MARUTI SUZUKI</t>
  </si>
  <si>
    <t>KUTTUKARAN CENTRE,MAMANGALAM</t>
  </si>
  <si>
    <t>INDUS MOTORS CO-MUVATTUPUZHA-MARUTI SUZUKI</t>
  </si>
  <si>
    <t>ONE WAY JUNCTION, MARKET P O, MUVATTUPUZHA</t>
  </si>
  <si>
    <t>MUVATTUPUZHA</t>
  </si>
  <si>
    <t>INDUS MOTORS CO-COCHIN-MARUTI SUZUKI</t>
  </si>
  <si>
    <t>M. G. ROAD,OPP. SOUTH GATE OF SHIPYARD</t>
  </si>
  <si>
    <t>MAIJO MOTO ( A UNIT OF GEORGE MAIJO AUTOMOBILES PVT LTD )</t>
  </si>
  <si>
    <t>PLOT NO. 2/316 ON NH-47, KANNADIKKAD,NEAR SAROVARAM, MARADU-682304</t>
  </si>
  <si>
    <t>ERNAKULAM</t>
  </si>
  <si>
    <t>MAIJO MOTO-A UNIT OF GEORGE MAIJO AUTOMOBILES PVT LTD.</t>
  </si>
  <si>
    <t>PLOT NO. 2/316 ON NH-47, KANNADIKKAD,NEAR SAROVARAM, MARADU</t>
  </si>
  <si>
    <t>ASIR AUTOMOBILES PVT LTD</t>
  </si>
  <si>
    <t>28/5B, MELUR MAIN ROAD,OPP MEENAKSHI MISSION HOSPITAL,UTHANGUDI, MADURAI</t>
  </si>
  <si>
    <t>MADURAI</t>
  </si>
  <si>
    <t>ABT LIMITED-SARAI PUDUR-MARUTI SUZUKI</t>
  </si>
  <si>
    <t>54-A,BYE-PASS ROAD JUNCTION,K SALAI PUDUR,NEAR FATHIMA COLLEGE</t>
  </si>
  <si>
    <t>SIVA AUTOMOTIVE-KAMARAJAR SALAI-MARUTI SUZUKI</t>
  </si>
  <si>
    <t>139,MADURAI CITY CENTRE,KAMARAJAR SALAI</t>
  </si>
  <si>
    <t>MEENAKSHI AUTO ZONE PVT LTD</t>
  </si>
  <si>
    <t>25-D ,SIDCO Industrial Estate, Kappalur</t>
  </si>
  <si>
    <t>0452-2489074</t>
  </si>
  <si>
    <t>POPULAR VEHICLES-CHAVITTUVARY-MARUTI SUZUKI</t>
  </si>
  <si>
    <t>NEAR ST. THOMAS ORTHODOX CHURCH,S H MOUNT,P O- CHAVITTUVARY</t>
  </si>
  <si>
    <t>KOTTAYAM</t>
  </si>
  <si>
    <t>AVG MOTORS-BAKER JUNCTION-MARUTI SUZUKI</t>
  </si>
  <si>
    <t>ANCHERIL BANK BUILDING,POST BOX NO. 1,BAKER JUNCTION</t>
  </si>
  <si>
    <t>813 â€“ THIRUTHANGAL ROAD, 626123</t>
  </si>
  <si>
    <t>SIVAKASI</t>
  </si>
  <si>
    <t>456-2231 281Ã‚Â </t>
  </si>
  <si>
    <t>HERCULES AUTOMOBILES-KALARCODE-MARUTI SUZUKI</t>
  </si>
  <si>
    <t>Behind S.D.College,Kalarcode P.O.</t>
  </si>
  <si>
    <t>ALLEPPEY</t>
  </si>
  <si>
    <t>AVG MOTORS-PERUMUTHURUTHY-MARUTI SUZUKI</t>
  </si>
  <si>
    <t>M.C. ROAD,PERUMUTHURUTHY</t>
  </si>
  <si>
    <t>THIRUVULLA</t>
  </si>
  <si>
    <t>AVG MOTORS-MUVATTUPUZHA-MARUTI SUZUKI</t>
  </si>
  <si>
    <t>PIONEER TOWERS, OPP. GOVT.GENERAL HOSPITAL</t>
  </si>
  <si>
    <t>PATHANAMTHITTA</t>
  </si>
  <si>
    <t>SARATHY AUTO CARS-PALLIMUKKU-MARUTI SUZUKI</t>
  </si>
  <si>
    <t>PALLIMUKKU</t>
  </si>
  <si>
    <t>KOLLAM</t>
  </si>
  <si>
    <t>ASIR AUTOMOBILES-MAPPILAIURANI-MARUTI SUZUKI</t>
  </si>
  <si>
    <t>1/515,ETTAYAPURAM ROAD,MAPPILAIURANI</t>
  </si>
  <si>
    <t>TUTICORIN</t>
  </si>
  <si>
    <t>AADHI CARS</t>
  </si>
  <si>
    <t>10-D, Trivandrum Road, Palayamkottai Tiruneveli Tamil Nadu-627002</t>
  </si>
  <si>
    <t>TIRUNELVELI</t>
  </si>
  <si>
    <t>0462-2500257</t>
  </si>
  <si>
    <t>INDUS MOTORS CO-PATTOM-MARUTI SUZUKI</t>
  </si>
  <si>
    <t>PATTOM-KESAVADASAPURAM ROAD,NEAR ST. MARYS SCHOOL,PATTOM</t>
  </si>
  <si>
    <t>TRIVANDRUM</t>
  </si>
  <si>
    <t>HERCULES AUTOMOBILES-KOWDIAR-MARUTI SUZUKI</t>
  </si>
  <si>
    <t>SREEDHANYA CASTLE, NEAR KOWDIAR SQUARE,PO. KOWDIAR</t>
  </si>
  <si>
    <t>SOUTH PARK MOTOR PVT. LTD</t>
  </si>
  <si>
    <t>NH BY PASS ROAD, VENPALAVATTOM,CHAKKAI, TRIVANDRUM</t>
  </si>
  <si>
    <t>POPULAR VEHICLES-NEERAMANKARA-MARUTI SUZUKI</t>
  </si>
  <si>
    <t>Neeramankara</t>
  </si>
  <si>
    <t>Srivatsa International Private Limited</t>
  </si>
  <si>
    <t>253/D-1,K.P Road, Nagercoil, Kanyakumari District.</t>
  </si>
  <si>
    <t>NAGERCOIL</t>
  </si>
  <si>
    <t>(+91) - 95788 95788,(+91) - 04652 237622</t>
  </si>
  <si>
    <t>AGENCY HOUSE (A &amp; N ISLANDS) PVT. LTD</t>
  </si>
  <si>
    <t>VIP ROAD,POST JUNGLIGHAT</t>
  </si>
  <si>
    <t>PORT BLAIR</t>
  </si>
  <si>
    <t>ANDAMAN AND NICOBAR</t>
  </si>
  <si>
    <t>ORBIT MOTORS-PANPOSH RD-MARUTI SUZUKI</t>
  </si>
  <si>
    <t>ORBIT MOTORS-PANPOSH RD-MARUTI SUZUKI PANPOSH ROAD, DUA COMPLEX-769004</t>
  </si>
  <si>
    <t>ROURKELA</t>
  </si>
  <si>
    <t>OPPOSITE GANDHIGRAM POLICE CHOWKINEAR RAJ DIST CO-OP BANK, 150 FEET RING ROAD</t>
  </si>
  <si>
    <t>0285-2661470</t>
  </si>
  <si>
    <t>GONDAL ROAD, NH 8B VAVDI, RAJKOT, 360004</t>
  </si>
  <si>
    <t>KANKARIYA AUTOMOBILES-SAVEDI-MARUTI SUZUKI</t>
  </si>
  <si>
    <t>E-2/2, MIDC, SAHYADRI CHOWK-414111</t>
  </si>
  <si>
    <t>0241-2970097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</si>
</sst>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"/>
  <sheetViews>
    <sheetView tabSelected="1" workbookViewId="0">
      <selection activeCell="A2" sqref="A2"/>
    </sheetView>
  </sheetViews>
  <sheetFormatPr defaultRowHeight="14.5" x14ac:dyDescent="0.35"/>
  <cols>
    <col min="1" max="1" width="47.08984375" customWidth="1"/>
    <col min="2" max="2" width="60.26953125" customWidth="1"/>
    <col min="3" max="3" width="19.08984375" bestFit="1" customWidth="1"/>
    <col min="4" max="4" width="24.08984375" bestFit="1" customWidth="1"/>
    <col min="5" max="5" width="40.26953125" bestFit="1" customWidth="1"/>
    <col min="6" max="6" width="32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8</v>
      </c>
      <c r="E2">
        <f>+(91)-1145700000</f>
        <v>-1145699909</v>
      </c>
    </row>
    <row r="3" spans="1:6" x14ac:dyDescent="0.35">
      <c r="A3" t="s">
        <v>9</v>
      </c>
      <c r="B3" t="s">
        <v>10</v>
      </c>
      <c r="C3" t="s">
        <v>8</v>
      </c>
      <c r="D3" t="s">
        <v>8</v>
      </c>
      <c r="E3">
        <f>+(91)-1145177777</f>
        <v>-1145177686</v>
      </c>
    </row>
    <row r="4" spans="1:6" x14ac:dyDescent="0.35">
      <c r="A4" t="s">
        <v>11</v>
      </c>
      <c r="B4" t="s">
        <v>12</v>
      </c>
      <c r="C4" t="s">
        <v>8</v>
      </c>
      <c r="D4" t="s">
        <v>8</v>
      </c>
      <c r="E4">
        <f>+(91)-8588848877</f>
        <v>-8588848786</v>
      </c>
    </row>
    <row r="5" spans="1:6" x14ac:dyDescent="0.35">
      <c r="A5" t="s">
        <v>13</v>
      </c>
      <c r="B5" t="s">
        <v>14</v>
      </c>
      <c r="C5" t="s">
        <v>8</v>
      </c>
      <c r="D5" t="s">
        <v>8</v>
      </c>
      <c r="E5">
        <f>+(91)-1123972222</f>
        <v>-1123972131</v>
      </c>
    </row>
    <row r="6" spans="1:6" x14ac:dyDescent="0.35">
      <c r="A6" t="s">
        <v>15</v>
      </c>
      <c r="B6" t="s">
        <v>16</v>
      </c>
      <c r="C6" t="s">
        <v>8</v>
      </c>
      <c r="D6" t="s">
        <v>8</v>
      </c>
      <c r="E6">
        <f>+(91)-1140488888</f>
        <v>-1140488797</v>
      </c>
    </row>
    <row r="7" spans="1:6" x14ac:dyDescent="0.35">
      <c r="A7" t="s">
        <v>17</v>
      </c>
      <c r="B7" t="s">
        <v>18</v>
      </c>
      <c r="C7" t="s">
        <v>8</v>
      </c>
      <c r="D7" t="s">
        <v>8</v>
      </c>
      <c r="E7">
        <f>+(91)-1145790000</f>
        <v>-1145789909</v>
      </c>
    </row>
    <row r="8" spans="1:6" x14ac:dyDescent="0.35">
      <c r="A8" t="s">
        <v>19</v>
      </c>
      <c r="B8" t="s">
        <v>20</v>
      </c>
      <c r="C8" t="s">
        <v>8</v>
      </c>
      <c r="D8" t="s">
        <v>8</v>
      </c>
      <c r="E8">
        <v>43377777</v>
      </c>
    </row>
    <row r="9" spans="1:6" x14ac:dyDescent="0.35">
      <c r="A9" t="s">
        <v>21</v>
      </c>
      <c r="B9" t="s">
        <v>22</v>
      </c>
      <c r="C9" t="s">
        <v>8</v>
      </c>
      <c r="D9" t="s">
        <v>8</v>
      </c>
      <c r="E9">
        <f>+(91)-1145755500</f>
        <v>-1145755409</v>
      </c>
    </row>
    <row r="10" spans="1:6" x14ac:dyDescent="0.35">
      <c r="A10" t="s">
        <v>23</v>
      </c>
      <c r="B10" t="s">
        <v>24</v>
      </c>
      <c r="C10" t="s">
        <v>8</v>
      </c>
      <c r="D10" t="s">
        <v>8</v>
      </c>
      <c r="E10" t="s">
        <v>25</v>
      </c>
    </row>
    <row r="11" spans="1:6" x14ac:dyDescent="0.35">
      <c r="A11" t="s">
        <v>26</v>
      </c>
      <c r="B11" t="s">
        <v>27</v>
      </c>
      <c r="C11" t="s">
        <v>8</v>
      </c>
      <c r="D11" t="s">
        <v>8</v>
      </c>
      <c r="E11">
        <f>+(91)-1147088888</f>
        <v>-1147088797</v>
      </c>
    </row>
    <row r="12" spans="1:6" x14ac:dyDescent="0.35">
      <c r="A12" t="s">
        <v>28</v>
      </c>
      <c r="B12" t="s">
        <v>29</v>
      </c>
      <c r="C12" t="s">
        <v>8</v>
      </c>
      <c r="D12" t="s">
        <v>8</v>
      </c>
      <c r="E12">
        <v>9999137164</v>
      </c>
    </row>
    <row r="13" spans="1:6" x14ac:dyDescent="0.35">
      <c r="A13" t="s">
        <v>30</v>
      </c>
      <c r="B13" t="s">
        <v>31</v>
      </c>
      <c r="C13" t="s">
        <v>8</v>
      </c>
      <c r="D13" t="s">
        <v>8</v>
      </c>
      <c r="E13">
        <f>+(91)-1171116333</f>
        <v>-1171116242</v>
      </c>
    </row>
    <row r="14" spans="1:6" x14ac:dyDescent="0.35">
      <c r="A14" t="s">
        <v>32</v>
      </c>
      <c r="B14" t="s">
        <v>33</v>
      </c>
      <c r="C14" t="s">
        <v>8</v>
      </c>
      <c r="D14" t="s">
        <v>8</v>
      </c>
      <c r="E14">
        <f>+(91)-1122169111</f>
        <v>-1122169020</v>
      </c>
    </row>
    <row r="15" spans="1:6" x14ac:dyDescent="0.35">
      <c r="A15" t="s">
        <v>34</v>
      </c>
      <c r="B15" t="s">
        <v>35</v>
      </c>
      <c r="C15" t="s">
        <v>8</v>
      </c>
      <c r="D15" t="s">
        <v>8</v>
      </c>
      <c r="E15">
        <v>9810158923</v>
      </c>
    </row>
    <row r="16" spans="1:6" x14ac:dyDescent="0.35">
      <c r="A16" t="s">
        <v>36</v>
      </c>
      <c r="B16" t="s">
        <v>37</v>
      </c>
      <c r="C16" t="s">
        <v>8</v>
      </c>
      <c r="D16" t="s">
        <v>8</v>
      </c>
      <c r="E16">
        <f>+(91)-1127153999</f>
        <v>-1127153908</v>
      </c>
    </row>
    <row r="17" spans="1:5" x14ac:dyDescent="0.35">
      <c r="A17" t="s">
        <v>38</v>
      </c>
      <c r="B17" t="s">
        <v>39</v>
      </c>
      <c r="C17" t="s">
        <v>8</v>
      </c>
      <c r="D17" t="s">
        <v>8</v>
      </c>
      <c r="E17">
        <f>+(91)-1145300000</f>
        <v>-1145299909</v>
      </c>
    </row>
    <row r="18" spans="1:5" x14ac:dyDescent="0.35">
      <c r="A18" t="s">
        <v>40</v>
      </c>
      <c r="B18" t="s">
        <v>41</v>
      </c>
      <c r="C18" t="s">
        <v>8</v>
      </c>
      <c r="D18" t="s">
        <v>8</v>
      </c>
    </row>
    <row r="19" spans="1:5" x14ac:dyDescent="0.35">
      <c r="A19" t="s">
        <v>42</v>
      </c>
      <c r="B19" t="s">
        <v>43</v>
      </c>
      <c r="C19" t="s">
        <v>8</v>
      </c>
      <c r="D19" t="s">
        <v>8</v>
      </c>
      <c r="E19">
        <f>+(91)-1141845000</f>
        <v>-1141844909</v>
      </c>
    </row>
    <row r="20" spans="1:5" x14ac:dyDescent="0.35">
      <c r="A20" t="s">
        <v>44</v>
      </c>
      <c r="B20" t="s">
        <v>45</v>
      </c>
      <c r="C20" t="s">
        <v>46</v>
      </c>
      <c r="D20" t="s">
        <v>47</v>
      </c>
      <c r="E20">
        <f>+(91)-1204071900</f>
        <v>-1204071809</v>
      </c>
    </row>
    <row r="21" spans="1:5" x14ac:dyDescent="0.35">
      <c r="A21" t="s">
        <v>48</v>
      </c>
      <c r="B21" t="s">
        <v>49</v>
      </c>
      <c r="C21" t="s">
        <v>8</v>
      </c>
      <c r="D21" t="s">
        <v>8</v>
      </c>
      <c r="E21">
        <f>+(91)-1146664000</f>
        <v>-1146663909</v>
      </c>
    </row>
    <row r="22" spans="1:5" x14ac:dyDescent="0.35">
      <c r="A22" t="s">
        <v>50</v>
      </c>
      <c r="B22" t="s">
        <v>51</v>
      </c>
      <c r="C22" t="s">
        <v>8</v>
      </c>
      <c r="D22" t="s">
        <v>8</v>
      </c>
      <c r="E22">
        <f>+(91)-1171115333</f>
        <v>-1171115242</v>
      </c>
    </row>
    <row r="23" spans="1:5" x14ac:dyDescent="0.35">
      <c r="A23" t="s">
        <v>52</v>
      </c>
      <c r="B23" t="s">
        <v>53</v>
      </c>
      <c r="C23" t="s">
        <v>8</v>
      </c>
      <c r="D23" t="s">
        <v>8</v>
      </c>
      <c r="E23">
        <f>+(91)-1122119636</f>
        <v>-1122119545</v>
      </c>
    </row>
    <row r="24" spans="1:5" x14ac:dyDescent="0.35">
      <c r="A24" t="s">
        <v>54</v>
      </c>
      <c r="B24" t="s">
        <v>55</v>
      </c>
      <c r="C24" t="s">
        <v>56</v>
      </c>
      <c r="D24" t="s">
        <v>47</v>
      </c>
      <c r="E24">
        <f>+(91)-1204172222</f>
        <v>-1204172131</v>
      </c>
    </row>
    <row r="25" spans="1:5" x14ac:dyDescent="0.35">
      <c r="A25" t="s">
        <v>57</v>
      </c>
      <c r="B25" t="s">
        <v>58</v>
      </c>
      <c r="C25" t="s">
        <v>8</v>
      </c>
      <c r="D25" t="s">
        <v>8</v>
      </c>
      <c r="E25">
        <f>+(91)-1143288888</f>
        <v>-1143288797</v>
      </c>
    </row>
    <row r="26" spans="1:5" x14ac:dyDescent="0.35">
      <c r="A26" t="s">
        <v>59</v>
      </c>
      <c r="B26" t="s">
        <v>60</v>
      </c>
      <c r="C26" t="s">
        <v>46</v>
      </c>
      <c r="D26" t="s">
        <v>47</v>
      </c>
      <c r="E26">
        <f>+(91)-9810158923</f>
        <v>-9810158832</v>
      </c>
    </row>
    <row r="27" spans="1:5" x14ac:dyDescent="0.35">
      <c r="A27" t="s">
        <v>61</v>
      </c>
      <c r="B27" t="s">
        <v>62</v>
      </c>
      <c r="C27" t="s">
        <v>8</v>
      </c>
      <c r="D27" t="s">
        <v>8</v>
      </c>
    </row>
    <row r="28" spans="1:5" x14ac:dyDescent="0.35">
      <c r="A28" t="s">
        <v>63</v>
      </c>
      <c r="B28" t="s">
        <v>64</v>
      </c>
      <c r="C28" t="s">
        <v>65</v>
      </c>
      <c r="D28" t="s">
        <v>66</v>
      </c>
      <c r="E28" t="s">
        <v>67</v>
      </c>
    </row>
    <row r="29" spans="1:5" x14ac:dyDescent="0.35">
      <c r="A29" t="s">
        <v>68</v>
      </c>
      <c r="B29" t="s">
        <v>69</v>
      </c>
      <c r="C29" t="s">
        <v>8</v>
      </c>
      <c r="D29" t="s">
        <v>8</v>
      </c>
      <c r="E29">
        <f>+(91)-1140777444</f>
        <v>-1140777353</v>
      </c>
    </row>
    <row r="30" spans="1:5" x14ac:dyDescent="0.35">
      <c r="A30" t="s">
        <v>28</v>
      </c>
      <c r="B30" t="s">
        <v>70</v>
      </c>
      <c r="C30" t="s">
        <v>8</v>
      </c>
      <c r="D30" t="s">
        <v>8</v>
      </c>
      <c r="E30">
        <v>9999525784</v>
      </c>
    </row>
    <row r="31" spans="1:5" x14ac:dyDescent="0.35">
      <c r="A31" t="s">
        <v>71</v>
      </c>
      <c r="B31" t="s">
        <v>72</v>
      </c>
      <c r="C31" t="s">
        <v>8</v>
      </c>
      <c r="D31" t="s">
        <v>8</v>
      </c>
      <c r="E31">
        <f>+(91)-1140681000</f>
        <v>-1140680909</v>
      </c>
    </row>
    <row r="32" spans="1:5" x14ac:dyDescent="0.35">
      <c r="A32" t="s">
        <v>73</v>
      </c>
      <c r="B32" t="s">
        <v>74</v>
      </c>
      <c r="C32" t="s">
        <v>8</v>
      </c>
      <c r="D32" t="s">
        <v>8</v>
      </c>
      <c r="E32">
        <v>9999577776</v>
      </c>
    </row>
    <row r="33" spans="1:6" x14ac:dyDescent="0.35">
      <c r="A33" t="s">
        <v>75</v>
      </c>
      <c r="B33" t="s">
        <v>76</v>
      </c>
      <c r="C33" t="s">
        <v>8</v>
      </c>
      <c r="D33" t="s">
        <v>8</v>
      </c>
      <c r="E33" t="s">
        <v>77</v>
      </c>
      <c r="F33" t="s">
        <v>78</v>
      </c>
    </row>
    <row r="34" spans="1:6" x14ac:dyDescent="0.35">
      <c r="A34" t="s">
        <v>79</v>
      </c>
      <c r="B34" t="s">
        <v>80</v>
      </c>
      <c r="C34" t="s">
        <v>8</v>
      </c>
      <c r="D34" t="s">
        <v>8</v>
      </c>
      <c r="E34">
        <f>+(91)-1125963535</f>
        <v>-1125963444</v>
      </c>
    </row>
    <row r="35" spans="1:6" x14ac:dyDescent="0.35">
      <c r="A35" t="s">
        <v>81</v>
      </c>
      <c r="B35" t="s">
        <v>82</v>
      </c>
      <c r="C35" t="s">
        <v>8</v>
      </c>
      <c r="D35" t="s">
        <v>8</v>
      </c>
      <c r="E35">
        <f>+(91)-1147777777</f>
        <v>-1147777686</v>
      </c>
    </row>
    <row r="36" spans="1:6" x14ac:dyDescent="0.35">
      <c r="A36" t="s">
        <v>83</v>
      </c>
      <c r="B36" t="s">
        <v>84</v>
      </c>
      <c r="C36" t="s">
        <v>8</v>
      </c>
      <c r="D36" t="s">
        <v>8</v>
      </c>
      <c r="E36">
        <f>+(91)-1140523000</f>
        <v>-1140522909</v>
      </c>
    </row>
    <row r="37" spans="1:6" x14ac:dyDescent="0.35">
      <c r="A37" t="s">
        <v>75</v>
      </c>
      <c r="B37" t="s">
        <v>85</v>
      </c>
      <c r="C37" t="s">
        <v>8</v>
      </c>
      <c r="D37" t="s">
        <v>8</v>
      </c>
      <c r="E37" t="s">
        <v>86</v>
      </c>
      <c r="F37" t="s">
        <v>87</v>
      </c>
    </row>
    <row r="38" spans="1:6" x14ac:dyDescent="0.35">
      <c r="A38" t="s">
        <v>88</v>
      </c>
      <c r="B38" t="s">
        <v>89</v>
      </c>
      <c r="C38" t="s">
        <v>8</v>
      </c>
      <c r="D38" t="s">
        <v>8</v>
      </c>
      <c r="E38">
        <f>+(91)-1166764444</f>
        <v>-1166764353</v>
      </c>
    </row>
    <row r="39" spans="1:6" x14ac:dyDescent="0.35">
      <c r="A39" t="s">
        <v>40</v>
      </c>
      <c r="B39" t="s">
        <v>90</v>
      </c>
      <c r="C39" t="s">
        <v>8</v>
      </c>
      <c r="D39" t="s">
        <v>8</v>
      </c>
    </row>
    <row r="40" spans="1:6" x14ac:dyDescent="0.35">
      <c r="A40" t="s">
        <v>63</v>
      </c>
      <c r="B40" t="s">
        <v>91</v>
      </c>
      <c r="C40" t="s">
        <v>92</v>
      </c>
      <c r="D40" t="s">
        <v>66</v>
      </c>
      <c r="E40">
        <v>9873770373</v>
      </c>
    </row>
    <row r="41" spans="1:6" x14ac:dyDescent="0.35">
      <c r="A41" t="s">
        <v>63</v>
      </c>
      <c r="B41" t="s">
        <v>93</v>
      </c>
      <c r="C41" t="s">
        <v>46</v>
      </c>
      <c r="D41" t="s">
        <v>47</v>
      </c>
      <c r="E41">
        <v>4824000</v>
      </c>
    </row>
    <row r="42" spans="1:6" x14ac:dyDescent="0.35">
      <c r="A42" t="s">
        <v>63</v>
      </c>
      <c r="B42" t="s">
        <v>93</v>
      </c>
      <c r="C42" t="s">
        <v>46</v>
      </c>
      <c r="D42" t="s">
        <v>47</v>
      </c>
      <c r="E42">
        <v>4824000</v>
      </c>
    </row>
    <row r="43" spans="1:6" x14ac:dyDescent="0.35">
      <c r="A43" t="s">
        <v>28</v>
      </c>
      <c r="B43" t="s">
        <v>94</v>
      </c>
      <c r="C43" t="s">
        <v>56</v>
      </c>
      <c r="D43" t="s">
        <v>47</v>
      </c>
      <c r="E43">
        <v>9999052816</v>
      </c>
    </row>
    <row r="44" spans="1:6" x14ac:dyDescent="0.35">
      <c r="A44" t="s">
        <v>95</v>
      </c>
      <c r="B44" t="s">
        <v>96</v>
      </c>
      <c r="C44" t="s">
        <v>8</v>
      </c>
      <c r="D44" t="s">
        <v>8</v>
      </c>
      <c r="E44">
        <f>+(91)-1146500000</f>
        <v>-1146499909</v>
      </c>
    </row>
    <row r="45" spans="1:6" x14ac:dyDescent="0.35">
      <c r="A45" t="s">
        <v>34</v>
      </c>
      <c r="B45" t="s">
        <v>97</v>
      </c>
      <c r="C45" t="s">
        <v>8</v>
      </c>
      <c r="D45" t="s">
        <v>8</v>
      </c>
      <c r="E45">
        <v>9810158923</v>
      </c>
    </row>
    <row r="46" spans="1:6" x14ac:dyDescent="0.35">
      <c r="A46" t="s">
        <v>19</v>
      </c>
      <c r="B46" t="s">
        <v>98</v>
      </c>
      <c r="C46" t="s">
        <v>8</v>
      </c>
      <c r="D46" t="s">
        <v>8</v>
      </c>
      <c r="E46">
        <f>+(91)-1143377777</f>
        <v>-1143377686</v>
      </c>
    </row>
    <row r="47" spans="1:6" x14ac:dyDescent="0.35">
      <c r="A47" t="s">
        <v>99</v>
      </c>
      <c r="B47" t="s">
        <v>100</v>
      </c>
      <c r="C47" t="s">
        <v>8</v>
      </c>
      <c r="D47" t="s">
        <v>8</v>
      </c>
      <c r="E47">
        <f>+(91)-1146777777</f>
        <v>-1146777686</v>
      </c>
    </row>
    <row r="48" spans="1:6" x14ac:dyDescent="0.35">
      <c r="A48" t="s">
        <v>101</v>
      </c>
      <c r="B48" t="s">
        <v>102</v>
      </c>
      <c r="C48" t="s">
        <v>56</v>
      </c>
      <c r="D48" t="s">
        <v>47</v>
      </c>
      <c r="E48">
        <f>+(91)-1204170800</f>
        <v>-1204170709</v>
      </c>
    </row>
    <row r="49" spans="1:5" x14ac:dyDescent="0.35">
      <c r="A49" t="s">
        <v>75</v>
      </c>
      <c r="B49" t="s">
        <v>103</v>
      </c>
      <c r="C49" t="s">
        <v>92</v>
      </c>
      <c r="D49" t="s">
        <v>66</v>
      </c>
      <c r="E49" t="s">
        <v>104</v>
      </c>
    </row>
    <row r="50" spans="1:5" x14ac:dyDescent="0.35">
      <c r="A50" t="s">
        <v>105</v>
      </c>
      <c r="B50" t="s">
        <v>106</v>
      </c>
      <c r="C50" t="s">
        <v>8</v>
      </c>
      <c r="D50" t="s">
        <v>8</v>
      </c>
      <c r="E50">
        <v>9716311111</v>
      </c>
    </row>
    <row r="51" spans="1:5" x14ac:dyDescent="0.35">
      <c r="A51" t="s">
        <v>107</v>
      </c>
      <c r="B51" t="s">
        <v>108</v>
      </c>
      <c r="C51" t="s">
        <v>56</v>
      </c>
      <c r="D51" t="s">
        <v>47</v>
      </c>
      <c r="E51">
        <f>+(91)-1204641900</f>
        <v>-1204641809</v>
      </c>
    </row>
    <row r="52" spans="1:5" x14ac:dyDescent="0.35">
      <c r="A52" t="s">
        <v>109</v>
      </c>
      <c r="B52" t="s">
        <v>110</v>
      </c>
      <c r="C52" t="s">
        <v>92</v>
      </c>
      <c r="D52" t="s">
        <v>66</v>
      </c>
      <c r="E52" t="s">
        <v>111</v>
      </c>
    </row>
    <row r="53" spans="1:5" x14ac:dyDescent="0.35">
      <c r="A53" t="s">
        <v>112</v>
      </c>
      <c r="B53" t="s">
        <v>113</v>
      </c>
      <c r="C53" t="s">
        <v>8</v>
      </c>
      <c r="D53" t="s">
        <v>8</v>
      </c>
      <c r="E53">
        <f>+(91)-1143505000</f>
        <v>-1143504909</v>
      </c>
    </row>
    <row r="54" spans="1:5" x14ac:dyDescent="0.35">
      <c r="A54" t="s">
        <v>114</v>
      </c>
      <c r="B54" t="s">
        <v>115</v>
      </c>
      <c r="C54" t="s">
        <v>65</v>
      </c>
      <c r="D54" t="s">
        <v>66</v>
      </c>
      <c r="E54">
        <f>91-9899596002</f>
        <v>-9899595911</v>
      </c>
    </row>
    <row r="55" spans="1:5" x14ac:dyDescent="0.35">
      <c r="A55" t="s">
        <v>116</v>
      </c>
      <c r="B55" t="s">
        <v>117</v>
      </c>
      <c r="C55" t="s">
        <v>92</v>
      </c>
      <c r="D55" t="s">
        <v>66</v>
      </c>
      <c r="E55">
        <f>+(91)-1244260000</f>
        <v>-1244259909</v>
      </c>
    </row>
    <row r="56" spans="1:5" x14ac:dyDescent="0.35">
      <c r="A56" t="s">
        <v>118</v>
      </c>
      <c r="B56" t="s">
        <v>119</v>
      </c>
      <c r="C56" t="s">
        <v>92</v>
      </c>
      <c r="D56" t="s">
        <v>66</v>
      </c>
      <c r="E56">
        <f>+(91)-1244845400</f>
        <v>-1244845309</v>
      </c>
    </row>
    <row r="57" spans="1:5" x14ac:dyDescent="0.35">
      <c r="A57" t="s">
        <v>75</v>
      </c>
      <c r="B57" t="s">
        <v>120</v>
      </c>
      <c r="C57" t="s">
        <v>92</v>
      </c>
      <c r="D57" t="s">
        <v>66</v>
      </c>
      <c r="E57" t="s">
        <v>121</v>
      </c>
    </row>
    <row r="58" spans="1:5" x14ac:dyDescent="0.35">
      <c r="A58" t="s">
        <v>122</v>
      </c>
      <c r="B58" t="s">
        <v>123</v>
      </c>
      <c r="C58" t="s">
        <v>92</v>
      </c>
      <c r="D58" t="s">
        <v>66</v>
      </c>
      <c r="E58" t="s">
        <v>124</v>
      </c>
    </row>
    <row r="59" spans="1:5" x14ac:dyDescent="0.35">
      <c r="A59" t="s">
        <v>122</v>
      </c>
      <c r="B59" t="s">
        <v>125</v>
      </c>
      <c r="C59" t="s">
        <v>126</v>
      </c>
      <c r="D59" t="s">
        <v>66</v>
      </c>
      <c r="E59">
        <v>9811021421</v>
      </c>
    </row>
    <row r="60" spans="1:5" x14ac:dyDescent="0.35">
      <c r="A60" t="s">
        <v>63</v>
      </c>
      <c r="B60" t="s">
        <v>127</v>
      </c>
      <c r="C60" t="s">
        <v>46</v>
      </c>
      <c r="D60" t="s">
        <v>47</v>
      </c>
      <c r="E60" t="s">
        <v>128</v>
      </c>
    </row>
    <row r="61" spans="1:5" x14ac:dyDescent="0.35">
      <c r="A61" t="s">
        <v>129</v>
      </c>
      <c r="B61" t="s">
        <v>130</v>
      </c>
      <c r="C61" t="s">
        <v>8</v>
      </c>
      <c r="D61" t="s">
        <v>8</v>
      </c>
      <c r="E61">
        <v>9643303632</v>
      </c>
    </row>
    <row r="62" spans="1:5" x14ac:dyDescent="0.35">
      <c r="A62" t="s">
        <v>131</v>
      </c>
      <c r="B62" t="s">
        <v>132</v>
      </c>
      <c r="C62" t="s">
        <v>65</v>
      </c>
      <c r="D62" t="s">
        <v>66</v>
      </c>
      <c r="E62">
        <f>+(91)-1294252525</f>
        <v>-1294252434</v>
      </c>
    </row>
    <row r="63" spans="1:5" x14ac:dyDescent="0.35">
      <c r="A63" t="s">
        <v>133</v>
      </c>
      <c r="B63" t="s">
        <v>134</v>
      </c>
      <c r="C63" t="s">
        <v>92</v>
      </c>
      <c r="D63" t="s">
        <v>66</v>
      </c>
      <c r="E63">
        <f>+(91)-1242201000</f>
        <v>-1242200909</v>
      </c>
    </row>
    <row r="64" spans="1:5" x14ac:dyDescent="0.35">
      <c r="A64" t="s">
        <v>135</v>
      </c>
      <c r="B64" t="s">
        <v>136</v>
      </c>
      <c r="C64" t="s">
        <v>92</v>
      </c>
      <c r="D64" t="s">
        <v>66</v>
      </c>
      <c r="E64" t="s">
        <v>137</v>
      </c>
    </row>
    <row r="65" spans="1:6" x14ac:dyDescent="0.35">
      <c r="A65" t="s">
        <v>138</v>
      </c>
      <c r="B65" t="s">
        <v>139</v>
      </c>
      <c r="C65" t="s">
        <v>65</v>
      </c>
      <c r="D65" t="s">
        <v>66</v>
      </c>
      <c r="E65">
        <f>91-9582118293</f>
        <v>-9582118202</v>
      </c>
    </row>
    <row r="66" spans="1:6" x14ac:dyDescent="0.35">
      <c r="A66" t="s">
        <v>140</v>
      </c>
      <c r="B66" t="s">
        <v>141</v>
      </c>
      <c r="C66" t="s">
        <v>142</v>
      </c>
      <c r="D66" t="s">
        <v>47</v>
      </c>
      <c r="E66">
        <f>+(91)-1204513700</f>
        <v>-1204513609</v>
      </c>
    </row>
    <row r="67" spans="1:6" x14ac:dyDescent="0.35">
      <c r="A67" t="s">
        <v>143</v>
      </c>
      <c r="B67" t="s">
        <v>144</v>
      </c>
      <c r="C67" t="s">
        <v>145</v>
      </c>
      <c r="D67" t="s">
        <v>66</v>
      </c>
      <c r="E67">
        <v>8059900525</v>
      </c>
    </row>
    <row r="68" spans="1:6" x14ac:dyDescent="0.35">
      <c r="A68" t="s">
        <v>63</v>
      </c>
      <c r="B68" t="s">
        <v>146</v>
      </c>
      <c r="C68" t="s">
        <v>147</v>
      </c>
      <c r="D68" t="s">
        <v>66</v>
      </c>
      <c r="E68">
        <v>9599886939</v>
      </c>
    </row>
    <row r="69" spans="1:6" x14ac:dyDescent="0.35">
      <c r="A69" t="s">
        <v>148</v>
      </c>
      <c r="B69" t="s">
        <v>146</v>
      </c>
      <c r="C69" t="s">
        <v>149</v>
      </c>
      <c r="D69" t="s">
        <v>66</v>
      </c>
      <c r="E69">
        <v>9599886939</v>
      </c>
    </row>
    <row r="70" spans="1:6" x14ac:dyDescent="0.35">
      <c r="A70" t="s">
        <v>135</v>
      </c>
      <c r="B70" t="s">
        <v>150</v>
      </c>
      <c r="C70" t="s">
        <v>151</v>
      </c>
      <c r="D70" t="s">
        <v>66</v>
      </c>
      <c r="E70">
        <f>91-8683000929</f>
        <v>-8683000838</v>
      </c>
      <c r="F70" t="s">
        <v>152</v>
      </c>
    </row>
    <row r="71" spans="1:6" x14ac:dyDescent="0.35">
      <c r="A71" t="s">
        <v>153</v>
      </c>
      <c r="B71" t="s">
        <v>154</v>
      </c>
      <c r="C71" t="s">
        <v>155</v>
      </c>
      <c r="D71" t="s">
        <v>66</v>
      </c>
      <c r="E71" t="s">
        <v>156</v>
      </c>
    </row>
    <row r="72" spans="1:6" x14ac:dyDescent="0.35">
      <c r="A72" t="s">
        <v>157</v>
      </c>
      <c r="B72" t="s">
        <v>158</v>
      </c>
      <c r="C72" t="s">
        <v>159</v>
      </c>
      <c r="D72" t="s">
        <v>66</v>
      </c>
      <c r="E72">
        <v>2230114</v>
      </c>
    </row>
    <row r="73" spans="1:6" x14ac:dyDescent="0.35">
      <c r="A73" t="s">
        <v>160</v>
      </c>
      <c r="B73" t="s">
        <v>161</v>
      </c>
      <c r="C73" t="s">
        <v>162</v>
      </c>
      <c r="D73" t="s">
        <v>47</v>
      </c>
      <c r="E73">
        <v>9412210301</v>
      </c>
    </row>
    <row r="74" spans="1:6" x14ac:dyDescent="0.35">
      <c r="A74" t="s">
        <v>163</v>
      </c>
      <c r="B74" t="s">
        <v>164</v>
      </c>
      <c r="C74" t="s">
        <v>165</v>
      </c>
      <c r="D74" t="s">
        <v>66</v>
      </c>
      <c r="E74">
        <f>+(91)-1275304100</f>
        <v>-1275304009</v>
      </c>
    </row>
    <row r="75" spans="1:6" x14ac:dyDescent="0.35">
      <c r="A75" t="s">
        <v>166</v>
      </c>
      <c r="B75" t="s">
        <v>167</v>
      </c>
      <c r="C75" t="s">
        <v>168</v>
      </c>
      <c r="D75" t="s">
        <v>47</v>
      </c>
      <c r="E75">
        <v>9582263533</v>
      </c>
    </row>
    <row r="76" spans="1:6" x14ac:dyDescent="0.35">
      <c r="A76" t="s">
        <v>169</v>
      </c>
      <c r="B76" t="s">
        <v>170</v>
      </c>
      <c r="C76" t="s">
        <v>171</v>
      </c>
      <c r="D76" t="s">
        <v>172</v>
      </c>
      <c r="E76">
        <f>+(91)-1493298298</f>
        <v>-1493298207</v>
      </c>
    </row>
    <row r="77" spans="1:6" x14ac:dyDescent="0.35">
      <c r="A77" t="s">
        <v>173</v>
      </c>
      <c r="B77" t="s">
        <v>174</v>
      </c>
      <c r="C77" t="s">
        <v>162</v>
      </c>
      <c r="D77" t="s">
        <v>47</v>
      </c>
      <c r="E77">
        <f>+(91)-1212658000</f>
        <v>-1212657909</v>
      </c>
    </row>
    <row r="78" spans="1:6" x14ac:dyDescent="0.35">
      <c r="A78" t="s">
        <v>175</v>
      </c>
      <c r="B78" t="s">
        <v>176</v>
      </c>
      <c r="C78" t="s">
        <v>177</v>
      </c>
      <c r="D78" t="s">
        <v>66</v>
      </c>
      <c r="E78">
        <f>+(91)-9812000359</f>
        <v>-9812000268</v>
      </c>
    </row>
    <row r="79" spans="1:6" x14ac:dyDescent="0.35">
      <c r="A79" t="s">
        <v>178</v>
      </c>
      <c r="B79" t="s">
        <v>179</v>
      </c>
      <c r="C79" t="s">
        <v>180</v>
      </c>
      <c r="D79" t="s">
        <v>66</v>
      </c>
      <c r="E79">
        <f>91-9812001239</f>
        <v>-9812001148</v>
      </c>
    </row>
    <row r="80" spans="1:6" x14ac:dyDescent="0.35">
      <c r="A80" t="s">
        <v>181</v>
      </c>
      <c r="B80" t="s">
        <v>182</v>
      </c>
      <c r="C80" t="s">
        <v>183</v>
      </c>
      <c r="D80" t="s">
        <v>66</v>
      </c>
      <c r="E80" t="s">
        <v>184</v>
      </c>
    </row>
    <row r="81" spans="1:5" x14ac:dyDescent="0.35">
      <c r="A81" t="s">
        <v>185</v>
      </c>
      <c r="B81" t="s">
        <v>186</v>
      </c>
      <c r="C81" t="s">
        <v>180</v>
      </c>
      <c r="D81" t="s">
        <v>66</v>
      </c>
      <c r="E81">
        <f>+(91)-1804091700</f>
        <v>-1804091609</v>
      </c>
    </row>
    <row r="82" spans="1:5" x14ac:dyDescent="0.35">
      <c r="A82" t="s">
        <v>187</v>
      </c>
      <c r="B82" t="s">
        <v>188</v>
      </c>
      <c r="C82" t="s">
        <v>189</v>
      </c>
      <c r="D82" t="s">
        <v>66</v>
      </c>
      <c r="E82">
        <f>+(91)-1664255177</f>
        <v>-1664255086</v>
      </c>
    </row>
    <row r="83" spans="1:5" x14ac:dyDescent="0.35">
      <c r="A83" t="s">
        <v>190</v>
      </c>
      <c r="B83" t="s">
        <v>191</v>
      </c>
      <c r="C83" t="s">
        <v>192</v>
      </c>
      <c r="D83" t="s">
        <v>47</v>
      </c>
      <c r="E83">
        <f>+(91)-9760092002</f>
        <v>-9760091911</v>
      </c>
    </row>
    <row r="84" spans="1:5" x14ac:dyDescent="0.35">
      <c r="A84" t="s">
        <v>193</v>
      </c>
      <c r="B84" t="s">
        <v>194</v>
      </c>
      <c r="C84" t="s">
        <v>195</v>
      </c>
      <c r="D84" t="s">
        <v>66</v>
      </c>
      <c r="E84">
        <f>91-9896120000</f>
        <v>-9896119909</v>
      </c>
    </row>
    <row r="85" spans="1:5" x14ac:dyDescent="0.35">
      <c r="A85" t="s">
        <v>196</v>
      </c>
      <c r="B85" t="s">
        <v>197</v>
      </c>
      <c r="C85" t="s">
        <v>198</v>
      </c>
      <c r="D85" t="s">
        <v>66</v>
      </c>
      <c r="E85">
        <f>+(91)-1842220555</f>
        <v>-1842220464</v>
      </c>
    </row>
    <row r="86" spans="1:5" x14ac:dyDescent="0.35">
      <c r="A86" t="s">
        <v>199</v>
      </c>
      <c r="B86" t="s">
        <v>200</v>
      </c>
      <c r="C86" t="s">
        <v>201</v>
      </c>
      <c r="D86" t="s">
        <v>47</v>
      </c>
      <c r="E86">
        <f>+(91)-5712521771</f>
        <v>-5712521680</v>
      </c>
    </row>
    <row r="87" spans="1:5" x14ac:dyDescent="0.35">
      <c r="A87" t="s">
        <v>202</v>
      </c>
      <c r="B87" t="s">
        <v>203</v>
      </c>
      <c r="C87" t="s">
        <v>198</v>
      </c>
      <c r="D87" t="s">
        <v>66</v>
      </c>
      <c r="E87">
        <f>+(91)-1842261010</f>
        <v>-1842260919</v>
      </c>
    </row>
    <row r="88" spans="1:5" x14ac:dyDescent="0.35">
      <c r="A88" t="s">
        <v>196</v>
      </c>
      <c r="B88" t="s">
        <v>204</v>
      </c>
      <c r="C88" t="s">
        <v>198</v>
      </c>
      <c r="D88" t="s">
        <v>66</v>
      </c>
      <c r="E88">
        <f>+(91)-1842220555</f>
        <v>-1842220464</v>
      </c>
    </row>
    <row r="89" spans="1:5" x14ac:dyDescent="0.35">
      <c r="A89" t="s">
        <v>205</v>
      </c>
      <c r="B89" t="s">
        <v>206</v>
      </c>
      <c r="C89" t="s">
        <v>207</v>
      </c>
      <c r="D89" t="s">
        <v>47</v>
      </c>
      <c r="E89">
        <v>9837088629</v>
      </c>
    </row>
    <row r="90" spans="1:5" x14ac:dyDescent="0.35">
      <c r="A90" t="s">
        <v>208</v>
      </c>
      <c r="B90" t="s">
        <v>209</v>
      </c>
      <c r="C90" t="s">
        <v>210</v>
      </c>
      <c r="D90" t="s">
        <v>66</v>
      </c>
      <c r="E90">
        <f>91-9818899209</f>
        <v>-9818899118</v>
      </c>
    </row>
    <row r="91" spans="1:5" x14ac:dyDescent="0.35">
      <c r="A91" t="s">
        <v>211</v>
      </c>
      <c r="B91" t="s">
        <v>212</v>
      </c>
      <c r="C91" t="s">
        <v>213</v>
      </c>
      <c r="D91" t="s">
        <v>172</v>
      </c>
      <c r="E91">
        <f>+(91)-1442732236</f>
        <v>-1442732145</v>
      </c>
    </row>
    <row r="92" spans="1:5" x14ac:dyDescent="0.35">
      <c r="A92" t="s">
        <v>214</v>
      </c>
      <c r="B92" t="s">
        <v>215</v>
      </c>
      <c r="C92" t="s">
        <v>216</v>
      </c>
      <c r="D92" t="s">
        <v>47</v>
      </c>
      <c r="E92">
        <f>+(91)-5653981500</f>
        <v>-5653981409</v>
      </c>
    </row>
    <row r="93" spans="1:5" x14ac:dyDescent="0.35">
      <c r="A93" t="s">
        <v>217</v>
      </c>
      <c r="B93" t="s">
        <v>218</v>
      </c>
      <c r="C93" t="s">
        <v>219</v>
      </c>
      <c r="D93" t="s">
        <v>66</v>
      </c>
      <c r="E93">
        <f>+(91)-1662220020</f>
        <v>-1662219929</v>
      </c>
    </row>
    <row r="94" spans="1:5" x14ac:dyDescent="0.35">
      <c r="A94" t="s">
        <v>220</v>
      </c>
      <c r="B94" t="s">
        <v>221</v>
      </c>
      <c r="C94" t="s">
        <v>222</v>
      </c>
      <c r="D94" t="s">
        <v>47</v>
      </c>
      <c r="E94">
        <f>+(91)-1725200264</f>
        <v>-1725200173</v>
      </c>
    </row>
    <row r="95" spans="1:5" x14ac:dyDescent="0.35">
      <c r="A95" t="s">
        <v>223</v>
      </c>
      <c r="B95" t="s">
        <v>224</v>
      </c>
      <c r="C95" t="s">
        <v>225</v>
      </c>
      <c r="D95" t="s">
        <v>226</v>
      </c>
      <c r="E95">
        <f>+(91)-1332242116</f>
        <v>-1332242025</v>
      </c>
    </row>
    <row r="96" spans="1:5" x14ac:dyDescent="0.35">
      <c r="A96" t="s">
        <v>227</v>
      </c>
      <c r="B96" t="s">
        <v>228</v>
      </c>
      <c r="C96" t="s">
        <v>229</v>
      </c>
      <c r="D96" t="s">
        <v>47</v>
      </c>
      <c r="E96">
        <f>+(91)-1322614511</f>
        <v>-1322614420</v>
      </c>
    </row>
    <row r="97" spans="1:5" x14ac:dyDescent="0.35">
      <c r="A97" t="s">
        <v>230</v>
      </c>
      <c r="B97" t="s">
        <v>231</v>
      </c>
      <c r="C97" t="s">
        <v>232</v>
      </c>
      <c r="D97" t="s">
        <v>66</v>
      </c>
      <c r="E97">
        <f>+(91)-1744230522</f>
        <v>-1744230431</v>
      </c>
    </row>
    <row r="98" spans="1:5" x14ac:dyDescent="0.35">
      <c r="A98" t="s">
        <v>233</v>
      </c>
      <c r="B98" t="s">
        <v>234</v>
      </c>
      <c r="C98" t="s">
        <v>219</v>
      </c>
      <c r="D98" t="s">
        <v>66</v>
      </c>
      <c r="E98">
        <f>+(91)-9355468000</f>
        <v>-9355467909</v>
      </c>
    </row>
    <row r="99" spans="1:5" x14ac:dyDescent="0.35">
      <c r="A99" t="s">
        <v>235</v>
      </c>
      <c r="B99" t="s">
        <v>236</v>
      </c>
      <c r="C99" t="s">
        <v>237</v>
      </c>
      <c r="D99" t="s">
        <v>66</v>
      </c>
      <c r="E99">
        <f>+(91)-9991755000</f>
        <v>-9991754909</v>
      </c>
    </row>
    <row r="100" spans="1:5" x14ac:dyDescent="0.35">
      <c r="A100" t="s">
        <v>238</v>
      </c>
      <c r="B100" t="s">
        <v>239</v>
      </c>
      <c r="C100" t="s">
        <v>240</v>
      </c>
      <c r="D100" t="s">
        <v>172</v>
      </c>
      <c r="E100">
        <f>+(91)-5644225974</f>
        <v>-5644225883</v>
      </c>
    </row>
    <row r="101" spans="1:5" x14ac:dyDescent="0.35">
      <c r="A101" t="s">
        <v>241</v>
      </c>
      <c r="B101" t="s">
        <v>242</v>
      </c>
      <c r="C101" t="s">
        <v>219</v>
      </c>
      <c r="D101" t="s">
        <v>66</v>
      </c>
      <c r="E101">
        <f>+(91)-1662275751</f>
        <v>-1662275660</v>
      </c>
    </row>
    <row r="102" spans="1:5" x14ac:dyDescent="0.35">
      <c r="A102" t="s">
        <v>243</v>
      </c>
      <c r="B102" t="s">
        <v>244</v>
      </c>
      <c r="C102" t="s">
        <v>245</v>
      </c>
      <c r="D102" t="s">
        <v>66</v>
      </c>
      <c r="E102">
        <f>+(91)-1732247777</f>
        <v>-1732247686</v>
      </c>
    </row>
    <row r="103" spans="1:5" x14ac:dyDescent="0.35">
      <c r="A103" t="s">
        <v>246</v>
      </c>
      <c r="B103" t="s">
        <v>247</v>
      </c>
      <c r="C103" t="s">
        <v>248</v>
      </c>
      <c r="D103" t="s">
        <v>226</v>
      </c>
      <c r="E103">
        <f>+(91)-1334221633</f>
        <v>-1334221542</v>
      </c>
    </row>
    <row r="104" spans="1:5" x14ac:dyDescent="0.35">
      <c r="A104" t="s">
        <v>249</v>
      </c>
      <c r="B104" t="s">
        <v>250</v>
      </c>
      <c r="C104" t="s">
        <v>251</v>
      </c>
      <c r="D104" t="s">
        <v>47</v>
      </c>
      <c r="E104">
        <f>+(91)-5624050120</f>
        <v>-5624050029</v>
      </c>
    </row>
    <row r="105" spans="1:5" x14ac:dyDescent="0.35">
      <c r="A105" t="s">
        <v>252</v>
      </c>
      <c r="B105" t="s">
        <v>253</v>
      </c>
      <c r="C105" t="s">
        <v>251</v>
      </c>
      <c r="D105" t="s">
        <v>47</v>
      </c>
      <c r="E105">
        <f>+(91)-5624055999</f>
        <v>-5624055908</v>
      </c>
    </row>
    <row r="106" spans="1:5" x14ac:dyDescent="0.35">
      <c r="A106" t="s">
        <v>254</v>
      </c>
      <c r="B106" t="s">
        <v>255</v>
      </c>
      <c r="C106" t="s">
        <v>251</v>
      </c>
      <c r="D106" t="s">
        <v>47</v>
      </c>
      <c r="E106">
        <f>+(91)-5622523022</f>
        <v>-5622522931</v>
      </c>
    </row>
    <row r="107" spans="1:5" x14ac:dyDescent="0.35">
      <c r="A107" t="s">
        <v>256</v>
      </c>
      <c r="B107" t="s">
        <v>257</v>
      </c>
      <c r="C107" t="s">
        <v>258</v>
      </c>
      <c r="D107" t="s">
        <v>259</v>
      </c>
      <c r="E107">
        <v>8859503111</v>
      </c>
    </row>
    <row r="108" spans="1:5" x14ac:dyDescent="0.35">
      <c r="A108" t="s">
        <v>260</v>
      </c>
      <c r="B108" t="s">
        <v>261</v>
      </c>
      <c r="C108" t="s">
        <v>262</v>
      </c>
      <c r="D108" t="s">
        <v>66</v>
      </c>
      <c r="E108">
        <f>+(91)-1712822500</f>
        <v>-1712822409</v>
      </c>
    </row>
    <row r="109" spans="1:5" x14ac:dyDescent="0.35">
      <c r="A109" t="s">
        <v>263</v>
      </c>
      <c r="B109" t="s">
        <v>264</v>
      </c>
      <c r="C109" t="s">
        <v>265</v>
      </c>
      <c r="D109" t="s">
        <v>172</v>
      </c>
      <c r="E109">
        <f>+(91)-1592250047</f>
        <v>-1592249956</v>
      </c>
    </row>
    <row r="110" spans="1:5" x14ac:dyDescent="0.35">
      <c r="A110" t="s">
        <v>266</v>
      </c>
      <c r="B110" t="s">
        <v>267</v>
      </c>
      <c r="C110" t="s">
        <v>268</v>
      </c>
      <c r="D110" t="s">
        <v>47</v>
      </c>
      <c r="E110">
        <f>+(91)-9690003018</f>
        <v>-9690002927</v>
      </c>
    </row>
    <row r="111" spans="1:5" x14ac:dyDescent="0.35">
      <c r="A111" t="s">
        <v>269</v>
      </c>
      <c r="B111" t="s">
        <v>270</v>
      </c>
      <c r="C111" t="s">
        <v>262</v>
      </c>
      <c r="D111" t="s">
        <v>66</v>
      </c>
      <c r="E111">
        <f>+(91)-1712520444</f>
        <v>-1712520353</v>
      </c>
    </row>
    <row r="112" spans="1:5" x14ac:dyDescent="0.35">
      <c r="A112" t="s">
        <v>271</v>
      </c>
      <c r="B112" t="s">
        <v>272</v>
      </c>
      <c r="C112" t="s">
        <v>273</v>
      </c>
      <c r="D112" t="s">
        <v>66</v>
      </c>
      <c r="E112">
        <f>+(91)-1667221599</f>
        <v>-1667221508</v>
      </c>
    </row>
    <row r="113" spans="1:6" x14ac:dyDescent="0.35">
      <c r="A113" t="s">
        <v>274</v>
      </c>
      <c r="B113" t="s">
        <v>275</v>
      </c>
      <c r="C113" t="s">
        <v>276</v>
      </c>
      <c r="D113" t="s">
        <v>226</v>
      </c>
      <c r="E113">
        <f>+(91)-1352722811</f>
        <v>-1352722720</v>
      </c>
    </row>
    <row r="114" spans="1:6" x14ac:dyDescent="0.35">
      <c r="A114" t="s">
        <v>277</v>
      </c>
      <c r="B114" t="s">
        <v>278</v>
      </c>
      <c r="C114" t="s">
        <v>276</v>
      </c>
      <c r="D114" t="s">
        <v>226</v>
      </c>
      <c r="E114">
        <f>+(91)-1352530050</f>
        <v>-1352529959</v>
      </c>
    </row>
    <row r="115" spans="1:6" x14ac:dyDescent="0.35">
      <c r="A115" t="s">
        <v>279</v>
      </c>
      <c r="B115" t="s">
        <v>280</v>
      </c>
      <c r="C115" t="s">
        <v>276</v>
      </c>
      <c r="D115" t="s">
        <v>226</v>
      </c>
      <c r="E115">
        <f>+(91)-1352745330</f>
        <v>-1352745239</v>
      </c>
    </row>
    <row r="116" spans="1:6" x14ac:dyDescent="0.35">
      <c r="A116" t="s">
        <v>281</v>
      </c>
      <c r="B116" t="s">
        <v>282</v>
      </c>
      <c r="C116" t="s">
        <v>283</v>
      </c>
      <c r="D116" t="s">
        <v>284</v>
      </c>
      <c r="E116" t="s">
        <v>285</v>
      </c>
      <c r="F116" t="s">
        <v>286</v>
      </c>
    </row>
    <row r="117" spans="1:6" x14ac:dyDescent="0.35">
      <c r="A117" t="s">
        <v>287</v>
      </c>
      <c r="B117" t="s">
        <v>288</v>
      </c>
      <c r="C117" t="s">
        <v>283</v>
      </c>
      <c r="D117" t="s">
        <v>284</v>
      </c>
      <c r="E117">
        <v>7527000174</v>
      </c>
    </row>
    <row r="118" spans="1:6" x14ac:dyDescent="0.35">
      <c r="A118" t="s">
        <v>289</v>
      </c>
      <c r="B118" t="s">
        <v>290</v>
      </c>
      <c r="C118" t="s">
        <v>291</v>
      </c>
      <c r="D118" t="s">
        <v>284</v>
      </c>
      <c r="E118">
        <f>+(91)-9217048300</f>
        <v>-9217048209</v>
      </c>
    </row>
    <row r="119" spans="1:6" x14ac:dyDescent="0.35">
      <c r="A119" t="s">
        <v>292</v>
      </c>
      <c r="B119" t="s">
        <v>293</v>
      </c>
      <c r="C119" t="s">
        <v>291</v>
      </c>
      <c r="D119" t="s">
        <v>284</v>
      </c>
      <c r="E119">
        <v>9217048300</v>
      </c>
    </row>
    <row r="120" spans="1:6" x14ac:dyDescent="0.35">
      <c r="A120" t="s">
        <v>294</v>
      </c>
      <c r="B120" t="s">
        <v>295</v>
      </c>
      <c r="C120" t="s">
        <v>296</v>
      </c>
      <c r="D120" t="s">
        <v>47</v>
      </c>
      <c r="E120">
        <f>+(91)-7895980201</f>
        <v>-7895980110</v>
      </c>
    </row>
    <row r="121" spans="1:6" x14ac:dyDescent="0.35">
      <c r="A121" t="s">
        <v>297</v>
      </c>
      <c r="B121" t="s">
        <v>298</v>
      </c>
      <c r="C121" t="s">
        <v>296</v>
      </c>
      <c r="D121" t="s">
        <v>47</v>
      </c>
      <c r="E121">
        <f>+(91)-5812577680</f>
        <v>-5812577589</v>
      </c>
    </row>
    <row r="122" spans="1:6" x14ac:dyDescent="0.35">
      <c r="A122" t="s">
        <v>256</v>
      </c>
      <c r="B122" t="s">
        <v>299</v>
      </c>
      <c r="C122" t="s">
        <v>300</v>
      </c>
      <c r="D122" t="s">
        <v>226</v>
      </c>
      <c r="E122" t="s">
        <v>301</v>
      </c>
    </row>
    <row r="123" spans="1:6" x14ac:dyDescent="0.35">
      <c r="A123" t="s">
        <v>302</v>
      </c>
      <c r="B123" t="s">
        <v>303</v>
      </c>
      <c r="C123" t="s">
        <v>296</v>
      </c>
      <c r="D123" t="s">
        <v>47</v>
      </c>
      <c r="E123">
        <f>91-9105555710 /91-9105555701</f>
        <v>-9205616661.7582417</v>
      </c>
    </row>
    <row r="124" spans="1:6" x14ac:dyDescent="0.35">
      <c r="A124" t="s">
        <v>304</v>
      </c>
      <c r="B124" t="s">
        <v>305</v>
      </c>
      <c r="C124" t="s">
        <v>306</v>
      </c>
      <c r="D124" t="s">
        <v>284</v>
      </c>
      <c r="E124">
        <f>+(91)-1672240022</f>
        <v>-1672239931</v>
      </c>
    </row>
    <row r="125" spans="1:6" x14ac:dyDescent="0.35">
      <c r="A125" t="s">
        <v>307</v>
      </c>
      <c r="B125" t="s">
        <v>308</v>
      </c>
      <c r="C125" t="s">
        <v>309</v>
      </c>
      <c r="D125" t="s">
        <v>284</v>
      </c>
      <c r="E125">
        <f>+(91)-9988882305</f>
        <v>-9988882214</v>
      </c>
    </row>
    <row r="126" spans="1:6" x14ac:dyDescent="0.35">
      <c r="A126" t="s">
        <v>310</v>
      </c>
      <c r="B126" t="s">
        <v>311</v>
      </c>
      <c r="C126" t="s">
        <v>312</v>
      </c>
      <c r="D126" t="s">
        <v>226</v>
      </c>
      <c r="E126">
        <f>+(91)-5946235665</f>
        <v>-5946235574</v>
      </c>
    </row>
    <row r="127" spans="1:6" x14ac:dyDescent="0.35">
      <c r="A127" t="s">
        <v>313</v>
      </c>
      <c r="B127" t="s">
        <v>314</v>
      </c>
      <c r="C127" t="s">
        <v>315</v>
      </c>
      <c r="D127" t="s">
        <v>66</v>
      </c>
      <c r="E127">
        <v>5066644</v>
      </c>
    </row>
    <row r="128" spans="1:6" x14ac:dyDescent="0.35">
      <c r="A128" t="s">
        <v>75</v>
      </c>
      <c r="B128" t="s">
        <v>316</v>
      </c>
      <c r="C128" t="s">
        <v>317</v>
      </c>
      <c r="D128" t="s">
        <v>172</v>
      </c>
      <c r="E128">
        <v>3055555</v>
      </c>
    </row>
    <row r="129" spans="1:5" x14ac:dyDescent="0.35">
      <c r="A129" t="s">
        <v>318</v>
      </c>
      <c r="B129" t="s">
        <v>319</v>
      </c>
      <c r="C129" t="s">
        <v>320</v>
      </c>
      <c r="D129" t="s">
        <v>172</v>
      </c>
      <c r="E129">
        <f>+(91)-1572245515</f>
        <v>-1572245424</v>
      </c>
    </row>
    <row r="130" spans="1:5" x14ac:dyDescent="0.35">
      <c r="A130" t="s">
        <v>321</v>
      </c>
      <c r="B130" t="s">
        <v>322</v>
      </c>
      <c r="C130" t="s">
        <v>315</v>
      </c>
      <c r="D130" t="s">
        <v>66</v>
      </c>
      <c r="E130">
        <f>+(91)-1725211999</f>
        <v>-1725211908</v>
      </c>
    </row>
    <row r="131" spans="1:5" x14ac:dyDescent="0.35">
      <c r="A131" t="s">
        <v>323</v>
      </c>
      <c r="B131" t="s">
        <v>324</v>
      </c>
      <c r="C131" t="s">
        <v>325</v>
      </c>
      <c r="D131" t="s">
        <v>325</v>
      </c>
      <c r="E131">
        <f>+(91)-1725045555</f>
        <v>-1725045464</v>
      </c>
    </row>
    <row r="132" spans="1:5" x14ac:dyDescent="0.35">
      <c r="A132" t="s">
        <v>326</v>
      </c>
      <c r="B132" t="s">
        <v>327</v>
      </c>
      <c r="C132" t="s">
        <v>325</v>
      </c>
      <c r="D132" t="s">
        <v>325</v>
      </c>
      <c r="E132">
        <f>+(91)-1724699999</f>
        <v>-1724699908</v>
      </c>
    </row>
    <row r="133" spans="1:5" x14ac:dyDescent="0.35">
      <c r="A133" t="s">
        <v>328</v>
      </c>
      <c r="B133" t="s">
        <v>329</v>
      </c>
      <c r="C133" t="s">
        <v>325</v>
      </c>
      <c r="D133" t="s">
        <v>325</v>
      </c>
      <c r="E133">
        <f>+(91)-1725200200</f>
        <v>-1725200109</v>
      </c>
    </row>
    <row r="134" spans="1:5" x14ac:dyDescent="0.35">
      <c r="A134" t="s">
        <v>330</v>
      </c>
      <c r="B134" t="s">
        <v>331</v>
      </c>
      <c r="C134" t="s">
        <v>332</v>
      </c>
      <c r="D134" t="s">
        <v>66</v>
      </c>
      <c r="E134">
        <f>+(91)-1666221953</f>
        <v>-1666221862</v>
      </c>
    </row>
    <row r="135" spans="1:5" x14ac:dyDescent="0.35">
      <c r="A135" t="s">
        <v>333</v>
      </c>
      <c r="B135" t="s">
        <v>334</v>
      </c>
      <c r="C135" t="s">
        <v>317</v>
      </c>
      <c r="D135" t="s">
        <v>172</v>
      </c>
      <c r="E135">
        <f>+(91)-1414072222</f>
        <v>-1414072131</v>
      </c>
    </row>
    <row r="136" spans="1:5" x14ac:dyDescent="0.35">
      <c r="A136" t="s">
        <v>335</v>
      </c>
      <c r="B136" t="s">
        <v>336</v>
      </c>
      <c r="C136" t="s">
        <v>317</v>
      </c>
      <c r="D136" t="s">
        <v>172</v>
      </c>
      <c r="E136">
        <f>+(91)-1412607822</f>
        <v>-1412607731</v>
      </c>
    </row>
    <row r="137" spans="1:5" x14ac:dyDescent="0.35">
      <c r="A137" t="s">
        <v>337</v>
      </c>
      <c r="B137" t="s">
        <v>338</v>
      </c>
      <c r="C137" t="s">
        <v>317</v>
      </c>
      <c r="D137" t="s">
        <v>172</v>
      </c>
      <c r="E137">
        <f>+(91)-1413055500</f>
        <v>-1413055409</v>
      </c>
    </row>
    <row r="138" spans="1:5" x14ac:dyDescent="0.35">
      <c r="A138" t="s">
        <v>339</v>
      </c>
      <c r="B138" t="s">
        <v>340</v>
      </c>
      <c r="C138" t="s">
        <v>341</v>
      </c>
      <c r="D138" t="s">
        <v>284</v>
      </c>
      <c r="E138">
        <v>5020705</v>
      </c>
    </row>
    <row r="139" spans="1:5" x14ac:dyDescent="0.35">
      <c r="A139" t="s">
        <v>342</v>
      </c>
      <c r="B139" t="s">
        <v>340</v>
      </c>
      <c r="C139" t="s">
        <v>341</v>
      </c>
      <c r="D139" t="s">
        <v>284</v>
      </c>
      <c r="E139">
        <f>+(91)-1725020705</f>
        <v>-1725020614</v>
      </c>
    </row>
    <row r="140" spans="1:5" x14ac:dyDescent="0.35">
      <c r="A140" t="s">
        <v>343</v>
      </c>
      <c r="B140" t="s">
        <v>344</v>
      </c>
      <c r="C140" t="s">
        <v>325</v>
      </c>
      <c r="D140" t="s">
        <v>325</v>
      </c>
      <c r="E140">
        <f>+(91)-1725200264</f>
        <v>-1725200173</v>
      </c>
    </row>
    <row r="141" spans="1:5" x14ac:dyDescent="0.35">
      <c r="A141" t="s">
        <v>345</v>
      </c>
      <c r="B141" t="s">
        <v>346</v>
      </c>
      <c r="C141" t="s">
        <v>317</v>
      </c>
      <c r="D141" t="s">
        <v>172</v>
      </c>
      <c r="E141">
        <f>91-7412077000</f>
        <v>-7412076909</v>
      </c>
    </row>
    <row r="142" spans="1:5" x14ac:dyDescent="0.35">
      <c r="A142" t="s">
        <v>63</v>
      </c>
      <c r="B142" t="s">
        <v>347</v>
      </c>
      <c r="C142" t="s">
        <v>317</v>
      </c>
      <c r="D142" t="s">
        <v>172</v>
      </c>
      <c r="E142" t="s">
        <v>348</v>
      </c>
    </row>
    <row r="143" spans="1:5" x14ac:dyDescent="0.35">
      <c r="A143" t="s">
        <v>349</v>
      </c>
      <c r="B143" t="s">
        <v>350</v>
      </c>
      <c r="C143" t="s">
        <v>317</v>
      </c>
      <c r="D143" t="s">
        <v>172</v>
      </c>
      <c r="E143">
        <v>2523400</v>
      </c>
    </row>
    <row r="144" spans="1:5" x14ac:dyDescent="0.35">
      <c r="A144" t="s">
        <v>63</v>
      </c>
      <c r="B144" t="s">
        <v>351</v>
      </c>
      <c r="C144" t="s">
        <v>317</v>
      </c>
      <c r="D144" t="s">
        <v>172</v>
      </c>
      <c r="E144" t="s">
        <v>352</v>
      </c>
    </row>
    <row r="145" spans="1:5" x14ac:dyDescent="0.35">
      <c r="A145" t="s">
        <v>353</v>
      </c>
      <c r="B145" t="s">
        <v>354</v>
      </c>
      <c r="C145" t="s">
        <v>355</v>
      </c>
      <c r="D145" t="s">
        <v>284</v>
      </c>
      <c r="E145">
        <v>9815495786</v>
      </c>
    </row>
    <row r="146" spans="1:5" x14ac:dyDescent="0.35">
      <c r="A146" t="s">
        <v>356</v>
      </c>
      <c r="B146" t="s">
        <v>357</v>
      </c>
      <c r="C146" t="s">
        <v>317</v>
      </c>
      <c r="D146" t="s">
        <v>172</v>
      </c>
      <c r="E146">
        <f>+(91)-1412793924</f>
        <v>-1412793833</v>
      </c>
    </row>
    <row r="147" spans="1:5" x14ac:dyDescent="0.35">
      <c r="A147" t="s">
        <v>358</v>
      </c>
      <c r="B147" t="s">
        <v>359</v>
      </c>
      <c r="C147" t="s">
        <v>360</v>
      </c>
      <c r="D147" t="s">
        <v>284</v>
      </c>
      <c r="E147">
        <f>+(91)-9216529218</f>
        <v>-9216529127</v>
      </c>
    </row>
    <row r="148" spans="1:5" x14ac:dyDescent="0.35">
      <c r="A148" t="s">
        <v>361</v>
      </c>
      <c r="B148" t="s">
        <v>362</v>
      </c>
      <c r="C148" t="s">
        <v>363</v>
      </c>
      <c r="D148" t="s">
        <v>364</v>
      </c>
      <c r="E148">
        <f>+(91)-1792228473</f>
        <v>-1792228382</v>
      </c>
    </row>
    <row r="149" spans="1:5" x14ac:dyDescent="0.35">
      <c r="A149" t="s">
        <v>365</v>
      </c>
      <c r="B149" t="s">
        <v>366</v>
      </c>
      <c r="C149" t="s">
        <v>367</v>
      </c>
      <c r="D149" t="s">
        <v>284</v>
      </c>
      <c r="E149">
        <f>+(91)-9915003004</f>
        <v>-9915002913</v>
      </c>
    </row>
    <row r="150" spans="1:5" x14ac:dyDescent="0.35">
      <c r="A150" t="s">
        <v>368</v>
      </c>
      <c r="B150" t="s">
        <v>369</v>
      </c>
      <c r="C150" t="s">
        <v>370</v>
      </c>
      <c r="D150" t="s">
        <v>364</v>
      </c>
      <c r="E150">
        <f>+(91)-1772831872</f>
        <v>-1772831781</v>
      </c>
    </row>
    <row r="151" spans="1:5" x14ac:dyDescent="0.35">
      <c r="A151" t="s">
        <v>371</v>
      </c>
      <c r="B151" t="s">
        <v>372</v>
      </c>
      <c r="C151" t="s">
        <v>373</v>
      </c>
      <c r="D151" t="s">
        <v>47</v>
      </c>
      <c r="E151">
        <f>+(91)-9627092000</f>
        <v>-9627091909</v>
      </c>
    </row>
    <row r="152" spans="1:5" x14ac:dyDescent="0.35">
      <c r="A152" t="s">
        <v>374</v>
      </c>
      <c r="B152" t="s">
        <v>375</v>
      </c>
      <c r="C152" t="s">
        <v>376</v>
      </c>
      <c r="D152" t="s">
        <v>284</v>
      </c>
      <c r="E152">
        <f>+(91)-1642214322</f>
        <v>-1642214231</v>
      </c>
    </row>
    <row r="153" spans="1:5" x14ac:dyDescent="0.35">
      <c r="A153" t="s">
        <v>377</v>
      </c>
      <c r="B153" t="s">
        <v>378</v>
      </c>
      <c r="C153" t="s">
        <v>379</v>
      </c>
      <c r="D153" t="s">
        <v>47</v>
      </c>
      <c r="E153">
        <f>+(91)-9044603223</f>
        <v>-9044603132</v>
      </c>
    </row>
    <row r="154" spans="1:5" x14ac:dyDescent="0.35">
      <c r="A154" t="s">
        <v>380</v>
      </c>
      <c r="B154" t="s">
        <v>381</v>
      </c>
      <c r="C154" t="s">
        <v>382</v>
      </c>
      <c r="D154" t="s">
        <v>284</v>
      </c>
      <c r="E154">
        <f>+(91)-1615043043</f>
        <v>-1615042952</v>
      </c>
    </row>
    <row r="155" spans="1:5" x14ac:dyDescent="0.35">
      <c r="A155" t="s">
        <v>383</v>
      </c>
      <c r="B155" t="s">
        <v>384</v>
      </c>
      <c r="C155" t="s">
        <v>382</v>
      </c>
      <c r="D155" t="s">
        <v>284</v>
      </c>
      <c r="E155">
        <f>+(91)-1612541777</f>
        <v>-1612541686</v>
      </c>
    </row>
    <row r="156" spans="1:5" x14ac:dyDescent="0.35">
      <c r="A156" t="s">
        <v>385</v>
      </c>
      <c r="B156" t="s">
        <v>386</v>
      </c>
      <c r="C156" t="s">
        <v>382</v>
      </c>
      <c r="D156" t="s">
        <v>284</v>
      </c>
      <c r="E156">
        <f>+(91)-1615088333</f>
        <v>-1615088242</v>
      </c>
    </row>
    <row r="157" spans="1:5" x14ac:dyDescent="0.35">
      <c r="A157" t="s">
        <v>387</v>
      </c>
      <c r="B157" t="s">
        <v>388</v>
      </c>
      <c r="C157" t="s">
        <v>382</v>
      </c>
      <c r="D157" t="s">
        <v>284</v>
      </c>
      <c r="E157">
        <f>+(91)-1612545656</f>
        <v>-1612545565</v>
      </c>
    </row>
    <row r="158" spans="1:5" x14ac:dyDescent="0.35">
      <c r="A158" t="s">
        <v>389</v>
      </c>
      <c r="B158" t="s">
        <v>390</v>
      </c>
      <c r="C158" t="s">
        <v>382</v>
      </c>
      <c r="D158" t="s">
        <v>284</v>
      </c>
      <c r="E158">
        <f>+(91)-1615012274</f>
        <v>-1615012183</v>
      </c>
    </row>
    <row r="159" spans="1:5" x14ac:dyDescent="0.35">
      <c r="A159" t="s">
        <v>391</v>
      </c>
      <c r="B159" t="s">
        <v>392</v>
      </c>
      <c r="C159" t="s">
        <v>393</v>
      </c>
      <c r="D159" t="s">
        <v>394</v>
      </c>
      <c r="E159">
        <f>+(91)-7514010757</f>
        <v>-7514010666</v>
      </c>
    </row>
    <row r="160" spans="1:5" x14ac:dyDescent="0.35">
      <c r="A160" t="s">
        <v>395</v>
      </c>
      <c r="B160" t="s">
        <v>396</v>
      </c>
      <c r="C160" t="s">
        <v>393</v>
      </c>
      <c r="D160" t="s">
        <v>394</v>
      </c>
      <c r="E160">
        <f>+(91)-7514055103</f>
        <v>-7514055012</v>
      </c>
    </row>
    <row r="161" spans="1:6" x14ac:dyDescent="0.35">
      <c r="A161" t="s">
        <v>397</v>
      </c>
      <c r="B161" t="s">
        <v>398</v>
      </c>
      <c r="C161" t="s">
        <v>399</v>
      </c>
      <c r="D161" t="s">
        <v>284</v>
      </c>
      <c r="E161" t="s">
        <v>400</v>
      </c>
      <c r="F161" t="s">
        <v>401</v>
      </c>
    </row>
    <row r="162" spans="1:6" x14ac:dyDescent="0.35">
      <c r="A162" t="s">
        <v>402</v>
      </c>
      <c r="B162" t="s">
        <v>403</v>
      </c>
      <c r="C162" t="s">
        <v>404</v>
      </c>
      <c r="D162" t="s">
        <v>172</v>
      </c>
      <c r="E162" t="s">
        <v>405</v>
      </c>
    </row>
    <row r="163" spans="1:6" x14ac:dyDescent="0.35">
      <c r="A163" t="s">
        <v>406</v>
      </c>
      <c r="B163" t="s">
        <v>407</v>
      </c>
      <c r="C163" t="s">
        <v>408</v>
      </c>
      <c r="D163" t="s">
        <v>284</v>
      </c>
      <c r="E163">
        <v>9814088582</v>
      </c>
    </row>
    <row r="164" spans="1:6" x14ac:dyDescent="0.35">
      <c r="A164" t="s">
        <v>409</v>
      </c>
      <c r="B164" t="s">
        <v>410</v>
      </c>
      <c r="C164" t="s">
        <v>411</v>
      </c>
      <c r="D164" t="s">
        <v>47</v>
      </c>
      <c r="E164">
        <f>+(91)-5852220016</f>
        <v>-5852219925</v>
      </c>
    </row>
    <row r="165" spans="1:6" x14ac:dyDescent="0.35">
      <c r="A165" t="s">
        <v>412</v>
      </c>
      <c r="B165" t="s">
        <v>413</v>
      </c>
      <c r="C165" t="s">
        <v>414</v>
      </c>
      <c r="D165" t="s">
        <v>284</v>
      </c>
      <c r="E165">
        <v>9990800008</v>
      </c>
    </row>
    <row r="166" spans="1:6" x14ac:dyDescent="0.35">
      <c r="A166" t="s">
        <v>415</v>
      </c>
      <c r="B166" t="s">
        <v>416</v>
      </c>
      <c r="C166" t="s">
        <v>417</v>
      </c>
      <c r="D166" t="s">
        <v>284</v>
      </c>
      <c r="E166">
        <f>+(91)-9217048287</f>
        <v>-9217048196</v>
      </c>
    </row>
    <row r="167" spans="1:6" x14ac:dyDescent="0.35">
      <c r="A167" t="s">
        <v>418</v>
      </c>
      <c r="B167" t="s">
        <v>419</v>
      </c>
      <c r="C167" t="s">
        <v>420</v>
      </c>
      <c r="D167" t="s">
        <v>284</v>
      </c>
      <c r="E167">
        <f>+(91)-1815043015</f>
        <v>-1815042924</v>
      </c>
    </row>
    <row r="168" spans="1:6" x14ac:dyDescent="0.35">
      <c r="A168" t="s">
        <v>421</v>
      </c>
      <c r="B168" t="s">
        <v>422</v>
      </c>
      <c r="C168" t="s">
        <v>423</v>
      </c>
      <c r="D168" t="s">
        <v>284</v>
      </c>
      <c r="E168">
        <f>+(91)-1634228313</f>
        <v>-1634228222</v>
      </c>
    </row>
    <row r="169" spans="1:6" x14ac:dyDescent="0.35">
      <c r="A169" t="s">
        <v>424</v>
      </c>
      <c r="B169" t="s">
        <v>425</v>
      </c>
      <c r="C169" t="s">
        <v>426</v>
      </c>
      <c r="D169" t="s">
        <v>364</v>
      </c>
      <c r="E169">
        <f>+(91)-1907222465</f>
        <v>-1907222374</v>
      </c>
    </row>
    <row r="170" spans="1:6" x14ac:dyDescent="0.35">
      <c r="A170" t="s">
        <v>427</v>
      </c>
      <c r="B170" t="s">
        <v>428</v>
      </c>
      <c r="C170" t="s">
        <v>420</v>
      </c>
      <c r="D170" t="s">
        <v>284</v>
      </c>
      <c r="E170">
        <f>+(91)-1812237001</f>
        <v>-1812236910</v>
      </c>
    </row>
    <row r="171" spans="1:6" x14ac:dyDescent="0.35">
      <c r="A171" t="s">
        <v>429</v>
      </c>
      <c r="B171" t="s">
        <v>430</v>
      </c>
      <c r="C171" t="s">
        <v>431</v>
      </c>
      <c r="D171" t="s">
        <v>364</v>
      </c>
      <c r="E171">
        <f>+(91)-1972256283</f>
        <v>-1972256192</v>
      </c>
    </row>
    <row r="172" spans="1:6" x14ac:dyDescent="0.35">
      <c r="A172" t="s">
        <v>432</v>
      </c>
      <c r="B172" t="s">
        <v>433</v>
      </c>
      <c r="C172" t="s">
        <v>420</v>
      </c>
      <c r="D172" t="s">
        <v>284</v>
      </c>
      <c r="E172">
        <f>91-9876044001</f>
        <v>-9876043910</v>
      </c>
    </row>
    <row r="173" spans="1:6" x14ac:dyDescent="0.35">
      <c r="A173" t="s">
        <v>434</v>
      </c>
      <c r="B173" t="s">
        <v>435</v>
      </c>
      <c r="C173" t="s">
        <v>436</v>
      </c>
      <c r="D173" t="s">
        <v>284</v>
      </c>
      <c r="E173">
        <f>+(91)-1882501601</f>
        <v>-1882501510</v>
      </c>
    </row>
    <row r="174" spans="1:6" x14ac:dyDescent="0.35">
      <c r="A174" t="s">
        <v>437</v>
      </c>
      <c r="B174" t="s">
        <v>438</v>
      </c>
      <c r="C174" t="s">
        <v>439</v>
      </c>
      <c r="D174" t="s">
        <v>172</v>
      </c>
      <c r="E174">
        <f>+(91)-1453204879</f>
        <v>-1453204788</v>
      </c>
    </row>
    <row r="175" spans="1:6" x14ac:dyDescent="0.35">
      <c r="A175" t="s">
        <v>440</v>
      </c>
      <c r="B175" t="s">
        <v>441</v>
      </c>
      <c r="C175" t="s">
        <v>439</v>
      </c>
      <c r="D175" t="s">
        <v>172</v>
      </c>
      <c r="E175">
        <v>2610106</v>
      </c>
    </row>
    <row r="176" spans="1:6" x14ac:dyDescent="0.35">
      <c r="A176" t="s">
        <v>442</v>
      </c>
      <c r="B176" t="s">
        <v>443</v>
      </c>
      <c r="C176" t="s">
        <v>444</v>
      </c>
      <c r="D176" t="s">
        <v>172</v>
      </c>
      <c r="E176">
        <f>+(91)-1542466564</f>
        <v>-1542466473</v>
      </c>
    </row>
    <row r="177" spans="1:5" x14ac:dyDescent="0.35">
      <c r="A177" t="s">
        <v>445</v>
      </c>
      <c r="B177" t="s">
        <v>446</v>
      </c>
      <c r="C177" t="s">
        <v>447</v>
      </c>
      <c r="D177" t="s">
        <v>284</v>
      </c>
      <c r="E177">
        <f>+(91)-1632236201</f>
        <v>-1632236110</v>
      </c>
    </row>
    <row r="178" spans="1:5" x14ac:dyDescent="0.35">
      <c r="A178" t="s">
        <v>448</v>
      </c>
      <c r="B178" t="s">
        <v>449</v>
      </c>
      <c r="C178" t="s">
        <v>450</v>
      </c>
      <c r="D178" t="s">
        <v>47</v>
      </c>
      <c r="E178">
        <f>+(91)-5102447234</f>
        <v>-5102447143</v>
      </c>
    </row>
    <row r="179" spans="1:5" x14ac:dyDescent="0.35">
      <c r="A179" t="s">
        <v>451</v>
      </c>
      <c r="B179" t="s">
        <v>452</v>
      </c>
      <c r="C179" t="s">
        <v>453</v>
      </c>
      <c r="D179" t="s">
        <v>47</v>
      </c>
      <c r="E179">
        <v>8299202863</v>
      </c>
    </row>
    <row r="180" spans="1:5" x14ac:dyDescent="0.35">
      <c r="A180" t="s">
        <v>454</v>
      </c>
      <c r="B180" t="s">
        <v>455</v>
      </c>
      <c r="C180" t="s">
        <v>456</v>
      </c>
      <c r="D180" t="s">
        <v>172</v>
      </c>
      <c r="E180" t="s">
        <v>457</v>
      </c>
    </row>
    <row r="181" spans="1:5" x14ac:dyDescent="0.35">
      <c r="A181" t="s">
        <v>458</v>
      </c>
      <c r="B181" t="s">
        <v>459</v>
      </c>
      <c r="C181" t="s">
        <v>460</v>
      </c>
      <c r="D181" t="s">
        <v>172</v>
      </c>
      <c r="E181">
        <v>8619215475</v>
      </c>
    </row>
    <row r="182" spans="1:5" x14ac:dyDescent="0.35">
      <c r="A182" t="s">
        <v>461</v>
      </c>
      <c r="B182" t="s">
        <v>462</v>
      </c>
      <c r="C182" t="s">
        <v>460</v>
      </c>
      <c r="D182" t="s">
        <v>172</v>
      </c>
      <c r="E182">
        <f>+(91)-1512251819</f>
        <v>-1512251728</v>
      </c>
    </row>
    <row r="183" spans="1:5" x14ac:dyDescent="0.35">
      <c r="A183" t="s">
        <v>463</v>
      </c>
      <c r="B183" t="s">
        <v>464</v>
      </c>
      <c r="C183" t="s">
        <v>465</v>
      </c>
      <c r="D183" t="s">
        <v>47</v>
      </c>
      <c r="E183">
        <f>+(91)-5122224230</f>
        <v>-5122224139</v>
      </c>
    </row>
    <row r="184" spans="1:5" x14ac:dyDescent="0.35">
      <c r="A184" t="s">
        <v>466</v>
      </c>
      <c r="B184" t="s">
        <v>467</v>
      </c>
      <c r="C184" t="s">
        <v>465</v>
      </c>
      <c r="D184" t="s">
        <v>47</v>
      </c>
      <c r="E184">
        <f>+(91)-5122532870</f>
        <v>-5122532779</v>
      </c>
    </row>
    <row r="185" spans="1:5" x14ac:dyDescent="0.35">
      <c r="A185" t="s">
        <v>468</v>
      </c>
      <c r="B185" t="s">
        <v>469</v>
      </c>
      <c r="C185" t="s">
        <v>465</v>
      </c>
      <c r="D185" t="s">
        <v>47</v>
      </c>
      <c r="E185">
        <f>+(91)-5123988833</f>
        <v>-5123988742</v>
      </c>
    </row>
    <row r="186" spans="1:5" x14ac:dyDescent="0.35">
      <c r="A186" t="s">
        <v>470</v>
      </c>
      <c r="B186" t="s">
        <v>471</v>
      </c>
      <c r="C186" t="s">
        <v>465</v>
      </c>
      <c r="D186" t="s">
        <v>47</v>
      </c>
      <c r="E186">
        <f>91-8006603111</f>
        <v>-8006603020</v>
      </c>
    </row>
    <row r="187" spans="1:5" x14ac:dyDescent="0.35">
      <c r="A187" t="s">
        <v>472</v>
      </c>
      <c r="B187" t="s">
        <v>473</v>
      </c>
      <c r="C187" t="s">
        <v>474</v>
      </c>
      <c r="D187" t="s">
        <v>364</v>
      </c>
      <c r="E187">
        <f>+(91)-1892251379</f>
        <v>-1892251288</v>
      </c>
    </row>
    <row r="188" spans="1:5" x14ac:dyDescent="0.35">
      <c r="A188" t="s">
        <v>475</v>
      </c>
      <c r="B188" t="s">
        <v>476</v>
      </c>
      <c r="C188" t="s">
        <v>465</v>
      </c>
      <c r="D188" t="s">
        <v>47</v>
      </c>
      <c r="E188">
        <f>+(91)-5122530618</f>
        <v>-5122530527</v>
      </c>
    </row>
    <row r="189" spans="1:5" x14ac:dyDescent="0.35">
      <c r="A189" t="s">
        <v>477</v>
      </c>
      <c r="B189" t="s">
        <v>478</v>
      </c>
      <c r="C189" t="s">
        <v>479</v>
      </c>
      <c r="D189" t="s">
        <v>284</v>
      </c>
      <c r="E189">
        <f>+(91)-1832581335</f>
        <v>-1832581244</v>
      </c>
    </row>
    <row r="190" spans="1:5" x14ac:dyDescent="0.35">
      <c r="A190" t="s">
        <v>480</v>
      </c>
      <c r="B190" t="s">
        <v>481</v>
      </c>
      <c r="C190" t="s">
        <v>479</v>
      </c>
      <c r="D190" t="s">
        <v>284</v>
      </c>
      <c r="E190">
        <f>+(91)-1832263758</f>
        <v>-1832263667</v>
      </c>
    </row>
    <row r="191" spans="1:5" x14ac:dyDescent="0.35">
      <c r="A191" t="s">
        <v>482</v>
      </c>
      <c r="B191" t="s">
        <v>483</v>
      </c>
      <c r="C191" t="s">
        <v>479</v>
      </c>
      <c r="D191" t="s">
        <v>284</v>
      </c>
      <c r="E191">
        <f>+(91)-1835030401</f>
        <v>-1835030310</v>
      </c>
    </row>
    <row r="192" spans="1:5" x14ac:dyDescent="0.35">
      <c r="A192" t="s">
        <v>484</v>
      </c>
      <c r="B192" t="s">
        <v>485</v>
      </c>
      <c r="C192" t="s">
        <v>486</v>
      </c>
      <c r="D192" t="s">
        <v>172</v>
      </c>
      <c r="E192">
        <v>9116312345</v>
      </c>
    </row>
    <row r="193" spans="1:5" x14ac:dyDescent="0.35">
      <c r="A193" t="s">
        <v>487</v>
      </c>
      <c r="B193" t="s">
        <v>488</v>
      </c>
      <c r="C193" t="s">
        <v>486</v>
      </c>
      <c r="D193" t="s">
        <v>172</v>
      </c>
      <c r="E193">
        <f>+(91)-7442365091</f>
        <v>-7442365000</v>
      </c>
    </row>
    <row r="194" spans="1:5" x14ac:dyDescent="0.35">
      <c r="A194" t="s">
        <v>489</v>
      </c>
      <c r="B194" t="s">
        <v>490</v>
      </c>
      <c r="C194" t="s">
        <v>491</v>
      </c>
      <c r="D194" t="s">
        <v>47</v>
      </c>
      <c r="E194">
        <f>91-9918100860</f>
        <v>-9918100769</v>
      </c>
    </row>
    <row r="195" spans="1:5" x14ac:dyDescent="0.35">
      <c r="A195" t="s">
        <v>492</v>
      </c>
      <c r="B195" t="s">
        <v>493</v>
      </c>
      <c r="C195" t="s">
        <v>486</v>
      </c>
      <c r="D195" t="s">
        <v>172</v>
      </c>
      <c r="E195">
        <f>+(91)-7442365095</f>
        <v>-7442365004</v>
      </c>
    </row>
    <row r="196" spans="1:5" x14ac:dyDescent="0.35">
      <c r="A196" t="s">
        <v>494</v>
      </c>
      <c r="B196" t="s">
        <v>495</v>
      </c>
      <c r="C196" t="s">
        <v>491</v>
      </c>
      <c r="D196" t="s">
        <v>47</v>
      </c>
      <c r="E196">
        <f>+(91)-5224090300</f>
        <v>-5224090209</v>
      </c>
    </row>
    <row r="197" spans="1:5" x14ac:dyDescent="0.35">
      <c r="A197" t="s">
        <v>496</v>
      </c>
      <c r="B197" t="s">
        <v>497</v>
      </c>
      <c r="C197" t="s">
        <v>491</v>
      </c>
      <c r="D197" t="s">
        <v>47</v>
      </c>
      <c r="E197">
        <f>+(91)-5226713912</f>
        <v>-5226713821</v>
      </c>
    </row>
    <row r="198" spans="1:5" x14ac:dyDescent="0.35">
      <c r="A198" t="s">
        <v>498</v>
      </c>
      <c r="B198" t="s">
        <v>499</v>
      </c>
      <c r="C198" t="s">
        <v>491</v>
      </c>
      <c r="D198" t="s">
        <v>47</v>
      </c>
      <c r="E198">
        <v>7235844888</v>
      </c>
    </row>
    <row r="199" spans="1:5" x14ac:dyDescent="0.35">
      <c r="A199" t="s">
        <v>500</v>
      </c>
      <c r="B199" t="s">
        <v>501</v>
      </c>
      <c r="C199" t="s">
        <v>491</v>
      </c>
      <c r="D199" t="s">
        <v>47</v>
      </c>
      <c r="E199">
        <v>9235400777</v>
      </c>
    </row>
    <row r="200" spans="1:5" x14ac:dyDescent="0.35">
      <c r="A200" t="s">
        <v>345</v>
      </c>
      <c r="B200" t="s">
        <v>502</v>
      </c>
      <c r="C200" t="s">
        <v>491</v>
      </c>
      <c r="D200" t="s">
        <v>47</v>
      </c>
      <c r="E200">
        <f>91-7668585858</f>
        <v>-7668585767</v>
      </c>
    </row>
    <row r="201" spans="1:5" x14ac:dyDescent="0.35">
      <c r="A201" t="s">
        <v>503</v>
      </c>
      <c r="B201" t="s">
        <v>504</v>
      </c>
      <c r="C201" t="s">
        <v>491</v>
      </c>
      <c r="D201" t="s">
        <v>47</v>
      </c>
      <c r="E201">
        <f>91-7668585858</f>
        <v>-7668585767</v>
      </c>
    </row>
    <row r="202" spans="1:5" x14ac:dyDescent="0.35">
      <c r="A202" t="s">
        <v>505</v>
      </c>
      <c r="B202" t="s">
        <v>506</v>
      </c>
      <c r="C202" t="s">
        <v>491</v>
      </c>
      <c r="D202" t="s">
        <v>47</v>
      </c>
      <c r="E202">
        <f>91-8874900900</f>
        <v>-8874900809</v>
      </c>
    </row>
    <row r="203" spans="1:5" x14ac:dyDescent="0.35">
      <c r="A203" t="s">
        <v>507</v>
      </c>
      <c r="B203" t="s">
        <v>508</v>
      </c>
      <c r="C203" t="s">
        <v>491</v>
      </c>
      <c r="D203" t="s">
        <v>47</v>
      </c>
      <c r="E203">
        <v>7235844888</v>
      </c>
    </row>
    <row r="204" spans="1:5" x14ac:dyDescent="0.35">
      <c r="A204" t="s">
        <v>509</v>
      </c>
      <c r="B204" t="s">
        <v>510</v>
      </c>
      <c r="C204" t="s">
        <v>511</v>
      </c>
      <c r="D204" t="s">
        <v>284</v>
      </c>
      <c r="E204">
        <f>+(91)-1992276266</f>
        <v>-1992276175</v>
      </c>
    </row>
    <row r="205" spans="1:5" x14ac:dyDescent="0.35">
      <c r="A205" t="s">
        <v>512</v>
      </c>
      <c r="B205" t="s">
        <v>513</v>
      </c>
      <c r="C205" t="s">
        <v>514</v>
      </c>
      <c r="D205" t="s">
        <v>172</v>
      </c>
      <c r="E205">
        <f>+(91)-1482265084</f>
        <v>-1482264993</v>
      </c>
    </row>
    <row r="206" spans="1:5" x14ac:dyDescent="0.35">
      <c r="A206" t="s">
        <v>515</v>
      </c>
      <c r="B206" t="s">
        <v>516</v>
      </c>
      <c r="C206" t="s">
        <v>517</v>
      </c>
      <c r="D206" t="s">
        <v>394</v>
      </c>
      <c r="E206">
        <f>+(91)-7542268015</f>
        <v>-7542267924</v>
      </c>
    </row>
    <row r="207" spans="1:5" x14ac:dyDescent="0.35">
      <c r="A207" t="s">
        <v>518</v>
      </c>
      <c r="B207" t="s">
        <v>519</v>
      </c>
      <c r="C207" t="s">
        <v>514</v>
      </c>
      <c r="D207" t="s">
        <v>172</v>
      </c>
      <c r="E207" t="s">
        <v>520</v>
      </c>
    </row>
    <row r="208" spans="1:5" x14ac:dyDescent="0.35">
      <c r="A208" t="s">
        <v>345</v>
      </c>
      <c r="B208" t="s">
        <v>521</v>
      </c>
      <c r="C208" t="s">
        <v>522</v>
      </c>
      <c r="D208" t="s">
        <v>47</v>
      </c>
      <c r="E208">
        <f>91-7668585858</f>
        <v>-7668585767</v>
      </c>
    </row>
    <row r="209" spans="1:5" x14ac:dyDescent="0.35">
      <c r="A209" t="s">
        <v>523</v>
      </c>
      <c r="B209" t="s">
        <v>524</v>
      </c>
      <c r="C209" t="s">
        <v>525</v>
      </c>
      <c r="D209" t="s">
        <v>172</v>
      </c>
      <c r="E209">
        <f>+(91)-2912002806</f>
        <v>-2912002715</v>
      </c>
    </row>
    <row r="210" spans="1:5" x14ac:dyDescent="0.35">
      <c r="A210" t="s">
        <v>526</v>
      </c>
      <c r="B210" t="s">
        <v>527</v>
      </c>
      <c r="C210" t="s">
        <v>525</v>
      </c>
      <c r="D210" t="s">
        <v>172</v>
      </c>
      <c r="E210">
        <f>+(91)-2912762064</f>
        <v>-2912761973</v>
      </c>
    </row>
    <row r="211" spans="1:5" x14ac:dyDescent="0.35">
      <c r="A211" t="s">
        <v>402</v>
      </c>
      <c r="B211" t="s">
        <v>528</v>
      </c>
      <c r="C211" t="s">
        <v>525</v>
      </c>
      <c r="D211" t="s">
        <v>172</v>
      </c>
      <c r="E211" t="s">
        <v>529</v>
      </c>
    </row>
    <row r="212" spans="1:5" x14ac:dyDescent="0.35">
      <c r="A212" t="s">
        <v>530</v>
      </c>
      <c r="B212" t="s">
        <v>531</v>
      </c>
      <c r="C212" t="s">
        <v>532</v>
      </c>
      <c r="D212" t="s">
        <v>172</v>
      </c>
      <c r="E212">
        <f>+(91)-1472240999</f>
        <v>-1472240908</v>
      </c>
    </row>
    <row r="213" spans="1:5" x14ac:dyDescent="0.35">
      <c r="A213" t="s">
        <v>533</v>
      </c>
      <c r="B213" t="s">
        <v>534</v>
      </c>
      <c r="C213" t="s">
        <v>535</v>
      </c>
      <c r="D213" t="s">
        <v>172</v>
      </c>
      <c r="E213">
        <f>+(91)-2932002806</f>
        <v>-2932002715</v>
      </c>
    </row>
    <row r="214" spans="1:5" x14ac:dyDescent="0.35">
      <c r="A214" t="s">
        <v>536</v>
      </c>
      <c r="B214" t="s">
        <v>537</v>
      </c>
      <c r="C214" t="s">
        <v>538</v>
      </c>
      <c r="D214" t="s">
        <v>539</v>
      </c>
      <c r="E214" t="s">
        <v>540</v>
      </c>
    </row>
    <row r="215" spans="1:5" x14ac:dyDescent="0.35">
      <c r="A215" t="s">
        <v>541</v>
      </c>
      <c r="B215" t="s">
        <v>542</v>
      </c>
      <c r="C215" t="s">
        <v>538</v>
      </c>
      <c r="D215" t="s">
        <v>539</v>
      </c>
      <c r="E215">
        <f>+(91)-1912464304</f>
        <v>-1912464213</v>
      </c>
    </row>
    <row r="216" spans="1:5" x14ac:dyDescent="0.35">
      <c r="A216" t="s">
        <v>536</v>
      </c>
      <c r="B216" t="s">
        <v>543</v>
      </c>
      <c r="C216" t="s">
        <v>538</v>
      </c>
      <c r="D216" t="s">
        <v>539</v>
      </c>
      <c r="E216" t="s">
        <v>544</v>
      </c>
    </row>
    <row r="217" spans="1:5" x14ac:dyDescent="0.35">
      <c r="A217" t="s">
        <v>545</v>
      </c>
      <c r="B217" t="s">
        <v>546</v>
      </c>
      <c r="C217" t="s">
        <v>538</v>
      </c>
      <c r="D217" t="s">
        <v>539</v>
      </c>
      <c r="E217" t="s">
        <v>547</v>
      </c>
    </row>
    <row r="218" spans="1:5" x14ac:dyDescent="0.35">
      <c r="A218" t="s">
        <v>548</v>
      </c>
      <c r="B218" t="s">
        <v>549</v>
      </c>
      <c r="C218" t="s">
        <v>550</v>
      </c>
      <c r="D218" t="s">
        <v>172</v>
      </c>
      <c r="E218">
        <f>+(91)-2952320460</f>
        <v>-2952320369</v>
      </c>
    </row>
    <row r="219" spans="1:5" x14ac:dyDescent="0.35">
      <c r="A219" t="s">
        <v>551</v>
      </c>
      <c r="B219" t="s">
        <v>552</v>
      </c>
      <c r="C219" t="s">
        <v>553</v>
      </c>
      <c r="D219" t="s">
        <v>539</v>
      </c>
      <c r="E219" t="s">
        <v>554</v>
      </c>
    </row>
    <row r="220" spans="1:5" x14ac:dyDescent="0.35">
      <c r="A220" t="s">
        <v>555</v>
      </c>
      <c r="B220" t="s">
        <v>556</v>
      </c>
      <c r="C220" t="s">
        <v>557</v>
      </c>
      <c r="D220" t="s">
        <v>47</v>
      </c>
      <c r="E220">
        <f>+(91)-9005093544</f>
        <v>-9005093453</v>
      </c>
    </row>
    <row r="221" spans="1:5" x14ac:dyDescent="0.35">
      <c r="A221" t="s">
        <v>558</v>
      </c>
      <c r="B221" t="s">
        <v>559</v>
      </c>
      <c r="C221" t="s">
        <v>560</v>
      </c>
      <c r="D221" t="s">
        <v>394</v>
      </c>
      <c r="E221">
        <f>+(91)-7582403932</f>
        <v>-7582403841</v>
      </c>
    </row>
    <row r="222" spans="1:5" x14ac:dyDescent="0.35">
      <c r="A222" t="s">
        <v>561</v>
      </c>
      <c r="B222" t="s">
        <v>562</v>
      </c>
      <c r="C222" t="s">
        <v>563</v>
      </c>
      <c r="D222" t="s">
        <v>172</v>
      </c>
      <c r="E222">
        <f>+(91)-2942494451</f>
        <v>-2942494360</v>
      </c>
    </row>
    <row r="223" spans="1:5" x14ac:dyDescent="0.35">
      <c r="A223" t="s">
        <v>564</v>
      </c>
      <c r="B223" t="s">
        <v>565</v>
      </c>
      <c r="C223" t="s">
        <v>563</v>
      </c>
      <c r="D223" t="s">
        <v>172</v>
      </c>
      <c r="E223">
        <f>+(91)-2942415141</f>
        <v>-2942415050</v>
      </c>
    </row>
    <row r="224" spans="1:5" x14ac:dyDescent="0.35">
      <c r="A224" t="s">
        <v>566</v>
      </c>
      <c r="B224" t="s">
        <v>567</v>
      </c>
      <c r="C224" t="s">
        <v>568</v>
      </c>
      <c r="D224" t="s">
        <v>394</v>
      </c>
      <c r="E224" t="s">
        <v>569</v>
      </c>
    </row>
    <row r="225" spans="1:5" x14ac:dyDescent="0.35">
      <c r="A225" t="s">
        <v>570</v>
      </c>
      <c r="B225" t="s">
        <v>571</v>
      </c>
      <c r="C225" t="s">
        <v>563</v>
      </c>
      <c r="D225" t="s">
        <v>172</v>
      </c>
      <c r="E225">
        <f>+(91)-2942485738</f>
        <v>-2942485647</v>
      </c>
    </row>
    <row r="226" spans="1:5" x14ac:dyDescent="0.35">
      <c r="A226" t="s">
        <v>572</v>
      </c>
      <c r="B226" t="s">
        <v>573</v>
      </c>
      <c r="C226" t="s">
        <v>574</v>
      </c>
      <c r="D226" t="s">
        <v>47</v>
      </c>
      <c r="E226">
        <f>+(91)-5322636811</f>
        <v>-5322636720</v>
      </c>
    </row>
    <row r="227" spans="1:5" x14ac:dyDescent="0.35">
      <c r="A227" t="s">
        <v>575</v>
      </c>
      <c r="B227" t="s">
        <v>576</v>
      </c>
      <c r="C227" t="s">
        <v>574</v>
      </c>
      <c r="D227" t="s">
        <v>47</v>
      </c>
      <c r="E227">
        <f>+(91)-5322421598</f>
        <v>-5322421507</v>
      </c>
    </row>
    <row r="228" spans="1:5" x14ac:dyDescent="0.35">
      <c r="A228" t="s">
        <v>577</v>
      </c>
      <c r="B228" t="s">
        <v>578</v>
      </c>
      <c r="C228" t="s">
        <v>574</v>
      </c>
      <c r="D228" t="s">
        <v>47</v>
      </c>
      <c r="E228">
        <f>+(91)-1725020705</f>
        <v>-1725020614</v>
      </c>
    </row>
    <row r="229" spans="1:5" x14ac:dyDescent="0.35">
      <c r="A229" t="s">
        <v>579</v>
      </c>
      <c r="B229" t="s">
        <v>580</v>
      </c>
      <c r="C229" t="s">
        <v>581</v>
      </c>
      <c r="D229" t="s">
        <v>394</v>
      </c>
      <c r="E229" t="s">
        <v>582</v>
      </c>
    </row>
    <row r="230" spans="1:5" x14ac:dyDescent="0.35">
      <c r="A230" t="s">
        <v>583</v>
      </c>
      <c r="B230" t="s">
        <v>584</v>
      </c>
      <c r="C230" t="s">
        <v>581</v>
      </c>
      <c r="D230" t="s">
        <v>394</v>
      </c>
      <c r="E230">
        <f>+(91)-7554057422</f>
        <v>-7554057331</v>
      </c>
    </row>
    <row r="231" spans="1:5" x14ac:dyDescent="0.35">
      <c r="A231" t="s">
        <v>585</v>
      </c>
      <c r="B231" t="s">
        <v>586</v>
      </c>
      <c r="C231" t="s">
        <v>581</v>
      </c>
      <c r="D231" t="s">
        <v>394</v>
      </c>
      <c r="E231">
        <f>+(91)-7554222999</f>
        <v>-7554222908</v>
      </c>
    </row>
    <row r="232" spans="1:5" x14ac:dyDescent="0.35">
      <c r="A232" t="s">
        <v>587</v>
      </c>
      <c r="B232" t="s">
        <v>588</v>
      </c>
      <c r="C232" t="s">
        <v>589</v>
      </c>
      <c r="D232" t="s">
        <v>394</v>
      </c>
      <c r="E232">
        <v>7554941001</v>
      </c>
    </row>
    <row r="233" spans="1:5" x14ac:dyDescent="0.35">
      <c r="A233" t="s">
        <v>590</v>
      </c>
      <c r="B233" t="s">
        <v>591</v>
      </c>
      <c r="C233" t="s">
        <v>592</v>
      </c>
      <c r="D233" t="s">
        <v>539</v>
      </c>
      <c r="E233">
        <f>+(91)-9697001093</f>
        <v>-9697001002</v>
      </c>
    </row>
    <row r="234" spans="1:5" x14ac:dyDescent="0.35">
      <c r="A234" t="s">
        <v>593</v>
      </c>
      <c r="B234" t="s">
        <v>594</v>
      </c>
      <c r="C234" t="s">
        <v>581</v>
      </c>
      <c r="D234" t="s">
        <v>394</v>
      </c>
      <c r="E234">
        <f>+(91)-7556420000</f>
        <v>-7556419909</v>
      </c>
    </row>
    <row r="235" spans="1:5" x14ac:dyDescent="0.35">
      <c r="A235" t="s">
        <v>595</v>
      </c>
      <c r="B235" t="s">
        <v>596</v>
      </c>
      <c r="C235" t="s">
        <v>597</v>
      </c>
      <c r="D235" t="s">
        <v>539</v>
      </c>
      <c r="E235">
        <f>+(91)-9419178065</f>
        <v>-9419177974</v>
      </c>
    </row>
    <row r="236" spans="1:5" x14ac:dyDescent="0.35">
      <c r="A236" t="s">
        <v>598</v>
      </c>
      <c r="B236" t="s">
        <v>599</v>
      </c>
      <c r="C236" t="s">
        <v>600</v>
      </c>
      <c r="D236" t="s">
        <v>394</v>
      </c>
      <c r="E236">
        <f>+(91)-7412261555</f>
        <v>-7412261464</v>
      </c>
    </row>
    <row r="237" spans="1:5" x14ac:dyDescent="0.35">
      <c r="A237" t="s">
        <v>601</v>
      </c>
      <c r="B237" t="s">
        <v>602</v>
      </c>
      <c r="C237" t="s">
        <v>603</v>
      </c>
      <c r="D237" t="s">
        <v>394</v>
      </c>
      <c r="E237">
        <f>+(91)-7344052000</f>
        <v>-7344051909</v>
      </c>
    </row>
    <row r="238" spans="1:5" x14ac:dyDescent="0.35">
      <c r="A238" t="s">
        <v>604</v>
      </c>
      <c r="B238" t="s">
        <v>605</v>
      </c>
      <c r="C238" t="s">
        <v>606</v>
      </c>
      <c r="D238" t="s">
        <v>47</v>
      </c>
      <c r="E238">
        <f>+(91)-5452268900</f>
        <v>-5452268809</v>
      </c>
    </row>
    <row r="239" spans="1:5" x14ac:dyDescent="0.35">
      <c r="A239" t="s">
        <v>607</v>
      </c>
      <c r="B239" t="s">
        <v>608</v>
      </c>
      <c r="C239" t="s">
        <v>609</v>
      </c>
      <c r="D239" t="s">
        <v>47</v>
      </c>
      <c r="E239">
        <v>7705803020</v>
      </c>
    </row>
    <row r="240" spans="1:5" x14ac:dyDescent="0.35">
      <c r="A240" t="s">
        <v>610</v>
      </c>
      <c r="B240" t="s">
        <v>611</v>
      </c>
      <c r="C240" t="s">
        <v>612</v>
      </c>
      <c r="D240" t="s">
        <v>172</v>
      </c>
      <c r="E240">
        <f>+(91)-2962254546</f>
        <v>-2962254455</v>
      </c>
    </row>
    <row r="241" spans="1:6" x14ac:dyDescent="0.35">
      <c r="A241" t="s">
        <v>613</v>
      </c>
      <c r="B241" s="1" t="s">
        <v>614</v>
      </c>
      <c r="C241" t="s">
        <v>609</v>
      </c>
      <c r="D241" t="s">
        <v>47</v>
      </c>
      <c r="E241">
        <v>8400333333</v>
      </c>
    </row>
    <row r="242" spans="1:6" x14ac:dyDescent="0.35">
      <c r="A242" t="s">
        <v>615</v>
      </c>
      <c r="B242" t="s">
        <v>616</v>
      </c>
      <c r="C242" t="s">
        <v>617</v>
      </c>
      <c r="D242" t="s">
        <v>539</v>
      </c>
      <c r="E242">
        <f>+(91)-1942466067</f>
        <v>-1942465976</v>
      </c>
    </row>
    <row r="243" spans="1:6" x14ac:dyDescent="0.35">
      <c r="A243" t="s">
        <v>607</v>
      </c>
      <c r="B243" t="s">
        <v>618</v>
      </c>
      <c r="C243" t="s">
        <v>609</v>
      </c>
      <c r="D243" t="s">
        <v>47</v>
      </c>
      <c r="E243" t="s">
        <v>619</v>
      </c>
      <c r="F243" t="s">
        <v>620</v>
      </c>
    </row>
    <row r="244" spans="1:6" x14ac:dyDescent="0.35">
      <c r="A244" t="s">
        <v>621</v>
      </c>
      <c r="B244" t="s">
        <v>622</v>
      </c>
      <c r="C244" t="s">
        <v>617</v>
      </c>
      <c r="D244" t="s">
        <v>539</v>
      </c>
      <c r="E244">
        <f>+(91)-1942435575</f>
        <v>-1942435484</v>
      </c>
    </row>
    <row r="245" spans="1:6" x14ac:dyDescent="0.35">
      <c r="A245" t="s">
        <v>623</v>
      </c>
      <c r="B245" t="s">
        <v>624</v>
      </c>
      <c r="C245" t="s">
        <v>617</v>
      </c>
      <c r="D245" t="s">
        <v>539</v>
      </c>
      <c r="E245">
        <f>+(91)-1912500007</f>
        <v>-1912499916</v>
      </c>
    </row>
    <row r="246" spans="1:6" x14ac:dyDescent="0.35">
      <c r="A246" t="s">
        <v>625</v>
      </c>
      <c r="B246" t="s">
        <v>626</v>
      </c>
      <c r="C246" t="s">
        <v>627</v>
      </c>
      <c r="D246" t="s">
        <v>394</v>
      </c>
      <c r="E246">
        <f>+(91)-7272259301</f>
        <v>-7272259210</v>
      </c>
    </row>
    <row r="247" spans="1:6" x14ac:dyDescent="0.35">
      <c r="A247" t="s">
        <v>628</v>
      </c>
      <c r="B247" t="s">
        <v>629</v>
      </c>
      <c r="C247" t="s">
        <v>630</v>
      </c>
      <c r="D247" t="s">
        <v>47</v>
      </c>
      <c r="E247">
        <v>80058214444</v>
      </c>
    </row>
    <row r="248" spans="1:6" x14ac:dyDescent="0.35">
      <c r="A248" t="s">
        <v>631</v>
      </c>
      <c r="B248" t="s">
        <v>632</v>
      </c>
      <c r="C248" t="s">
        <v>633</v>
      </c>
      <c r="D248" t="s">
        <v>394</v>
      </c>
      <c r="E248" t="s">
        <v>634</v>
      </c>
    </row>
    <row r="249" spans="1:6" x14ac:dyDescent="0.35">
      <c r="A249" t="s">
        <v>635</v>
      </c>
      <c r="B249" t="s">
        <v>636</v>
      </c>
      <c r="C249" t="s">
        <v>637</v>
      </c>
      <c r="D249" t="s">
        <v>47</v>
      </c>
      <c r="E249">
        <v>7380750551</v>
      </c>
    </row>
    <row r="250" spans="1:6" x14ac:dyDescent="0.35">
      <c r="A250" t="s">
        <v>638</v>
      </c>
      <c r="B250" t="s">
        <v>639</v>
      </c>
      <c r="C250" t="s">
        <v>640</v>
      </c>
      <c r="D250" t="s">
        <v>394</v>
      </c>
      <c r="E250">
        <f>+(91)-7314033333</f>
        <v>-7314033242</v>
      </c>
    </row>
    <row r="251" spans="1:6" x14ac:dyDescent="0.35">
      <c r="A251" t="s">
        <v>641</v>
      </c>
      <c r="B251" t="s">
        <v>642</v>
      </c>
      <c r="C251" t="s">
        <v>643</v>
      </c>
      <c r="D251" t="s">
        <v>394</v>
      </c>
      <c r="E251">
        <f>+(91)-7614040401</f>
        <v>-7614040310</v>
      </c>
    </row>
    <row r="252" spans="1:6" x14ac:dyDescent="0.35">
      <c r="A252" t="s">
        <v>644</v>
      </c>
      <c r="B252" t="s">
        <v>645</v>
      </c>
      <c r="C252" t="s">
        <v>643</v>
      </c>
      <c r="D252" t="s">
        <v>394</v>
      </c>
      <c r="E252">
        <f>+(91)-9300163444</f>
        <v>-9300163353</v>
      </c>
    </row>
    <row r="253" spans="1:6" x14ac:dyDescent="0.35">
      <c r="A253" t="s">
        <v>646</v>
      </c>
      <c r="B253" t="s">
        <v>647</v>
      </c>
      <c r="C253" t="s">
        <v>640</v>
      </c>
      <c r="D253" t="s">
        <v>394</v>
      </c>
      <c r="E253">
        <f>+(91)-7314057401</f>
        <v>-7314057310</v>
      </c>
    </row>
    <row r="254" spans="1:6" x14ac:dyDescent="0.35">
      <c r="A254" t="s">
        <v>648</v>
      </c>
      <c r="B254" t="s">
        <v>649</v>
      </c>
      <c r="C254" t="s">
        <v>640</v>
      </c>
      <c r="D254" t="s">
        <v>394</v>
      </c>
      <c r="E254">
        <v>9009900052</v>
      </c>
    </row>
    <row r="255" spans="1:6" x14ac:dyDescent="0.35">
      <c r="A255" t="s">
        <v>650</v>
      </c>
      <c r="B255" t="s">
        <v>651</v>
      </c>
      <c r="C255" t="s">
        <v>652</v>
      </c>
      <c r="D255" t="s">
        <v>394</v>
      </c>
      <c r="E255">
        <v>9109975533</v>
      </c>
    </row>
    <row r="256" spans="1:6" x14ac:dyDescent="0.35">
      <c r="A256" t="s">
        <v>653</v>
      </c>
      <c r="B256" t="s">
        <v>654</v>
      </c>
      <c r="C256" t="s">
        <v>640</v>
      </c>
      <c r="D256" t="s">
        <v>394</v>
      </c>
      <c r="E256">
        <f>+(91)-7316627505</f>
        <v>-7316627414</v>
      </c>
    </row>
    <row r="257" spans="1:6" x14ac:dyDescent="0.35">
      <c r="A257" t="s">
        <v>655</v>
      </c>
      <c r="B257" t="s">
        <v>656</v>
      </c>
      <c r="C257" t="s">
        <v>657</v>
      </c>
      <c r="D257" t="s">
        <v>47</v>
      </c>
      <c r="E257">
        <f>+(91)-8114046666</f>
        <v>-8114046575</v>
      </c>
    </row>
    <row r="258" spans="1:6" x14ac:dyDescent="0.35">
      <c r="A258" t="s">
        <v>658</v>
      </c>
      <c r="B258" t="s">
        <v>659</v>
      </c>
      <c r="C258" t="s">
        <v>657</v>
      </c>
      <c r="D258" t="s">
        <v>47</v>
      </c>
      <c r="E258">
        <f>+(91)-1725200200</f>
        <v>-1725200109</v>
      </c>
    </row>
    <row r="259" spans="1:6" x14ac:dyDescent="0.35">
      <c r="A259" t="s">
        <v>660</v>
      </c>
      <c r="B259" t="s">
        <v>661</v>
      </c>
      <c r="C259" t="s">
        <v>662</v>
      </c>
      <c r="D259" t="s">
        <v>663</v>
      </c>
      <c r="E259">
        <v>9285009966</v>
      </c>
      <c r="F259" t="s">
        <v>664</v>
      </c>
    </row>
    <row r="260" spans="1:6" x14ac:dyDescent="0.35">
      <c r="A260" t="s">
        <v>665</v>
      </c>
      <c r="B260" t="s">
        <v>666</v>
      </c>
      <c r="C260" t="s">
        <v>667</v>
      </c>
      <c r="D260" t="s">
        <v>668</v>
      </c>
      <c r="E260">
        <f>+(91)-2742253699</f>
        <v>-2742253608</v>
      </c>
    </row>
    <row r="261" spans="1:6" x14ac:dyDescent="0.35">
      <c r="A261" t="s">
        <v>669</v>
      </c>
      <c r="B261" t="s">
        <v>670</v>
      </c>
      <c r="C261" t="s">
        <v>671</v>
      </c>
      <c r="D261" t="s">
        <v>668</v>
      </c>
      <c r="E261">
        <f>91-9924324243</f>
        <v>-9924324152</v>
      </c>
    </row>
    <row r="262" spans="1:6" x14ac:dyDescent="0.35">
      <c r="A262" t="s">
        <v>672</v>
      </c>
      <c r="B262" t="s">
        <v>673</v>
      </c>
      <c r="C262" t="s">
        <v>674</v>
      </c>
      <c r="D262" t="s">
        <v>668</v>
      </c>
      <c r="E262">
        <f>+(91)-9824061111</f>
        <v>-9824061020</v>
      </c>
    </row>
    <row r="263" spans="1:6" x14ac:dyDescent="0.35">
      <c r="A263" t="s">
        <v>675</v>
      </c>
      <c r="B263" t="s">
        <v>676</v>
      </c>
      <c r="C263" t="s">
        <v>677</v>
      </c>
      <c r="D263" t="s">
        <v>394</v>
      </c>
      <c r="E263">
        <f>+(91)-9303037444</f>
        <v>-9303037353</v>
      </c>
    </row>
    <row r="264" spans="1:6" x14ac:dyDescent="0.35">
      <c r="A264" t="s">
        <v>678</v>
      </c>
      <c r="B264" t="s">
        <v>679</v>
      </c>
      <c r="C264" t="s">
        <v>680</v>
      </c>
      <c r="D264" t="s">
        <v>668</v>
      </c>
      <c r="E264">
        <v>9824601727</v>
      </c>
    </row>
    <row r="265" spans="1:6" x14ac:dyDescent="0.35">
      <c r="A265" t="s">
        <v>681</v>
      </c>
      <c r="B265" t="s">
        <v>682</v>
      </c>
      <c r="C265" t="s">
        <v>683</v>
      </c>
      <c r="D265" t="s">
        <v>668</v>
      </c>
      <c r="E265">
        <f>+(91)-2762243479</f>
        <v>-2762243388</v>
      </c>
    </row>
    <row r="266" spans="1:6" x14ac:dyDescent="0.35">
      <c r="A266" t="s">
        <v>684</v>
      </c>
      <c r="B266" t="s">
        <v>685</v>
      </c>
      <c r="C266" t="s">
        <v>686</v>
      </c>
      <c r="D266" t="s">
        <v>668</v>
      </c>
      <c r="E266">
        <f>+(91)-2672265306</f>
        <v>-2672265215</v>
      </c>
    </row>
    <row r="267" spans="1:6" x14ac:dyDescent="0.35">
      <c r="A267" t="s">
        <v>687</v>
      </c>
      <c r="B267" t="s">
        <v>688</v>
      </c>
      <c r="C267" t="s">
        <v>683</v>
      </c>
      <c r="D267" t="s">
        <v>668</v>
      </c>
      <c r="E267">
        <v>8909943333</v>
      </c>
    </row>
    <row r="268" spans="1:6" x14ac:dyDescent="0.35">
      <c r="A268" t="s">
        <v>689</v>
      </c>
      <c r="B268" t="s">
        <v>690</v>
      </c>
      <c r="C268" t="s">
        <v>691</v>
      </c>
      <c r="D268" t="s">
        <v>394</v>
      </c>
      <c r="E268">
        <f>+(91)-7162236002</f>
        <v>-7162235911</v>
      </c>
    </row>
    <row r="269" spans="1:6" x14ac:dyDescent="0.35">
      <c r="A269" t="s">
        <v>692</v>
      </c>
      <c r="B269" t="s">
        <v>693</v>
      </c>
      <c r="C269" t="s">
        <v>694</v>
      </c>
      <c r="D269" t="s">
        <v>695</v>
      </c>
      <c r="E269">
        <f>+(91)-9334106571</f>
        <v>-9334106480</v>
      </c>
    </row>
    <row r="270" spans="1:6" x14ac:dyDescent="0.35">
      <c r="A270" t="s">
        <v>696</v>
      </c>
      <c r="B270" t="s">
        <v>697</v>
      </c>
      <c r="C270" t="s">
        <v>698</v>
      </c>
      <c r="D270" t="s">
        <v>668</v>
      </c>
      <c r="E270">
        <f>+(91)-7923212692</f>
        <v>-7923212601</v>
      </c>
    </row>
    <row r="271" spans="1:6" x14ac:dyDescent="0.35">
      <c r="A271" t="s">
        <v>699</v>
      </c>
      <c r="B271" t="s">
        <v>700</v>
      </c>
      <c r="C271" t="s">
        <v>691</v>
      </c>
      <c r="D271" t="s">
        <v>394</v>
      </c>
      <c r="E271" t="s">
        <v>701</v>
      </c>
    </row>
    <row r="272" spans="1:6" x14ac:dyDescent="0.35">
      <c r="A272" t="s">
        <v>702</v>
      </c>
      <c r="B272" t="s">
        <v>703</v>
      </c>
      <c r="C272" t="s">
        <v>704</v>
      </c>
      <c r="D272" t="s">
        <v>668</v>
      </c>
      <c r="E272">
        <f>+(91)-9099006260</f>
        <v>-9099006169</v>
      </c>
    </row>
    <row r="273" spans="1:5" x14ac:dyDescent="0.35">
      <c r="A273" t="s">
        <v>705</v>
      </c>
      <c r="B273" t="s">
        <v>706</v>
      </c>
      <c r="C273" t="s">
        <v>704</v>
      </c>
      <c r="D273" t="s">
        <v>668</v>
      </c>
      <c r="E273">
        <f>+(91)-9824503466</f>
        <v>-9824503375</v>
      </c>
    </row>
    <row r="274" spans="1:5" x14ac:dyDescent="0.35">
      <c r="A274" t="s">
        <v>707</v>
      </c>
      <c r="B274" t="s">
        <v>708</v>
      </c>
      <c r="C274" t="s">
        <v>704</v>
      </c>
      <c r="D274" t="s">
        <v>668</v>
      </c>
      <c r="E274">
        <f>+(91)-7567229999</f>
        <v>-7567229908</v>
      </c>
    </row>
    <row r="275" spans="1:5" x14ac:dyDescent="0.35">
      <c r="A275" t="s">
        <v>709</v>
      </c>
      <c r="B275" t="s">
        <v>710</v>
      </c>
      <c r="C275" t="s">
        <v>711</v>
      </c>
      <c r="D275" t="s">
        <v>394</v>
      </c>
      <c r="E275">
        <f>+(91)-7282243330</f>
        <v>-7282243239</v>
      </c>
    </row>
    <row r="276" spans="1:5" x14ac:dyDescent="0.35">
      <c r="A276" t="s">
        <v>712</v>
      </c>
      <c r="B276" t="s">
        <v>713</v>
      </c>
      <c r="C276" t="s">
        <v>704</v>
      </c>
      <c r="D276" t="s">
        <v>668</v>
      </c>
      <c r="E276" t="s">
        <v>714</v>
      </c>
    </row>
    <row r="277" spans="1:5" x14ac:dyDescent="0.35">
      <c r="A277" t="s">
        <v>715</v>
      </c>
      <c r="B277" t="s">
        <v>716</v>
      </c>
      <c r="C277" t="s">
        <v>717</v>
      </c>
      <c r="D277" t="s">
        <v>668</v>
      </c>
      <c r="E277">
        <v>9712644888</v>
      </c>
    </row>
    <row r="278" spans="1:5" x14ac:dyDescent="0.35">
      <c r="A278" t="s">
        <v>718</v>
      </c>
      <c r="B278" t="s">
        <v>719</v>
      </c>
      <c r="C278" t="s">
        <v>704</v>
      </c>
      <c r="D278" t="s">
        <v>668</v>
      </c>
      <c r="E278">
        <f>+(91)-7930212345</f>
        <v>-7930212254</v>
      </c>
    </row>
    <row r="279" spans="1:5" x14ac:dyDescent="0.35">
      <c r="A279" t="s">
        <v>720</v>
      </c>
      <c r="B279" t="s">
        <v>721</v>
      </c>
      <c r="C279" t="s">
        <v>704</v>
      </c>
      <c r="D279" t="s">
        <v>668</v>
      </c>
      <c r="E279">
        <f>+(91)-7964508888</f>
        <v>-7964508797</v>
      </c>
    </row>
    <row r="280" spans="1:5" x14ac:dyDescent="0.35">
      <c r="A280" t="s">
        <v>722</v>
      </c>
      <c r="B280" t="s">
        <v>723</v>
      </c>
      <c r="C280" t="s">
        <v>704</v>
      </c>
      <c r="D280" t="s">
        <v>668</v>
      </c>
      <c r="E280">
        <f>+(91)-7926440977</f>
        <v>-7926440886</v>
      </c>
    </row>
    <row r="281" spans="1:5" x14ac:dyDescent="0.35">
      <c r="A281" t="s">
        <v>724</v>
      </c>
      <c r="B281" t="s">
        <v>725</v>
      </c>
      <c r="C281" t="s">
        <v>704</v>
      </c>
      <c r="D281" t="s">
        <v>668</v>
      </c>
      <c r="E281">
        <f>+(91)-9879000881</f>
        <v>-9879000790</v>
      </c>
    </row>
    <row r="282" spans="1:5" x14ac:dyDescent="0.35">
      <c r="A282" t="s">
        <v>726</v>
      </c>
      <c r="B282" t="s">
        <v>727</v>
      </c>
      <c r="C282" t="s">
        <v>704</v>
      </c>
      <c r="D282" t="s">
        <v>668</v>
      </c>
      <c r="E282">
        <f>+(91)-7961602222</f>
        <v>-7961602131</v>
      </c>
    </row>
    <row r="283" spans="1:5" x14ac:dyDescent="0.35">
      <c r="A283" t="s">
        <v>728</v>
      </c>
      <c r="B283" t="s">
        <v>729</v>
      </c>
      <c r="C283" t="s">
        <v>704</v>
      </c>
      <c r="D283" t="s">
        <v>668</v>
      </c>
      <c r="E283">
        <f>+(91)-7926871130</f>
        <v>-7926871039</v>
      </c>
    </row>
    <row r="284" spans="1:5" x14ac:dyDescent="0.35">
      <c r="A284" t="s">
        <v>730</v>
      </c>
      <c r="B284" t="s">
        <v>731</v>
      </c>
      <c r="C284" t="s">
        <v>704</v>
      </c>
      <c r="D284" t="s">
        <v>668</v>
      </c>
      <c r="E284">
        <f>+(91)-7925736881</f>
        <v>-7925736790</v>
      </c>
    </row>
    <row r="285" spans="1:5" x14ac:dyDescent="0.35">
      <c r="A285" t="s">
        <v>732</v>
      </c>
      <c r="B285" t="s">
        <v>733</v>
      </c>
      <c r="C285" t="s">
        <v>704</v>
      </c>
      <c r="D285" t="s">
        <v>668</v>
      </c>
      <c r="E285">
        <f>+(91)-7926640274</f>
        <v>-7926640183</v>
      </c>
    </row>
    <row r="286" spans="1:5" x14ac:dyDescent="0.35">
      <c r="A286" t="s">
        <v>734</v>
      </c>
      <c r="B286" t="s">
        <v>735</v>
      </c>
      <c r="C286" t="s">
        <v>704</v>
      </c>
      <c r="D286" t="s">
        <v>668</v>
      </c>
      <c r="E286">
        <v>9909023000</v>
      </c>
    </row>
    <row r="287" spans="1:5" x14ac:dyDescent="0.35">
      <c r="A287" t="s">
        <v>736</v>
      </c>
      <c r="B287" t="s">
        <v>737</v>
      </c>
      <c r="C287" t="s">
        <v>738</v>
      </c>
      <c r="D287" t="s">
        <v>695</v>
      </c>
      <c r="E287">
        <f>+(91)-9304576999</f>
        <v>-9304576908</v>
      </c>
    </row>
    <row r="288" spans="1:5" x14ac:dyDescent="0.35">
      <c r="A288" t="s">
        <v>739</v>
      </c>
      <c r="B288" t="s">
        <v>740</v>
      </c>
      <c r="C288" t="s">
        <v>704</v>
      </c>
      <c r="D288" t="s">
        <v>668</v>
      </c>
      <c r="E288">
        <f>+(91)-7926928114</f>
        <v>-7926928023</v>
      </c>
    </row>
    <row r="289" spans="1:6" x14ac:dyDescent="0.35">
      <c r="A289" t="s">
        <v>741</v>
      </c>
      <c r="B289" t="s">
        <v>742</v>
      </c>
      <c r="C289" t="s">
        <v>704</v>
      </c>
      <c r="D289" t="s">
        <v>668</v>
      </c>
      <c r="E289">
        <v>9512009101</v>
      </c>
    </row>
    <row r="290" spans="1:6" x14ac:dyDescent="0.35">
      <c r="A290" t="s">
        <v>743</v>
      </c>
      <c r="B290" t="s">
        <v>744</v>
      </c>
      <c r="C290" t="s">
        <v>745</v>
      </c>
      <c r="D290" t="s">
        <v>668</v>
      </c>
      <c r="E290">
        <v>9909960715</v>
      </c>
    </row>
    <row r="291" spans="1:6" x14ac:dyDescent="0.35">
      <c r="A291" t="s">
        <v>746</v>
      </c>
      <c r="B291" s="1" t="s">
        <v>747</v>
      </c>
      <c r="C291" t="s">
        <v>748</v>
      </c>
      <c r="D291" t="s">
        <v>668</v>
      </c>
      <c r="E291">
        <v>7406500000</v>
      </c>
    </row>
    <row r="292" spans="1:6" x14ac:dyDescent="0.35">
      <c r="A292" t="s">
        <v>749</v>
      </c>
      <c r="B292" t="s">
        <v>750</v>
      </c>
      <c r="C292" t="s">
        <v>748</v>
      </c>
      <c r="D292" t="s">
        <v>668</v>
      </c>
      <c r="E292">
        <f>+(91)-2692229980</f>
        <v>-2692229889</v>
      </c>
    </row>
    <row r="293" spans="1:6" x14ac:dyDescent="0.35">
      <c r="A293" t="s">
        <v>751</v>
      </c>
      <c r="B293" t="s">
        <v>752</v>
      </c>
      <c r="C293" t="s">
        <v>753</v>
      </c>
      <c r="D293" t="s">
        <v>668</v>
      </c>
      <c r="E293" t="s">
        <v>754</v>
      </c>
      <c r="F293" t="s">
        <v>755</v>
      </c>
    </row>
    <row r="294" spans="1:6" x14ac:dyDescent="0.35">
      <c r="A294" t="s">
        <v>756</v>
      </c>
      <c r="B294" t="s">
        <v>757</v>
      </c>
      <c r="C294" t="s">
        <v>753</v>
      </c>
      <c r="D294" t="s">
        <v>668</v>
      </c>
      <c r="E294">
        <f>+(91)-2652486677</f>
        <v>-2652486586</v>
      </c>
    </row>
    <row r="295" spans="1:6" x14ac:dyDescent="0.35">
      <c r="A295" t="s">
        <v>758</v>
      </c>
      <c r="B295" t="s">
        <v>759</v>
      </c>
      <c r="C295" t="s">
        <v>753</v>
      </c>
      <c r="D295" t="s">
        <v>668</v>
      </c>
      <c r="E295">
        <f>+(91)-2652291500</f>
        <v>-2652291409</v>
      </c>
    </row>
    <row r="296" spans="1:6" x14ac:dyDescent="0.35">
      <c r="A296" t="s">
        <v>760</v>
      </c>
      <c r="B296" s="1" t="s">
        <v>761</v>
      </c>
      <c r="C296" t="s">
        <v>753</v>
      </c>
      <c r="D296" t="s">
        <v>668</v>
      </c>
      <c r="E296">
        <v>9687650939</v>
      </c>
    </row>
    <row r="297" spans="1:6" x14ac:dyDescent="0.35">
      <c r="A297" t="s">
        <v>762</v>
      </c>
      <c r="B297" t="s">
        <v>763</v>
      </c>
      <c r="C297" t="s">
        <v>753</v>
      </c>
      <c r="D297" t="s">
        <v>668</v>
      </c>
      <c r="E297">
        <f>+(91)-2653091234</f>
        <v>-2653091143</v>
      </c>
    </row>
    <row r="298" spans="1:6" x14ac:dyDescent="0.35">
      <c r="A298" t="s">
        <v>764</v>
      </c>
      <c r="B298" t="s">
        <v>765</v>
      </c>
      <c r="C298" t="s">
        <v>766</v>
      </c>
      <c r="D298" t="s">
        <v>695</v>
      </c>
      <c r="E298">
        <f>+(91)-6123249193</f>
        <v>-6123249102</v>
      </c>
    </row>
    <row r="299" spans="1:6" x14ac:dyDescent="0.35">
      <c r="A299" t="s">
        <v>767</v>
      </c>
      <c r="B299" t="s">
        <v>768</v>
      </c>
      <c r="C299" t="s">
        <v>769</v>
      </c>
      <c r="D299" t="s">
        <v>770</v>
      </c>
      <c r="E299">
        <f>+(91)-7122648338</f>
        <v>-7122648247</v>
      </c>
    </row>
    <row r="300" spans="1:6" x14ac:dyDescent="0.35">
      <c r="A300" t="s">
        <v>771</v>
      </c>
      <c r="B300" t="s">
        <v>772</v>
      </c>
      <c r="C300" t="s">
        <v>766</v>
      </c>
      <c r="D300" t="s">
        <v>695</v>
      </c>
      <c r="E300">
        <f>+(91)-6122540074</f>
        <v>-6122539983</v>
      </c>
    </row>
    <row r="301" spans="1:6" x14ac:dyDescent="0.35">
      <c r="A301" t="s">
        <v>773</v>
      </c>
      <c r="B301" t="s">
        <v>774</v>
      </c>
      <c r="C301" t="s">
        <v>766</v>
      </c>
      <c r="D301" t="s">
        <v>695</v>
      </c>
      <c r="E301">
        <f>+(91)-6123299410</f>
        <v>-6123299319</v>
      </c>
    </row>
    <row r="302" spans="1:6" x14ac:dyDescent="0.35">
      <c r="A302" t="s">
        <v>775</v>
      </c>
      <c r="B302" t="s">
        <v>776</v>
      </c>
      <c r="C302" t="s">
        <v>769</v>
      </c>
      <c r="D302" t="s">
        <v>770</v>
      </c>
      <c r="E302">
        <f>+(91)-7122500021</f>
        <v>-7122499930</v>
      </c>
    </row>
    <row r="303" spans="1:6" x14ac:dyDescent="0.35">
      <c r="A303" t="s">
        <v>777</v>
      </c>
      <c r="B303" t="s">
        <v>778</v>
      </c>
      <c r="C303" t="s">
        <v>779</v>
      </c>
      <c r="D303" t="s">
        <v>695</v>
      </c>
      <c r="E303" t="s">
        <v>780</v>
      </c>
    </row>
    <row r="304" spans="1:6" x14ac:dyDescent="0.35">
      <c r="A304" t="s">
        <v>781</v>
      </c>
      <c r="B304" t="s">
        <v>782</v>
      </c>
      <c r="C304" t="s">
        <v>766</v>
      </c>
      <c r="D304" t="s">
        <v>695</v>
      </c>
      <c r="E304">
        <f>+(91)-6122200444</f>
        <v>-6122200353</v>
      </c>
    </row>
    <row r="305" spans="1:6" x14ac:dyDescent="0.35">
      <c r="A305" t="s">
        <v>783</v>
      </c>
      <c r="B305" t="s">
        <v>784</v>
      </c>
      <c r="C305" t="s">
        <v>785</v>
      </c>
      <c r="D305" t="s">
        <v>786</v>
      </c>
      <c r="E305">
        <f>+(91)-7774231854</f>
        <v>-7774231763</v>
      </c>
    </row>
    <row r="306" spans="1:6" x14ac:dyDescent="0.35">
      <c r="A306" t="s">
        <v>787</v>
      </c>
      <c r="B306" t="s">
        <v>788</v>
      </c>
      <c r="C306" t="s">
        <v>769</v>
      </c>
      <c r="D306" t="s">
        <v>770</v>
      </c>
      <c r="E306">
        <f>+(91)-7126454545</f>
        <v>-7126454454</v>
      </c>
    </row>
    <row r="307" spans="1:6" x14ac:dyDescent="0.35">
      <c r="A307" t="s">
        <v>789</v>
      </c>
      <c r="B307" t="s">
        <v>790</v>
      </c>
      <c r="C307" t="s">
        <v>779</v>
      </c>
      <c r="D307" t="s">
        <v>695</v>
      </c>
      <c r="E307" t="s">
        <v>791</v>
      </c>
      <c r="F307" t="s">
        <v>792</v>
      </c>
    </row>
    <row r="308" spans="1:6" x14ac:dyDescent="0.35">
      <c r="A308" t="s">
        <v>793</v>
      </c>
      <c r="B308" t="s">
        <v>794</v>
      </c>
      <c r="C308" t="s">
        <v>769</v>
      </c>
      <c r="D308" t="s">
        <v>770</v>
      </c>
      <c r="E308">
        <f>+(91)-9011060104</f>
        <v>-9011060013</v>
      </c>
    </row>
    <row r="309" spans="1:6" x14ac:dyDescent="0.35">
      <c r="A309" t="s">
        <v>795</v>
      </c>
      <c r="B309" t="s">
        <v>796</v>
      </c>
      <c r="C309" t="s">
        <v>766</v>
      </c>
      <c r="D309" t="s">
        <v>695</v>
      </c>
      <c r="E309">
        <v>9973499200</v>
      </c>
    </row>
    <row r="310" spans="1:6" x14ac:dyDescent="0.35">
      <c r="A310" t="s">
        <v>797</v>
      </c>
      <c r="B310" t="s">
        <v>798</v>
      </c>
      <c r="C310" t="s">
        <v>799</v>
      </c>
      <c r="D310" t="s">
        <v>695</v>
      </c>
      <c r="E310">
        <f>+(91)-9263634639</f>
        <v>-9263634548</v>
      </c>
    </row>
    <row r="311" spans="1:6" x14ac:dyDescent="0.35">
      <c r="A311" t="s">
        <v>800</v>
      </c>
      <c r="B311" t="s">
        <v>801</v>
      </c>
      <c r="C311" t="s">
        <v>802</v>
      </c>
      <c r="D311" t="s">
        <v>770</v>
      </c>
      <c r="E311">
        <f>+(91)-7212510475</f>
        <v>-7212510384</v>
      </c>
    </row>
    <row r="312" spans="1:6" x14ac:dyDescent="0.35">
      <c r="A312" t="s">
        <v>803</v>
      </c>
      <c r="B312" t="s">
        <v>804</v>
      </c>
      <c r="C312" t="s">
        <v>805</v>
      </c>
      <c r="D312" t="s">
        <v>668</v>
      </c>
      <c r="E312">
        <f>+(91)-2752241911</f>
        <v>-2752241820</v>
      </c>
    </row>
    <row r="313" spans="1:6" x14ac:dyDescent="0.35">
      <c r="A313" t="s">
        <v>806</v>
      </c>
      <c r="B313" t="s">
        <v>807</v>
      </c>
      <c r="C313" t="s">
        <v>808</v>
      </c>
      <c r="D313" t="s">
        <v>770</v>
      </c>
      <c r="E313">
        <f>+(91)-2574212121</f>
        <v>-2574212030</v>
      </c>
    </row>
    <row r="314" spans="1:6" x14ac:dyDescent="0.35">
      <c r="A314" t="s">
        <v>809</v>
      </c>
      <c r="B314" t="s">
        <v>810</v>
      </c>
      <c r="C314" t="s">
        <v>811</v>
      </c>
      <c r="D314" t="s">
        <v>668</v>
      </c>
      <c r="E314">
        <f>+(91)-2642233504</f>
        <v>-2642233413</v>
      </c>
    </row>
    <row r="315" spans="1:6" x14ac:dyDescent="0.35">
      <c r="A315" t="s">
        <v>812</v>
      </c>
      <c r="B315" t="s">
        <v>813</v>
      </c>
      <c r="C315" t="s">
        <v>814</v>
      </c>
      <c r="D315" t="s">
        <v>770</v>
      </c>
      <c r="E315">
        <f>+(91)-7242426373</f>
        <v>-7242426282</v>
      </c>
    </row>
    <row r="316" spans="1:6" x14ac:dyDescent="0.35">
      <c r="A316" t="s">
        <v>815</v>
      </c>
      <c r="B316" t="s">
        <v>816</v>
      </c>
      <c r="C316" t="s">
        <v>817</v>
      </c>
      <c r="D316" t="s">
        <v>786</v>
      </c>
      <c r="E316" s="2">
        <v>9.2039018020920296E+31</v>
      </c>
      <c r="F316" t="s">
        <v>818</v>
      </c>
    </row>
    <row r="317" spans="1:6" x14ac:dyDescent="0.35">
      <c r="A317" t="s">
        <v>819</v>
      </c>
      <c r="B317" t="s">
        <v>820</v>
      </c>
      <c r="C317" t="s">
        <v>821</v>
      </c>
      <c r="D317" t="s">
        <v>695</v>
      </c>
      <c r="E317">
        <f>+(91)-6312200267</f>
        <v>-6312200176</v>
      </c>
    </row>
    <row r="318" spans="1:6" x14ac:dyDescent="0.35">
      <c r="A318" t="s">
        <v>822</v>
      </c>
      <c r="B318" t="s">
        <v>823</v>
      </c>
      <c r="C318" t="s">
        <v>824</v>
      </c>
      <c r="D318" t="s">
        <v>668</v>
      </c>
      <c r="E318">
        <f>+(91)-2646225132</f>
        <v>-2646225041</v>
      </c>
    </row>
    <row r="319" spans="1:6" x14ac:dyDescent="0.35">
      <c r="A319" t="s">
        <v>825</v>
      </c>
      <c r="B319" t="s">
        <v>826</v>
      </c>
      <c r="C319" t="s">
        <v>827</v>
      </c>
      <c r="D319" t="s">
        <v>786</v>
      </c>
      <c r="E319" s="2">
        <v>9.2039126940920303E+20</v>
      </c>
      <c r="F319" t="s">
        <v>828</v>
      </c>
    </row>
    <row r="320" spans="1:6" x14ac:dyDescent="0.35">
      <c r="A320" t="s">
        <v>829</v>
      </c>
      <c r="B320" t="s">
        <v>830</v>
      </c>
      <c r="C320" t="s">
        <v>831</v>
      </c>
      <c r="D320" t="s">
        <v>770</v>
      </c>
      <c r="E320">
        <f>+(91)-2562281128</f>
        <v>-2562281037</v>
      </c>
    </row>
    <row r="321" spans="1:5" x14ac:dyDescent="0.35">
      <c r="A321" t="s">
        <v>832</v>
      </c>
      <c r="B321" t="s">
        <v>833</v>
      </c>
      <c r="C321" t="s">
        <v>834</v>
      </c>
      <c r="D321" t="s">
        <v>695</v>
      </c>
      <c r="E321">
        <f>+(91)-6272253525</f>
        <v>-6272253434</v>
      </c>
    </row>
    <row r="322" spans="1:5" x14ac:dyDescent="0.35">
      <c r="A322" t="s">
        <v>835</v>
      </c>
      <c r="B322" t="s">
        <v>836</v>
      </c>
      <c r="C322" t="s">
        <v>837</v>
      </c>
      <c r="D322" t="s">
        <v>668</v>
      </c>
      <c r="E322">
        <f>+(91)-2822225262</f>
        <v>-2822225171</v>
      </c>
    </row>
    <row r="323" spans="1:5" x14ac:dyDescent="0.35">
      <c r="A323" t="s">
        <v>838</v>
      </c>
      <c r="B323" t="s">
        <v>839</v>
      </c>
      <c r="C323" t="s">
        <v>840</v>
      </c>
      <c r="D323" t="s">
        <v>770</v>
      </c>
      <c r="E323">
        <f>+(91)-7232249990</f>
        <v>-7232249899</v>
      </c>
    </row>
    <row r="324" spans="1:5" x14ac:dyDescent="0.35">
      <c r="A324" t="s">
        <v>841</v>
      </c>
      <c r="B324" t="s">
        <v>842</v>
      </c>
      <c r="C324" t="s">
        <v>843</v>
      </c>
      <c r="D324" t="s">
        <v>668</v>
      </c>
      <c r="E324">
        <f>+(91)-2782448718</f>
        <v>-2782448627</v>
      </c>
    </row>
    <row r="325" spans="1:5" x14ac:dyDescent="0.35">
      <c r="A325" t="s">
        <v>844</v>
      </c>
      <c r="B325" t="s">
        <v>845</v>
      </c>
      <c r="C325" t="s">
        <v>846</v>
      </c>
      <c r="D325" t="s">
        <v>786</v>
      </c>
      <c r="E325">
        <v>7884900111</v>
      </c>
    </row>
    <row r="326" spans="1:5" x14ac:dyDescent="0.35">
      <c r="A326" t="s">
        <v>847</v>
      </c>
      <c r="B326" t="s">
        <v>848</v>
      </c>
      <c r="C326" t="s">
        <v>849</v>
      </c>
      <c r="D326" t="s">
        <v>786</v>
      </c>
      <c r="E326">
        <v>7884030011</v>
      </c>
    </row>
    <row r="327" spans="1:5" x14ac:dyDescent="0.35">
      <c r="A327" t="s">
        <v>847</v>
      </c>
      <c r="B327" t="s">
        <v>850</v>
      </c>
      <c r="C327" t="s">
        <v>846</v>
      </c>
      <c r="D327" t="s">
        <v>786</v>
      </c>
      <c r="E327">
        <f>91-7884090400</f>
        <v>-7884090309</v>
      </c>
    </row>
    <row r="328" spans="1:5" x14ac:dyDescent="0.35">
      <c r="A328" t="s">
        <v>743</v>
      </c>
      <c r="B328" t="s">
        <v>851</v>
      </c>
      <c r="C328" t="s">
        <v>852</v>
      </c>
      <c r="D328" t="s">
        <v>668</v>
      </c>
      <c r="E328">
        <v>2483377</v>
      </c>
    </row>
    <row r="329" spans="1:5" x14ac:dyDescent="0.35">
      <c r="A329" t="s">
        <v>853</v>
      </c>
      <c r="B329" t="s">
        <v>854</v>
      </c>
      <c r="C329" t="s">
        <v>855</v>
      </c>
      <c r="D329" t="s">
        <v>786</v>
      </c>
      <c r="E329">
        <v>9826686000</v>
      </c>
    </row>
    <row r="330" spans="1:5" x14ac:dyDescent="0.35">
      <c r="A330" t="s">
        <v>856</v>
      </c>
      <c r="B330" t="s">
        <v>857</v>
      </c>
      <c r="C330" t="s">
        <v>855</v>
      </c>
      <c r="D330" t="s">
        <v>786</v>
      </c>
      <c r="E330">
        <f>+(91)-7714214000</f>
        <v>-7714213909</v>
      </c>
    </row>
    <row r="331" spans="1:5" x14ac:dyDescent="0.35">
      <c r="A331" t="s">
        <v>858</v>
      </c>
      <c r="B331" t="s">
        <v>859</v>
      </c>
      <c r="C331" t="s">
        <v>855</v>
      </c>
      <c r="D331" t="s">
        <v>786</v>
      </c>
      <c r="E331">
        <v>9575100000</v>
      </c>
    </row>
    <row r="332" spans="1:5" x14ac:dyDescent="0.35">
      <c r="A332" t="s">
        <v>860</v>
      </c>
      <c r="B332" t="s">
        <v>861</v>
      </c>
      <c r="C332" t="s">
        <v>862</v>
      </c>
      <c r="D332" t="s">
        <v>668</v>
      </c>
      <c r="E332">
        <f>+(91)-7698009700</f>
        <v>-7698009609</v>
      </c>
    </row>
    <row r="333" spans="1:5" x14ac:dyDescent="0.35">
      <c r="A333" t="s">
        <v>863</v>
      </c>
      <c r="B333" t="s">
        <v>864</v>
      </c>
      <c r="C333" t="s">
        <v>855</v>
      </c>
      <c r="D333" t="s">
        <v>786</v>
      </c>
      <c r="E333">
        <v>9584433160</v>
      </c>
    </row>
    <row r="334" spans="1:5" x14ac:dyDescent="0.35">
      <c r="A334" t="s">
        <v>865</v>
      </c>
      <c r="B334" t="s">
        <v>866</v>
      </c>
      <c r="C334" t="s">
        <v>852</v>
      </c>
      <c r="D334" t="s">
        <v>668</v>
      </c>
      <c r="E334">
        <f>+(91)-9824753009</f>
        <v>-9824752918</v>
      </c>
    </row>
    <row r="335" spans="1:5" x14ac:dyDescent="0.35">
      <c r="A335" t="s">
        <v>867</v>
      </c>
      <c r="B335" t="s">
        <v>868</v>
      </c>
      <c r="C335" t="s">
        <v>855</v>
      </c>
      <c r="D335" t="s">
        <v>786</v>
      </c>
      <c r="E335">
        <f>+(91)-7714222222</f>
        <v>-7714222131</v>
      </c>
    </row>
    <row r="336" spans="1:5" x14ac:dyDescent="0.35">
      <c r="A336" t="s">
        <v>869</v>
      </c>
      <c r="B336" t="s">
        <v>870</v>
      </c>
      <c r="C336" t="s">
        <v>852</v>
      </c>
      <c r="D336" t="s">
        <v>668</v>
      </c>
      <c r="E336">
        <f>+(91)-2614060000</f>
        <v>-2614059909</v>
      </c>
    </row>
    <row r="337" spans="1:6" x14ac:dyDescent="0.35">
      <c r="A337" t="s">
        <v>871</v>
      </c>
      <c r="B337" t="s">
        <v>872</v>
      </c>
      <c r="C337" t="s">
        <v>852</v>
      </c>
      <c r="D337" t="s">
        <v>668</v>
      </c>
      <c r="E337">
        <f>+(91)-2612633901</f>
        <v>-2612633810</v>
      </c>
    </row>
    <row r="338" spans="1:6" x14ac:dyDescent="0.35">
      <c r="A338" t="s">
        <v>873</v>
      </c>
      <c r="B338" t="s">
        <v>874</v>
      </c>
      <c r="C338" t="s">
        <v>875</v>
      </c>
      <c r="D338" t="s">
        <v>668</v>
      </c>
      <c r="E338">
        <f>+(91)-2836223331</f>
        <v>-2836223240</v>
      </c>
    </row>
    <row r="339" spans="1:6" x14ac:dyDescent="0.35">
      <c r="A339" t="s">
        <v>876</v>
      </c>
      <c r="B339" t="s">
        <v>877</v>
      </c>
      <c r="C339" t="s">
        <v>852</v>
      </c>
      <c r="D339" t="s">
        <v>668</v>
      </c>
      <c r="E339">
        <f>+(91)-9824169149</f>
        <v>-9824169058</v>
      </c>
    </row>
    <row r="340" spans="1:6" x14ac:dyDescent="0.35">
      <c r="A340" t="s">
        <v>878</v>
      </c>
      <c r="B340" t="s">
        <v>879</v>
      </c>
      <c r="C340" t="s">
        <v>852</v>
      </c>
      <c r="D340" t="s">
        <v>668</v>
      </c>
      <c r="E340">
        <f>+(91)-2612890413</f>
        <v>-2612890322</v>
      </c>
    </row>
    <row r="341" spans="1:6" x14ac:dyDescent="0.35">
      <c r="A341" t="s">
        <v>880</v>
      </c>
      <c r="B341" t="s">
        <v>881</v>
      </c>
      <c r="C341" t="s">
        <v>852</v>
      </c>
      <c r="D341" t="s">
        <v>668</v>
      </c>
      <c r="E341">
        <f>+(91)-2613081234</f>
        <v>-2613081143</v>
      </c>
    </row>
    <row r="342" spans="1:6" x14ac:dyDescent="0.35">
      <c r="A342" t="s">
        <v>882</v>
      </c>
      <c r="B342" t="s">
        <v>883</v>
      </c>
      <c r="C342" t="s">
        <v>884</v>
      </c>
      <c r="D342" t="s">
        <v>695</v>
      </c>
      <c r="E342">
        <f>+(91)-6243244505</f>
        <v>-6243244414</v>
      </c>
    </row>
    <row r="343" spans="1:6" x14ac:dyDescent="0.35">
      <c r="A343" t="s">
        <v>885</v>
      </c>
      <c r="B343" t="s">
        <v>886</v>
      </c>
      <c r="C343" t="s">
        <v>887</v>
      </c>
      <c r="D343" t="s">
        <v>668</v>
      </c>
      <c r="E343" t="s">
        <v>888</v>
      </c>
      <c r="F343" t="s">
        <v>889</v>
      </c>
    </row>
    <row r="344" spans="1:6" x14ac:dyDescent="0.35">
      <c r="A344" t="s">
        <v>890</v>
      </c>
      <c r="B344" t="s">
        <v>891</v>
      </c>
      <c r="C344" t="s">
        <v>887</v>
      </c>
      <c r="D344" t="s">
        <v>668</v>
      </c>
      <c r="E344">
        <f>+(91)-2812462779</f>
        <v>-2812462688</v>
      </c>
    </row>
    <row r="345" spans="1:6" x14ac:dyDescent="0.35">
      <c r="A345" t="s">
        <v>892</v>
      </c>
      <c r="B345" t="s">
        <v>893</v>
      </c>
      <c r="C345" t="s">
        <v>894</v>
      </c>
      <c r="D345" t="s">
        <v>668</v>
      </c>
      <c r="E345">
        <f>+(91)-2637239323</f>
        <v>-2637239232</v>
      </c>
    </row>
    <row r="346" spans="1:6" x14ac:dyDescent="0.35">
      <c r="A346" t="s">
        <v>746</v>
      </c>
      <c r="B346" t="s">
        <v>895</v>
      </c>
      <c r="C346" t="s">
        <v>887</v>
      </c>
      <c r="D346" t="s">
        <v>668</v>
      </c>
      <c r="E346">
        <v>9879566917</v>
      </c>
    </row>
    <row r="347" spans="1:6" x14ac:dyDescent="0.35">
      <c r="A347" t="s">
        <v>896</v>
      </c>
      <c r="B347" t="s">
        <v>897</v>
      </c>
      <c r="C347" t="s">
        <v>898</v>
      </c>
      <c r="D347" t="s">
        <v>899</v>
      </c>
      <c r="E347">
        <f>+(91)-9263631350</f>
        <v>-9263631259</v>
      </c>
    </row>
    <row r="348" spans="1:6" x14ac:dyDescent="0.35">
      <c r="A348" t="s">
        <v>900</v>
      </c>
      <c r="B348" t="s">
        <v>901</v>
      </c>
      <c r="C348" t="s">
        <v>902</v>
      </c>
      <c r="D348" t="s">
        <v>668</v>
      </c>
      <c r="E348">
        <f>+(91)-2832232531</f>
        <v>-2832232440</v>
      </c>
    </row>
    <row r="349" spans="1:6" x14ac:dyDescent="0.35">
      <c r="A349" t="s">
        <v>903</v>
      </c>
      <c r="B349" t="s">
        <v>904</v>
      </c>
      <c r="C349" t="s">
        <v>905</v>
      </c>
      <c r="D349" t="s">
        <v>786</v>
      </c>
      <c r="E349">
        <v>9203912702</v>
      </c>
      <c r="F349" t="s">
        <v>906</v>
      </c>
    </row>
    <row r="350" spans="1:6" x14ac:dyDescent="0.35">
      <c r="A350" t="s">
        <v>907</v>
      </c>
      <c r="B350" t="s">
        <v>908</v>
      </c>
      <c r="C350" t="s">
        <v>909</v>
      </c>
      <c r="D350" t="s">
        <v>770</v>
      </c>
      <c r="E350">
        <f>+(91)-7172273051</f>
        <v>-7172272960</v>
      </c>
    </row>
    <row r="351" spans="1:6" x14ac:dyDescent="0.35">
      <c r="A351" t="s">
        <v>910</v>
      </c>
      <c r="B351" t="s">
        <v>911</v>
      </c>
      <c r="C351" t="s">
        <v>912</v>
      </c>
      <c r="D351" t="s">
        <v>668</v>
      </c>
      <c r="E351">
        <f>+(91)-2792240215</f>
        <v>-2792240124</v>
      </c>
    </row>
    <row r="352" spans="1:6" x14ac:dyDescent="0.35">
      <c r="A352" t="s">
        <v>913</v>
      </c>
      <c r="B352" t="s">
        <v>914</v>
      </c>
      <c r="C352" t="s">
        <v>915</v>
      </c>
      <c r="D352" t="s">
        <v>668</v>
      </c>
      <c r="E352">
        <f>+(91)-2882571102</f>
        <v>-2882571011</v>
      </c>
    </row>
    <row r="353" spans="1:6" x14ac:dyDescent="0.35">
      <c r="A353" t="s">
        <v>916</v>
      </c>
      <c r="B353" t="s">
        <v>917</v>
      </c>
      <c r="C353" t="s">
        <v>918</v>
      </c>
      <c r="D353" t="s">
        <v>770</v>
      </c>
      <c r="E353">
        <f>+(91)-2402484922</f>
        <v>-2402484831</v>
      </c>
    </row>
    <row r="354" spans="1:6" x14ac:dyDescent="0.35">
      <c r="A354" t="s">
        <v>919</v>
      </c>
      <c r="B354" t="s">
        <v>920</v>
      </c>
      <c r="C354" t="s">
        <v>918</v>
      </c>
      <c r="D354" t="s">
        <v>770</v>
      </c>
      <c r="E354">
        <f>+(91)-2406616666</f>
        <v>-2406616575</v>
      </c>
    </row>
    <row r="355" spans="1:6" x14ac:dyDescent="0.35">
      <c r="A355" t="s">
        <v>921</v>
      </c>
      <c r="B355" t="s">
        <v>922</v>
      </c>
      <c r="C355" t="s">
        <v>923</v>
      </c>
      <c r="D355" t="s">
        <v>770</v>
      </c>
      <c r="E355">
        <f>91-9168623578</f>
        <v>-9168623487</v>
      </c>
    </row>
    <row r="356" spans="1:6" x14ac:dyDescent="0.35">
      <c r="A356" t="s">
        <v>924</v>
      </c>
      <c r="B356" t="s">
        <v>925</v>
      </c>
      <c r="C356" t="s">
        <v>926</v>
      </c>
      <c r="D356" t="s">
        <v>899</v>
      </c>
      <c r="E356">
        <f>+(91)-8227996611</f>
        <v>-8227996520</v>
      </c>
    </row>
    <row r="357" spans="1:6" x14ac:dyDescent="0.35">
      <c r="A357" t="s">
        <v>927</v>
      </c>
      <c r="B357" t="s">
        <v>928</v>
      </c>
      <c r="C357" t="s">
        <v>929</v>
      </c>
      <c r="D357" t="s">
        <v>899</v>
      </c>
      <c r="E357">
        <f>+(91)-9263631334</f>
        <v>-9263631243</v>
      </c>
    </row>
    <row r="358" spans="1:6" x14ac:dyDescent="0.35">
      <c r="A358" t="s">
        <v>930</v>
      </c>
      <c r="B358" t="s">
        <v>931</v>
      </c>
      <c r="C358" t="s">
        <v>926</v>
      </c>
      <c r="D358" t="s">
        <v>899</v>
      </c>
      <c r="E358">
        <f>+(91)-6513015555</f>
        <v>-6513015464</v>
      </c>
    </row>
    <row r="359" spans="1:6" x14ac:dyDescent="0.35">
      <c r="A359" t="s">
        <v>932</v>
      </c>
      <c r="B359" t="s">
        <v>933</v>
      </c>
      <c r="C359" t="s">
        <v>926</v>
      </c>
      <c r="D359" t="s">
        <v>899</v>
      </c>
      <c r="E359">
        <f>91-993120001/91-9431104771</f>
        <v>-9442018086.6043949</v>
      </c>
    </row>
    <row r="360" spans="1:6" x14ac:dyDescent="0.35">
      <c r="A360" t="s">
        <v>934</v>
      </c>
      <c r="B360" t="s">
        <v>935</v>
      </c>
      <c r="C360" t="s">
        <v>926</v>
      </c>
      <c r="D360" t="s">
        <v>899</v>
      </c>
      <c r="E360">
        <f>+(91)-6513029900</f>
        <v>-6513029809</v>
      </c>
    </row>
    <row r="361" spans="1:6" x14ac:dyDescent="0.35">
      <c r="A361" t="s">
        <v>936</v>
      </c>
      <c r="B361" t="s">
        <v>937</v>
      </c>
      <c r="C361" t="s">
        <v>938</v>
      </c>
      <c r="D361" t="s">
        <v>770</v>
      </c>
      <c r="E361" t="s">
        <v>939</v>
      </c>
    </row>
    <row r="362" spans="1:6" x14ac:dyDescent="0.35">
      <c r="A362" t="s">
        <v>743</v>
      </c>
      <c r="B362" t="s">
        <v>940</v>
      </c>
      <c r="C362" t="s">
        <v>941</v>
      </c>
      <c r="D362" t="s">
        <v>942</v>
      </c>
      <c r="E362">
        <v>7041333777</v>
      </c>
    </row>
    <row r="363" spans="1:6" x14ac:dyDescent="0.35">
      <c r="A363" t="s">
        <v>943</v>
      </c>
      <c r="B363" t="s">
        <v>944</v>
      </c>
      <c r="C363" t="s">
        <v>941</v>
      </c>
      <c r="D363" t="s">
        <v>668</v>
      </c>
      <c r="E363">
        <v>7930991201</v>
      </c>
      <c r="F363" t="s">
        <v>945</v>
      </c>
    </row>
    <row r="364" spans="1:6" x14ac:dyDescent="0.35">
      <c r="A364" t="s">
        <v>946</v>
      </c>
      <c r="B364" t="s">
        <v>947</v>
      </c>
      <c r="C364" t="s">
        <v>948</v>
      </c>
      <c r="D364" t="s">
        <v>770</v>
      </c>
      <c r="E364">
        <f>+(91)-2532351277</f>
        <v>-2532351186</v>
      </c>
    </row>
    <row r="365" spans="1:6" x14ac:dyDescent="0.35">
      <c r="A365" t="s">
        <v>746</v>
      </c>
      <c r="B365" t="s">
        <v>949</v>
      </c>
      <c r="C365" t="s">
        <v>950</v>
      </c>
      <c r="D365" t="s">
        <v>951</v>
      </c>
      <c r="E365">
        <v>9624098595</v>
      </c>
    </row>
    <row r="366" spans="1:6" x14ac:dyDescent="0.35">
      <c r="A366" t="s">
        <v>952</v>
      </c>
      <c r="B366" t="s">
        <v>953</v>
      </c>
      <c r="C366" t="s">
        <v>948</v>
      </c>
      <c r="D366" t="s">
        <v>770</v>
      </c>
      <c r="E366">
        <f>+(91)-2532380881</f>
        <v>-2532380790</v>
      </c>
    </row>
    <row r="367" spans="1:6" x14ac:dyDescent="0.35">
      <c r="A367" t="s">
        <v>954</v>
      </c>
      <c r="B367" t="s">
        <v>955</v>
      </c>
      <c r="C367" t="s">
        <v>948</v>
      </c>
      <c r="D367" t="s">
        <v>770</v>
      </c>
      <c r="E367">
        <f>+(91)-2532383890</f>
        <v>-2532383799</v>
      </c>
    </row>
    <row r="368" spans="1:6" x14ac:dyDescent="0.35">
      <c r="A368" t="s">
        <v>956</v>
      </c>
      <c r="B368" t="s">
        <v>957</v>
      </c>
      <c r="C368" t="s">
        <v>958</v>
      </c>
      <c r="D368" t="s">
        <v>695</v>
      </c>
      <c r="E368">
        <f>+(91)-8797096012</f>
        <v>-8797095921</v>
      </c>
    </row>
    <row r="369" spans="1:5" x14ac:dyDescent="0.35">
      <c r="A369" t="s">
        <v>835</v>
      </c>
      <c r="B369" t="s">
        <v>959</v>
      </c>
      <c r="C369" t="s">
        <v>960</v>
      </c>
      <c r="D369" t="s">
        <v>668</v>
      </c>
      <c r="E369">
        <f>+(91)-2852661470</f>
        <v>-2852661379</v>
      </c>
    </row>
    <row r="370" spans="1:5" x14ac:dyDescent="0.35">
      <c r="A370" t="s">
        <v>961</v>
      </c>
      <c r="B370" t="s">
        <v>962</v>
      </c>
      <c r="C370" t="s">
        <v>963</v>
      </c>
      <c r="D370" t="s">
        <v>964</v>
      </c>
      <c r="E370">
        <f>+(91)-7782231500</f>
        <v>-7782231409</v>
      </c>
    </row>
    <row r="371" spans="1:5" x14ac:dyDescent="0.35">
      <c r="A371" t="s">
        <v>965</v>
      </c>
      <c r="B371" t="s">
        <v>966</v>
      </c>
      <c r="C371" t="s">
        <v>967</v>
      </c>
      <c r="D371" t="s">
        <v>899</v>
      </c>
      <c r="E371">
        <f>+(91)-9204796100</f>
        <v>-9204796009</v>
      </c>
    </row>
    <row r="372" spans="1:5" x14ac:dyDescent="0.35">
      <c r="A372" t="s">
        <v>968</v>
      </c>
      <c r="B372" t="s">
        <v>969</v>
      </c>
      <c r="C372" t="s">
        <v>970</v>
      </c>
      <c r="D372" t="s">
        <v>899</v>
      </c>
      <c r="E372">
        <f>+(91)-9835806668</f>
        <v>-9835806577</v>
      </c>
    </row>
    <row r="373" spans="1:5" x14ac:dyDescent="0.35">
      <c r="A373" t="s">
        <v>971</v>
      </c>
      <c r="B373" t="s">
        <v>972</v>
      </c>
      <c r="C373" t="s">
        <v>973</v>
      </c>
      <c r="D373" t="s">
        <v>770</v>
      </c>
      <c r="E373">
        <v>9822501816</v>
      </c>
    </row>
    <row r="374" spans="1:5" x14ac:dyDescent="0.35">
      <c r="A374" t="s">
        <v>974</v>
      </c>
      <c r="B374" t="s">
        <v>975</v>
      </c>
      <c r="C374" t="s">
        <v>976</v>
      </c>
      <c r="D374" t="s">
        <v>770</v>
      </c>
      <c r="E374">
        <f>+(91)-2462230722</f>
        <v>-2462230631</v>
      </c>
    </row>
    <row r="375" spans="1:5" x14ac:dyDescent="0.35">
      <c r="A375" t="s">
        <v>977</v>
      </c>
      <c r="B375" t="s">
        <v>978</v>
      </c>
      <c r="C375" t="s">
        <v>979</v>
      </c>
      <c r="D375" t="s">
        <v>899</v>
      </c>
      <c r="E375">
        <f>91-9135000632/7654836688</f>
        <v>89.806636770406826</v>
      </c>
    </row>
    <row r="376" spans="1:5" x14ac:dyDescent="0.35">
      <c r="A376" t="s">
        <v>980</v>
      </c>
      <c r="B376" t="s">
        <v>981</v>
      </c>
      <c r="C376" t="s">
        <v>979</v>
      </c>
      <c r="D376" t="s">
        <v>899</v>
      </c>
      <c r="E376">
        <f>91-7979999291</f>
        <v>-7979999200</v>
      </c>
    </row>
    <row r="377" spans="1:5" x14ac:dyDescent="0.35">
      <c r="A377" t="s">
        <v>982</v>
      </c>
      <c r="B377" t="s">
        <v>983</v>
      </c>
      <c r="C377" t="s">
        <v>979</v>
      </c>
      <c r="D377" t="s">
        <v>899</v>
      </c>
      <c r="E377">
        <f>91-9135009788/9835829955</f>
        <v>90.071251757117224</v>
      </c>
    </row>
    <row r="378" spans="1:5" x14ac:dyDescent="0.35">
      <c r="A378" t="s">
        <v>984</v>
      </c>
      <c r="B378" t="s">
        <v>985</v>
      </c>
      <c r="C378" t="s">
        <v>986</v>
      </c>
      <c r="D378" t="s">
        <v>695</v>
      </c>
      <c r="E378">
        <f>+(91)-6454232529</f>
        <v>-6454232438</v>
      </c>
    </row>
    <row r="379" spans="1:5" x14ac:dyDescent="0.35">
      <c r="A379" t="s">
        <v>734</v>
      </c>
      <c r="B379" t="s">
        <v>987</v>
      </c>
      <c r="C379" t="s">
        <v>988</v>
      </c>
      <c r="D379" t="s">
        <v>668</v>
      </c>
      <c r="E379" t="s">
        <v>989</v>
      </c>
    </row>
    <row r="380" spans="1:5" x14ac:dyDescent="0.35">
      <c r="A380" t="s">
        <v>990</v>
      </c>
      <c r="B380" t="s">
        <v>991</v>
      </c>
      <c r="C380" t="s">
        <v>992</v>
      </c>
      <c r="D380" t="s">
        <v>899</v>
      </c>
      <c r="E380">
        <f>+(91)-6572360341</f>
        <v>-6572360250</v>
      </c>
    </row>
    <row r="381" spans="1:5" x14ac:dyDescent="0.35">
      <c r="A381" t="s">
        <v>993</v>
      </c>
      <c r="B381" t="s">
        <v>994</v>
      </c>
      <c r="C381" t="s">
        <v>992</v>
      </c>
      <c r="D381" t="s">
        <v>899</v>
      </c>
      <c r="E381">
        <f>+(91)-6572249054</f>
        <v>-6572248963</v>
      </c>
    </row>
    <row r="382" spans="1:5" x14ac:dyDescent="0.35">
      <c r="A382" t="s">
        <v>995</v>
      </c>
      <c r="B382" t="s">
        <v>996</v>
      </c>
      <c r="C382" t="s">
        <v>992</v>
      </c>
      <c r="D382" t="s">
        <v>899</v>
      </c>
      <c r="E382">
        <f>+(91)-6576504444</f>
        <v>-6576504353</v>
      </c>
    </row>
    <row r="383" spans="1:5" x14ac:dyDescent="0.35">
      <c r="A383" t="s">
        <v>997</v>
      </c>
      <c r="B383" t="s">
        <v>998</v>
      </c>
      <c r="C383" t="s">
        <v>999</v>
      </c>
      <c r="D383" t="s">
        <v>770</v>
      </c>
      <c r="E383">
        <f>+(91)-2132244002</f>
        <v>-2132243911</v>
      </c>
    </row>
    <row r="384" spans="1:5" x14ac:dyDescent="0.35">
      <c r="A384" t="s">
        <v>1000</v>
      </c>
      <c r="B384" t="s">
        <v>1001</v>
      </c>
      <c r="C384" t="s">
        <v>1002</v>
      </c>
      <c r="D384" t="s">
        <v>1003</v>
      </c>
      <c r="E384">
        <f>+(91)-8462236236</f>
        <v>-8462236145</v>
      </c>
    </row>
    <row r="385" spans="1:5" x14ac:dyDescent="0.35">
      <c r="A385" t="s">
        <v>1004</v>
      </c>
      <c r="B385" t="s">
        <v>1005</v>
      </c>
      <c r="C385" t="s">
        <v>1006</v>
      </c>
      <c r="D385" t="s">
        <v>1007</v>
      </c>
      <c r="E385" t="s">
        <v>1008</v>
      </c>
    </row>
    <row r="386" spans="1:5" x14ac:dyDescent="0.35">
      <c r="A386" t="s">
        <v>1009</v>
      </c>
      <c r="B386" t="s">
        <v>1010</v>
      </c>
      <c r="C386" t="s">
        <v>1011</v>
      </c>
      <c r="D386" t="s">
        <v>770</v>
      </c>
      <c r="E386" t="s">
        <v>1012</v>
      </c>
    </row>
    <row r="387" spans="1:5" x14ac:dyDescent="0.35">
      <c r="A387" t="s">
        <v>1013</v>
      </c>
      <c r="B387" t="s">
        <v>1014</v>
      </c>
      <c r="C387" t="s">
        <v>1006</v>
      </c>
      <c r="D387" t="s">
        <v>1007</v>
      </c>
      <c r="E387">
        <f>+(91)-3532545311</f>
        <v>-3532545220</v>
      </c>
    </row>
    <row r="388" spans="1:5" x14ac:dyDescent="0.35">
      <c r="A388" t="s">
        <v>1015</v>
      </c>
      <c r="B388" t="s">
        <v>1016</v>
      </c>
      <c r="C388" t="s">
        <v>1017</v>
      </c>
      <c r="D388" t="s">
        <v>770</v>
      </c>
      <c r="E388">
        <f>+(91)-2503262604</f>
        <v>-2503262513</v>
      </c>
    </row>
    <row r="389" spans="1:5" x14ac:dyDescent="0.35">
      <c r="A389" t="s">
        <v>1018</v>
      </c>
      <c r="B389" t="s">
        <v>1019</v>
      </c>
      <c r="C389" t="s">
        <v>1020</v>
      </c>
      <c r="D389" t="s">
        <v>770</v>
      </c>
      <c r="E389">
        <f>+(91)-2512566314</f>
        <v>-2512566223</v>
      </c>
    </row>
    <row r="390" spans="1:5" x14ac:dyDescent="0.35">
      <c r="A390" t="s">
        <v>1021</v>
      </c>
      <c r="B390" t="s">
        <v>1022</v>
      </c>
      <c r="C390" t="s">
        <v>1023</v>
      </c>
      <c r="D390" t="s">
        <v>1007</v>
      </c>
      <c r="E390">
        <f>+(91)-3432344030</f>
        <v>-3432343939</v>
      </c>
    </row>
    <row r="391" spans="1:5" x14ac:dyDescent="0.35">
      <c r="A391" t="s">
        <v>1024</v>
      </c>
      <c r="B391" t="s">
        <v>1025</v>
      </c>
      <c r="C391" t="s">
        <v>1026</v>
      </c>
      <c r="D391" t="s">
        <v>1027</v>
      </c>
      <c r="E391">
        <f>+(91)-3592231828</f>
        <v>-3592231737</v>
      </c>
    </row>
    <row r="392" spans="1:5" x14ac:dyDescent="0.35">
      <c r="A392" t="s">
        <v>1028</v>
      </c>
      <c r="B392" t="s">
        <v>1029</v>
      </c>
      <c r="C392" t="s">
        <v>1030</v>
      </c>
      <c r="D392" t="s">
        <v>770</v>
      </c>
      <c r="E392">
        <f>+(91)-2242933933</f>
        <v>-2242933842</v>
      </c>
    </row>
    <row r="393" spans="1:5" x14ac:dyDescent="0.35">
      <c r="A393" t="s">
        <v>1031</v>
      </c>
      <c r="B393" t="s">
        <v>1032</v>
      </c>
      <c r="C393" t="s">
        <v>1030</v>
      </c>
      <c r="D393" t="s">
        <v>770</v>
      </c>
      <c r="E393">
        <f>+(91)-2225894650</f>
        <v>-2225894559</v>
      </c>
    </row>
    <row r="394" spans="1:5" x14ac:dyDescent="0.35">
      <c r="A394" t="s">
        <v>1033</v>
      </c>
      <c r="B394" t="s">
        <v>1034</v>
      </c>
      <c r="C394" t="s">
        <v>1030</v>
      </c>
      <c r="D394" t="s">
        <v>770</v>
      </c>
      <c r="E394">
        <f>+(91)-2266776699</f>
        <v>-2266776608</v>
      </c>
    </row>
    <row r="395" spans="1:5" x14ac:dyDescent="0.35">
      <c r="A395" t="s">
        <v>1035</v>
      </c>
      <c r="B395" t="s">
        <v>1036</v>
      </c>
      <c r="C395" t="s">
        <v>1037</v>
      </c>
      <c r="D395" t="s">
        <v>770</v>
      </c>
      <c r="E395">
        <v>8108107074</v>
      </c>
    </row>
    <row r="396" spans="1:5" x14ac:dyDescent="0.35">
      <c r="A396" t="s">
        <v>1038</v>
      </c>
      <c r="B396" t="s">
        <v>1039</v>
      </c>
      <c r="C396" t="s">
        <v>1040</v>
      </c>
      <c r="D396" t="s">
        <v>770</v>
      </c>
      <c r="E396" t="s">
        <v>1041</v>
      </c>
    </row>
    <row r="397" spans="1:5" x14ac:dyDescent="0.35">
      <c r="A397" t="s">
        <v>1042</v>
      </c>
      <c r="B397" t="s">
        <v>1043</v>
      </c>
      <c r="C397" t="s">
        <v>1037</v>
      </c>
      <c r="D397" t="s">
        <v>770</v>
      </c>
      <c r="E397">
        <v>9325721619</v>
      </c>
    </row>
    <row r="398" spans="1:5" x14ac:dyDescent="0.35">
      <c r="A398" t="s">
        <v>1044</v>
      </c>
      <c r="B398" t="s">
        <v>1045</v>
      </c>
      <c r="C398" t="s">
        <v>1037</v>
      </c>
      <c r="D398" t="s">
        <v>770</v>
      </c>
      <c r="E398">
        <f>+(91)-2233244444</f>
        <v>-2233244353</v>
      </c>
    </row>
    <row r="399" spans="1:5" x14ac:dyDescent="0.35">
      <c r="A399" t="s">
        <v>1046</v>
      </c>
      <c r="B399" t="s">
        <v>1047</v>
      </c>
      <c r="C399" t="s">
        <v>1048</v>
      </c>
      <c r="D399" t="s">
        <v>770</v>
      </c>
      <c r="E399">
        <f>+(91)-2382251458</f>
        <v>-2382251367</v>
      </c>
    </row>
    <row r="400" spans="1:5" x14ac:dyDescent="0.35">
      <c r="A400" t="s">
        <v>1049</v>
      </c>
      <c r="B400" t="s">
        <v>1050</v>
      </c>
      <c r="C400" t="s">
        <v>1037</v>
      </c>
      <c r="D400" t="s">
        <v>770</v>
      </c>
      <c r="E400" t="s">
        <v>1051</v>
      </c>
    </row>
    <row r="401" spans="1:5" x14ac:dyDescent="0.35">
      <c r="A401" t="s">
        <v>1038</v>
      </c>
      <c r="B401" t="s">
        <v>1052</v>
      </c>
      <c r="C401" t="s">
        <v>1037</v>
      </c>
      <c r="D401" t="s">
        <v>770</v>
      </c>
      <c r="E401">
        <f>91-22-28714455</f>
        <v>-28714386</v>
      </c>
    </row>
    <row r="402" spans="1:5" x14ac:dyDescent="0.35">
      <c r="A402" t="s">
        <v>1053</v>
      </c>
      <c r="B402" t="s">
        <v>1054</v>
      </c>
      <c r="C402" t="s">
        <v>1037</v>
      </c>
      <c r="D402" t="s">
        <v>770</v>
      </c>
      <c r="E402">
        <v>7719800000</v>
      </c>
    </row>
    <row r="403" spans="1:5" x14ac:dyDescent="0.35">
      <c r="A403" t="s">
        <v>1055</v>
      </c>
      <c r="B403" t="s">
        <v>1056</v>
      </c>
      <c r="C403" t="s">
        <v>1037</v>
      </c>
      <c r="D403" t="s">
        <v>770</v>
      </c>
      <c r="E403">
        <v>9594973643</v>
      </c>
    </row>
    <row r="404" spans="1:5" x14ac:dyDescent="0.35">
      <c r="A404" t="s">
        <v>1057</v>
      </c>
      <c r="B404" t="s">
        <v>1058</v>
      </c>
      <c r="C404" t="s">
        <v>1037</v>
      </c>
      <c r="D404" t="s">
        <v>770</v>
      </c>
      <c r="E404">
        <f>91-9664393939</f>
        <v>-9664393848</v>
      </c>
    </row>
    <row r="405" spans="1:5" x14ac:dyDescent="0.35">
      <c r="A405" t="s">
        <v>1059</v>
      </c>
      <c r="B405" t="s">
        <v>1060</v>
      </c>
      <c r="C405" t="s">
        <v>1061</v>
      </c>
      <c r="D405" t="s">
        <v>1003</v>
      </c>
      <c r="E405">
        <v>9985736555</v>
      </c>
    </row>
    <row r="406" spans="1:5" x14ac:dyDescent="0.35">
      <c r="A406" t="s">
        <v>1062</v>
      </c>
      <c r="B406" t="s">
        <v>1063</v>
      </c>
      <c r="C406" t="s">
        <v>1064</v>
      </c>
      <c r="D406" t="s">
        <v>770</v>
      </c>
      <c r="E406">
        <f>+(91)-1592250047</f>
        <v>-1592249956</v>
      </c>
    </row>
    <row r="407" spans="1:5" x14ac:dyDescent="0.35">
      <c r="A407" t="s">
        <v>1065</v>
      </c>
      <c r="B407" t="s">
        <v>1066</v>
      </c>
      <c r="C407" t="s">
        <v>1037</v>
      </c>
      <c r="D407" t="s">
        <v>770</v>
      </c>
      <c r="E407">
        <f>+(91)-2226820066</f>
        <v>-2226819975</v>
      </c>
    </row>
    <row r="408" spans="1:5" x14ac:dyDescent="0.35">
      <c r="A408" t="s">
        <v>1067</v>
      </c>
      <c r="B408" t="s">
        <v>1068</v>
      </c>
      <c r="C408" t="s">
        <v>1037</v>
      </c>
      <c r="D408" t="s">
        <v>770</v>
      </c>
      <c r="E408">
        <f>+(91)-2265161003</f>
        <v>-2265160912</v>
      </c>
    </row>
    <row r="409" spans="1:5" x14ac:dyDescent="0.35">
      <c r="A409" t="s">
        <v>1069</v>
      </c>
      <c r="B409" t="s">
        <v>1070</v>
      </c>
      <c r="C409" t="s">
        <v>1037</v>
      </c>
      <c r="D409" t="s">
        <v>770</v>
      </c>
      <c r="E409">
        <v>251458</v>
      </c>
    </row>
    <row r="410" spans="1:5" x14ac:dyDescent="0.35">
      <c r="A410" t="s">
        <v>1071</v>
      </c>
      <c r="B410" t="s">
        <v>1072</v>
      </c>
      <c r="C410" t="s">
        <v>1073</v>
      </c>
      <c r="D410" t="s">
        <v>770</v>
      </c>
      <c r="E410">
        <f>+(91)-2227462605</f>
        <v>-2227462514</v>
      </c>
    </row>
    <row r="411" spans="1:5" x14ac:dyDescent="0.35">
      <c r="A411" t="s">
        <v>1074</v>
      </c>
      <c r="B411" t="s">
        <v>1075</v>
      </c>
      <c r="C411" t="s">
        <v>1037</v>
      </c>
      <c r="D411" t="s">
        <v>770</v>
      </c>
      <c r="E411" t="s">
        <v>1076</v>
      </c>
    </row>
    <row r="412" spans="1:5" x14ac:dyDescent="0.35">
      <c r="A412" t="s">
        <v>1077</v>
      </c>
      <c r="B412" t="s">
        <v>1078</v>
      </c>
      <c r="C412" t="s">
        <v>1079</v>
      </c>
      <c r="D412" t="s">
        <v>1007</v>
      </c>
      <c r="E412">
        <f>+(91)-3432549999</f>
        <v>-3432549908</v>
      </c>
    </row>
    <row r="413" spans="1:5" x14ac:dyDescent="0.35">
      <c r="A413" t="s">
        <v>1080</v>
      </c>
      <c r="B413" t="s">
        <v>1081</v>
      </c>
      <c r="C413" t="s">
        <v>1061</v>
      </c>
      <c r="D413" t="s">
        <v>1003</v>
      </c>
      <c r="E413">
        <f>+(91)-8782277100</f>
        <v>-8782277009</v>
      </c>
    </row>
    <row r="414" spans="1:5" x14ac:dyDescent="0.35">
      <c r="A414" t="s">
        <v>1053</v>
      </c>
      <c r="B414" t="s">
        <v>1082</v>
      </c>
      <c r="C414" t="s">
        <v>1083</v>
      </c>
      <c r="D414" t="s">
        <v>770</v>
      </c>
      <c r="E414">
        <f>91-9326530074</f>
        <v>-9326529983</v>
      </c>
    </row>
    <row r="415" spans="1:5" x14ac:dyDescent="0.35">
      <c r="A415" t="s">
        <v>1084</v>
      </c>
      <c r="B415" t="s">
        <v>1085</v>
      </c>
      <c r="C415" t="s">
        <v>1037</v>
      </c>
      <c r="D415" t="s">
        <v>770</v>
      </c>
      <c r="E415">
        <f>+(91)-2267021111</f>
        <v>-2267021020</v>
      </c>
    </row>
    <row r="416" spans="1:5" x14ac:dyDescent="0.35">
      <c r="A416" t="s">
        <v>1086</v>
      </c>
      <c r="B416" t="s">
        <v>1087</v>
      </c>
      <c r="C416" t="s">
        <v>1088</v>
      </c>
      <c r="D416" t="s">
        <v>1007</v>
      </c>
      <c r="E416">
        <v>8945533001</v>
      </c>
    </row>
    <row r="417" spans="1:5" x14ac:dyDescent="0.35">
      <c r="A417" t="s">
        <v>1089</v>
      </c>
      <c r="B417" t="s">
        <v>1090</v>
      </c>
      <c r="C417" t="s">
        <v>1091</v>
      </c>
      <c r="D417" t="s">
        <v>1007</v>
      </c>
      <c r="E417">
        <f>+(91)-3512258884</f>
        <v>-3512258793</v>
      </c>
    </row>
    <row r="418" spans="1:5" x14ac:dyDescent="0.35">
      <c r="A418" t="s">
        <v>1092</v>
      </c>
      <c r="B418" t="s">
        <v>1093</v>
      </c>
      <c r="C418" t="s">
        <v>1037</v>
      </c>
      <c r="D418" t="s">
        <v>770</v>
      </c>
      <c r="E418">
        <f>+(91)-2224939977</f>
        <v>-2224939886</v>
      </c>
    </row>
    <row r="419" spans="1:5" x14ac:dyDescent="0.35">
      <c r="A419" t="s">
        <v>1094</v>
      </c>
      <c r="B419" t="s">
        <v>1095</v>
      </c>
      <c r="C419" t="s">
        <v>1037</v>
      </c>
      <c r="D419" t="s">
        <v>770</v>
      </c>
      <c r="E419">
        <f>+(91)-2243435353</f>
        <v>-2243435262</v>
      </c>
    </row>
    <row r="420" spans="1:5" x14ac:dyDescent="0.35">
      <c r="A420" t="s">
        <v>1096</v>
      </c>
      <c r="B420" t="s">
        <v>1097</v>
      </c>
      <c r="C420" t="s">
        <v>1037</v>
      </c>
      <c r="D420" t="s">
        <v>770</v>
      </c>
      <c r="E420">
        <f>+(91)-2224945464</f>
        <v>-2224945373</v>
      </c>
    </row>
    <row r="421" spans="1:5" x14ac:dyDescent="0.35">
      <c r="A421" t="s">
        <v>1098</v>
      </c>
      <c r="B421" t="s">
        <v>1099</v>
      </c>
      <c r="C421" t="s">
        <v>1083</v>
      </c>
      <c r="D421" t="s">
        <v>770</v>
      </c>
      <c r="E421">
        <f>+(91)-2027486000</f>
        <v>-2027485909</v>
      </c>
    </row>
    <row r="422" spans="1:5" x14ac:dyDescent="0.35">
      <c r="A422" t="s">
        <v>1100</v>
      </c>
      <c r="B422" t="s">
        <v>1101</v>
      </c>
      <c r="C422" t="s">
        <v>1037</v>
      </c>
      <c r="D422" t="s">
        <v>770</v>
      </c>
      <c r="E422">
        <f>+(91)-2223803423</f>
        <v>-2223803332</v>
      </c>
    </row>
    <row r="423" spans="1:5" x14ac:dyDescent="0.35">
      <c r="A423" t="s">
        <v>1038</v>
      </c>
      <c r="B423" t="s">
        <v>1102</v>
      </c>
      <c r="C423" t="s">
        <v>1083</v>
      </c>
      <c r="D423" t="s">
        <v>1103</v>
      </c>
      <c r="E423">
        <v>9923208208</v>
      </c>
    </row>
    <row r="424" spans="1:5" x14ac:dyDescent="0.35">
      <c r="A424" t="s">
        <v>1104</v>
      </c>
      <c r="B424" t="s">
        <v>1105</v>
      </c>
      <c r="C424" t="s">
        <v>1037</v>
      </c>
      <c r="D424" t="s">
        <v>770</v>
      </c>
      <c r="E424">
        <f>+(91)-2222653151</f>
        <v>-2222653060</v>
      </c>
    </row>
    <row r="425" spans="1:5" x14ac:dyDescent="0.35">
      <c r="A425" t="s">
        <v>1106</v>
      </c>
      <c r="B425" t="s">
        <v>1107</v>
      </c>
      <c r="C425" t="s">
        <v>1108</v>
      </c>
      <c r="D425" t="s">
        <v>786</v>
      </c>
      <c r="E425">
        <f>+(91)-9584465279</f>
        <v>-9584465188</v>
      </c>
    </row>
    <row r="426" spans="1:5" x14ac:dyDescent="0.35">
      <c r="A426" t="s">
        <v>1109</v>
      </c>
      <c r="B426" t="s">
        <v>1110</v>
      </c>
      <c r="C426" t="s">
        <v>1083</v>
      </c>
      <c r="D426" t="s">
        <v>770</v>
      </c>
      <c r="E426">
        <f>+(91)-2046404430</f>
        <v>-2046404339</v>
      </c>
    </row>
    <row r="427" spans="1:5" x14ac:dyDescent="0.35">
      <c r="A427" t="s">
        <v>1111</v>
      </c>
      <c r="B427" t="s">
        <v>1112</v>
      </c>
      <c r="C427" t="s">
        <v>1113</v>
      </c>
      <c r="D427" t="s">
        <v>770</v>
      </c>
      <c r="E427">
        <v>9850094123</v>
      </c>
    </row>
    <row r="428" spans="1:5" x14ac:dyDescent="0.35">
      <c r="A428" t="s">
        <v>1114</v>
      </c>
      <c r="B428" t="s">
        <v>1115</v>
      </c>
      <c r="C428" t="s">
        <v>1083</v>
      </c>
      <c r="D428" t="s">
        <v>770</v>
      </c>
      <c r="E428">
        <f>+(91)-2026631177</f>
        <v>-2026631086</v>
      </c>
    </row>
    <row r="429" spans="1:5" x14ac:dyDescent="0.35">
      <c r="A429" t="s">
        <v>1116</v>
      </c>
      <c r="B429" t="s">
        <v>1117</v>
      </c>
      <c r="C429" t="s">
        <v>1083</v>
      </c>
      <c r="D429" t="s">
        <v>770</v>
      </c>
      <c r="E429">
        <f>+(91)-2039888333</f>
        <v>-2039888242</v>
      </c>
    </row>
    <row r="430" spans="1:5" x14ac:dyDescent="0.35">
      <c r="A430" t="s">
        <v>1049</v>
      </c>
      <c r="B430" t="s">
        <v>1118</v>
      </c>
      <c r="C430" t="s">
        <v>1083</v>
      </c>
      <c r="D430" t="s">
        <v>770</v>
      </c>
      <c r="E430">
        <v>9011450000</v>
      </c>
    </row>
    <row r="431" spans="1:5" x14ac:dyDescent="0.35">
      <c r="A431" t="s">
        <v>1119</v>
      </c>
      <c r="B431" t="s">
        <v>1120</v>
      </c>
      <c r="C431" t="s">
        <v>1083</v>
      </c>
      <c r="D431" t="s">
        <v>770</v>
      </c>
      <c r="E431">
        <f>+(91)-2066823812</f>
        <v>-2066823721</v>
      </c>
    </row>
    <row r="432" spans="1:5" x14ac:dyDescent="0.35">
      <c r="A432" t="s">
        <v>1121</v>
      </c>
      <c r="B432" t="s">
        <v>1122</v>
      </c>
      <c r="C432" t="s">
        <v>1083</v>
      </c>
      <c r="D432" t="s">
        <v>770</v>
      </c>
      <c r="E432">
        <f>+(91)-2030456456</f>
        <v>-2030456365</v>
      </c>
    </row>
    <row r="433" spans="1:6" x14ac:dyDescent="0.35">
      <c r="A433" t="s">
        <v>1123</v>
      </c>
      <c r="B433" t="s">
        <v>1124</v>
      </c>
      <c r="C433" t="s">
        <v>1083</v>
      </c>
      <c r="D433" t="s">
        <v>770</v>
      </c>
      <c r="E433">
        <v>67260000</v>
      </c>
    </row>
    <row r="434" spans="1:6" x14ac:dyDescent="0.35">
      <c r="A434" t="s">
        <v>1125</v>
      </c>
      <c r="B434" t="s">
        <v>1126</v>
      </c>
      <c r="C434" t="s">
        <v>1083</v>
      </c>
      <c r="D434" t="s">
        <v>770</v>
      </c>
      <c r="E434">
        <f>+(91)-2041401111</f>
        <v>-2041401020</v>
      </c>
    </row>
    <row r="435" spans="1:6" x14ac:dyDescent="0.35">
      <c r="A435" t="s">
        <v>1127</v>
      </c>
      <c r="B435" t="s">
        <v>1128</v>
      </c>
      <c r="C435" t="s">
        <v>1083</v>
      </c>
      <c r="D435" t="s">
        <v>770</v>
      </c>
      <c r="E435">
        <f>+(91)-8308306666</f>
        <v>-8308306575</v>
      </c>
    </row>
    <row r="436" spans="1:6" x14ac:dyDescent="0.35">
      <c r="A436" t="s">
        <v>1129</v>
      </c>
      <c r="B436" t="s">
        <v>1130</v>
      </c>
      <c r="C436" t="s">
        <v>1083</v>
      </c>
      <c r="D436" t="s">
        <v>770</v>
      </c>
      <c r="E436">
        <f>+(91)-2066810400</f>
        <v>-2066810309</v>
      </c>
    </row>
    <row r="437" spans="1:6" x14ac:dyDescent="0.35">
      <c r="A437" t="s">
        <v>1131</v>
      </c>
      <c r="B437" t="s">
        <v>1132</v>
      </c>
      <c r="C437" t="s">
        <v>1083</v>
      </c>
      <c r="D437" t="s">
        <v>770</v>
      </c>
      <c r="E437">
        <f>+(91)-2066064600</f>
        <v>-2066064509</v>
      </c>
    </row>
    <row r="438" spans="1:6" x14ac:dyDescent="0.35">
      <c r="A438" t="s">
        <v>1133</v>
      </c>
      <c r="B438" t="s">
        <v>1134</v>
      </c>
      <c r="C438" t="s">
        <v>1083</v>
      </c>
      <c r="D438" t="s">
        <v>770</v>
      </c>
      <c r="E438">
        <v>8888881373</v>
      </c>
    </row>
    <row r="439" spans="1:6" x14ac:dyDescent="0.35">
      <c r="A439" t="s">
        <v>1135</v>
      </c>
      <c r="B439" t="s">
        <v>1136</v>
      </c>
      <c r="C439" t="s">
        <v>1137</v>
      </c>
      <c r="D439" t="s">
        <v>964</v>
      </c>
      <c r="E439">
        <f>+(91)-9437050356</f>
        <v>-9437050265</v>
      </c>
    </row>
    <row r="440" spans="1:6" x14ac:dyDescent="0.35">
      <c r="A440" t="s">
        <v>1138</v>
      </c>
      <c r="B440" t="s">
        <v>1139</v>
      </c>
      <c r="C440" t="s">
        <v>1083</v>
      </c>
      <c r="D440" t="s">
        <v>770</v>
      </c>
      <c r="E440">
        <f>+(91)-2066803500</f>
        <v>-2066803409</v>
      </c>
    </row>
    <row r="441" spans="1:6" x14ac:dyDescent="0.35">
      <c r="A441" t="s">
        <v>1140</v>
      </c>
      <c r="B441" t="s">
        <v>1141</v>
      </c>
      <c r="C441" t="s">
        <v>1142</v>
      </c>
      <c r="D441" t="s">
        <v>770</v>
      </c>
      <c r="E441">
        <f>+(91)-2112305200</f>
        <v>-2112305109</v>
      </c>
    </row>
    <row r="442" spans="1:6" x14ac:dyDescent="0.35">
      <c r="A442" t="s">
        <v>1143</v>
      </c>
      <c r="B442" s="1" t="s">
        <v>1144</v>
      </c>
      <c r="C442" t="s">
        <v>1145</v>
      </c>
      <c r="D442" t="s">
        <v>1003</v>
      </c>
      <c r="E442">
        <v>8688828002</v>
      </c>
    </row>
    <row r="443" spans="1:6" x14ac:dyDescent="0.35">
      <c r="A443" t="s">
        <v>1146</v>
      </c>
      <c r="B443" t="s">
        <v>1147</v>
      </c>
      <c r="C443" t="s">
        <v>1145</v>
      </c>
      <c r="D443" t="s">
        <v>1003</v>
      </c>
      <c r="E443">
        <f>+(91)-8702523339</f>
        <v>-8702523248</v>
      </c>
    </row>
    <row r="444" spans="1:6" x14ac:dyDescent="0.35">
      <c r="A444" t="s">
        <v>1148</v>
      </c>
      <c r="B444" t="s">
        <v>1149</v>
      </c>
      <c r="C444" t="s">
        <v>1150</v>
      </c>
      <c r="D444" t="s">
        <v>964</v>
      </c>
      <c r="E444">
        <f>91-7752029391 / 8114393444</f>
        <v>90.044656948852776</v>
      </c>
    </row>
    <row r="445" spans="1:6" x14ac:dyDescent="0.35">
      <c r="A445" t="s">
        <v>1004</v>
      </c>
      <c r="B445" t="s">
        <v>1151</v>
      </c>
      <c r="C445" t="s">
        <v>1152</v>
      </c>
      <c r="D445" t="s">
        <v>1007</v>
      </c>
      <c r="E445" t="s">
        <v>1153</v>
      </c>
      <c r="F445" t="s">
        <v>1154</v>
      </c>
    </row>
    <row r="446" spans="1:6" x14ac:dyDescent="0.35">
      <c r="A446" t="s">
        <v>1155</v>
      </c>
      <c r="B446" t="s">
        <v>1156</v>
      </c>
      <c r="C446" t="s">
        <v>1157</v>
      </c>
      <c r="D446" t="s">
        <v>770</v>
      </c>
      <c r="E446">
        <f>+(91)-2172606666</f>
        <v>-2172606575</v>
      </c>
    </row>
    <row r="447" spans="1:6" x14ac:dyDescent="0.35">
      <c r="A447" t="s">
        <v>1158</v>
      </c>
      <c r="B447" t="s">
        <v>1159</v>
      </c>
      <c r="C447" t="s">
        <v>1160</v>
      </c>
      <c r="D447" t="s">
        <v>1007</v>
      </c>
      <c r="E447">
        <f>+(91)-3222256070</f>
        <v>-3222255979</v>
      </c>
    </row>
    <row r="448" spans="1:6" x14ac:dyDescent="0.35">
      <c r="A448" t="s">
        <v>1086</v>
      </c>
      <c r="B448" t="s">
        <v>1161</v>
      </c>
      <c r="C448" t="s">
        <v>1162</v>
      </c>
      <c r="D448" t="s">
        <v>1007</v>
      </c>
      <c r="E448">
        <f>91-9836301616</f>
        <v>-9836301525</v>
      </c>
    </row>
    <row r="449" spans="1:5" x14ac:dyDescent="0.35">
      <c r="A449" t="s">
        <v>1163</v>
      </c>
      <c r="B449" t="s">
        <v>1164</v>
      </c>
      <c r="C449" t="s">
        <v>1165</v>
      </c>
      <c r="D449" t="s">
        <v>1003</v>
      </c>
      <c r="E449">
        <f>+(91)-4023894022</f>
        <v>-4023893931</v>
      </c>
    </row>
    <row r="450" spans="1:5" x14ac:dyDescent="0.35">
      <c r="A450" t="s">
        <v>1038</v>
      </c>
      <c r="B450" t="s">
        <v>1166</v>
      </c>
      <c r="C450" t="s">
        <v>1165</v>
      </c>
      <c r="D450" t="s">
        <v>1003</v>
      </c>
      <c r="E450">
        <f>91-7799117171</f>
        <v>-7799117080</v>
      </c>
    </row>
    <row r="451" spans="1:5" x14ac:dyDescent="0.35">
      <c r="A451" t="s">
        <v>1167</v>
      </c>
      <c r="B451" t="s">
        <v>1168</v>
      </c>
      <c r="C451" t="s">
        <v>1169</v>
      </c>
      <c r="D451" t="s">
        <v>1003</v>
      </c>
      <c r="E451">
        <f>+(91)-4044662999</f>
        <v>-4044662908</v>
      </c>
    </row>
    <row r="452" spans="1:5" x14ac:dyDescent="0.35">
      <c r="A452" t="s">
        <v>1170</v>
      </c>
      <c r="B452" t="s">
        <v>1171</v>
      </c>
      <c r="C452" t="s">
        <v>1165</v>
      </c>
      <c r="D452" t="s">
        <v>1003</v>
      </c>
      <c r="E452">
        <f>+(91)-4040506070</f>
        <v>-4040505979</v>
      </c>
    </row>
    <row r="453" spans="1:5" x14ac:dyDescent="0.35">
      <c r="A453" t="s">
        <v>1172</v>
      </c>
      <c r="B453" t="s">
        <v>1173</v>
      </c>
      <c r="C453" t="s">
        <v>1169</v>
      </c>
      <c r="D453" t="s">
        <v>1003</v>
      </c>
      <c r="E453">
        <f>+(91)-4027740774</f>
        <v>-4027740683</v>
      </c>
    </row>
    <row r="454" spans="1:5" x14ac:dyDescent="0.35">
      <c r="A454" t="s">
        <v>1174</v>
      </c>
      <c r="B454" t="s">
        <v>1175</v>
      </c>
      <c r="C454" t="s">
        <v>1165</v>
      </c>
      <c r="D454" t="s">
        <v>1003</v>
      </c>
      <c r="E454">
        <f>40-4049054923</f>
        <v>-4049054883</v>
      </c>
    </row>
    <row r="455" spans="1:5" x14ac:dyDescent="0.35">
      <c r="A455" t="s">
        <v>1176</v>
      </c>
      <c r="B455" t="s">
        <v>1177</v>
      </c>
      <c r="C455" t="s">
        <v>1165</v>
      </c>
      <c r="D455" t="s">
        <v>1003</v>
      </c>
      <c r="E455">
        <f>+(91)-4023808080</f>
        <v>-4023807989</v>
      </c>
    </row>
    <row r="456" spans="1:5" x14ac:dyDescent="0.35">
      <c r="A456" t="s">
        <v>1178</v>
      </c>
      <c r="B456" t="s">
        <v>1179</v>
      </c>
      <c r="C456" t="s">
        <v>1165</v>
      </c>
      <c r="D456" t="s">
        <v>1003</v>
      </c>
      <c r="E456">
        <f>+(91)-4027767676</f>
        <v>-4027767585</v>
      </c>
    </row>
    <row r="457" spans="1:5" x14ac:dyDescent="0.35">
      <c r="A457" t="s">
        <v>1180</v>
      </c>
      <c r="B457" t="s">
        <v>1181</v>
      </c>
      <c r="C457" t="s">
        <v>1165</v>
      </c>
      <c r="D457" t="s">
        <v>1003</v>
      </c>
      <c r="E457" t="s">
        <v>1182</v>
      </c>
    </row>
    <row r="458" spans="1:5" x14ac:dyDescent="0.35">
      <c r="A458" t="s">
        <v>1183</v>
      </c>
      <c r="B458" t="s">
        <v>1184</v>
      </c>
      <c r="C458" t="s">
        <v>1169</v>
      </c>
      <c r="D458" t="s">
        <v>1003</v>
      </c>
      <c r="E458">
        <f>+(91)-4027772777</f>
        <v>-4027772686</v>
      </c>
    </row>
    <row r="459" spans="1:5" x14ac:dyDescent="0.35">
      <c r="A459" t="s">
        <v>1185</v>
      </c>
      <c r="B459" t="s">
        <v>1186</v>
      </c>
      <c r="C459" t="s">
        <v>1165</v>
      </c>
      <c r="D459" t="s">
        <v>1003</v>
      </c>
      <c r="E459">
        <f>+(91)-4044887676</f>
        <v>-4044887585</v>
      </c>
    </row>
    <row r="460" spans="1:5" x14ac:dyDescent="0.35">
      <c r="A460" t="s">
        <v>1187</v>
      </c>
      <c r="B460" t="s">
        <v>1188</v>
      </c>
      <c r="C460" t="s">
        <v>1165</v>
      </c>
      <c r="D460" t="s">
        <v>1003</v>
      </c>
      <c r="E460">
        <f>+(91)-4023607676</f>
        <v>-4023607585</v>
      </c>
    </row>
    <row r="461" spans="1:5" x14ac:dyDescent="0.35">
      <c r="A461" t="s">
        <v>1189</v>
      </c>
      <c r="B461" t="s">
        <v>1190</v>
      </c>
      <c r="C461" t="s">
        <v>1169</v>
      </c>
      <c r="D461" t="s">
        <v>1003</v>
      </c>
      <c r="E461" t="s">
        <v>1191</v>
      </c>
    </row>
    <row r="462" spans="1:5" x14ac:dyDescent="0.35">
      <c r="A462" t="s">
        <v>1192</v>
      </c>
      <c r="B462" t="s">
        <v>1193</v>
      </c>
      <c r="C462" t="s">
        <v>1165</v>
      </c>
      <c r="D462" t="s">
        <v>1003</v>
      </c>
      <c r="E462">
        <f>+(91)-4023452345</f>
        <v>-4023452254</v>
      </c>
    </row>
    <row r="463" spans="1:5" x14ac:dyDescent="0.35">
      <c r="A463" t="s">
        <v>1194</v>
      </c>
      <c r="B463" t="s">
        <v>1195</v>
      </c>
      <c r="C463" t="s">
        <v>1165</v>
      </c>
      <c r="D463" t="s">
        <v>1003</v>
      </c>
      <c r="E463" t="s">
        <v>1196</v>
      </c>
    </row>
    <row r="464" spans="1:5" x14ac:dyDescent="0.35">
      <c r="A464" t="s">
        <v>1197</v>
      </c>
      <c r="B464" t="s">
        <v>1198</v>
      </c>
      <c r="C464" t="s">
        <v>1199</v>
      </c>
      <c r="D464" t="s">
        <v>1200</v>
      </c>
      <c r="E464">
        <f>+(91)-9449977777</f>
        <v>-9449977686</v>
      </c>
    </row>
    <row r="465" spans="1:5" x14ac:dyDescent="0.35">
      <c r="A465" t="s">
        <v>1201</v>
      </c>
      <c r="B465" t="s">
        <v>1202</v>
      </c>
      <c r="C465" t="s">
        <v>1165</v>
      </c>
      <c r="D465" t="s">
        <v>1003</v>
      </c>
      <c r="E465">
        <f>+(91)-4027634444</f>
        <v>-4027634353</v>
      </c>
    </row>
    <row r="466" spans="1:5" x14ac:dyDescent="0.35">
      <c r="A466" t="s">
        <v>1203</v>
      </c>
      <c r="B466" t="s">
        <v>1204</v>
      </c>
      <c r="C466" t="s">
        <v>1165</v>
      </c>
      <c r="D466" t="s">
        <v>1003</v>
      </c>
      <c r="E466">
        <f>+(91)-4065533333</f>
        <v>-4065533242</v>
      </c>
    </row>
    <row r="467" spans="1:5" x14ac:dyDescent="0.35">
      <c r="A467" t="s">
        <v>1205</v>
      </c>
      <c r="B467" t="s">
        <v>1206</v>
      </c>
      <c r="C467" t="s">
        <v>1207</v>
      </c>
      <c r="D467" t="s">
        <v>964</v>
      </c>
      <c r="E467">
        <f>+(91)-7692021111</f>
        <v>-7692021020</v>
      </c>
    </row>
    <row r="468" spans="1:5" x14ac:dyDescent="0.35">
      <c r="A468" t="s">
        <v>1208</v>
      </c>
      <c r="B468" t="s">
        <v>1209</v>
      </c>
      <c r="C468" t="s">
        <v>1165</v>
      </c>
      <c r="D468" t="s">
        <v>1003</v>
      </c>
      <c r="E468">
        <f>+(91)-4023434567</f>
        <v>-4023434476</v>
      </c>
    </row>
    <row r="469" spans="1:5" x14ac:dyDescent="0.35">
      <c r="A469" t="s">
        <v>1210</v>
      </c>
      <c r="B469" t="s">
        <v>1211</v>
      </c>
      <c r="C469" t="s">
        <v>1212</v>
      </c>
      <c r="D469" t="s">
        <v>1213</v>
      </c>
      <c r="E469">
        <v>9937020003</v>
      </c>
    </row>
    <row r="470" spans="1:5" x14ac:dyDescent="0.35">
      <c r="A470" t="s">
        <v>1214</v>
      </c>
      <c r="B470" t="s">
        <v>1215</v>
      </c>
      <c r="C470" t="s">
        <v>1216</v>
      </c>
      <c r="D470" t="s">
        <v>770</v>
      </c>
      <c r="E470">
        <f>+(91)-1725020705</f>
        <v>-1725020614</v>
      </c>
    </row>
    <row r="471" spans="1:5" x14ac:dyDescent="0.35">
      <c r="A471" t="s">
        <v>1217</v>
      </c>
      <c r="B471" t="s">
        <v>1218</v>
      </c>
      <c r="C471" t="s">
        <v>1165</v>
      </c>
      <c r="D471" t="s">
        <v>1003</v>
      </c>
      <c r="E471">
        <v>9160842222</v>
      </c>
    </row>
    <row r="472" spans="1:5" x14ac:dyDescent="0.35">
      <c r="A472" t="s">
        <v>1194</v>
      </c>
      <c r="B472" t="s">
        <v>1219</v>
      </c>
      <c r="C472" t="s">
        <v>1165</v>
      </c>
      <c r="D472" t="s">
        <v>1003</v>
      </c>
      <c r="E472" t="s">
        <v>1220</v>
      </c>
    </row>
    <row r="473" spans="1:5" x14ac:dyDescent="0.35">
      <c r="A473" t="s">
        <v>1221</v>
      </c>
      <c r="B473" t="s">
        <v>1222</v>
      </c>
      <c r="C473" t="s">
        <v>1165</v>
      </c>
      <c r="D473" t="s">
        <v>1003</v>
      </c>
      <c r="E473">
        <f>+(91)-4027767676</f>
        <v>-4027767585</v>
      </c>
    </row>
    <row r="474" spans="1:5" x14ac:dyDescent="0.35">
      <c r="A474" t="s">
        <v>1217</v>
      </c>
      <c r="B474" t="s">
        <v>1223</v>
      </c>
      <c r="C474" t="s">
        <v>1165</v>
      </c>
      <c r="D474" t="s">
        <v>1003</v>
      </c>
      <c r="E474">
        <v>2277200</v>
      </c>
    </row>
    <row r="475" spans="1:5" x14ac:dyDescent="0.35">
      <c r="A475" t="s">
        <v>1224</v>
      </c>
      <c r="B475" t="s">
        <v>1225</v>
      </c>
      <c r="C475" t="s">
        <v>1212</v>
      </c>
      <c r="D475" t="s">
        <v>964</v>
      </c>
      <c r="E475">
        <f>+(91)-9338017902</f>
        <v>-9338017811</v>
      </c>
    </row>
    <row r="476" spans="1:5" x14ac:dyDescent="0.35">
      <c r="A476" t="s">
        <v>1226</v>
      </c>
      <c r="B476" t="s">
        <v>1227</v>
      </c>
      <c r="C476" t="s">
        <v>1228</v>
      </c>
      <c r="D476" t="s">
        <v>964</v>
      </c>
      <c r="E476">
        <v>7064470000</v>
      </c>
    </row>
    <row r="477" spans="1:5" x14ac:dyDescent="0.35">
      <c r="A477" t="s">
        <v>1229</v>
      </c>
      <c r="B477" t="s">
        <v>1230</v>
      </c>
      <c r="C477" t="s">
        <v>1228</v>
      </c>
      <c r="D477" t="s">
        <v>964</v>
      </c>
      <c r="E477">
        <f>+(91)-6742541303</f>
        <v>-6742541212</v>
      </c>
    </row>
    <row r="478" spans="1:5" x14ac:dyDescent="0.35">
      <c r="A478" t="s">
        <v>1231</v>
      </c>
      <c r="B478" t="s">
        <v>1232</v>
      </c>
      <c r="C478" t="s">
        <v>1228</v>
      </c>
      <c r="D478" t="s">
        <v>964</v>
      </c>
      <c r="E478">
        <f>+(91)-6744214000</f>
        <v>-6744213909</v>
      </c>
    </row>
    <row r="479" spans="1:5" x14ac:dyDescent="0.35">
      <c r="A479" t="s">
        <v>1233</v>
      </c>
      <c r="B479" t="s">
        <v>1234</v>
      </c>
      <c r="C479" t="s">
        <v>1228</v>
      </c>
      <c r="D479" t="s">
        <v>964</v>
      </c>
      <c r="E479">
        <f>+(91)-6744231852</f>
        <v>-6744231761</v>
      </c>
    </row>
    <row r="480" spans="1:5" x14ac:dyDescent="0.35">
      <c r="A480" t="s">
        <v>1235</v>
      </c>
      <c r="B480" t="s">
        <v>1236</v>
      </c>
      <c r="C480" t="s">
        <v>1237</v>
      </c>
      <c r="D480" t="s">
        <v>1007</v>
      </c>
      <c r="E480">
        <f>+(91)-3325827015</f>
        <v>-3325826924</v>
      </c>
    </row>
    <row r="481" spans="1:5" x14ac:dyDescent="0.35">
      <c r="A481" t="s">
        <v>1238</v>
      </c>
      <c r="B481" t="s">
        <v>1239</v>
      </c>
      <c r="C481" t="s">
        <v>1240</v>
      </c>
      <c r="D481" t="s">
        <v>964</v>
      </c>
      <c r="E481">
        <f>+(91)-7381261000</f>
        <v>-7381260909</v>
      </c>
    </row>
    <row r="482" spans="1:5" x14ac:dyDescent="0.35">
      <c r="A482" t="s">
        <v>1241</v>
      </c>
      <c r="B482" t="s">
        <v>1242</v>
      </c>
      <c r="C482" t="s">
        <v>1243</v>
      </c>
      <c r="D482" t="s">
        <v>1007</v>
      </c>
      <c r="E482">
        <f>+(91)-3366137594</f>
        <v>-3366137503</v>
      </c>
    </row>
    <row r="483" spans="1:5" x14ac:dyDescent="0.35">
      <c r="A483" t="s">
        <v>1244</v>
      </c>
      <c r="B483" t="s">
        <v>1245</v>
      </c>
      <c r="C483" t="s">
        <v>1246</v>
      </c>
      <c r="D483" t="s">
        <v>1007</v>
      </c>
      <c r="E483">
        <f>+(91)-3332428659</f>
        <v>-3332428568</v>
      </c>
    </row>
    <row r="484" spans="1:5" x14ac:dyDescent="0.35">
      <c r="A484" t="s">
        <v>1247</v>
      </c>
      <c r="B484" t="s">
        <v>1248</v>
      </c>
      <c r="C484" t="s">
        <v>1249</v>
      </c>
      <c r="D484" t="s">
        <v>1007</v>
      </c>
      <c r="E484">
        <f>+(91)-9836983691</f>
        <v>-9836983600</v>
      </c>
    </row>
    <row r="485" spans="1:5" x14ac:dyDescent="0.35">
      <c r="A485" t="s">
        <v>1250</v>
      </c>
      <c r="B485" t="s">
        <v>1251</v>
      </c>
      <c r="C485" t="s">
        <v>1252</v>
      </c>
      <c r="D485" t="s">
        <v>1003</v>
      </c>
      <c r="E485">
        <f>+(91)-8682247399</f>
        <v>-8682247308</v>
      </c>
    </row>
    <row r="486" spans="1:5" x14ac:dyDescent="0.35">
      <c r="A486" t="s">
        <v>1253</v>
      </c>
      <c r="B486" t="s">
        <v>1254</v>
      </c>
      <c r="C486" t="s">
        <v>1255</v>
      </c>
      <c r="D486" t="s">
        <v>1003</v>
      </c>
      <c r="E486">
        <v>8886063524</v>
      </c>
    </row>
    <row r="487" spans="1:5" x14ac:dyDescent="0.35">
      <c r="A487" t="s">
        <v>1256</v>
      </c>
      <c r="B487" t="s">
        <v>1257</v>
      </c>
      <c r="C487" t="s">
        <v>1249</v>
      </c>
      <c r="D487" t="s">
        <v>1007</v>
      </c>
      <c r="E487">
        <f>+(91)-3340214500</f>
        <v>-3340214409</v>
      </c>
    </row>
    <row r="488" spans="1:5" x14ac:dyDescent="0.35">
      <c r="A488" t="s">
        <v>1258</v>
      </c>
      <c r="B488" t="s">
        <v>1259</v>
      </c>
      <c r="C488" t="s">
        <v>1249</v>
      </c>
      <c r="D488" t="s">
        <v>1007</v>
      </c>
      <c r="E488">
        <f>+(91)-3330487740</f>
        <v>-3330487649</v>
      </c>
    </row>
    <row r="489" spans="1:5" x14ac:dyDescent="0.35">
      <c r="A489" t="s">
        <v>1260</v>
      </c>
      <c r="B489" t="s">
        <v>1261</v>
      </c>
      <c r="C489" t="s">
        <v>1262</v>
      </c>
      <c r="D489" t="s">
        <v>1007</v>
      </c>
      <c r="E489">
        <f>+(91)-8335041313</f>
        <v>-8335041222</v>
      </c>
    </row>
    <row r="490" spans="1:5" x14ac:dyDescent="0.35">
      <c r="A490" t="s">
        <v>1263</v>
      </c>
      <c r="B490" t="s">
        <v>1264</v>
      </c>
      <c r="C490" t="s">
        <v>1249</v>
      </c>
      <c r="D490" t="s">
        <v>1007</v>
      </c>
      <c r="E490">
        <f>91-24260262</f>
        <v>-24260171</v>
      </c>
    </row>
    <row r="491" spans="1:5" x14ac:dyDescent="0.35">
      <c r="A491" t="s">
        <v>1265</v>
      </c>
      <c r="B491" t="s">
        <v>1266</v>
      </c>
      <c r="C491" t="s">
        <v>1249</v>
      </c>
      <c r="D491" t="s">
        <v>1007</v>
      </c>
      <c r="E491">
        <v>9831666686</v>
      </c>
    </row>
    <row r="492" spans="1:5" x14ac:dyDescent="0.35">
      <c r="A492" t="s">
        <v>1267</v>
      </c>
      <c r="B492" t="s">
        <v>1268</v>
      </c>
      <c r="C492" t="s">
        <v>1249</v>
      </c>
      <c r="D492" t="s">
        <v>1007</v>
      </c>
      <c r="E492">
        <f>91-3365658862</f>
        <v>-3365658771</v>
      </c>
    </row>
    <row r="493" spans="1:5" x14ac:dyDescent="0.35">
      <c r="A493" t="s">
        <v>1269</v>
      </c>
      <c r="B493" t="s">
        <v>1270</v>
      </c>
      <c r="C493" t="s">
        <v>1249</v>
      </c>
      <c r="D493" t="s">
        <v>1007</v>
      </c>
      <c r="E493">
        <f>+(91)-3330103010</f>
        <v>-3330102919</v>
      </c>
    </row>
    <row r="494" spans="1:5" x14ac:dyDescent="0.35">
      <c r="A494" t="s">
        <v>1271</v>
      </c>
      <c r="B494" t="s">
        <v>1272</v>
      </c>
      <c r="C494" t="s">
        <v>1249</v>
      </c>
      <c r="D494" t="s">
        <v>1007</v>
      </c>
      <c r="E494">
        <f>+(91)-3366226000</f>
        <v>-3366225909</v>
      </c>
    </row>
    <row r="495" spans="1:5" x14ac:dyDescent="0.35">
      <c r="A495" t="s">
        <v>1273</v>
      </c>
      <c r="B495" t="s">
        <v>1274</v>
      </c>
      <c r="C495" t="s">
        <v>1249</v>
      </c>
      <c r="D495" t="s">
        <v>1007</v>
      </c>
      <c r="E495" t="s">
        <v>1275</v>
      </c>
    </row>
    <row r="496" spans="1:5" x14ac:dyDescent="0.35">
      <c r="A496" t="s">
        <v>1276</v>
      </c>
      <c r="B496" t="s">
        <v>1277</v>
      </c>
      <c r="C496" t="s">
        <v>1249</v>
      </c>
      <c r="D496" t="s">
        <v>1007</v>
      </c>
      <c r="E496">
        <f>+(91)-3340311700</f>
        <v>-3340311609</v>
      </c>
    </row>
    <row r="497" spans="1:6" x14ac:dyDescent="0.35">
      <c r="A497" t="s">
        <v>1278</v>
      </c>
      <c r="B497" t="s">
        <v>1279</v>
      </c>
      <c r="C497" t="s">
        <v>1249</v>
      </c>
      <c r="D497" t="s">
        <v>1007</v>
      </c>
      <c r="E497">
        <f>+(91)-9830016983</f>
        <v>-9830016892</v>
      </c>
    </row>
    <row r="498" spans="1:6" x14ac:dyDescent="0.35">
      <c r="A498" t="s">
        <v>1280</v>
      </c>
      <c r="B498" t="s">
        <v>1281</v>
      </c>
      <c r="C498" t="s">
        <v>1249</v>
      </c>
      <c r="D498" t="s">
        <v>1007</v>
      </c>
      <c r="E498">
        <f>+(91)-3332623388</f>
        <v>-3332623297</v>
      </c>
    </row>
    <row r="499" spans="1:6" x14ac:dyDescent="0.35">
      <c r="A499" t="s">
        <v>1282</v>
      </c>
      <c r="B499" t="s">
        <v>1283</v>
      </c>
      <c r="C499" t="s">
        <v>1284</v>
      </c>
      <c r="D499" t="s">
        <v>1200</v>
      </c>
      <c r="E499" t="s">
        <v>1285</v>
      </c>
    </row>
    <row r="500" spans="1:6" x14ac:dyDescent="0.35">
      <c r="A500" t="s">
        <v>1286</v>
      </c>
      <c r="B500" t="s">
        <v>1287</v>
      </c>
      <c r="C500" t="s">
        <v>1288</v>
      </c>
      <c r="D500" t="s">
        <v>1003</v>
      </c>
      <c r="E500">
        <f>+(91)-8542256333</f>
        <v>-8542256242</v>
      </c>
    </row>
    <row r="501" spans="1:6" x14ac:dyDescent="0.35">
      <c r="A501" t="s">
        <v>1180</v>
      </c>
      <c r="B501" t="s">
        <v>1289</v>
      </c>
      <c r="C501" t="s">
        <v>1290</v>
      </c>
      <c r="D501" t="s">
        <v>1291</v>
      </c>
      <c r="E501">
        <v>7799451555</v>
      </c>
    </row>
    <row r="502" spans="1:6" x14ac:dyDescent="0.35">
      <c r="A502" t="s">
        <v>1292</v>
      </c>
      <c r="B502" t="s">
        <v>1293</v>
      </c>
      <c r="C502" t="s">
        <v>1294</v>
      </c>
      <c r="D502" t="s">
        <v>1295</v>
      </c>
      <c r="E502">
        <f>+(91)-8486776184</f>
        <v>-8486776093</v>
      </c>
    </row>
    <row r="503" spans="1:6" x14ac:dyDescent="0.35">
      <c r="A503" t="s">
        <v>1059</v>
      </c>
      <c r="B503" t="s">
        <v>1296</v>
      </c>
      <c r="C503" t="s">
        <v>1297</v>
      </c>
      <c r="D503" t="s">
        <v>1291</v>
      </c>
      <c r="E503" t="s">
        <v>1298</v>
      </c>
      <c r="F503" t="s">
        <v>1299</v>
      </c>
    </row>
    <row r="504" spans="1:6" x14ac:dyDescent="0.35">
      <c r="A504" t="s">
        <v>1300</v>
      </c>
      <c r="B504" t="s">
        <v>1301</v>
      </c>
      <c r="C504" t="s">
        <v>1302</v>
      </c>
      <c r="D504" t="s">
        <v>770</v>
      </c>
      <c r="E504">
        <v>9922966742</v>
      </c>
    </row>
    <row r="505" spans="1:6" x14ac:dyDescent="0.35">
      <c r="A505" t="s">
        <v>1303</v>
      </c>
      <c r="B505" t="s">
        <v>1304</v>
      </c>
      <c r="C505" t="s">
        <v>1305</v>
      </c>
      <c r="D505" t="s">
        <v>770</v>
      </c>
      <c r="E505">
        <f>+(91)-2336631300</f>
        <v>-2336631209</v>
      </c>
    </row>
    <row r="506" spans="1:6" x14ac:dyDescent="0.35">
      <c r="A506" t="s">
        <v>1306</v>
      </c>
      <c r="B506" t="s">
        <v>1307</v>
      </c>
      <c r="C506" t="s">
        <v>1308</v>
      </c>
      <c r="D506" t="s">
        <v>770</v>
      </c>
      <c r="E506">
        <f>+(91)-2352229972</f>
        <v>-2352229881</v>
      </c>
    </row>
    <row r="507" spans="1:6" x14ac:dyDescent="0.35">
      <c r="A507" t="s">
        <v>1309</v>
      </c>
      <c r="B507" t="s">
        <v>1310</v>
      </c>
      <c r="C507" t="s">
        <v>1311</v>
      </c>
      <c r="D507" t="s">
        <v>770</v>
      </c>
      <c r="E507">
        <f>+(91)-2302468373</f>
        <v>-2302468282</v>
      </c>
    </row>
    <row r="508" spans="1:6" x14ac:dyDescent="0.35">
      <c r="A508" t="s">
        <v>1312</v>
      </c>
      <c r="B508" t="s">
        <v>1313</v>
      </c>
      <c r="C508" t="s">
        <v>1314</v>
      </c>
      <c r="D508" t="s">
        <v>770</v>
      </c>
      <c r="E508">
        <f>+(91)-2302468373</f>
        <v>-2302468282</v>
      </c>
    </row>
    <row r="509" spans="1:6" x14ac:dyDescent="0.35">
      <c r="A509" t="s">
        <v>1059</v>
      </c>
      <c r="B509" t="s">
        <v>1315</v>
      </c>
      <c r="C509" t="s">
        <v>1316</v>
      </c>
      <c r="D509" t="s">
        <v>1291</v>
      </c>
      <c r="E509" t="s">
        <v>1317</v>
      </c>
    </row>
    <row r="510" spans="1:6" x14ac:dyDescent="0.35">
      <c r="A510" t="s">
        <v>1318</v>
      </c>
      <c r="B510" t="s">
        <v>1319</v>
      </c>
      <c r="C510" t="s">
        <v>1320</v>
      </c>
      <c r="D510" t="s">
        <v>770</v>
      </c>
      <c r="E510">
        <v>9764202345</v>
      </c>
    </row>
    <row r="511" spans="1:6" x14ac:dyDescent="0.35">
      <c r="A511" t="s">
        <v>1321</v>
      </c>
      <c r="B511" t="s">
        <v>1322</v>
      </c>
      <c r="C511" t="s">
        <v>1323</v>
      </c>
      <c r="D511" t="s">
        <v>1291</v>
      </c>
      <c r="E511">
        <f>+(91)-8912589331</f>
        <v>-8912589240</v>
      </c>
    </row>
    <row r="512" spans="1:6" x14ac:dyDescent="0.35">
      <c r="A512" t="s">
        <v>1324</v>
      </c>
      <c r="B512" t="s">
        <v>1325</v>
      </c>
      <c r="C512" t="s">
        <v>1323</v>
      </c>
      <c r="D512" t="s">
        <v>1291</v>
      </c>
      <c r="E512">
        <f>+(91)-8912505000</f>
        <v>-8912504909</v>
      </c>
    </row>
    <row r="513" spans="1:5" x14ac:dyDescent="0.35">
      <c r="A513" t="s">
        <v>1326</v>
      </c>
      <c r="B513" t="s">
        <v>1327</v>
      </c>
      <c r="C513" t="s">
        <v>1311</v>
      </c>
      <c r="D513" t="s">
        <v>770</v>
      </c>
      <c r="E513">
        <f>+(91)-2312661676</f>
        <v>-2312661585</v>
      </c>
    </row>
    <row r="514" spans="1:5" x14ac:dyDescent="0.35">
      <c r="A514" t="s">
        <v>1059</v>
      </c>
      <c r="B514" t="s">
        <v>1328</v>
      </c>
      <c r="C514" t="s">
        <v>1323</v>
      </c>
      <c r="D514" t="s">
        <v>1291</v>
      </c>
    </row>
    <row r="515" spans="1:5" x14ac:dyDescent="0.35">
      <c r="A515" t="s">
        <v>1329</v>
      </c>
      <c r="B515" t="s">
        <v>1330</v>
      </c>
      <c r="C515" t="s">
        <v>1331</v>
      </c>
      <c r="D515" t="s">
        <v>1291</v>
      </c>
      <c r="E515">
        <f>+(91)-8833290884</f>
        <v>-8833290793</v>
      </c>
    </row>
    <row r="516" spans="1:5" x14ac:dyDescent="0.35">
      <c r="A516" t="s">
        <v>1332</v>
      </c>
      <c r="B516" t="s">
        <v>1333</v>
      </c>
      <c r="C516" t="s">
        <v>1334</v>
      </c>
      <c r="D516" t="s">
        <v>1291</v>
      </c>
      <c r="E516">
        <f>+(91)-8812221826</f>
        <v>-8812221735</v>
      </c>
    </row>
    <row r="517" spans="1:5" x14ac:dyDescent="0.35">
      <c r="A517" t="s">
        <v>1335</v>
      </c>
      <c r="B517" t="s">
        <v>1336</v>
      </c>
      <c r="C517" t="s">
        <v>1337</v>
      </c>
      <c r="D517" t="s">
        <v>1291</v>
      </c>
      <c r="E517">
        <f>+(91)-8662544444</f>
        <v>-8662544353</v>
      </c>
    </row>
    <row r="518" spans="1:5" x14ac:dyDescent="0.35">
      <c r="A518" t="s">
        <v>1338</v>
      </c>
      <c r="B518" t="s">
        <v>1339</v>
      </c>
      <c r="C518" t="s">
        <v>1337</v>
      </c>
      <c r="D518" t="s">
        <v>1291</v>
      </c>
      <c r="E518">
        <f>+(91)-8662472283</f>
        <v>-8662472192</v>
      </c>
    </row>
    <row r="519" spans="1:5" x14ac:dyDescent="0.35">
      <c r="A519" t="s">
        <v>1340</v>
      </c>
      <c r="B519" t="s">
        <v>1341</v>
      </c>
      <c r="C519" t="s">
        <v>1342</v>
      </c>
      <c r="D519" t="s">
        <v>1295</v>
      </c>
      <c r="E519">
        <f>91-9085000100</f>
        <v>-9085000009</v>
      </c>
    </row>
    <row r="520" spans="1:5" x14ac:dyDescent="0.35">
      <c r="A520" t="s">
        <v>1343</v>
      </c>
      <c r="B520" t="s">
        <v>1344</v>
      </c>
      <c r="C520" t="s">
        <v>1337</v>
      </c>
      <c r="D520" t="s">
        <v>1291</v>
      </c>
      <c r="E520">
        <f>91-8662552252</f>
        <v>-8662552161</v>
      </c>
    </row>
    <row r="521" spans="1:5" x14ac:dyDescent="0.35">
      <c r="A521" t="s">
        <v>1345</v>
      </c>
      <c r="B521" t="s">
        <v>1346</v>
      </c>
      <c r="C521" t="s">
        <v>1347</v>
      </c>
      <c r="D521" t="s">
        <v>1200</v>
      </c>
      <c r="E521">
        <f>+(91)-7353804384</f>
        <v>-7353804293</v>
      </c>
    </row>
    <row r="522" spans="1:5" x14ac:dyDescent="0.35">
      <c r="A522" t="s">
        <v>1348</v>
      </c>
      <c r="B522" t="s">
        <v>1349</v>
      </c>
      <c r="C522" t="s">
        <v>1350</v>
      </c>
      <c r="D522" t="s">
        <v>1291</v>
      </c>
      <c r="E522">
        <f>+(91)-8842349295</f>
        <v>-8842349204</v>
      </c>
    </row>
    <row r="523" spans="1:5" x14ac:dyDescent="0.35">
      <c r="A523" t="s">
        <v>1351</v>
      </c>
      <c r="B523" t="s">
        <v>1352</v>
      </c>
      <c r="C523" t="s">
        <v>1353</v>
      </c>
      <c r="D523" t="s">
        <v>1291</v>
      </c>
      <c r="E523">
        <f>+(91)-8632241000</f>
        <v>-8632240909</v>
      </c>
    </row>
    <row r="524" spans="1:5" x14ac:dyDescent="0.35">
      <c r="A524" t="s">
        <v>1354</v>
      </c>
      <c r="B524" t="s">
        <v>1355</v>
      </c>
      <c r="C524" t="s">
        <v>1356</v>
      </c>
      <c r="D524" t="s">
        <v>1291</v>
      </c>
      <c r="E524">
        <f>+(91)-8816251555</f>
        <v>-8816251464</v>
      </c>
    </row>
    <row r="525" spans="1:5" x14ac:dyDescent="0.35">
      <c r="A525" t="s">
        <v>1357</v>
      </c>
      <c r="B525" t="s">
        <v>1358</v>
      </c>
      <c r="C525" t="s">
        <v>1359</v>
      </c>
      <c r="D525" t="s">
        <v>1291</v>
      </c>
      <c r="E525">
        <f>+(91)-8518221427</f>
        <v>-8518221336</v>
      </c>
    </row>
    <row r="526" spans="1:5" x14ac:dyDescent="0.35">
      <c r="A526" t="s">
        <v>1360</v>
      </c>
      <c r="B526" t="s">
        <v>1361</v>
      </c>
      <c r="C526" t="s">
        <v>1362</v>
      </c>
      <c r="D526" t="s">
        <v>1200</v>
      </c>
      <c r="E526">
        <f>+(91)-8312476161</f>
        <v>-8312476070</v>
      </c>
    </row>
    <row r="527" spans="1:5" x14ac:dyDescent="0.35">
      <c r="A527" t="s">
        <v>1363</v>
      </c>
      <c r="B527" t="s">
        <v>1364</v>
      </c>
      <c r="C527" t="s">
        <v>1365</v>
      </c>
      <c r="D527" t="s">
        <v>1295</v>
      </c>
      <c r="E527">
        <f>+(91)-9864088957</f>
        <v>-9864088866</v>
      </c>
    </row>
    <row r="528" spans="1:5" x14ac:dyDescent="0.35">
      <c r="A528" t="s">
        <v>1366</v>
      </c>
      <c r="B528" t="s">
        <v>1367</v>
      </c>
      <c r="C528" t="s">
        <v>1365</v>
      </c>
      <c r="D528" t="s">
        <v>1295</v>
      </c>
      <c r="E528">
        <f>+(91)-9707332770</f>
        <v>-9707332679</v>
      </c>
    </row>
    <row r="529" spans="1:6" x14ac:dyDescent="0.35">
      <c r="A529" t="s">
        <v>1368</v>
      </c>
      <c r="B529" t="s">
        <v>1369</v>
      </c>
      <c r="C529" t="s">
        <v>1365</v>
      </c>
      <c r="D529" t="s">
        <v>1295</v>
      </c>
      <c r="E529">
        <v>8876525470</v>
      </c>
    </row>
    <row r="530" spans="1:6" x14ac:dyDescent="0.35">
      <c r="A530" t="s">
        <v>1370</v>
      </c>
      <c r="B530" t="s">
        <v>1371</v>
      </c>
      <c r="C530" t="s">
        <v>1365</v>
      </c>
      <c r="D530" t="s">
        <v>1295</v>
      </c>
      <c r="E530">
        <f>+(91)-9864505185</f>
        <v>-9864505094</v>
      </c>
    </row>
    <row r="531" spans="1:6" x14ac:dyDescent="0.35">
      <c r="A531" t="s">
        <v>1372</v>
      </c>
      <c r="B531" t="s">
        <v>1373</v>
      </c>
      <c r="C531" t="s">
        <v>1365</v>
      </c>
      <c r="D531" t="s">
        <v>1295</v>
      </c>
      <c r="E531">
        <f>+(91)-3612454327</f>
        <v>-3612454236</v>
      </c>
    </row>
    <row r="532" spans="1:6" x14ac:dyDescent="0.35">
      <c r="A532" t="s">
        <v>1368</v>
      </c>
      <c r="B532" t="s">
        <v>1374</v>
      </c>
      <c r="C532" t="s">
        <v>1365</v>
      </c>
      <c r="D532" t="s">
        <v>1295</v>
      </c>
      <c r="E532">
        <f>91-8876525470</f>
        <v>-8876525379</v>
      </c>
    </row>
    <row r="533" spans="1:6" x14ac:dyDescent="0.35">
      <c r="A533" t="s">
        <v>1375</v>
      </c>
      <c r="B533" t="s">
        <v>1376</v>
      </c>
      <c r="C533" t="s">
        <v>1365</v>
      </c>
      <c r="D533" t="s">
        <v>1295</v>
      </c>
      <c r="E533">
        <f>+(91)-9435732770</f>
        <v>-9435732679</v>
      </c>
    </row>
    <row r="534" spans="1:6" x14ac:dyDescent="0.35">
      <c r="A534" t="s">
        <v>1377</v>
      </c>
      <c r="B534" t="s">
        <v>1378</v>
      </c>
      <c r="C534" t="s">
        <v>1379</v>
      </c>
      <c r="D534" t="s">
        <v>1291</v>
      </c>
      <c r="E534">
        <f>+(91)-8592233533</f>
        <v>-8592233442</v>
      </c>
    </row>
    <row r="535" spans="1:6" x14ac:dyDescent="0.35">
      <c r="A535" t="s">
        <v>1380</v>
      </c>
      <c r="B535" t="s">
        <v>1381</v>
      </c>
      <c r="C535" t="s">
        <v>1382</v>
      </c>
      <c r="D535" t="s">
        <v>1383</v>
      </c>
      <c r="E535">
        <f>+(91)-9856001036</f>
        <v>-9856000945</v>
      </c>
    </row>
    <row r="536" spans="1:6" x14ac:dyDescent="0.35">
      <c r="A536" t="s">
        <v>1384</v>
      </c>
      <c r="B536" t="s">
        <v>1385</v>
      </c>
      <c r="C536" t="s">
        <v>1386</v>
      </c>
      <c r="D536" t="s">
        <v>1386</v>
      </c>
      <c r="E536">
        <f>+(91)-8322258000</f>
        <v>-8322257909</v>
      </c>
    </row>
    <row r="537" spans="1:6" x14ac:dyDescent="0.35">
      <c r="A537" t="s">
        <v>1282</v>
      </c>
      <c r="B537" t="s">
        <v>1387</v>
      </c>
      <c r="C537" t="s">
        <v>1388</v>
      </c>
      <c r="D537" t="s">
        <v>1200</v>
      </c>
      <c r="E537" t="s">
        <v>1389</v>
      </c>
      <c r="F537" t="s">
        <v>1390</v>
      </c>
    </row>
    <row r="538" spans="1:6" x14ac:dyDescent="0.35">
      <c r="A538" t="s">
        <v>1391</v>
      </c>
      <c r="B538" t="s">
        <v>1392</v>
      </c>
      <c r="C538" t="s">
        <v>1393</v>
      </c>
      <c r="D538" t="s">
        <v>1200</v>
      </c>
      <c r="E538">
        <f>+(91)-8394221462</f>
        <v>-8394221371</v>
      </c>
    </row>
    <row r="539" spans="1:6" x14ac:dyDescent="0.35">
      <c r="A539" t="s">
        <v>1394</v>
      </c>
      <c r="B539" t="s">
        <v>1395</v>
      </c>
      <c r="C539" t="s">
        <v>1388</v>
      </c>
      <c r="D539" t="s">
        <v>1200</v>
      </c>
      <c r="E539">
        <f>+(91)-8366613300</f>
        <v>-8366613209</v>
      </c>
    </row>
    <row r="540" spans="1:6" x14ac:dyDescent="0.35">
      <c r="A540" t="s">
        <v>1396</v>
      </c>
      <c r="B540" t="s">
        <v>1397</v>
      </c>
      <c r="C540" t="s">
        <v>1382</v>
      </c>
      <c r="D540" t="s">
        <v>1383</v>
      </c>
      <c r="E540">
        <f>+(91)-8435993992</f>
        <v>-8435993901</v>
      </c>
    </row>
    <row r="541" spans="1:6" x14ac:dyDescent="0.35">
      <c r="A541" t="s">
        <v>1398</v>
      </c>
      <c r="B541" t="s">
        <v>1399</v>
      </c>
      <c r="C541" t="s">
        <v>1382</v>
      </c>
      <c r="D541" t="s">
        <v>1383</v>
      </c>
      <c r="E541" t="s">
        <v>1400</v>
      </c>
    </row>
    <row r="542" spans="1:6" x14ac:dyDescent="0.35">
      <c r="A542" t="s">
        <v>1401</v>
      </c>
      <c r="B542" t="s">
        <v>1402</v>
      </c>
      <c r="C542" t="s">
        <v>1403</v>
      </c>
      <c r="D542" t="s">
        <v>1200</v>
      </c>
      <c r="E542">
        <f>+(91)-8392243900</f>
        <v>-8392243809</v>
      </c>
    </row>
    <row r="543" spans="1:6" x14ac:dyDescent="0.35">
      <c r="A543" t="s">
        <v>1404</v>
      </c>
      <c r="B543" t="s">
        <v>1405</v>
      </c>
      <c r="C543" t="s">
        <v>1406</v>
      </c>
      <c r="D543" t="s">
        <v>1407</v>
      </c>
      <c r="E543" t="s">
        <v>1408</v>
      </c>
    </row>
    <row r="544" spans="1:6" x14ac:dyDescent="0.35">
      <c r="A544" t="s">
        <v>1409</v>
      </c>
      <c r="B544" t="s">
        <v>1410</v>
      </c>
      <c r="C544" t="s">
        <v>1386</v>
      </c>
      <c r="D544" t="s">
        <v>1386</v>
      </c>
      <c r="E544">
        <f>+(91)-8322417065</f>
        <v>-8322416974</v>
      </c>
    </row>
    <row r="545" spans="1:5" x14ac:dyDescent="0.35">
      <c r="A545" t="s">
        <v>1411</v>
      </c>
      <c r="B545" t="s">
        <v>1412</v>
      </c>
      <c r="C545" t="s">
        <v>1386</v>
      </c>
      <c r="D545" t="s">
        <v>1386</v>
      </c>
      <c r="E545">
        <f>+(91)-8322433000</f>
        <v>-8322432909</v>
      </c>
    </row>
    <row r="546" spans="1:5" x14ac:dyDescent="0.35">
      <c r="A546" t="s">
        <v>1413</v>
      </c>
      <c r="B546" t="s">
        <v>1414</v>
      </c>
      <c r="C546" t="s">
        <v>1386</v>
      </c>
      <c r="D546" t="s">
        <v>1386</v>
      </c>
      <c r="E546">
        <f>+(91)-8322542653</f>
        <v>-8322542562</v>
      </c>
    </row>
    <row r="547" spans="1:5" x14ac:dyDescent="0.35">
      <c r="A547" t="s">
        <v>1415</v>
      </c>
      <c r="B547" t="s">
        <v>1416</v>
      </c>
      <c r="C547" t="s">
        <v>1386</v>
      </c>
      <c r="D547" t="s">
        <v>1386</v>
      </c>
      <c r="E547">
        <f>+(91)-9323333667</f>
        <v>-9323333576</v>
      </c>
    </row>
    <row r="548" spans="1:5" x14ac:dyDescent="0.35">
      <c r="A548" t="s">
        <v>1417</v>
      </c>
      <c r="B548" t="s">
        <v>1418</v>
      </c>
      <c r="C548" t="s">
        <v>1386</v>
      </c>
      <c r="D548" t="s">
        <v>1386</v>
      </c>
      <c r="E548">
        <f>+(91)-8322791191</f>
        <v>-8322791100</v>
      </c>
    </row>
    <row r="549" spans="1:5" x14ac:dyDescent="0.35">
      <c r="A549" t="s">
        <v>1419</v>
      </c>
      <c r="B549" t="s">
        <v>1420</v>
      </c>
      <c r="C549" t="s">
        <v>1386</v>
      </c>
      <c r="D549" t="s">
        <v>1386</v>
      </c>
      <c r="E549">
        <f>+(91)-8322433000</f>
        <v>-8322432909</v>
      </c>
    </row>
    <row r="550" spans="1:5" x14ac:dyDescent="0.35">
      <c r="A550" t="s">
        <v>1421</v>
      </c>
      <c r="B550" t="s">
        <v>1422</v>
      </c>
      <c r="C550" t="s">
        <v>1423</v>
      </c>
      <c r="D550" t="s">
        <v>1295</v>
      </c>
      <c r="E550">
        <f>+(91)-8724005126</f>
        <v>-8724005035</v>
      </c>
    </row>
    <row r="551" spans="1:5" x14ac:dyDescent="0.35">
      <c r="A551" t="s">
        <v>1424</v>
      </c>
      <c r="B551" t="s">
        <v>1425</v>
      </c>
      <c r="C551" t="s">
        <v>1423</v>
      </c>
      <c r="D551" t="s">
        <v>1295</v>
      </c>
      <c r="E551">
        <v>9435060474</v>
      </c>
    </row>
    <row r="552" spans="1:5" x14ac:dyDescent="0.35">
      <c r="A552" t="s">
        <v>1426</v>
      </c>
      <c r="B552" t="s">
        <v>1427</v>
      </c>
      <c r="C552" t="s">
        <v>1428</v>
      </c>
      <c r="D552" t="s">
        <v>1295</v>
      </c>
    </row>
    <row r="553" spans="1:5" x14ac:dyDescent="0.35">
      <c r="A553" t="s">
        <v>1429</v>
      </c>
      <c r="B553" t="s">
        <v>1430</v>
      </c>
      <c r="C553" t="s">
        <v>1431</v>
      </c>
      <c r="D553" t="s">
        <v>1291</v>
      </c>
      <c r="E553">
        <f>+(91)-8554277667</f>
        <v>-8554277576</v>
      </c>
    </row>
    <row r="554" spans="1:5" x14ac:dyDescent="0.35">
      <c r="A554" t="s">
        <v>1432</v>
      </c>
      <c r="B554" t="s">
        <v>1433</v>
      </c>
      <c r="C554" t="s">
        <v>1434</v>
      </c>
      <c r="D554" t="s">
        <v>1200</v>
      </c>
      <c r="E554">
        <v>2223030</v>
      </c>
    </row>
    <row r="555" spans="1:5" x14ac:dyDescent="0.35">
      <c r="A555" t="s">
        <v>1435</v>
      </c>
      <c r="B555" t="s">
        <v>1436</v>
      </c>
      <c r="C555" t="s">
        <v>1437</v>
      </c>
      <c r="D555" t="s">
        <v>1200</v>
      </c>
      <c r="E555">
        <f>+(91)-8192230894</f>
        <v>-8192230803</v>
      </c>
    </row>
    <row r="556" spans="1:5" x14ac:dyDescent="0.35">
      <c r="A556" t="s">
        <v>1438</v>
      </c>
      <c r="B556" t="s">
        <v>1439</v>
      </c>
      <c r="C556" t="s">
        <v>1440</v>
      </c>
      <c r="D556" t="s">
        <v>1295</v>
      </c>
      <c r="E556">
        <f>+(91)-9435076047</f>
        <v>-9435075956</v>
      </c>
    </row>
    <row r="557" spans="1:5" x14ac:dyDescent="0.35">
      <c r="A557" t="s">
        <v>1441</v>
      </c>
      <c r="B557" t="s">
        <v>1442</v>
      </c>
      <c r="C557" t="s">
        <v>1443</v>
      </c>
      <c r="D557" t="s">
        <v>1291</v>
      </c>
      <c r="E557" t="s">
        <v>1444</v>
      </c>
    </row>
    <row r="558" spans="1:5" x14ac:dyDescent="0.35">
      <c r="A558" t="s">
        <v>1445</v>
      </c>
      <c r="B558" s="1" t="s">
        <v>1446</v>
      </c>
      <c r="C558" t="s">
        <v>1447</v>
      </c>
      <c r="D558" t="s">
        <v>1448</v>
      </c>
      <c r="E558">
        <v>8416002229</v>
      </c>
    </row>
    <row r="559" spans="1:5" x14ac:dyDescent="0.35">
      <c r="A559" t="s">
        <v>1449</v>
      </c>
      <c r="B559" t="s">
        <v>1450</v>
      </c>
      <c r="C559" t="s">
        <v>1447</v>
      </c>
      <c r="D559" t="s">
        <v>1448</v>
      </c>
      <c r="E559">
        <f>+(91)-3602245114</f>
        <v>-3602245023</v>
      </c>
    </row>
    <row r="560" spans="1:5" x14ac:dyDescent="0.35">
      <c r="A560" t="s">
        <v>1451</v>
      </c>
      <c r="B560" t="s">
        <v>1452</v>
      </c>
      <c r="C560" t="s">
        <v>1453</v>
      </c>
      <c r="D560" t="s">
        <v>1454</v>
      </c>
      <c r="E560" t="s">
        <v>1455</v>
      </c>
    </row>
    <row r="561" spans="1:6" x14ac:dyDescent="0.35">
      <c r="A561" t="s">
        <v>1282</v>
      </c>
      <c r="B561" t="s">
        <v>1456</v>
      </c>
      <c r="C561" t="s">
        <v>1457</v>
      </c>
      <c r="D561" t="s">
        <v>1200</v>
      </c>
      <c r="E561" t="s">
        <v>1458</v>
      </c>
    </row>
    <row r="562" spans="1:6" x14ac:dyDescent="0.35">
      <c r="A562" t="s">
        <v>1459</v>
      </c>
      <c r="B562" t="s">
        <v>1460</v>
      </c>
      <c r="C562" t="s">
        <v>1461</v>
      </c>
      <c r="D562" t="s">
        <v>1200</v>
      </c>
      <c r="E562">
        <f>+(91)-8182277975</f>
        <v>-8182277884</v>
      </c>
    </row>
    <row r="563" spans="1:6" x14ac:dyDescent="0.35">
      <c r="A563" t="s">
        <v>1462</v>
      </c>
      <c r="B563" t="s">
        <v>1463</v>
      </c>
      <c r="C563" t="s">
        <v>1464</v>
      </c>
      <c r="D563" t="s">
        <v>1465</v>
      </c>
      <c r="E563">
        <f>+(91)-3862230987</f>
        <v>-3862230896</v>
      </c>
    </row>
    <row r="564" spans="1:6" x14ac:dyDescent="0.35">
      <c r="A564" t="s">
        <v>1466</v>
      </c>
      <c r="B564" t="s">
        <v>1467</v>
      </c>
      <c r="C564" t="s">
        <v>1468</v>
      </c>
      <c r="D564" t="s">
        <v>1295</v>
      </c>
      <c r="E564">
        <f>+(91)-9706042421</f>
        <v>-9706042330</v>
      </c>
    </row>
    <row r="565" spans="1:6" x14ac:dyDescent="0.35">
      <c r="A565" t="s">
        <v>1469</v>
      </c>
      <c r="B565" t="s">
        <v>1470</v>
      </c>
      <c r="C565" t="s">
        <v>1471</v>
      </c>
      <c r="D565" t="s">
        <v>1295</v>
      </c>
      <c r="E565">
        <v>9985736555</v>
      </c>
    </row>
    <row r="566" spans="1:6" x14ac:dyDescent="0.35">
      <c r="A566" t="s">
        <v>1441</v>
      </c>
      <c r="B566" t="s">
        <v>1472</v>
      </c>
      <c r="C566" t="s">
        <v>1473</v>
      </c>
      <c r="D566" t="s">
        <v>1291</v>
      </c>
      <c r="E566" t="s">
        <v>1474</v>
      </c>
      <c r="F566" t="s">
        <v>1475</v>
      </c>
    </row>
    <row r="567" spans="1:6" x14ac:dyDescent="0.35">
      <c r="A567" t="s">
        <v>1476</v>
      </c>
      <c r="B567" t="s">
        <v>1477</v>
      </c>
      <c r="C567" t="s">
        <v>1471</v>
      </c>
      <c r="D567" t="s">
        <v>1295</v>
      </c>
      <c r="E567">
        <f>+(91)-9435516252</f>
        <v>-9435516161</v>
      </c>
    </row>
    <row r="568" spans="1:6" x14ac:dyDescent="0.35">
      <c r="A568" t="s">
        <v>1478</v>
      </c>
      <c r="B568" t="s">
        <v>1479</v>
      </c>
      <c r="C568" t="s">
        <v>1480</v>
      </c>
      <c r="D568" t="s">
        <v>1200</v>
      </c>
      <c r="E568">
        <f>+(91)-8162256411</f>
        <v>-8162256320</v>
      </c>
    </row>
    <row r="569" spans="1:6" x14ac:dyDescent="0.35">
      <c r="A569" t="s">
        <v>1481</v>
      </c>
      <c r="B569" t="s">
        <v>1482</v>
      </c>
      <c r="C569" t="s">
        <v>1483</v>
      </c>
      <c r="D569" t="s">
        <v>1465</v>
      </c>
      <c r="E569">
        <f>91-7085066669</f>
        <v>-7085066578</v>
      </c>
    </row>
    <row r="570" spans="1:6" x14ac:dyDescent="0.35">
      <c r="A570" t="s">
        <v>1484</v>
      </c>
      <c r="B570" t="s">
        <v>1485</v>
      </c>
      <c r="C570" t="s">
        <v>1486</v>
      </c>
      <c r="D570" t="s">
        <v>1200</v>
      </c>
      <c r="E570" t="s">
        <v>1487</v>
      </c>
    </row>
    <row r="571" spans="1:6" x14ac:dyDescent="0.35">
      <c r="A571" t="s">
        <v>1488</v>
      </c>
      <c r="B571" t="s">
        <v>1489</v>
      </c>
      <c r="C571" t="s">
        <v>1490</v>
      </c>
      <c r="D571" t="s">
        <v>1491</v>
      </c>
      <c r="E571">
        <v>7005987142</v>
      </c>
    </row>
    <row r="572" spans="1:6" x14ac:dyDescent="0.35">
      <c r="A572" t="s">
        <v>1492</v>
      </c>
      <c r="B572" t="s">
        <v>1493</v>
      </c>
      <c r="C572" t="s">
        <v>1494</v>
      </c>
      <c r="D572" t="s">
        <v>1491</v>
      </c>
      <c r="E572">
        <f>+(91)-1725200264</f>
        <v>-1725200173</v>
      </c>
    </row>
    <row r="573" spans="1:6" x14ac:dyDescent="0.35">
      <c r="A573" t="s">
        <v>1495</v>
      </c>
      <c r="B573" t="s">
        <v>1496</v>
      </c>
      <c r="C573" t="s">
        <v>1497</v>
      </c>
      <c r="D573" t="s">
        <v>1200</v>
      </c>
      <c r="E573">
        <f>+(91)-8202582666</f>
        <v>-8202582575</v>
      </c>
    </row>
    <row r="574" spans="1:6" x14ac:dyDescent="0.35">
      <c r="A574" t="s">
        <v>1498</v>
      </c>
      <c r="B574" t="s">
        <v>1499</v>
      </c>
      <c r="C574" t="s">
        <v>1500</v>
      </c>
      <c r="D574" t="s">
        <v>1295</v>
      </c>
      <c r="E574">
        <f>+(91)-3772215151</f>
        <v>-3772215060</v>
      </c>
    </row>
    <row r="575" spans="1:6" x14ac:dyDescent="0.35">
      <c r="A575" t="s">
        <v>1501</v>
      </c>
      <c r="B575" t="s">
        <v>1502</v>
      </c>
      <c r="C575" t="s">
        <v>1503</v>
      </c>
      <c r="D575" t="s">
        <v>1200</v>
      </c>
      <c r="E575">
        <f>+(91)-9900245982</f>
        <v>-9900245891</v>
      </c>
    </row>
    <row r="576" spans="1:6" x14ac:dyDescent="0.35">
      <c r="A576" t="s">
        <v>1504</v>
      </c>
      <c r="B576" t="s">
        <v>1505</v>
      </c>
      <c r="C576" t="s">
        <v>1506</v>
      </c>
      <c r="D576" t="s">
        <v>1200</v>
      </c>
    </row>
    <row r="577" spans="1:5" x14ac:dyDescent="0.35">
      <c r="A577" t="s">
        <v>1059</v>
      </c>
      <c r="B577" t="s">
        <v>1507</v>
      </c>
      <c r="C577" t="s">
        <v>1503</v>
      </c>
      <c r="D577" t="s">
        <v>1200</v>
      </c>
      <c r="E577">
        <f>91-7338286725</f>
        <v>-7338286634</v>
      </c>
    </row>
    <row r="578" spans="1:5" x14ac:dyDescent="0.35">
      <c r="A578" t="s">
        <v>1508</v>
      </c>
      <c r="B578" t="s">
        <v>1509</v>
      </c>
      <c r="C578" t="s">
        <v>1503</v>
      </c>
      <c r="D578" t="s">
        <v>1200</v>
      </c>
      <c r="E578">
        <f>+(91)-8023474354</f>
        <v>-8023474263</v>
      </c>
    </row>
    <row r="579" spans="1:5" x14ac:dyDescent="0.35">
      <c r="A579" t="s">
        <v>1194</v>
      </c>
      <c r="B579" t="s">
        <v>1510</v>
      </c>
      <c r="C579" t="s">
        <v>1503</v>
      </c>
      <c r="D579" t="s">
        <v>1200</v>
      </c>
      <c r="E579" t="s">
        <v>1511</v>
      </c>
    </row>
    <row r="580" spans="1:5" x14ac:dyDescent="0.35">
      <c r="A580" t="s">
        <v>1059</v>
      </c>
      <c r="B580" t="s">
        <v>1512</v>
      </c>
      <c r="C580" t="s">
        <v>1503</v>
      </c>
      <c r="D580" t="s">
        <v>1200</v>
      </c>
      <c r="E580">
        <f>91-9985344244</f>
        <v>-9985344153</v>
      </c>
    </row>
    <row r="581" spans="1:5" x14ac:dyDescent="0.35">
      <c r="A581" t="s">
        <v>1513</v>
      </c>
      <c r="B581" t="s">
        <v>1514</v>
      </c>
      <c r="C581" t="s">
        <v>1503</v>
      </c>
      <c r="D581" t="s">
        <v>1200</v>
      </c>
      <c r="E581">
        <f>+(91)-8041253434</f>
        <v>-8041253343</v>
      </c>
    </row>
    <row r="582" spans="1:5" x14ac:dyDescent="0.35">
      <c r="A582" t="s">
        <v>1515</v>
      </c>
      <c r="B582" t="s">
        <v>1516</v>
      </c>
      <c r="C582" t="s">
        <v>1503</v>
      </c>
      <c r="D582" t="s">
        <v>1200</v>
      </c>
      <c r="E582">
        <f>+(91)-8030693069</f>
        <v>-8030692978</v>
      </c>
    </row>
    <row r="583" spans="1:5" x14ac:dyDescent="0.35">
      <c r="A583" t="s">
        <v>1517</v>
      </c>
      <c r="B583" t="s">
        <v>1518</v>
      </c>
      <c r="C583" t="s">
        <v>1503</v>
      </c>
      <c r="D583" t="s">
        <v>1200</v>
      </c>
      <c r="E583">
        <f>+(91)-8022370841</f>
        <v>-8022370750</v>
      </c>
    </row>
    <row r="584" spans="1:5" x14ac:dyDescent="0.35">
      <c r="A584" t="s">
        <v>1519</v>
      </c>
      <c r="B584" t="s">
        <v>1520</v>
      </c>
      <c r="C584" t="s">
        <v>1503</v>
      </c>
      <c r="D584" t="s">
        <v>1200</v>
      </c>
      <c r="E584">
        <f>+(91)-9880018990</f>
        <v>-9880018899</v>
      </c>
    </row>
    <row r="585" spans="1:5" x14ac:dyDescent="0.35">
      <c r="A585" t="s">
        <v>1521</v>
      </c>
      <c r="B585" t="s">
        <v>1522</v>
      </c>
      <c r="C585" t="s">
        <v>1503</v>
      </c>
      <c r="D585" t="s">
        <v>1200</v>
      </c>
      <c r="E585">
        <f>+(91)-8022293434</f>
        <v>-8022293343</v>
      </c>
    </row>
    <row r="586" spans="1:5" x14ac:dyDescent="0.35">
      <c r="A586" t="s">
        <v>1523</v>
      </c>
      <c r="B586" t="s">
        <v>1524</v>
      </c>
      <c r="C586" t="s">
        <v>1525</v>
      </c>
      <c r="D586" t="s">
        <v>1200</v>
      </c>
      <c r="E586">
        <f>+(91)-8172231077</f>
        <v>-8172230986</v>
      </c>
    </row>
    <row r="587" spans="1:5" x14ac:dyDescent="0.35">
      <c r="A587" t="s">
        <v>1526</v>
      </c>
      <c r="B587" t="s">
        <v>1527</v>
      </c>
      <c r="C587" t="s">
        <v>1503</v>
      </c>
      <c r="D587" t="s">
        <v>1200</v>
      </c>
      <c r="E587">
        <f>+(91)-8022976165</f>
        <v>-8022976074</v>
      </c>
    </row>
    <row r="588" spans="1:5" x14ac:dyDescent="0.35">
      <c r="A588" t="s">
        <v>1528</v>
      </c>
      <c r="B588" t="s">
        <v>1529</v>
      </c>
      <c r="C588" t="s">
        <v>1503</v>
      </c>
      <c r="D588" t="s">
        <v>1200</v>
      </c>
      <c r="E588">
        <f>+(91)-9886724625</f>
        <v>-9886724534</v>
      </c>
    </row>
    <row r="589" spans="1:5" x14ac:dyDescent="0.35">
      <c r="A589" t="s">
        <v>1530</v>
      </c>
      <c r="B589" t="s">
        <v>1531</v>
      </c>
      <c r="C589" t="s">
        <v>1503</v>
      </c>
      <c r="D589" t="s">
        <v>1200</v>
      </c>
      <c r="E589">
        <f>+(91)-8030693069</f>
        <v>-8030692978</v>
      </c>
    </row>
    <row r="590" spans="1:5" x14ac:dyDescent="0.35">
      <c r="A590" t="s">
        <v>746</v>
      </c>
      <c r="B590" t="s">
        <v>1532</v>
      </c>
      <c r="C590" t="s">
        <v>1503</v>
      </c>
      <c r="D590" t="s">
        <v>1200</v>
      </c>
      <c r="E590">
        <f>91-9824402000</f>
        <v>-9824401909</v>
      </c>
    </row>
    <row r="591" spans="1:5" x14ac:dyDescent="0.35">
      <c r="A591" t="s">
        <v>1533</v>
      </c>
      <c r="B591" t="s">
        <v>1534</v>
      </c>
      <c r="C591" t="s">
        <v>1503</v>
      </c>
      <c r="D591" t="s">
        <v>1200</v>
      </c>
      <c r="E591">
        <f>+(91)-8028606262</f>
        <v>-8028606171</v>
      </c>
    </row>
    <row r="592" spans="1:5" x14ac:dyDescent="0.35">
      <c r="A592" t="s">
        <v>1535</v>
      </c>
      <c r="B592" t="s">
        <v>1536</v>
      </c>
      <c r="C592" t="s">
        <v>1537</v>
      </c>
      <c r="D592" t="s">
        <v>1295</v>
      </c>
      <c r="E592">
        <v>9678011353</v>
      </c>
    </row>
    <row r="593" spans="1:5" x14ac:dyDescent="0.35">
      <c r="A593" t="s">
        <v>1538</v>
      </c>
      <c r="B593" t="s">
        <v>1539</v>
      </c>
      <c r="C593" t="s">
        <v>1503</v>
      </c>
      <c r="D593" t="s">
        <v>1200</v>
      </c>
      <c r="E593">
        <f>+(91)-8030036000</f>
        <v>-8030035909</v>
      </c>
    </row>
    <row r="594" spans="1:5" x14ac:dyDescent="0.35">
      <c r="A594" t="s">
        <v>1535</v>
      </c>
      <c r="B594" t="s">
        <v>1540</v>
      </c>
      <c r="C594" t="s">
        <v>1503</v>
      </c>
      <c r="D594" t="s">
        <v>1200</v>
      </c>
      <c r="E594" t="s">
        <v>1541</v>
      </c>
    </row>
    <row r="595" spans="1:5" x14ac:dyDescent="0.35">
      <c r="A595" t="s">
        <v>1542</v>
      </c>
      <c r="B595" t="s">
        <v>1543</v>
      </c>
      <c r="C595" t="s">
        <v>1503</v>
      </c>
      <c r="D595" t="s">
        <v>1200</v>
      </c>
    </row>
    <row r="596" spans="1:5" x14ac:dyDescent="0.35">
      <c r="A596" t="s">
        <v>1544</v>
      </c>
      <c r="B596" t="s">
        <v>1545</v>
      </c>
      <c r="C596" t="s">
        <v>1503</v>
      </c>
      <c r="D596" t="s">
        <v>1200</v>
      </c>
      <c r="E596">
        <f>+(91)-8041309100</f>
        <v>-8041309009</v>
      </c>
    </row>
    <row r="597" spans="1:5" x14ac:dyDescent="0.35">
      <c r="A597" t="s">
        <v>1546</v>
      </c>
      <c r="B597" t="s">
        <v>1547</v>
      </c>
      <c r="C597" t="s">
        <v>1503</v>
      </c>
      <c r="D597" t="s">
        <v>1200</v>
      </c>
      <c r="E597">
        <f>+(91)-8041309100</f>
        <v>-8041309009</v>
      </c>
    </row>
    <row r="598" spans="1:5" x14ac:dyDescent="0.35">
      <c r="A598" t="s">
        <v>1548</v>
      </c>
      <c r="B598" t="s">
        <v>1549</v>
      </c>
      <c r="C598" t="s">
        <v>1503</v>
      </c>
      <c r="D598" t="s">
        <v>1200</v>
      </c>
      <c r="E598">
        <f>+(91)-8042439999</f>
        <v>-8042439908</v>
      </c>
    </row>
    <row r="599" spans="1:5" x14ac:dyDescent="0.35">
      <c r="A599" t="s">
        <v>746</v>
      </c>
      <c r="B599" t="s">
        <v>1550</v>
      </c>
      <c r="C599" t="s">
        <v>1503</v>
      </c>
      <c r="D599" t="s">
        <v>1200</v>
      </c>
      <c r="E599">
        <f>91-9824402000</f>
        <v>-9824401909</v>
      </c>
    </row>
    <row r="600" spans="1:5" x14ac:dyDescent="0.35">
      <c r="A600" t="s">
        <v>1551</v>
      </c>
      <c r="B600" t="s">
        <v>1552</v>
      </c>
      <c r="C600" t="s">
        <v>1503</v>
      </c>
      <c r="D600" t="s">
        <v>1200</v>
      </c>
      <c r="E600">
        <f>+(91)-8041115901</f>
        <v>-8041115810</v>
      </c>
    </row>
    <row r="601" spans="1:5" x14ac:dyDescent="0.35">
      <c r="A601" t="s">
        <v>1553</v>
      </c>
      <c r="B601" t="s">
        <v>1554</v>
      </c>
      <c r="C601" t="s">
        <v>1555</v>
      </c>
      <c r="D601" t="s">
        <v>1556</v>
      </c>
      <c r="E601">
        <f>+(91)-4430838383</f>
        <v>-4430838292</v>
      </c>
    </row>
    <row r="602" spans="1:5" x14ac:dyDescent="0.35">
      <c r="A602" t="s">
        <v>1557</v>
      </c>
      <c r="B602" t="s">
        <v>1558</v>
      </c>
      <c r="C602" t="s">
        <v>1555</v>
      </c>
      <c r="D602" t="s">
        <v>1556</v>
      </c>
      <c r="E602">
        <f>+(91)-4426252500</f>
        <v>-4426252409</v>
      </c>
    </row>
    <row r="603" spans="1:5" x14ac:dyDescent="0.35">
      <c r="A603" t="s">
        <v>1559</v>
      </c>
      <c r="B603" t="s">
        <v>1560</v>
      </c>
      <c r="C603" t="s">
        <v>1503</v>
      </c>
      <c r="D603" t="s">
        <v>1200</v>
      </c>
      <c r="E603">
        <f>+(91)-8028522222</f>
        <v>-8028522131</v>
      </c>
    </row>
    <row r="604" spans="1:5" x14ac:dyDescent="0.35">
      <c r="A604" t="s">
        <v>1561</v>
      </c>
      <c r="B604" t="s">
        <v>1562</v>
      </c>
      <c r="C604" t="s">
        <v>1555</v>
      </c>
      <c r="D604" t="s">
        <v>1556</v>
      </c>
      <c r="E604">
        <f>+(91)-4465877970</f>
        <v>-4465877879</v>
      </c>
    </row>
    <row r="605" spans="1:5" x14ac:dyDescent="0.35">
      <c r="A605" t="s">
        <v>1563</v>
      </c>
      <c r="B605" t="s">
        <v>1564</v>
      </c>
      <c r="C605" t="s">
        <v>1565</v>
      </c>
      <c r="D605" t="s">
        <v>1556</v>
      </c>
      <c r="E605">
        <f>+(91)-4162227262</f>
        <v>-4162227171</v>
      </c>
    </row>
    <row r="606" spans="1:5" x14ac:dyDescent="0.35">
      <c r="A606" t="s">
        <v>1566</v>
      </c>
      <c r="B606" t="s">
        <v>1567</v>
      </c>
      <c r="C606" t="s">
        <v>1555</v>
      </c>
      <c r="D606" t="s">
        <v>1556</v>
      </c>
      <c r="E606">
        <v>42859970</v>
      </c>
    </row>
    <row r="607" spans="1:5" x14ac:dyDescent="0.35">
      <c r="A607" t="s">
        <v>1568</v>
      </c>
      <c r="B607" t="s">
        <v>1569</v>
      </c>
      <c r="C607" t="s">
        <v>1570</v>
      </c>
      <c r="D607" t="s">
        <v>1556</v>
      </c>
      <c r="E607" t="s">
        <v>1571</v>
      </c>
    </row>
    <row r="608" spans="1:5" x14ac:dyDescent="0.35">
      <c r="A608" t="s">
        <v>1572</v>
      </c>
      <c r="B608" s="1" t="s">
        <v>1573</v>
      </c>
      <c r="C608" t="s">
        <v>1555</v>
      </c>
      <c r="D608" t="s">
        <v>1556</v>
      </c>
      <c r="E608" t="s">
        <v>1574</v>
      </c>
    </row>
    <row r="609" spans="1:5" x14ac:dyDescent="0.35">
      <c r="A609" t="s">
        <v>1575</v>
      </c>
      <c r="B609" t="s">
        <v>1576</v>
      </c>
      <c r="C609" t="s">
        <v>1555</v>
      </c>
      <c r="D609" t="s">
        <v>1556</v>
      </c>
      <c r="E609">
        <f>+(91)-4442269555</f>
        <v>-4442269464</v>
      </c>
    </row>
    <row r="610" spans="1:5" x14ac:dyDescent="0.35">
      <c r="A610" t="s">
        <v>1577</v>
      </c>
      <c r="B610" t="s">
        <v>1578</v>
      </c>
      <c r="C610" t="s">
        <v>1555</v>
      </c>
      <c r="D610" t="s">
        <v>1556</v>
      </c>
      <c r="E610" t="s">
        <v>1579</v>
      </c>
    </row>
    <row r="611" spans="1:5" x14ac:dyDescent="0.35">
      <c r="A611" t="s">
        <v>1580</v>
      </c>
      <c r="B611" t="s">
        <v>1581</v>
      </c>
      <c r="C611" t="s">
        <v>1555</v>
      </c>
      <c r="D611" t="s">
        <v>1556</v>
      </c>
      <c r="E611" t="s">
        <v>1582</v>
      </c>
    </row>
    <row r="612" spans="1:5" x14ac:dyDescent="0.35">
      <c r="A612" t="s">
        <v>1568</v>
      </c>
      <c r="B612" t="s">
        <v>1583</v>
      </c>
      <c r="C612" t="s">
        <v>1555</v>
      </c>
      <c r="D612" t="s">
        <v>1556</v>
      </c>
    </row>
    <row r="613" spans="1:5" x14ac:dyDescent="0.35">
      <c r="A613" t="s">
        <v>1577</v>
      </c>
      <c r="B613" t="s">
        <v>1584</v>
      </c>
      <c r="C613" t="s">
        <v>1555</v>
      </c>
      <c r="D613" t="s">
        <v>1556</v>
      </c>
      <c r="E613" t="s">
        <v>1585</v>
      </c>
    </row>
    <row r="614" spans="1:5" x14ac:dyDescent="0.35">
      <c r="A614" t="s">
        <v>1586</v>
      </c>
      <c r="B614" t="s">
        <v>1587</v>
      </c>
      <c r="C614" t="s">
        <v>1555</v>
      </c>
      <c r="D614" t="s">
        <v>1556</v>
      </c>
      <c r="E614">
        <f>+(91)-4442254555</f>
        <v>-4442254464</v>
      </c>
    </row>
    <row r="615" spans="1:5" x14ac:dyDescent="0.35">
      <c r="A615" t="s">
        <v>1588</v>
      </c>
      <c r="B615" t="s">
        <v>1589</v>
      </c>
      <c r="C615" t="s">
        <v>1555</v>
      </c>
      <c r="D615" t="s">
        <v>1556</v>
      </c>
      <c r="E615">
        <f>+(91)-4443504208</f>
        <v>-4443504117</v>
      </c>
    </row>
    <row r="616" spans="1:5" x14ac:dyDescent="0.35">
      <c r="A616" t="s">
        <v>1590</v>
      </c>
      <c r="B616" t="s">
        <v>1591</v>
      </c>
      <c r="C616" t="s">
        <v>1592</v>
      </c>
      <c r="D616" t="s">
        <v>1200</v>
      </c>
      <c r="E616">
        <f>+(91)-8242223030</f>
        <v>-8242222939</v>
      </c>
    </row>
    <row r="617" spans="1:5" x14ac:dyDescent="0.35">
      <c r="A617" t="s">
        <v>1593</v>
      </c>
      <c r="B617" t="s">
        <v>1594</v>
      </c>
      <c r="C617" t="s">
        <v>1555</v>
      </c>
      <c r="D617" t="s">
        <v>1556</v>
      </c>
      <c r="E617">
        <f>+(91)-9566045599</f>
        <v>-9566045508</v>
      </c>
    </row>
    <row r="618" spans="1:5" x14ac:dyDescent="0.35">
      <c r="A618" t="s">
        <v>1595</v>
      </c>
      <c r="B618" t="s">
        <v>1596</v>
      </c>
      <c r="C618" t="s">
        <v>1592</v>
      </c>
      <c r="D618" t="s">
        <v>1200</v>
      </c>
      <c r="E618">
        <f>+(91)-8242410128</f>
        <v>-8242410037</v>
      </c>
    </row>
    <row r="619" spans="1:5" x14ac:dyDescent="0.35">
      <c r="A619" t="s">
        <v>1597</v>
      </c>
      <c r="B619" t="s">
        <v>1598</v>
      </c>
      <c r="C619" t="s">
        <v>1555</v>
      </c>
      <c r="D619" t="s">
        <v>1556</v>
      </c>
      <c r="E619">
        <f>+(91)-4464556556</f>
        <v>-4464556465</v>
      </c>
    </row>
    <row r="620" spans="1:5" x14ac:dyDescent="0.35">
      <c r="A620" t="s">
        <v>1599</v>
      </c>
      <c r="B620" t="s">
        <v>1600</v>
      </c>
      <c r="C620" t="s">
        <v>1555</v>
      </c>
      <c r="D620" t="s">
        <v>1556</v>
      </c>
      <c r="E620">
        <f>+(91)-9841438845</f>
        <v>-9841438754</v>
      </c>
    </row>
    <row r="621" spans="1:5" x14ac:dyDescent="0.35">
      <c r="A621" t="s">
        <v>1601</v>
      </c>
      <c r="B621" t="s">
        <v>1602</v>
      </c>
      <c r="C621" t="s">
        <v>1603</v>
      </c>
      <c r="D621" t="s">
        <v>1556</v>
      </c>
      <c r="E621">
        <f>+(91)-4344260227</f>
        <v>-4344260136</v>
      </c>
    </row>
    <row r="622" spans="1:5" x14ac:dyDescent="0.35">
      <c r="A622" t="s">
        <v>1580</v>
      </c>
      <c r="B622" t="s">
        <v>1604</v>
      </c>
      <c r="C622" t="s">
        <v>1555</v>
      </c>
      <c r="D622" t="s">
        <v>1556</v>
      </c>
      <c r="E622" t="s">
        <v>1605</v>
      </c>
    </row>
    <row r="623" spans="1:5" x14ac:dyDescent="0.35">
      <c r="A623" t="s">
        <v>1566</v>
      </c>
      <c r="B623" t="s">
        <v>1606</v>
      </c>
      <c r="C623" t="s">
        <v>1555</v>
      </c>
      <c r="D623" t="s">
        <v>1556</v>
      </c>
      <c r="E623">
        <v>42859970</v>
      </c>
    </row>
    <row r="624" spans="1:5" x14ac:dyDescent="0.35">
      <c r="A624" t="s">
        <v>1607</v>
      </c>
      <c r="B624" t="s">
        <v>1608</v>
      </c>
      <c r="C624" t="s">
        <v>1609</v>
      </c>
      <c r="D624" t="s">
        <v>1295</v>
      </c>
      <c r="E624">
        <f>+(91)-9435993992</f>
        <v>-9435993901</v>
      </c>
    </row>
    <row r="625" spans="1:5" x14ac:dyDescent="0.35">
      <c r="A625" t="s">
        <v>1610</v>
      </c>
      <c r="B625" t="s">
        <v>1611</v>
      </c>
      <c r="C625" t="s">
        <v>1537</v>
      </c>
      <c r="D625" t="s">
        <v>1295</v>
      </c>
      <c r="E625">
        <f>+(91)-8811098569</f>
        <v>-8811098478</v>
      </c>
    </row>
    <row r="626" spans="1:5" x14ac:dyDescent="0.35">
      <c r="A626" t="s">
        <v>1612</v>
      </c>
      <c r="B626" t="s">
        <v>1613</v>
      </c>
      <c r="C626" t="s">
        <v>1614</v>
      </c>
      <c r="D626" t="s">
        <v>1615</v>
      </c>
      <c r="E626">
        <f>+(91)-4994231445</f>
        <v>-4994231354</v>
      </c>
    </row>
    <row r="627" spans="1:5" x14ac:dyDescent="0.35">
      <c r="A627" t="s">
        <v>1616</v>
      </c>
      <c r="B627" t="s">
        <v>1617</v>
      </c>
      <c r="C627" t="s">
        <v>1618</v>
      </c>
      <c r="D627" t="s">
        <v>1200</v>
      </c>
      <c r="E627">
        <f>+(91)-8212432644</f>
        <v>-8212432553</v>
      </c>
    </row>
    <row r="628" spans="1:5" x14ac:dyDescent="0.35">
      <c r="A628" t="s">
        <v>1619</v>
      </c>
      <c r="B628" t="s">
        <v>1620</v>
      </c>
      <c r="C628" t="s">
        <v>1618</v>
      </c>
      <c r="D628" t="s">
        <v>1200</v>
      </c>
      <c r="E628">
        <f>+(91)-8214005900</f>
        <v>-8214005809</v>
      </c>
    </row>
    <row r="629" spans="1:5" x14ac:dyDescent="0.35">
      <c r="A629" t="s">
        <v>1621</v>
      </c>
      <c r="B629" t="s">
        <v>1622</v>
      </c>
      <c r="C629" t="s">
        <v>1623</v>
      </c>
      <c r="D629" t="s">
        <v>1615</v>
      </c>
      <c r="E629">
        <v>9846060019</v>
      </c>
    </row>
    <row r="630" spans="1:5" x14ac:dyDescent="0.35">
      <c r="A630" t="s">
        <v>1624</v>
      </c>
      <c r="B630" t="s">
        <v>1625</v>
      </c>
      <c r="C630" t="s">
        <v>1623</v>
      </c>
      <c r="D630" t="s">
        <v>1615</v>
      </c>
      <c r="E630" t="s">
        <v>1626</v>
      </c>
    </row>
    <row r="631" spans="1:5" x14ac:dyDescent="0.35">
      <c r="A631" t="s">
        <v>1627</v>
      </c>
      <c r="B631" t="s">
        <v>1628</v>
      </c>
      <c r="C631" t="s">
        <v>1629</v>
      </c>
      <c r="D631" t="s">
        <v>1630</v>
      </c>
      <c r="E631">
        <f>+(91)-4132255794</f>
        <v>-4132255703</v>
      </c>
    </row>
    <row r="632" spans="1:5" x14ac:dyDescent="0.35">
      <c r="A632" t="s">
        <v>1631</v>
      </c>
      <c r="B632" t="s">
        <v>1632</v>
      </c>
      <c r="C632" t="s">
        <v>1633</v>
      </c>
      <c r="D632" t="s">
        <v>1615</v>
      </c>
      <c r="E632">
        <f>+(91)-9747548100</f>
        <v>-9747548009</v>
      </c>
    </row>
    <row r="633" spans="1:5" x14ac:dyDescent="0.35">
      <c r="A633" t="s">
        <v>1634</v>
      </c>
      <c r="B633" t="s">
        <v>1635</v>
      </c>
      <c r="C633" t="s">
        <v>1636</v>
      </c>
      <c r="D633" t="s">
        <v>1556</v>
      </c>
      <c r="E633">
        <f>+(91)-4272336599</f>
        <v>-4272336508</v>
      </c>
    </row>
    <row r="634" spans="1:5" x14ac:dyDescent="0.35">
      <c r="A634" t="s">
        <v>1568</v>
      </c>
      <c r="B634" t="s">
        <v>1637</v>
      </c>
      <c r="C634" t="s">
        <v>1638</v>
      </c>
      <c r="D634" t="s">
        <v>1556</v>
      </c>
    </row>
    <row r="635" spans="1:5" x14ac:dyDescent="0.35">
      <c r="A635" t="s">
        <v>1639</v>
      </c>
      <c r="B635" t="s">
        <v>1640</v>
      </c>
      <c r="C635" t="s">
        <v>1636</v>
      </c>
      <c r="D635" t="s">
        <v>1556</v>
      </c>
      <c r="E635">
        <v>9894027470</v>
      </c>
    </row>
    <row r="636" spans="1:5" x14ac:dyDescent="0.35">
      <c r="A636" t="s">
        <v>1641</v>
      </c>
      <c r="B636" t="s">
        <v>1642</v>
      </c>
      <c r="C636" t="s">
        <v>1638</v>
      </c>
      <c r="D636" t="s">
        <v>1556</v>
      </c>
      <c r="E636">
        <f>+(91)-4142644371</f>
        <v>-4142644280</v>
      </c>
    </row>
    <row r="637" spans="1:5" x14ac:dyDescent="0.35">
      <c r="A637" t="s">
        <v>1643</v>
      </c>
      <c r="B637" t="s">
        <v>1644</v>
      </c>
      <c r="C637" t="s">
        <v>1645</v>
      </c>
      <c r="D637" t="s">
        <v>1556</v>
      </c>
      <c r="E637" t="s">
        <v>1582</v>
      </c>
    </row>
    <row r="638" spans="1:5" x14ac:dyDescent="0.35">
      <c r="A638" t="s">
        <v>1646</v>
      </c>
      <c r="B638" t="s">
        <v>1647</v>
      </c>
      <c r="C638" t="s">
        <v>1648</v>
      </c>
      <c r="D638" t="s">
        <v>1615</v>
      </c>
      <c r="E638" t="s">
        <v>1649</v>
      </c>
    </row>
    <row r="639" spans="1:5" x14ac:dyDescent="0.35">
      <c r="A639" t="s">
        <v>1650</v>
      </c>
      <c r="B639" t="s">
        <v>1651</v>
      </c>
      <c r="C639" t="s">
        <v>1648</v>
      </c>
      <c r="D639" t="s">
        <v>1615</v>
      </c>
      <c r="E639">
        <f>91-495-2765285</f>
        <v>-2765689</v>
      </c>
    </row>
    <row r="640" spans="1:5" x14ac:dyDescent="0.35">
      <c r="A640" t="s">
        <v>1621</v>
      </c>
      <c r="B640" t="s">
        <v>1652</v>
      </c>
      <c r="C640" t="s">
        <v>1648</v>
      </c>
      <c r="D640" t="s">
        <v>1615</v>
      </c>
      <c r="E640">
        <f>91-495-2370007</f>
        <v>-2370411</v>
      </c>
    </row>
    <row r="641" spans="1:5" x14ac:dyDescent="0.35">
      <c r="A641" t="s">
        <v>1643</v>
      </c>
      <c r="B641" t="s">
        <v>1653</v>
      </c>
      <c r="C641" t="s">
        <v>1654</v>
      </c>
      <c r="D641" t="s">
        <v>1556</v>
      </c>
      <c r="E641" t="s">
        <v>1655</v>
      </c>
    </row>
    <row r="642" spans="1:5" x14ac:dyDescent="0.35">
      <c r="A642" t="s">
        <v>1656</v>
      </c>
      <c r="B642" t="s">
        <v>1657</v>
      </c>
      <c r="C642" t="s">
        <v>1658</v>
      </c>
      <c r="D642" t="s">
        <v>1615</v>
      </c>
      <c r="E642">
        <f>+(91)-9946399555</f>
        <v>-9946399464</v>
      </c>
    </row>
    <row r="643" spans="1:5" x14ac:dyDescent="0.35">
      <c r="A643" t="s">
        <v>1659</v>
      </c>
      <c r="B643" t="s">
        <v>1660</v>
      </c>
      <c r="C643" t="s">
        <v>1661</v>
      </c>
      <c r="D643" t="s">
        <v>1556</v>
      </c>
      <c r="E643">
        <f>+(91)-4212427999</f>
        <v>-4212427908</v>
      </c>
    </row>
    <row r="644" spans="1:5" x14ac:dyDescent="0.35">
      <c r="A644" t="s">
        <v>1662</v>
      </c>
      <c r="B644" t="s">
        <v>1663</v>
      </c>
      <c r="C644" t="s">
        <v>1664</v>
      </c>
      <c r="D644" t="s">
        <v>1556</v>
      </c>
      <c r="E644">
        <f>+(91)-1744230522</f>
        <v>-1744230431</v>
      </c>
    </row>
    <row r="645" spans="1:5" x14ac:dyDescent="0.35">
      <c r="A645" t="s">
        <v>1665</v>
      </c>
      <c r="B645" t="s">
        <v>1666</v>
      </c>
      <c r="C645" t="s">
        <v>1664</v>
      </c>
      <c r="D645" t="s">
        <v>1556</v>
      </c>
      <c r="E645">
        <f>+(91)-4224519180</f>
        <v>-4224519089</v>
      </c>
    </row>
    <row r="646" spans="1:5" x14ac:dyDescent="0.35">
      <c r="A646" t="s">
        <v>1667</v>
      </c>
      <c r="B646" t="s">
        <v>1668</v>
      </c>
      <c r="C646" t="s">
        <v>1669</v>
      </c>
      <c r="D646" t="s">
        <v>1615</v>
      </c>
      <c r="E646">
        <f>+(91)-4932734676</f>
        <v>-4932734585</v>
      </c>
    </row>
    <row r="647" spans="1:5" x14ac:dyDescent="0.35">
      <c r="A647" t="s">
        <v>1670</v>
      </c>
      <c r="B647" t="s">
        <v>1671</v>
      </c>
      <c r="C647" t="s">
        <v>1664</v>
      </c>
      <c r="D647" t="s">
        <v>1556</v>
      </c>
      <c r="E647">
        <f>+(91)-4222543607</f>
        <v>-4222543516</v>
      </c>
    </row>
    <row r="648" spans="1:5" x14ac:dyDescent="0.35">
      <c r="A648" t="s">
        <v>1672</v>
      </c>
      <c r="B648" t="s">
        <v>1673</v>
      </c>
      <c r="C648" t="s">
        <v>1664</v>
      </c>
      <c r="D648" t="s">
        <v>1556</v>
      </c>
      <c r="E648">
        <f>+(91)-4222320505</f>
        <v>-4222320414</v>
      </c>
    </row>
    <row r="649" spans="1:5" x14ac:dyDescent="0.35">
      <c r="A649" t="s">
        <v>1674</v>
      </c>
      <c r="B649" t="s">
        <v>1675</v>
      </c>
      <c r="C649" t="s">
        <v>1676</v>
      </c>
      <c r="D649" t="s">
        <v>1615</v>
      </c>
      <c r="E649">
        <f>+(91)-4933236000</f>
        <v>-4933235909</v>
      </c>
    </row>
    <row r="650" spans="1:5" x14ac:dyDescent="0.35">
      <c r="A650" t="s">
        <v>1677</v>
      </c>
      <c r="B650" t="s">
        <v>1678</v>
      </c>
      <c r="C650" t="s">
        <v>1679</v>
      </c>
      <c r="D650" t="s">
        <v>1556</v>
      </c>
      <c r="E650">
        <f>+(91)-4312431399</f>
        <v>-4312431308</v>
      </c>
    </row>
    <row r="651" spans="1:5" x14ac:dyDescent="0.35">
      <c r="A651" t="s">
        <v>1680</v>
      </c>
      <c r="B651" t="s">
        <v>1681</v>
      </c>
      <c r="C651" t="s">
        <v>1679</v>
      </c>
      <c r="D651" t="s">
        <v>1556</v>
      </c>
      <c r="E651">
        <v>9384826820</v>
      </c>
    </row>
    <row r="652" spans="1:5" x14ac:dyDescent="0.35">
      <c r="A652" t="s">
        <v>1682</v>
      </c>
      <c r="B652" t="s">
        <v>1683</v>
      </c>
      <c r="C652" t="s">
        <v>1684</v>
      </c>
      <c r="D652" t="s">
        <v>1615</v>
      </c>
      <c r="E652">
        <f>+(91)-9745997299</f>
        <v>-9745997208</v>
      </c>
    </row>
    <row r="653" spans="1:5" x14ac:dyDescent="0.35">
      <c r="A653" t="s">
        <v>1685</v>
      </c>
      <c r="B653" t="s">
        <v>1686</v>
      </c>
      <c r="C653" t="s">
        <v>1679</v>
      </c>
      <c r="D653" t="s">
        <v>1556</v>
      </c>
      <c r="E653">
        <f>+(91)-4312460461</f>
        <v>-4312460370</v>
      </c>
    </row>
    <row r="654" spans="1:5" x14ac:dyDescent="0.35">
      <c r="A654" t="s">
        <v>1687</v>
      </c>
      <c r="B654" t="s">
        <v>1688</v>
      </c>
      <c r="C654" t="s">
        <v>1689</v>
      </c>
      <c r="D654" t="s">
        <v>1556</v>
      </c>
      <c r="E654">
        <f>+(91)-4362270380</f>
        <v>-4362270289</v>
      </c>
    </row>
    <row r="655" spans="1:5" x14ac:dyDescent="0.35">
      <c r="A655" t="s">
        <v>1690</v>
      </c>
      <c r="B655" t="s">
        <v>1691</v>
      </c>
      <c r="C655" t="s">
        <v>1692</v>
      </c>
      <c r="D655" t="s">
        <v>1556</v>
      </c>
      <c r="E655">
        <f>+(91)-4324260997</f>
        <v>-4324260906</v>
      </c>
    </row>
    <row r="656" spans="1:5" x14ac:dyDescent="0.35">
      <c r="A656" t="s">
        <v>1693</v>
      </c>
      <c r="B656" t="s">
        <v>1694</v>
      </c>
      <c r="C656" t="s">
        <v>1695</v>
      </c>
      <c r="D656" t="s">
        <v>1556</v>
      </c>
      <c r="E656">
        <f>+(91)-4259236921</f>
        <v>-4259236830</v>
      </c>
    </row>
    <row r="657" spans="1:5" x14ac:dyDescent="0.35">
      <c r="A657" t="s">
        <v>1696</v>
      </c>
      <c r="B657" t="s">
        <v>1697</v>
      </c>
      <c r="C657" t="s">
        <v>1698</v>
      </c>
      <c r="D657" t="s">
        <v>1615</v>
      </c>
      <c r="E657">
        <f>+(91)-4872327540</f>
        <v>-4872327449</v>
      </c>
    </row>
    <row r="658" spans="1:5" x14ac:dyDescent="0.35">
      <c r="A658" t="s">
        <v>1699</v>
      </c>
      <c r="B658" t="s">
        <v>1700</v>
      </c>
      <c r="C658" t="s">
        <v>1698</v>
      </c>
      <c r="D658" t="s">
        <v>1615</v>
      </c>
      <c r="E658">
        <f>+(91)-4872352242</f>
        <v>-4872352151</v>
      </c>
    </row>
    <row r="659" spans="1:5" x14ac:dyDescent="0.35">
      <c r="A659" t="s">
        <v>1701</v>
      </c>
      <c r="B659" t="s">
        <v>1702</v>
      </c>
      <c r="C659" t="s">
        <v>1703</v>
      </c>
      <c r="D659" t="s">
        <v>1556</v>
      </c>
      <c r="E659" t="s">
        <v>1704</v>
      </c>
    </row>
    <row r="660" spans="1:5" x14ac:dyDescent="0.35">
      <c r="A660" t="s">
        <v>1705</v>
      </c>
      <c r="B660" t="s">
        <v>1706</v>
      </c>
      <c r="C660" t="s">
        <v>1707</v>
      </c>
      <c r="D660" t="s">
        <v>1615</v>
      </c>
      <c r="E660">
        <f>+(91)-4842801136</f>
        <v>-4842801045</v>
      </c>
    </row>
    <row r="661" spans="1:5" x14ac:dyDescent="0.35">
      <c r="A661" t="s">
        <v>1708</v>
      </c>
      <c r="B661" t="s">
        <v>1709</v>
      </c>
      <c r="C661" t="s">
        <v>1707</v>
      </c>
      <c r="D661" t="s">
        <v>1615</v>
      </c>
      <c r="E661">
        <f>+(91)-4842330039</f>
        <v>-4842329948</v>
      </c>
    </row>
    <row r="662" spans="1:5" x14ac:dyDescent="0.35">
      <c r="A662" t="s">
        <v>1710</v>
      </c>
      <c r="B662" t="s">
        <v>1711</v>
      </c>
      <c r="C662" t="s">
        <v>1712</v>
      </c>
      <c r="D662" t="s">
        <v>1615</v>
      </c>
      <c r="E662">
        <f>+(91)-4852832421</f>
        <v>-4852832330</v>
      </c>
    </row>
    <row r="663" spans="1:5" x14ac:dyDescent="0.35">
      <c r="A663" t="s">
        <v>1713</v>
      </c>
      <c r="B663" t="s">
        <v>1714</v>
      </c>
      <c r="C663" t="s">
        <v>1707</v>
      </c>
      <c r="D663" t="s">
        <v>1615</v>
      </c>
      <c r="E663">
        <f>+(91)-4842358587</f>
        <v>-4842358496</v>
      </c>
    </row>
    <row r="664" spans="1:5" x14ac:dyDescent="0.35">
      <c r="A664" t="s">
        <v>1715</v>
      </c>
      <c r="B664" t="s">
        <v>1716</v>
      </c>
      <c r="C664" t="s">
        <v>1717</v>
      </c>
      <c r="D664" t="s">
        <v>1615</v>
      </c>
      <c r="E664">
        <v>8606881000</v>
      </c>
    </row>
    <row r="665" spans="1:5" x14ac:dyDescent="0.35">
      <c r="A665" t="s">
        <v>1718</v>
      </c>
      <c r="B665" t="s">
        <v>1719</v>
      </c>
      <c r="C665" t="s">
        <v>1707</v>
      </c>
      <c r="D665" t="s">
        <v>1615</v>
      </c>
      <c r="E665">
        <f>91-8606881000</f>
        <v>-8606880909</v>
      </c>
    </row>
    <row r="666" spans="1:5" x14ac:dyDescent="0.35">
      <c r="A666" t="s">
        <v>1720</v>
      </c>
      <c r="B666" t="s">
        <v>1721</v>
      </c>
      <c r="C666" t="s">
        <v>1722</v>
      </c>
      <c r="D666" t="s">
        <v>1556</v>
      </c>
      <c r="E666">
        <v>4382220</v>
      </c>
    </row>
    <row r="667" spans="1:5" x14ac:dyDescent="0.35">
      <c r="A667" t="s">
        <v>1723</v>
      </c>
      <c r="B667" t="s">
        <v>1724</v>
      </c>
      <c r="C667" t="s">
        <v>1722</v>
      </c>
      <c r="D667" t="s">
        <v>1556</v>
      </c>
      <c r="E667">
        <f>+(91)-4522668565</f>
        <v>-4522668474</v>
      </c>
    </row>
    <row r="668" spans="1:5" x14ac:dyDescent="0.35">
      <c r="A668" t="s">
        <v>1725</v>
      </c>
      <c r="B668" t="s">
        <v>1726</v>
      </c>
      <c r="C668" t="s">
        <v>1722</v>
      </c>
      <c r="D668" t="s">
        <v>1556</v>
      </c>
      <c r="E668">
        <f>+(91)-4526888888</f>
        <v>-4526888797</v>
      </c>
    </row>
    <row r="669" spans="1:5" x14ac:dyDescent="0.35">
      <c r="A669" t="s">
        <v>1727</v>
      </c>
      <c r="B669" t="s">
        <v>1728</v>
      </c>
      <c r="C669" t="s">
        <v>1722</v>
      </c>
      <c r="D669" t="s">
        <v>1556</v>
      </c>
      <c r="E669" t="s">
        <v>1729</v>
      </c>
    </row>
    <row r="670" spans="1:5" x14ac:dyDescent="0.35">
      <c r="A670" t="s">
        <v>1730</v>
      </c>
      <c r="B670" t="s">
        <v>1731</v>
      </c>
      <c r="C670" t="s">
        <v>1732</v>
      </c>
      <c r="D670" t="s">
        <v>1615</v>
      </c>
      <c r="E670">
        <f>+(91)-4812310800</f>
        <v>-4812310709</v>
      </c>
    </row>
    <row r="671" spans="1:5" x14ac:dyDescent="0.35">
      <c r="A671" t="s">
        <v>1733</v>
      </c>
      <c r="B671" t="s">
        <v>1734</v>
      </c>
      <c r="C671" t="s">
        <v>1732</v>
      </c>
      <c r="D671" t="s">
        <v>1615</v>
      </c>
      <c r="E671">
        <f>+(91)-4812560492</f>
        <v>-4812560401</v>
      </c>
    </row>
    <row r="672" spans="1:5" x14ac:dyDescent="0.35">
      <c r="A672" t="s">
        <v>1727</v>
      </c>
      <c r="B672" t="s">
        <v>1735</v>
      </c>
      <c r="C672" t="s">
        <v>1736</v>
      </c>
      <c r="D672" t="s">
        <v>1556</v>
      </c>
      <c r="E672" t="s">
        <v>1737</v>
      </c>
    </row>
    <row r="673" spans="1:6" x14ac:dyDescent="0.35">
      <c r="A673" t="s">
        <v>1738</v>
      </c>
      <c r="B673" t="s">
        <v>1739</v>
      </c>
      <c r="C673" t="s">
        <v>1740</v>
      </c>
      <c r="D673" t="s">
        <v>1615</v>
      </c>
      <c r="E673">
        <f>+(91)-4772264565</f>
        <v>-4772264474</v>
      </c>
    </row>
    <row r="674" spans="1:6" x14ac:dyDescent="0.35">
      <c r="A674" t="s">
        <v>1741</v>
      </c>
      <c r="B674" t="s">
        <v>1742</v>
      </c>
      <c r="C674" t="s">
        <v>1743</v>
      </c>
      <c r="D674" t="s">
        <v>1615</v>
      </c>
      <c r="E674">
        <f>+(91)-4692645380</f>
        <v>-4692645289</v>
      </c>
    </row>
    <row r="675" spans="1:6" x14ac:dyDescent="0.35">
      <c r="A675" t="s">
        <v>1744</v>
      </c>
      <c r="B675" t="s">
        <v>1745</v>
      </c>
      <c r="C675" t="s">
        <v>1746</v>
      </c>
      <c r="D675" t="s">
        <v>1615</v>
      </c>
      <c r="E675">
        <f>+(91)-4682270222</f>
        <v>-4682270131</v>
      </c>
    </row>
    <row r="676" spans="1:6" x14ac:dyDescent="0.35">
      <c r="A676" t="s">
        <v>1747</v>
      </c>
      <c r="B676" t="s">
        <v>1748</v>
      </c>
      <c r="C676" t="s">
        <v>1749</v>
      </c>
      <c r="D676" t="s">
        <v>1615</v>
      </c>
      <c r="E676">
        <f>+(91)-4742729618</f>
        <v>-4742729527</v>
      </c>
    </row>
    <row r="677" spans="1:6" x14ac:dyDescent="0.35">
      <c r="A677" t="s">
        <v>1750</v>
      </c>
      <c r="B677" t="s">
        <v>1751</v>
      </c>
      <c r="C677" t="s">
        <v>1752</v>
      </c>
      <c r="D677" t="s">
        <v>1556</v>
      </c>
      <c r="E677">
        <f>+(91)-4612337220</f>
        <v>-4612337129</v>
      </c>
    </row>
    <row r="678" spans="1:6" x14ac:dyDescent="0.35">
      <c r="A678" t="s">
        <v>1753</v>
      </c>
      <c r="B678" t="s">
        <v>1754</v>
      </c>
      <c r="C678" t="s">
        <v>1755</v>
      </c>
      <c r="D678" t="s">
        <v>1556</v>
      </c>
      <c r="E678" t="s">
        <v>1756</v>
      </c>
    </row>
    <row r="679" spans="1:6" x14ac:dyDescent="0.35">
      <c r="A679" t="s">
        <v>1757</v>
      </c>
      <c r="B679" t="s">
        <v>1758</v>
      </c>
      <c r="C679" t="s">
        <v>1759</v>
      </c>
      <c r="D679" t="s">
        <v>1615</v>
      </c>
      <c r="E679">
        <f>+(91)-4712445774</f>
        <v>-4712445683</v>
      </c>
    </row>
    <row r="680" spans="1:6" x14ac:dyDescent="0.35">
      <c r="A680" t="s">
        <v>1760</v>
      </c>
      <c r="B680" t="s">
        <v>1761</v>
      </c>
      <c r="C680" t="s">
        <v>1759</v>
      </c>
      <c r="D680" t="s">
        <v>1615</v>
      </c>
      <c r="E680">
        <f>+(91)-4712720152</f>
        <v>-4712720061</v>
      </c>
    </row>
    <row r="681" spans="1:6" x14ac:dyDescent="0.35">
      <c r="A681" t="s">
        <v>1762</v>
      </c>
      <c r="B681" t="s">
        <v>1763</v>
      </c>
      <c r="C681" t="s">
        <v>1759</v>
      </c>
      <c r="D681" t="s">
        <v>1615</v>
      </c>
      <c r="E681">
        <v>3050000</v>
      </c>
    </row>
    <row r="682" spans="1:6" x14ac:dyDescent="0.35">
      <c r="A682" t="s">
        <v>1764</v>
      </c>
      <c r="B682" t="s">
        <v>1765</v>
      </c>
      <c r="C682" t="s">
        <v>1759</v>
      </c>
      <c r="D682" t="s">
        <v>1615</v>
      </c>
      <c r="E682">
        <f>+(91)-4712343493</f>
        <v>-4712343402</v>
      </c>
    </row>
    <row r="683" spans="1:6" x14ac:dyDescent="0.35">
      <c r="A683" t="s">
        <v>1766</v>
      </c>
      <c r="B683" t="s">
        <v>1767</v>
      </c>
      <c r="C683" t="s">
        <v>1768</v>
      </c>
      <c r="D683" t="s">
        <v>1556</v>
      </c>
      <c r="E683" t="s">
        <v>1769</v>
      </c>
    </row>
    <row r="684" spans="1:6" x14ac:dyDescent="0.35">
      <c r="A684" t="s">
        <v>1770</v>
      </c>
      <c r="B684" t="s">
        <v>1771</v>
      </c>
      <c r="C684" t="s">
        <v>1772</v>
      </c>
      <c r="D684" t="s">
        <v>1773</v>
      </c>
      <c r="E684">
        <f>+(91)-3192243282</f>
        <v>-3192243191</v>
      </c>
    </row>
    <row r="685" spans="1:6" x14ac:dyDescent="0.35">
      <c r="A685" t="s">
        <v>1774</v>
      </c>
      <c r="B685" t="s">
        <v>1775</v>
      </c>
      <c r="C685" t="s">
        <v>1776</v>
      </c>
      <c r="D685" t="s">
        <v>964</v>
      </c>
      <c r="E685">
        <f>91 - 9437041155/ 9040404444</f>
        <v>89.956126220518456</v>
      </c>
    </row>
    <row r="686" spans="1:6" x14ac:dyDescent="0.35">
      <c r="A686" t="s">
        <v>835</v>
      </c>
      <c r="B686" t="s">
        <v>1777</v>
      </c>
      <c r="C686" t="s">
        <v>887</v>
      </c>
      <c r="D686" t="s">
        <v>668</v>
      </c>
      <c r="E686" t="s">
        <v>1778</v>
      </c>
    </row>
    <row r="687" spans="1:6" x14ac:dyDescent="0.35">
      <c r="A687" t="s">
        <v>835</v>
      </c>
      <c r="B687" t="s">
        <v>1779</v>
      </c>
      <c r="C687" t="s">
        <v>887</v>
      </c>
      <c r="D687" t="s">
        <v>668</v>
      </c>
      <c r="E687">
        <f>91-9909022620</f>
        <v>-9909022529</v>
      </c>
      <c r="F687" t="s">
        <v>889</v>
      </c>
    </row>
    <row r="688" spans="1:6" x14ac:dyDescent="0.35">
      <c r="A688" t="s">
        <v>1780</v>
      </c>
      <c r="B688" t="s">
        <v>1781</v>
      </c>
      <c r="C688" t="s">
        <v>973</v>
      </c>
      <c r="D688" t="s">
        <v>770</v>
      </c>
      <c r="E688" t="s">
        <v>1782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maruti-arena-dealers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2020-04-18T07:23:59Z</dcterms:created>
  <dcterms:modified xsi:type="dcterms:W3CDTF">2020-04-18T07:23:59Z</dcterms:modified>
</cp:coreProperties>
</file>