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alisis de Mercado" sheetId="1" r:id="rId4"/>
    <sheet state="visible" name="Estructura de Mercado" sheetId="2" r:id="rId5"/>
    <sheet state="visible" name="Datos Economicos" sheetId="3" r:id="rId6"/>
    <sheet state="visible" name="ParaFiscales" sheetId="4" r:id="rId7"/>
    <sheet state="visible" name="Gastos de Constitución" sheetId="5" r:id="rId8"/>
    <sheet state="visible" name="Plan de Inversion" sheetId="6" r:id="rId9"/>
    <sheet state="visible" name="Gastos de Personal" sheetId="7" r:id="rId10"/>
    <sheet state="visible" name="Gastos de Marketing" sheetId="8" r:id="rId11"/>
    <sheet state="visible" name="Producto 1" sheetId="9" r:id="rId12"/>
    <sheet state="visible" name="Producto 2" sheetId="10" r:id="rId13"/>
    <sheet state="visible" name="Producto 3" sheetId="11" r:id="rId14"/>
    <sheet state="visible" name="Producto 4" sheetId="12" r:id="rId15"/>
    <sheet state="visible" name="Gastos Administrativos" sheetId="13" r:id="rId16"/>
    <sheet state="visible" name="Comportamiento de Ventas" sheetId="14" r:id="rId17"/>
    <sheet state="visible" name="Comportamiento de Compras" sheetId="15" r:id="rId18"/>
    <sheet state="visible" name="Costos del Proyecto" sheetId="16" r:id="rId19"/>
  </sheets>
  <definedNames/>
  <calcPr/>
  <extLst>
    <ext uri="GoogleSheetsCustomDataVersion2">
      <go:sheetsCustomData xmlns:go="http://customooxmlschemas.google.com/" r:id="rId20" roundtripDataChecksum="skIiNwTWSvHoaSLycTdlZVKKOCwwwsOeLQuQ7bytx40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21">
      <text>
        <t xml:space="preserve">======
ID#AAABm9CyD1Y
Julian Andres    (2025-07-05 15:45:12)
Indice del Precio al Productor</t>
      </text>
    </comment>
    <comment authorId="0" ref="C19">
      <text>
        <t xml:space="preserve">======
ID#AAABm9CyD1M
Julian Andres    (2025-07-05 15:45:12)
Tasa de Interes Financiera</t>
      </text>
    </comment>
    <comment authorId="0" ref="C20">
      <text>
        <t xml:space="preserve">======
ID#AAABm9CyD1Q
Julian Andres    (2025-07-05 15:45:12)
Indice de Precio al Consumo</t>
      </text>
    </comment>
    <comment authorId="0" ref="C22">
      <text>
        <t xml:space="preserve">======
ID#AAABm9CyD1U
Julian Andres    (2025-07-05 15:45:12)
Producto Interno Bruto</t>
      </text>
    </comment>
  </commentList>
  <extLst>
    <ext uri="GoogleSheetsCustomDataVersion2">
      <go:sheetsCustomData xmlns:go="http://customooxmlschemas.google.com/" r:id="rId1" roundtripDataSignature="AMtx7mj2yYf9piyUlDLeKu52A3Fqc1hv+g=="/>
    </ext>
  </extLst>
</comments>
</file>

<file path=xl/sharedStrings.xml><?xml version="1.0" encoding="utf-8"?>
<sst xmlns="http://schemas.openxmlformats.org/spreadsheetml/2006/main" count="433" uniqueCount="175">
  <si>
    <t>Analisis de Mercado</t>
  </si>
  <si>
    <t>Observación</t>
  </si>
  <si>
    <t>Mercado Potencial</t>
  </si>
  <si>
    <t xml:space="preserve">Venta de grama </t>
  </si>
  <si>
    <t>Mercado Objetivo</t>
  </si>
  <si>
    <t>informarcion grama</t>
  </si>
  <si>
    <t>Nicho</t>
  </si>
  <si>
    <t xml:space="preserve">empresas de grama </t>
  </si>
  <si>
    <t>Calculo de la Muestra</t>
  </si>
  <si>
    <t>Tamaño de Población</t>
  </si>
  <si>
    <t>Nivel de Confianza</t>
  </si>
  <si>
    <t>Probabilidad de Ejecucion</t>
  </si>
  <si>
    <t>Error</t>
  </si>
  <si>
    <t>Probabilidad de No Ejecucion</t>
  </si>
  <si>
    <t>Margen de Error</t>
  </si>
  <si>
    <t>Tamaño de la Muestra</t>
  </si>
  <si>
    <t>Nombre de la Empresa</t>
  </si>
  <si>
    <t>Gramas y sumistros</t>
  </si>
  <si>
    <t>Estructura del Mercado por Unidades</t>
  </si>
  <si>
    <t>Producto</t>
  </si>
  <si>
    <t>Clientes Potenciales</t>
  </si>
  <si>
    <t>Habitos de Consumo Cliente</t>
  </si>
  <si>
    <t>Ventas Mensuales</t>
  </si>
  <si>
    <t>Participacion en el Mercado</t>
  </si>
  <si>
    <t>Ventas Anuales</t>
  </si>
  <si>
    <t>grama</t>
  </si>
  <si>
    <t>Totales</t>
  </si>
  <si>
    <t>Ventas Anules por Producto</t>
  </si>
  <si>
    <t>Unidades a Vender en el Año</t>
  </si>
  <si>
    <t>Precio Unitario</t>
  </si>
  <si>
    <t>Ventas Totales año 1</t>
  </si>
  <si>
    <t>Datos Economicos</t>
  </si>
  <si>
    <t>Indicadores</t>
  </si>
  <si>
    <t>Año 1</t>
  </si>
  <si>
    <t>Año 2</t>
  </si>
  <si>
    <t>Año 3</t>
  </si>
  <si>
    <t>Año 4</t>
  </si>
  <si>
    <t>Año 5</t>
  </si>
  <si>
    <t>Inflación</t>
  </si>
  <si>
    <t>D.T.F</t>
  </si>
  <si>
    <t>I.P.C</t>
  </si>
  <si>
    <t>I.P.P</t>
  </si>
  <si>
    <t>P.I.B</t>
  </si>
  <si>
    <t>Nomina</t>
  </si>
  <si>
    <t>Salario Minimo</t>
  </si>
  <si>
    <t>Auxilio de Transporte</t>
  </si>
  <si>
    <t>Salario Minimo Integral</t>
  </si>
  <si>
    <t>Aportes Fiscales</t>
  </si>
  <si>
    <t>SENA</t>
  </si>
  <si>
    <t>ICBF</t>
  </si>
  <si>
    <t>Cajas</t>
  </si>
  <si>
    <t>Total</t>
  </si>
  <si>
    <t>Cargas Prestacionales</t>
  </si>
  <si>
    <t>Cesantias</t>
  </si>
  <si>
    <t>Intereses a las Cesantias</t>
  </si>
  <si>
    <t>Prima de Servicios</t>
  </si>
  <si>
    <t>Vacaciones</t>
  </si>
  <si>
    <t>Seguridad Social</t>
  </si>
  <si>
    <t>Salud</t>
  </si>
  <si>
    <t>Empresa</t>
  </si>
  <si>
    <t>Empleado</t>
  </si>
  <si>
    <t>Pension</t>
  </si>
  <si>
    <t>Total Empresa</t>
  </si>
  <si>
    <t>Total Empleado</t>
  </si>
  <si>
    <t>Registro Mercantil</t>
  </si>
  <si>
    <t>Concepto</t>
  </si>
  <si>
    <t>Unidad</t>
  </si>
  <si>
    <t>Valor</t>
  </si>
  <si>
    <t>Inscripción en Camara de Comercio</t>
  </si>
  <si>
    <t>Certificado de existencia y representación</t>
  </si>
  <si>
    <t>Renovación anual del registro</t>
  </si>
  <si>
    <t>Autenticación de documentos notariales</t>
  </si>
  <si>
    <t>Derechos matricula mercantil</t>
  </si>
  <si>
    <t>Permisos y Licencias</t>
  </si>
  <si>
    <t>Licencia de funcionamiento</t>
  </si>
  <si>
    <t>Permiso de suelos  (espacios)</t>
  </si>
  <si>
    <t>Certificación sanitaria</t>
  </si>
  <si>
    <t>Copia certificadas de documentos</t>
  </si>
  <si>
    <t xml:space="preserve"> </t>
  </si>
  <si>
    <t>Activos Fijos</t>
  </si>
  <si>
    <t>Plan de Inversion</t>
  </si>
  <si>
    <t>Depreciaciones</t>
  </si>
  <si>
    <t>Descripcion</t>
  </si>
  <si>
    <t>Unidad Medida</t>
  </si>
  <si>
    <t>Cantidad</t>
  </si>
  <si>
    <t>Valor Unitario</t>
  </si>
  <si>
    <t>Valor total</t>
  </si>
  <si>
    <t>Vida Util</t>
  </si>
  <si>
    <t>Adecuaciones</t>
  </si>
  <si>
    <t>Muebles y Enseres</t>
  </si>
  <si>
    <t>Maquinaria y Equipo</t>
  </si>
  <si>
    <t>Silla Para Oficina Ergonomica</t>
  </si>
  <si>
    <t xml:space="preserve">Escritorio en L </t>
  </si>
  <si>
    <t>Mouse pad</t>
  </si>
  <si>
    <t>unidad</t>
  </si>
  <si>
    <t>Computador Escritorio</t>
  </si>
  <si>
    <t>Portatil HP</t>
  </si>
  <si>
    <t>Teclado Inalambrico</t>
  </si>
  <si>
    <t>mouse inalambrico</t>
  </si>
  <si>
    <t>Portatil Asus</t>
  </si>
  <si>
    <t>Requerimiento de Personal</t>
  </si>
  <si>
    <t>Subsidio de Transporte</t>
  </si>
  <si>
    <t>Total a Pagar</t>
  </si>
  <si>
    <t>Sueldo Total Año</t>
  </si>
  <si>
    <t>Cargo</t>
  </si>
  <si>
    <t>Sueldo Mensual</t>
  </si>
  <si>
    <t>Dias Laborados</t>
  </si>
  <si>
    <t>Director Tecnico</t>
  </si>
  <si>
    <t>Ditector Administrativo</t>
  </si>
  <si>
    <t>Programador Junior</t>
  </si>
  <si>
    <t>Primer Año</t>
  </si>
  <si>
    <t xml:space="preserve">Sueldo </t>
  </si>
  <si>
    <t>Carga Prestacional</t>
  </si>
  <si>
    <t>Gastos de Personal Anualizado</t>
  </si>
  <si>
    <t>Parafiscales</t>
  </si>
  <si>
    <t>Gastos Administrativos</t>
  </si>
  <si>
    <t>Mes 1</t>
  </si>
  <si>
    <t>Total Año</t>
  </si>
  <si>
    <t>Gastos de Ventas</t>
  </si>
  <si>
    <t>Costo Unitario Total</t>
  </si>
  <si>
    <t>Costo Unitario Año Base</t>
  </si>
  <si>
    <t>Materia Prima e Insumos</t>
  </si>
  <si>
    <t>Insumos</t>
  </si>
  <si>
    <t>Materia Prima</t>
  </si>
  <si>
    <t>Unidad de Medida</t>
  </si>
  <si>
    <t>Cantidad Por unidad</t>
  </si>
  <si>
    <t>Total Costo Unitario</t>
  </si>
  <si>
    <t>MariaDb</t>
  </si>
  <si>
    <t>Xammpp</t>
  </si>
  <si>
    <t>Draw.io</t>
  </si>
  <si>
    <t>visual studio</t>
  </si>
  <si>
    <t>React</t>
  </si>
  <si>
    <t>Androdi Studio</t>
  </si>
  <si>
    <t>Sub Total</t>
  </si>
  <si>
    <t>Mano de Obra</t>
  </si>
  <si>
    <t>Arrendamiento</t>
  </si>
  <si>
    <t>Servicios Publicos</t>
  </si>
  <si>
    <t>Suministros de Oficina</t>
  </si>
  <si>
    <t>Aseo e Higiene</t>
  </si>
  <si>
    <t>Telefonia</t>
  </si>
  <si>
    <t>Internet</t>
  </si>
  <si>
    <t>Gastos de Administración</t>
  </si>
  <si>
    <t>Unidades a Producir</t>
  </si>
  <si>
    <t>Calificación de Comportamiento</t>
  </si>
  <si>
    <t>Calificación</t>
  </si>
  <si>
    <t>Unidades en el Año</t>
  </si>
  <si>
    <t>Muy Alto</t>
  </si>
  <si>
    <t>Alto</t>
  </si>
  <si>
    <t>Normal</t>
  </si>
  <si>
    <t>Bajo</t>
  </si>
  <si>
    <t>Sin Ventas</t>
  </si>
  <si>
    <t>Meses</t>
  </si>
  <si>
    <t>Unidades</t>
  </si>
  <si>
    <t>Ventas</t>
  </si>
  <si>
    <t xml:space="preserve">Enero 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</si>
  <si>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</si>
  <si>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</si>
  <si>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</si>
  <si>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</si>
  <si>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</si>
  <si>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</si>
  <si>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</si>
  <si>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</si>
  <si>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</si>
  <si>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</si>
  <si>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</si>
  <si>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 Costos</t>
  </si>
  <si>
    <t>Costos Anuales</t>
  </si>
  <si>
    <t>Costo Inicial del Proyecto</t>
  </si>
  <si>
    <t>Gastos de Constitucion</t>
  </si>
  <si>
    <t>Plan de Inversión</t>
  </si>
  <si>
    <t>Gastos de Personal</t>
  </si>
  <si>
    <t>Gastos de Marketing</t>
  </si>
  <si>
    <t>Costos de Insumos</t>
  </si>
  <si>
    <t xml:space="preserve">Total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</si>
</sst>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&quot;$&quot;\ * #,##0.00_-;\-&quot;$&quot;\ * #,##0.00_-;_-&quot;$&quot;\ * &quot;-&quot;??_-;_-@"/>
    <numFmt numFmtId="165" formatCode="_-&quot;$&quot;\ * #,##0_-;\-&quot;$&quot;\ * #,##0_-;_-&quot;$&quot;\ * &quot;-&quot;??_-;_-@"/>
  </numFmts>
  <fonts count="5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rgb="FFE7E6E6"/>
        <bgColor rgb="FFE7E6E6"/>
      </patternFill>
    </fill>
    <fill>
      <patternFill patternType="solid">
        <fgColor rgb="FFE2EFD9"/>
        <bgColor rgb="FFE2EFD9"/>
      </patternFill>
    </fill>
    <fill>
      <patternFill patternType="solid">
        <fgColor rgb="FFECECEC"/>
        <bgColor rgb="FFECECEC"/>
      </patternFill>
    </fill>
    <fill>
      <patternFill patternType="solid">
        <fgColor theme="6"/>
        <bgColor theme="6"/>
      </patternFill>
    </fill>
    <fill>
      <patternFill patternType="solid">
        <fgColor rgb="FFDADADA"/>
        <bgColor rgb="FFDADADA"/>
      </patternFill>
    </fill>
  </fills>
  <borders count="52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/>
      <right style="medium">
        <color rgb="FF000000"/>
      </right>
      <top style="thin">
        <color rgb="FF000000"/>
      </top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9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2" fontId="1" numFmtId="0" xfId="0" applyAlignment="1" applyBorder="1" applyFont="1">
      <alignment horizontal="center"/>
    </xf>
    <xf borderId="4" fillId="3" fontId="1" numFmtId="0" xfId="0" applyBorder="1" applyFill="1" applyFont="1"/>
    <xf borderId="4" fillId="0" fontId="3" numFmtId="3" xfId="0" applyBorder="1" applyFont="1" applyNumberFormat="1"/>
    <xf borderId="5" fillId="0" fontId="3" numFmtId="0" xfId="0" applyBorder="1" applyFont="1"/>
    <xf borderId="0" fillId="0" fontId="3" numFmtId="3" xfId="0" applyFont="1" applyNumberFormat="1"/>
    <xf borderId="6" fillId="3" fontId="1" numFmtId="0" xfId="0" applyBorder="1" applyFont="1"/>
    <xf borderId="6" fillId="0" fontId="3" numFmtId="3" xfId="0" applyBorder="1" applyFont="1" applyNumberFormat="1"/>
    <xf borderId="7" fillId="0" fontId="3" numFmtId="0" xfId="0" applyBorder="1" applyFont="1"/>
    <xf borderId="8" fillId="3" fontId="1" numFmtId="0" xfId="0" applyBorder="1" applyFont="1"/>
    <xf borderId="8" fillId="0" fontId="3" numFmtId="3" xfId="0" applyBorder="1" applyFont="1" applyNumberFormat="1"/>
    <xf borderId="9" fillId="0" fontId="3" numFmtId="0" xfId="0" applyBorder="1" applyFont="1"/>
    <xf borderId="10" fillId="2" fontId="1" numFmtId="0" xfId="0" applyAlignment="1" applyBorder="1" applyFont="1">
      <alignment horizontal="center"/>
    </xf>
    <xf borderId="11" fillId="0" fontId="2" numFmtId="0" xfId="0" applyBorder="1" applyFont="1"/>
    <xf borderId="4" fillId="4" fontId="3" numFmtId="3" xfId="0" applyBorder="1" applyFill="1" applyFont="1" applyNumberFormat="1"/>
    <xf borderId="6" fillId="4" fontId="3" numFmtId="4" xfId="0" applyBorder="1" applyFont="1" applyNumberFormat="1"/>
    <xf borderId="6" fillId="4" fontId="3" numFmtId="9" xfId="0" applyBorder="1" applyFont="1" applyNumberFormat="1"/>
    <xf borderId="12" fillId="2" fontId="1" numFmtId="0" xfId="0" applyAlignment="1" applyBorder="1" applyFont="1">
      <alignment horizontal="center"/>
    </xf>
    <xf borderId="4" fillId="5" fontId="3" numFmtId="9" xfId="0" applyBorder="1" applyFill="1" applyFont="1" applyNumberFormat="1"/>
    <xf borderId="4" fillId="5" fontId="3" numFmtId="0" xfId="0" applyBorder="1" applyFont="1"/>
    <xf borderId="13" fillId="5" fontId="3" numFmtId="9" xfId="0" applyBorder="1" applyFont="1" applyNumberFormat="1"/>
    <xf borderId="8" fillId="4" fontId="3" numFmtId="9" xfId="0" applyBorder="1" applyFont="1" applyNumberFormat="1"/>
    <xf borderId="8" fillId="5" fontId="3" numFmtId="9" xfId="0" applyBorder="1" applyFont="1" applyNumberFormat="1"/>
    <xf borderId="8" fillId="5" fontId="3" numFmtId="0" xfId="0" applyBorder="1" applyFont="1"/>
    <xf borderId="14" fillId="5" fontId="3" numFmtId="9" xfId="0" applyBorder="1" applyFont="1" applyNumberFormat="1"/>
    <xf borderId="15" fillId="2" fontId="1" numFmtId="0" xfId="0" applyBorder="1" applyFont="1"/>
    <xf borderId="16" fillId="4" fontId="3" numFmtId="3" xfId="0" applyBorder="1" applyFont="1" applyNumberFormat="1"/>
    <xf borderId="16" fillId="0" fontId="3" numFmtId="0" xfId="0" applyBorder="1" applyFont="1"/>
    <xf borderId="17" fillId="0" fontId="2" numFmtId="0" xfId="0" applyBorder="1" applyFont="1"/>
    <xf borderId="18" fillId="2" fontId="1" numFmtId="0" xfId="0" applyAlignment="1" applyBorder="1" applyFont="1">
      <alignment horizontal="center"/>
    </xf>
    <xf borderId="19" fillId="0" fontId="3" numFmtId="0" xfId="0" applyBorder="1" applyFont="1"/>
    <xf borderId="20" fillId="4" fontId="3" numFmtId="3" xfId="0" applyBorder="1" applyFont="1" applyNumberFormat="1"/>
    <xf borderId="20" fillId="4" fontId="1" numFmtId="10" xfId="0" applyBorder="1" applyFont="1" applyNumberFormat="1"/>
    <xf borderId="21" fillId="4" fontId="1" numFmtId="0" xfId="0" applyBorder="1" applyFont="1"/>
    <xf borderId="6" fillId="0" fontId="3" numFmtId="0" xfId="0" applyBorder="1" applyFont="1"/>
    <xf borderId="6" fillId="4" fontId="3" numFmtId="0" xfId="0" applyBorder="1" applyFont="1"/>
    <xf borderId="6" fillId="4" fontId="3" numFmtId="10" xfId="0" applyBorder="1" applyFont="1" applyNumberFormat="1"/>
    <xf borderId="22" fillId="4" fontId="3" numFmtId="0" xfId="0" applyBorder="1" applyFont="1"/>
    <xf borderId="8" fillId="6" fontId="1" numFmtId="0" xfId="0" applyBorder="1" applyFill="1" applyFont="1"/>
    <xf borderId="8" fillId="6" fontId="1" numFmtId="3" xfId="0" applyBorder="1" applyFont="1" applyNumberFormat="1"/>
    <xf borderId="8" fillId="6" fontId="1" numFmtId="9" xfId="0" applyBorder="1" applyFont="1" applyNumberFormat="1"/>
    <xf borderId="14" fillId="6" fontId="1" numFmtId="3" xfId="0" applyBorder="1" applyFont="1" applyNumberFormat="1"/>
    <xf borderId="1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23" fillId="2" fontId="1" numFmtId="0" xfId="0" applyAlignment="1" applyBorder="1" applyFont="1">
      <alignment horizontal="center" shrinkToFit="0" vertical="center" wrapText="1"/>
    </xf>
    <xf borderId="23" fillId="2" fontId="1" numFmtId="0" xfId="0" applyAlignment="1" applyBorder="1" applyFont="1">
      <alignment horizontal="center" vertical="center"/>
    </xf>
    <xf borderId="4" fillId="4" fontId="1" numFmtId="0" xfId="0" applyBorder="1" applyFont="1"/>
    <xf borderId="4" fillId="0" fontId="3" numFmtId="164" xfId="0" applyBorder="1" applyFont="1" applyNumberFormat="1"/>
    <xf borderId="4" fillId="4" fontId="1" numFmtId="164" xfId="0" applyBorder="1" applyFont="1" applyNumberFormat="1"/>
    <xf borderId="6" fillId="4" fontId="1" numFmtId="0" xfId="0" applyBorder="1" applyFont="1"/>
    <xf borderId="6" fillId="0" fontId="3" numFmtId="164" xfId="0" applyBorder="1" applyFont="1" applyNumberFormat="1"/>
    <xf borderId="6" fillId="4" fontId="1" numFmtId="164" xfId="0" applyBorder="1" applyFont="1" applyNumberFormat="1"/>
    <xf borderId="8" fillId="4" fontId="1" numFmtId="0" xfId="0" applyBorder="1" applyFont="1"/>
    <xf borderId="8" fillId="0" fontId="3" numFmtId="0" xfId="0" applyBorder="1" applyFont="1"/>
    <xf borderId="8" fillId="4" fontId="1" numFmtId="164" xfId="0" applyBorder="1" applyFont="1" applyNumberFormat="1"/>
    <xf borderId="23" fillId="2" fontId="1" numFmtId="0" xfId="0" applyBorder="1" applyFont="1"/>
    <xf borderId="4" fillId="7" fontId="1" numFmtId="0" xfId="0" applyBorder="1" applyFill="1" applyFont="1"/>
    <xf borderId="4" fillId="4" fontId="3" numFmtId="10" xfId="0" applyBorder="1" applyFont="1" applyNumberFormat="1"/>
    <xf borderId="6" fillId="7" fontId="1" numFmtId="0" xfId="0" applyBorder="1" applyFont="1"/>
    <xf borderId="8" fillId="7" fontId="1" numFmtId="0" xfId="0" applyBorder="1" applyFont="1"/>
    <xf borderId="3" fillId="4" fontId="3" numFmtId="10" xfId="0" applyBorder="1" applyFont="1" applyNumberFormat="1"/>
    <xf borderId="4" fillId="7" fontId="3" numFmtId="0" xfId="0" applyBorder="1" applyFont="1"/>
    <xf borderId="6" fillId="7" fontId="3" numFmtId="0" xfId="0" applyBorder="1" applyFont="1"/>
    <xf borderId="8" fillId="7" fontId="3" numFmtId="0" xfId="0" applyBorder="1" applyFont="1"/>
    <xf borderId="8" fillId="0" fontId="3" numFmtId="164" xfId="0" applyBorder="1" applyFont="1" applyNumberFormat="1"/>
    <xf borderId="21" fillId="4" fontId="3" numFmtId="9" xfId="0" applyBorder="1" applyFont="1" applyNumberFormat="1"/>
    <xf borderId="22" fillId="4" fontId="3" numFmtId="9" xfId="0" applyBorder="1" applyFont="1" applyNumberFormat="1"/>
    <xf borderId="24" fillId="7" fontId="3" numFmtId="0" xfId="0" applyBorder="1" applyFont="1"/>
    <xf borderId="25" fillId="4" fontId="3" numFmtId="9" xfId="0" applyBorder="1" applyFont="1" applyNumberFormat="1"/>
    <xf borderId="12" fillId="2" fontId="1" numFmtId="9" xfId="0" applyBorder="1" applyFont="1" applyNumberFormat="1"/>
    <xf borderId="24" fillId="4" fontId="3" numFmtId="10" xfId="0" applyBorder="1" applyFont="1" applyNumberFormat="1"/>
    <xf borderId="23" fillId="2" fontId="1" numFmtId="10" xfId="0" applyBorder="1" applyFont="1" applyNumberFormat="1"/>
    <xf borderId="1" fillId="7" fontId="3" numFmtId="0" xfId="0" applyAlignment="1" applyBorder="1" applyFont="1">
      <alignment horizontal="center"/>
    </xf>
    <xf borderId="8" fillId="4" fontId="3" numFmtId="10" xfId="0" applyBorder="1" applyFont="1" applyNumberFormat="1"/>
    <xf borderId="6" fillId="2" fontId="1" numFmtId="0" xfId="0" applyBorder="1" applyFont="1"/>
    <xf borderId="6" fillId="2" fontId="1" numFmtId="9" xfId="0" applyBorder="1" applyFont="1" applyNumberFormat="1"/>
    <xf borderId="24" fillId="2" fontId="1" numFmtId="0" xfId="0" applyBorder="1" applyFont="1"/>
    <xf borderId="24" fillId="2" fontId="1" numFmtId="9" xfId="0" applyBorder="1" applyFont="1" applyNumberFormat="1"/>
    <xf borderId="3" fillId="2" fontId="1" numFmtId="0" xfId="0" applyBorder="1" applyFont="1"/>
    <xf borderId="26" fillId="2" fontId="1" numFmtId="10" xfId="0" applyBorder="1" applyFont="1" applyNumberFormat="1"/>
    <xf borderId="27" fillId="2" fontId="1" numFmtId="0" xfId="0" applyAlignment="1" applyBorder="1" applyFont="1">
      <alignment horizontal="center" vertical="center"/>
    </xf>
    <xf borderId="4" fillId="0" fontId="3" numFmtId="0" xfId="0" applyBorder="1" applyFont="1"/>
    <xf borderId="13" fillId="4" fontId="1" numFmtId="164" xfId="0" applyBorder="1" applyFont="1" applyNumberFormat="1"/>
    <xf borderId="22" fillId="4" fontId="1" numFmtId="164" xfId="0" applyBorder="1" applyFont="1" applyNumberFormat="1"/>
    <xf borderId="8" fillId="2" fontId="1" numFmtId="0" xfId="0" applyBorder="1" applyFont="1"/>
    <xf borderId="8" fillId="2" fontId="1" numFmtId="164" xfId="0" applyBorder="1" applyFont="1" applyNumberFormat="1"/>
    <xf borderId="14" fillId="2" fontId="1" numFmtId="164" xfId="0" applyBorder="1" applyFont="1" applyNumberFormat="1"/>
    <xf borderId="0" fillId="0" fontId="4" numFmtId="0" xfId="0" applyFont="1"/>
    <xf borderId="28" fillId="2" fontId="1" numFmtId="0" xfId="0" applyAlignment="1" applyBorder="1" applyFont="1">
      <alignment horizontal="center"/>
    </xf>
    <xf borderId="29" fillId="0" fontId="2" numFmtId="0" xfId="0" applyBorder="1" applyFont="1"/>
    <xf borderId="30" fillId="0" fontId="2" numFmtId="0" xfId="0" applyBorder="1" applyFont="1"/>
    <xf borderId="4" fillId="7" fontId="1" numFmtId="0" xfId="0" applyAlignment="1" applyBorder="1" applyFont="1">
      <alignment horizontal="left" vertical="center"/>
    </xf>
    <xf borderId="4" fillId="4" fontId="3" numFmtId="164" xfId="0" applyBorder="1" applyFont="1" applyNumberFormat="1"/>
    <xf borderId="31" fillId="2" fontId="1" numFmtId="0" xfId="0" applyAlignment="1" applyBorder="1" applyFont="1">
      <alignment horizontal="center"/>
    </xf>
    <xf borderId="31" fillId="2" fontId="1" numFmtId="164" xfId="0" applyAlignment="1" applyBorder="1" applyFont="1" applyNumberFormat="1">
      <alignment horizontal="center"/>
    </xf>
    <xf borderId="31" fillId="2" fontId="1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left" vertical="center"/>
    </xf>
    <xf borderId="32" fillId="0" fontId="3" numFmtId="0" xfId="0" applyAlignment="1" applyBorder="1" applyFont="1">
      <alignment horizontal="center" vertical="center"/>
    </xf>
    <xf borderId="4" fillId="0" fontId="3" numFmtId="1" xfId="0" applyAlignment="1" applyBorder="1" applyFont="1" applyNumberFormat="1">
      <alignment horizontal="center" vertical="center"/>
    </xf>
    <xf borderId="33" fillId="0" fontId="3" numFmtId="164" xfId="0" applyAlignment="1" applyBorder="1" applyFont="1" applyNumberFormat="1">
      <alignment horizontal="center" vertical="center"/>
    </xf>
    <xf borderId="4" fillId="4" fontId="3" numFmtId="164" xfId="0" applyAlignment="1" applyBorder="1" applyFont="1" applyNumberFormat="1">
      <alignment horizontal="center" vertical="center"/>
    </xf>
    <xf borderId="6" fillId="7" fontId="1" numFmtId="0" xfId="0" applyAlignment="1" applyBorder="1" applyFont="1">
      <alignment horizontal="left"/>
    </xf>
    <xf borderId="6" fillId="4" fontId="3" numFmtId="164" xfId="0" applyBorder="1" applyFont="1" applyNumberFormat="1"/>
    <xf borderId="31" fillId="7" fontId="1" numFmtId="0" xfId="0" applyAlignment="1" applyBorder="1" applyFont="1">
      <alignment horizontal="left"/>
    </xf>
    <xf borderId="31" fillId="4" fontId="3" numFmtId="164" xfId="0" applyBorder="1" applyFont="1" applyNumberFormat="1"/>
    <xf borderId="31" fillId="4" fontId="3" numFmtId="0" xfId="0" applyBorder="1" applyFont="1"/>
    <xf borderId="6" fillId="0" fontId="3" numFmtId="0" xfId="0" applyAlignment="1" applyBorder="1" applyFont="1">
      <alignment horizontal="left" vertical="center"/>
    </xf>
    <xf borderId="34" fillId="0" fontId="3" numFmtId="0" xfId="0" applyAlignment="1" applyBorder="1" applyFont="1">
      <alignment horizontal="center" vertical="center"/>
    </xf>
    <xf borderId="6" fillId="0" fontId="3" numFmtId="1" xfId="0" applyAlignment="1" applyBorder="1" applyFont="1" applyNumberFormat="1">
      <alignment horizontal="center" vertical="center"/>
    </xf>
    <xf borderId="7" fillId="0" fontId="3" numFmtId="164" xfId="0" applyAlignment="1" applyBorder="1" applyFont="1" applyNumberFormat="1">
      <alignment horizontal="center" vertical="center"/>
    </xf>
    <xf borderId="6" fillId="4" fontId="3" numFmtId="164" xfId="0" applyAlignment="1" applyBorder="1" applyFont="1" applyNumberFormat="1">
      <alignment horizontal="center" vertical="center"/>
    </xf>
    <xf borderId="35" fillId="0" fontId="3" numFmtId="0" xfId="0" applyAlignment="1" applyBorder="1" applyFont="1">
      <alignment horizontal="left" vertical="center"/>
    </xf>
    <xf borderId="36" fillId="0" fontId="3" numFmtId="0" xfId="0" applyAlignment="1" applyBorder="1" applyFont="1">
      <alignment horizontal="center" vertical="center"/>
    </xf>
    <xf borderId="35" fillId="0" fontId="3" numFmtId="1" xfId="0" applyAlignment="1" applyBorder="1" applyFont="1" applyNumberFormat="1">
      <alignment horizontal="center" vertical="center"/>
    </xf>
    <xf borderId="37" fillId="0" fontId="3" numFmtId="164" xfId="0" applyAlignment="1" applyBorder="1" applyFont="1" applyNumberFormat="1">
      <alignment horizontal="center" vertical="center"/>
    </xf>
    <xf borderId="24" fillId="7" fontId="1" numFmtId="0" xfId="0" applyAlignment="1" applyBorder="1" applyFont="1">
      <alignment horizontal="left"/>
    </xf>
    <xf borderId="24" fillId="4" fontId="3" numFmtId="164" xfId="0" applyBorder="1" applyFont="1" applyNumberFormat="1"/>
    <xf borderId="8" fillId="0" fontId="3" numFmtId="1" xfId="0" applyAlignment="1" applyBorder="1" applyFont="1" applyNumberFormat="1">
      <alignment horizontal="center" vertical="center"/>
    </xf>
    <xf borderId="8" fillId="2" fontId="1" numFmtId="0" xfId="0" applyAlignment="1" applyBorder="1" applyFont="1">
      <alignment horizontal="left"/>
    </xf>
    <xf borderId="31" fillId="2" fontId="1" numFmtId="0" xfId="0" applyAlignment="1" applyBorder="1" applyFont="1">
      <alignment horizontal="left"/>
    </xf>
    <xf borderId="31" fillId="2" fontId="1" numFmtId="164" xfId="0" applyBorder="1" applyFont="1" applyNumberFormat="1"/>
    <xf borderId="31" fillId="2" fontId="1" numFmtId="0" xfId="0" applyBorder="1" applyFont="1"/>
    <xf borderId="38" fillId="2" fontId="1" numFmtId="0" xfId="0" applyBorder="1" applyFont="1"/>
    <xf borderId="3" fillId="2" fontId="1" numFmtId="164" xfId="0" applyBorder="1" applyFont="1" applyNumberFormat="1"/>
    <xf borderId="19" fillId="0" fontId="3" numFmtId="0" xfId="0" applyAlignment="1" applyBorder="1" applyFont="1">
      <alignment horizontal="left" vertical="center"/>
    </xf>
    <xf borderId="39" fillId="0" fontId="3" numFmtId="0" xfId="0" applyAlignment="1" applyBorder="1" applyFont="1">
      <alignment horizontal="center" vertical="center"/>
    </xf>
    <xf borderId="19" fillId="0" fontId="3" numFmtId="1" xfId="0" applyAlignment="1" applyBorder="1" applyFont="1" applyNumberFormat="1">
      <alignment horizontal="center" vertical="center"/>
    </xf>
    <xf borderId="5" fillId="0" fontId="3" numFmtId="164" xfId="0" applyAlignment="1" applyBorder="1" applyFont="1" applyNumberFormat="1">
      <alignment horizontal="center" vertical="center"/>
    </xf>
    <xf borderId="20" fillId="4" fontId="3" numFmtId="164" xfId="0" applyAlignment="1" applyBorder="1" applyFont="1" applyNumberFormat="1">
      <alignment horizontal="center" vertical="center"/>
    </xf>
    <xf borderId="40" fillId="2" fontId="1" numFmtId="0" xfId="0" applyAlignment="1" applyBorder="1" applyFont="1">
      <alignment horizontal="center" vertical="center"/>
    </xf>
    <xf borderId="41" fillId="2" fontId="1" numFmtId="0" xfId="0" applyAlignment="1" applyBorder="1" applyFont="1">
      <alignment horizontal="center" vertical="center"/>
    </xf>
    <xf borderId="42" fillId="2" fontId="1" numFmtId="0" xfId="0" applyAlignment="1" applyBorder="1" applyFont="1">
      <alignment horizontal="center" vertical="center"/>
    </xf>
    <xf borderId="43" fillId="0" fontId="2" numFmtId="0" xfId="0" applyBorder="1" applyFont="1"/>
    <xf borderId="32" fillId="0" fontId="3" numFmtId="164" xfId="0" applyBorder="1" applyFont="1" applyNumberFormat="1"/>
    <xf borderId="4" fillId="0" fontId="3" numFmtId="1" xfId="0" applyBorder="1" applyFont="1" applyNumberFormat="1"/>
    <xf borderId="44" fillId="4" fontId="3" numFmtId="164" xfId="0" applyBorder="1" applyFont="1" applyNumberFormat="1"/>
    <xf borderId="45" fillId="4" fontId="3" numFmtId="164" xfId="0" applyBorder="1" applyFont="1" applyNumberFormat="1"/>
    <xf borderId="20" fillId="4" fontId="3" numFmtId="164" xfId="0" applyBorder="1" applyFont="1" applyNumberFormat="1"/>
    <xf borderId="34" fillId="0" fontId="3" numFmtId="164" xfId="0" applyBorder="1" applyFont="1" applyNumberFormat="1"/>
    <xf borderId="6" fillId="0" fontId="3" numFmtId="1" xfId="0" applyBorder="1" applyFont="1" applyNumberFormat="1"/>
    <xf borderId="46" fillId="4" fontId="3" numFmtId="164" xfId="0" applyBorder="1" applyFont="1" applyNumberFormat="1"/>
    <xf borderId="47" fillId="4" fontId="3" numFmtId="164" xfId="0" applyBorder="1" applyFont="1" applyNumberFormat="1"/>
    <xf borderId="35" fillId="0" fontId="3" numFmtId="0" xfId="0" applyBorder="1" applyFont="1"/>
    <xf borderId="36" fillId="0" fontId="3" numFmtId="164" xfId="0" applyBorder="1" applyFont="1" applyNumberFormat="1"/>
    <xf borderId="35" fillId="0" fontId="3" numFmtId="164" xfId="0" applyBorder="1" applyFont="1" applyNumberFormat="1"/>
    <xf borderId="40" fillId="2" fontId="1" numFmtId="164" xfId="0" applyBorder="1" applyFont="1" applyNumberFormat="1"/>
    <xf borderId="0" fillId="0" fontId="3" numFmtId="164" xfId="0" applyFont="1" applyNumberFormat="1"/>
    <xf borderId="21" fillId="4" fontId="3" numFmtId="164" xfId="0" applyBorder="1" applyFont="1" applyNumberFormat="1"/>
    <xf borderId="3" fillId="4" fontId="1" numFmtId="164" xfId="0" applyBorder="1" applyFont="1" applyNumberFormat="1"/>
    <xf borderId="23" fillId="4" fontId="1" numFmtId="0" xfId="0" applyBorder="1" applyFont="1"/>
    <xf borderId="12" fillId="4" fontId="1" numFmtId="164" xfId="0" applyBorder="1" applyFont="1" applyNumberFormat="1"/>
    <xf borderId="45" fillId="7" fontId="3" numFmtId="0" xfId="0" applyBorder="1" applyFont="1"/>
    <xf borderId="45" fillId="4" fontId="3" numFmtId="0" xfId="0" applyBorder="1" applyFont="1"/>
    <xf borderId="47" fillId="7" fontId="3" numFmtId="0" xfId="0" applyBorder="1" applyFont="1"/>
    <xf borderId="47" fillId="4" fontId="3" numFmtId="0" xfId="0" applyBorder="1" applyFont="1"/>
    <xf borderId="48" fillId="7" fontId="3" numFmtId="0" xfId="0" applyBorder="1" applyFont="1"/>
    <xf borderId="8" fillId="4" fontId="3" numFmtId="164" xfId="0" applyBorder="1" applyFont="1" applyNumberFormat="1"/>
    <xf borderId="49" fillId="4" fontId="1" numFmtId="164" xfId="0" applyBorder="1" applyFont="1" applyNumberFormat="1"/>
    <xf borderId="3" fillId="4" fontId="1" numFmtId="0" xfId="0" applyBorder="1" applyFont="1"/>
    <xf borderId="26" fillId="4" fontId="1" numFmtId="164" xfId="0" applyBorder="1" applyFont="1" applyNumberFormat="1"/>
    <xf borderId="48" fillId="4" fontId="3" numFmtId="0" xfId="0" applyBorder="1" applyFont="1"/>
    <xf borderId="50" fillId="4" fontId="3" numFmtId="0" xfId="0" applyBorder="1" applyFont="1"/>
    <xf borderId="50" fillId="4" fontId="3" numFmtId="164" xfId="0" applyBorder="1" applyFont="1" applyNumberFormat="1"/>
    <xf borderId="38" fillId="2" fontId="1" numFmtId="164" xfId="0" applyBorder="1" applyFont="1" applyNumberFormat="1"/>
    <xf borderId="51" fillId="4" fontId="3" numFmtId="164" xfId="0" applyBorder="1" applyFont="1" applyNumberFormat="1"/>
    <xf borderId="1" fillId="4" fontId="3" numFmtId="0" xfId="0" applyAlignment="1" applyBorder="1" applyFont="1">
      <alignment horizontal="center"/>
    </xf>
    <xf borderId="4" fillId="4" fontId="3" numFmtId="0" xfId="0" applyBorder="1" applyFont="1"/>
    <xf borderId="8" fillId="4" fontId="3" numFmtId="0" xfId="0" applyBorder="1" applyFont="1"/>
    <xf borderId="0" fillId="0" fontId="1" numFmtId="0" xfId="0" applyAlignment="1" applyFont="1">
      <alignment horizontal="center"/>
    </xf>
    <xf borderId="1" fillId="0" fontId="3" numFmtId="0" xfId="0" applyAlignment="1" applyBorder="1" applyFont="1">
      <alignment horizontal="center"/>
    </xf>
    <xf borderId="24" fillId="4" fontId="3" numFmtId="0" xfId="0" applyBorder="1" applyFont="1"/>
    <xf borderId="3" fillId="4" fontId="3" numFmtId="0" xfId="0" applyBorder="1" applyFont="1"/>
    <xf borderId="3" fillId="4" fontId="3" numFmtId="164" xfId="0" applyBorder="1" applyFont="1" applyNumberFormat="1"/>
    <xf borderId="23" fillId="2" fontId="1" numFmtId="0" xfId="0" applyAlignment="1" applyBorder="1" applyFont="1">
      <alignment horizontal="center"/>
    </xf>
    <xf borderId="32" fillId="0" fontId="3" numFmtId="0" xfId="0" applyBorder="1" applyFont="1"/>
    <xf borderId="4" fillId="4" fontId="3" numFmtId="1" xfId="0" applyBorder="1" applyFont="1" applyNumberFormat="1"/>
    <xf borderId="4" fillId="4" fontId="3" numFmtId="165" xfId="0" applyBorder="1" applyFont="1" applyNumberFormat="1"/>
    <xf borderId="34" fillId="0" fontId="3" numFmtId="0" xfId="0" applyBorder="1" applyFont="1"/>
    <xf borderId="6" fillId="4" fontId="3" numFmtId="1" xfId="0" applyBorder="1" applyFont="1" applyNumberFormat="1"/>
    <xf borderId="6" fillId="4" fontId="3" numFmtId="165" xfId="0" applyBorder="1" applyFont="1" applyNumberFormat="1"/>
    <xf borderId="36" fillId="0" fontId="3" numFmtId="0" xfId="0" applyBorder="1" applyFont="1"/>
    <xf borderId="8" fillId="4" fontId="3" numFmtId="1" xfId="0" applyBorder="1" applyFont="1" applyNumberFormat="1"/>
    <xf borderId="8" fillId="4" fontId="3" numFmtId="165" xfId="0" applyBorder="1" applyFont="1" applyNumberFormat="1"/>
    <xf borderId="40" fillId="2" fontId="1" numFmtId="0" xfId="0" applyBorder="1" applyFont="1"/>
    <xf borderId="38" fillId="2" fontId="1" numFmtId="1" xfId="0" applyBorder="1" applyFont="1" applyNumberFormat="1"/>
    <xf borderId="4" fillId="4" fontId="3" numFmtId="0" xfId="0" applyAlignment="1" applyBorder="1" applyFont="1">
      <alignment horizontal="left" vertical="center"/>
    </xf>
    <xf borderId="4" fillId="4" fontId="3" numFmtId="164" xfId="0" applyAlignment="1" applyBorder="1" applyFont="1" applyNumberFormat="1">
      <alignment horizontal="right" vertical="center"/>
    </xf>
    <xf borderId="6" fillId="4" fontId="3" numFmtId="0" xfId="0" applyAlignment="1" applyBorder="1" applyFont="1">
      <alignment horizontal="left" vertical="center"/>
    </xf>
    <xf borderId="6" fillId="4" fontId="3" numFmtId="164" xfId="0" applyAlignment="1" applyBorder="1" applyFont="1" applyNumberFormat="1">
      <alignment horizontal="right" readingOrder="0" vertical="center"/>
    </xf>
    <xf borderId="6" fillId="4" fontId="3" numFmtId="164" xfId="0" applyAlignment="1" applyBorder="1" applyFont="1" applyNumberFormat="1">
      <alignment horizontal="right" vertical="center"/>
    </xf>
    <xf borderId="8" fillId="4" fontId="3" numFmtId="0" xfId="0" applyAlignment="1" applyBorder="1" applyFont="1">
      <alignment horizontal="left" vertical="center"/>
    </xf>
    <xf borderId="8" fillId="4" fontId="3" numFmtId="164" xfId="0" applyAlignment="1" applyBorder="1" applyFont="1" applyNumberFormat="1">
      <alignment horizontal="right" vertical="center"/>
    </xf>
    <xf borderId="3" fillId="2" fontId="1" numFmtId="0" xfId="0" applyAlignment="1" applyBorder="1" applyFont="1">
      <alignment horizontal="left" vertical="center"/>
    </xf>
    <xf borderId="3" fillId="2" fontId="1" numFmtId="164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20" Type="http://customschemas.google.com/relationships/workbookmetadata" Target="metadata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'Estructura de Mercado'!$C$7</c:f>
            </c:strRef>
          </c:cat>
          <c:val>
            <c:numRef>
              <c:f>'Estructura de Mercado'!$F$7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Plan de Inversión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Activos Fijos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'Plan de Inversion'!$I$4</c:f>
              <c:numCache/>
            </c:numRef>
          </c:val>
        </c:ser>
        <c:ser>
          <c:idx val="1"/>
          <c:order val="1"/>
          <c:tx>
            <c:v>Adecuaciones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'Plan de Inversion'!$I$5</c:f>
              <c:numCache/>
            </c:numRef>
          </c:val>
        </c:ser>
        <c:ser>
          <c:idx val="2"/>
          <c:order val="2"/>
          <c:tx>
            <c:v>Muebles y Enseres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'Plan de Inversion'!$I$6</c:f>
              <c:numCache/>
            </c:numRef>
          </c:val>
        </c:ser>
        <c:ser>
          <c:idx val="3"/>
          <c:order val="3"/>
          <c:tx>
            <c:v>Maquinaria y Equipo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val>
            <c:numRef>
              <c:f>'Plan de Inversion'!$I$7</c:f>
              <c:numCache/>
            </c:numRef>
          </c:val>
        </c:ser>
        <c:axId val="259551764"/>
        <c:axId val="1468379683"/>
      </c:barChart>
      <c:catAx>
        <c:axId val="2595517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68379683"/>
      </c:catAx>
      <c:valAx>
        <c:axId val="14683796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5955176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Gastos de Personal</a:t>
            </a:r>
          </a:p>
        </c:rich>
      </c:tx>
      <c:layout>
        <c:manualLayout>
          <c:xMode val="edge"/>
          <c:yMode val="edge"/>
          <c:x val="0.38190266841644793"/>
          <c:y val="0.05555555555555555"/>
        </c:manualLayout>
      </c:layout>
      <c:overlay val="0"/>
    </c:title>
    <c:plotArea>
      <c:layout/>
      <c:barChart>
        <c:barDir val="col"/>
        <c:ser>
          <c:idx val="0"/>
          <c:order val="0"/>
          <c:tx>
            <c:v>Director Tecnico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'Gastos de Personal'!$F$25:$J$25</c:f>
            </c:strRef>
          </c:cat>
          <c:val>
            <c:numRef>
              <c:f>'Gastos de Personal'!$F$26:$J$26</c:f>
              <c:numCache/>
            </c:numRef>
          </c:val>
        </c:ser>
        <c:ser>
          <c:idx val="1"/>
          <c:order val="1"/>
          <c:tx>
            <c:v>Ditector Administrativo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'Gastos de Personal'!$F$25:$J$25</c:f>
            </c:strRef>
          </c:cat>
          <c:val>
            <c:numRef>
              <c:f>'Gastos de Personal'!$F$27:$J$27</c:f>
              <c:numCache/>
            </c:numRef>
          </c:val>
        </c:ser>
        <c:ser>
          <c:idx val="2"/>
          <c:order val="2"/>
          <c:tx>
            <c:v>Programador Junior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'Gastos de Personal'!$F$25:$J$25</c:f>
            </c:strRef>
          </c:cat>
          <c:val>
            <c:numRef>
              <c:f>'Gastos de Personal'!$F$28:$J$28</c:f>
              <c:numCache/>
            </c:numRef>
          </c:val>
        </c:ser>
        <c:axId val="1526000720"/>
        <c:axId val="1971192636"/>
      </c:barChart>
      <c:catAx>
        <c:axId val="152600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71192636"/>
      </c:catAx>
      <c:valAx>
        <c:axId val="19711926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2600072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Parafiscales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Año 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'Gastos de Personal'!$L$26:$L$34</c:f>
            </c:strRef>
          </c:cat>
          <c:val>
            <c:numRef>
              <c:f>'Gastos de Personal'!$M$26:$M$34</c:f>
              <c:numCache/>
            </c:numRef>
          </c:val>
        </c:ser>
        <c:ser>
          <c:idx val="1"/>
          <c:order val="1"/>
          <c:tx>
            <c:v>Año 2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'Gastos de Personal'!$L$26:$L$34</c:f>
            </c:strRef>
          </c:cat>
          <c:val>
            <c:numRef>
              <c:f>'Gastos de Personal'!$N$26:$N$34</c:f>
              <c:numCache/>
            </c:numRef>
          </c:val>
        </c:ser>
        <c:ser>
          <c:idx val="2"/>
          <c:order val="2"/>
          <c:tx>
            <c:v>Año 3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'Gastos de Personal'!$L$26:$L$34</c:f>
            </c:strRef>
          </c:cat>
          <c:val>
            <c:numRef>
              <c:f>'Gastos de Personal'!$O$26:$O$34</c:f>
              <c:numCache/>
            </c:numRef>
          </c:val>
        </c:ser>
        <c:ser>
          <c:idx val="3"/>
          <c:order val="3"/>
          <c:tx>
            <c:v>Año 4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'Gastos de Personal'!$L$26:$L$34</c:f>
            </c:strRef>
          </c:cat>
          <c:val>
            <c:numRef>
              <c:f>'Gastos de Personal'!$P$26:$P$34</c:f>
              <c:numCache/>
            </c:numRef>
          </c:val>
        </c:ser>
        <c:ser>
          <c:idx val="4"/>
          <c:order val="4"/>
          <c:tx>
            <c:v>Año 5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'Gastos de Personal'!$L$26:$L$34</c:f>
            </c:strRef>
          </c:cat>
          <c:val>
            <c:numRef>
              <c:f>'Gastos de Personal'!$Q$26:$Q$34</c:f>
              <c:numCache/>
            </c:numRef>
          </c:val>
        </c:ser>
        <c:axId val="1375242885"/>
        <c:axId val="1286093230"/>
      </c:barChart>
      <c:catAx>
        <c:axId val="13752428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86093230"/>
      </c:catAx>
      <c:valAx>
        <c:axId val="12860932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7524288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Gastos de Venta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Concepto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'Gastos de Marketing'!$C$20:$C$30</c:f>
            </c:strRef>
          </c:cat>
          <c:val>
            <c:numRef>
              <c:f>'Gastos de Marketing'!$D$20:$D$30</c:f>
              <c:numCache/>
            </c:numRef>
          </c:val>
        </c:ser>
        <c:ser>
          <c:idx val="1"/>
          <c:order val="1"/>
          <c:tx>
            <c:v>Año 1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'Gastos de Marketing'!$C$20:$C$30</c:f>
            </c:strRef>
          </c:cat>
          <c:val>
            <c:numRef>
              <c:f>'Gastos de Marketing'!$E$20:$E$30</c:f>
              <c:numCache/>
            </c:numRef>
          </c:val>
        </c:ser>
        <c:ser>
          <c:idx val="2"/>
          <c:order val="2"/>
          <c:tx>
            <c:v>Año 2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'Gastos de Marketing'!$C$20:$C$30</c:f>
            </c:strRef>
          </c:cat>
          <c:val>
            <c:numRef>
              <c:f>'Gastos de Marketing'!$F$20:$F$30</c:f>
              <c:numCache/>
            </c:numRef>
          </c:val>
        </c:ser>
        <c:ser>
          <c:idx val="3"/>
          <c:order val="3"/>
          <c:tx>
            <c:v>Año 3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'Gastos de Marketing'!$C$20:$C$30</c:f>
            </c:strRef>
          </c:cat>
          <c:val>
            <c:numRef>
              <c:f>'Gastos de Marketing'!$G$20:$G$30</c:f>
              <c:numCache/>
            </c:numRef>
          </c:val>
        </c:ser>
        <c:ser>
          <c:idx val="4"/>
          <c:order val="4"/>
          <c:tx>
            <c:v>Año 4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'Gastos de Marketing'!$C$20:$C$30</c:f>
            </c:strRef>
          </c:cat>
          <c:val>
            <c:numRef>
              <c:f>'Gastos de Marketing'!$H$20:$H$30</c:f>
              <c:numCache/>
            </c:numRef>
          </c:val>
        </c:ser>
        <c:axId val="740019971"/>
        <c:axId val="862759026"/>
      </c:barChart>
      <c:catAx>
        <c:axId val="7400199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62759026"/>
      </c:catAx>
      <c:valAx>
        <c:axId val="8627590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4001997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Gastos Administrativos</a:t>
            </a:r>
          </a:p>
        </c:rich>
      </c:tx>
      <c:layout>
        <c:manualLayout>
          <c:xMode val="edge"/>
          <c:yMode val="edge"/>
          <c:x val="0.4002630836457096"/>
          <c:y val="0.05505693519079346"/>
        </c:manualLayout>
      </c:layout>
      <c:overlay val="0"/>
    </c:title>
    <c:plotArea>
      <c:layout/>
      <c:barChart>
        <c:barDir val="col"/>
        <c:ser>
          <c:idx val="0"/>
          <c:order val="0"/>
          <c:tx>
            <c:v>Año 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'Gastos Administrativos'!$C$20:$C$26</c:f>
            </c:strRef>
          </c:cat>
          <c:val>
            <c:numRef>
              <c:f>'Gastos Administrativos'!$D$20:$D$26</c:f>
              <c:numCache/>
            </c:numRef>
          </c:val>
        </c:ser>
        <c:ser>
          <c:idx val="1"/>
          <c:order val="1"/>
          <c:tx>
            <c:v>Año 2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'Gastos Administrativos'!$C$20:$C$26</c:f>
            </c:strRef>
          </c:cat>
          <c:val>
            <c:numRef>
              <c:f>'Gastos Administrativos'!$E$20:$E$26</c:f>
              <c:numCache/>
            </c:numRef>
          </c:val>
        </c:ser>
        <c:ser>
          <c:idx val="2"/>
          <c:order val="2"/>
          <c:tx>
            <c:v>Año 3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'Gastos Administrativos'!$C$20:$C$26</c:f>
            </c:strRef>
          </c:cat>
          <c:val>
            <c:numRef>
              <c:f>'Gastos Administrativos'!$F$20:$F$26</c:f>
              <c:numCache/>
            </c:numRef>
          </c:val>
        </c:ser>
        <c:ser>
          <c:idx val="3"/>
          <c:order val="3"/>
          <c:tx>
            <c:v>Año 4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'Gastos Administrativos'!$C$20:$C$26</c:f>
            </c:strRef>
          </c:cat>
          <c:val>
            <c:numRef>
              <c:f>'Gastos Administrativos'!$G$20:$G$26</c:f>
              <c:numCache/>
            </c:numRef>
          </c:val>
        </c:ser>
        <c:ser>
          <c:idx val="4"/>
          <c:order val="4"/>
          <c:tx>
            <c:v>Año 5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'Gastos Administrativos'!$C$20:$C$26</c:f>
            </c:strRef>
          </c:cat>
          <c:val>
            <c:numRef>
              <c:f>'Gastos Administrativos'!$H$20:$H$26</c:f>
              <c:numCache/>
            </c:numRef>
          </c:val>
        </c:ser>
        <c:axId val="1052767462"/>
        <c:axId val="1152191722"/>
      </c:barChart>
      <c:catAx>
        <c:axId val="10527674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52191722"/>
      </c:catAx>
      <c:valAx>
        <c:axId val="11521917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5276746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752475</xdr:colOff>
      <xdr:row>32</xdr:row>
      <xdr:rowOff>0</xdr:rowOff>
    </xdr:from>
    <xdr:ext cx="10544175" cy="5200650"/>
    <xdr:graphicFrame>
      <xdr:nvGraphicFramePr>
        <xdr:cNvPr id="100037474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14</xdr:row>
      <xdr:rowOff>76200</xdr:rowOff>
    </xdr:from>
    <xdr:ext cx="10115550" cy="3095625"/>
    <xdr:graphicFrame>
      <xdr:nvGraphicFramePr>
        <xdr:cNvPr id="190994060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752475</xdr:colOff>
      <xdr:row>10</xdr:row>
      <xdr:rowOff>171450</xdr:rowOff>
    </xdr:from>
    <xdr:ext cx="7724775" cy="3762375"/>
    <xdr:graphicFrame>
      <xdr:nvGraphicFramePr>
        <xdr:cNvPr id="590222899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1247775</xdr:colOff>
      <xdr:row>38</xdr:row>
      <xdr:rowOff>28575</xdr:rowOff>
    </xdr:from>
    <xdr:ext cx="7943850" cy="4381500"/>
    <xdr:graphicFrame>
      <xdr:nvGraphicFramePr>
        <xdr:cNvPr id="642308269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1524000</xdr:colOff>
      <xdr:row>37</xdr:row>
      <xdr:rowOff>161925</xdr:rowOff>
    </xdr:from>
    <xdr:ext cx="6800850" cy="4391025"/>
    <xdr:graphicFrame>
      <xdr:nvGraphicFramePr>
        <xdr:cNvPr id="977255140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742950</xdr:colOff>
      <xdr:row>31</xdr:row>
      <xdr:rowOff>180975</xdr:rowOff>
    </xdr:from>
    <xdr:ext cx="8181975" cy="3781425"/>
    <xdr:graphicFrame>
      <xdr:nvGraphicFramePr>
        <xdr:cNvPr id="625318159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27.43"/>
    <col customWidth="1" min="3" max="3" width="28.86"/>
    <col customWidth="1" min="4" max="4" width="30.57"/>
    <col customWidth="1" min="5" max="9" width="11.43"/>
    <col customWidth="1" min="10" max="10" width="12.71"/>
    <col customWidth="1" min="11" max="26" width="11.43"/>
  </cols>
  <sheetData>
    <row r="4">
      <c r="B4" s="1" t="s">
        <v>0</v>
      </c>
      <c r="C4" s="2"/>
      <c r="D4" s="3" t="s">
        <v>1</v>
      </c>
    </row>
    <row r="5">
      <c r="B5" s="4" t="s">
        <v>2</v>
      </c>
      <c r="C5" s="5">
        <v>3122.0</v>
      </c>
      <c r="D5" s="6" t="s">
        <v>3</v>
      </c>
      <c r="J5" s="7">
        <f>C12*(C13*C13)*C14*C15</f>
        <v>492.1875</v>
      </c>
    </row>
    <row r="6">
      <c r="B6" s="8" t="s">
        <v>4</v>
      </c>
      <c r="C6" s="9">
        <v>1846.0</v>
      </c>
      <c r="D6" s="10" t="s">
        <v>5</v>
      </c>
      <c r="J6" s="7">
        <f>((C16*C16)*(C12-1))+((C13*C13)*C14*C15)</f>
        <v>14.0931</v>
      </c>
    </row>
    <row r="7">
      <c r="B7" s="11" t="s">
        <v>6</v>
      </c>
      <c r="C7" s="12">
        <v>35.0</v>
      </c>
      <c r="D7" s="13" t="s">
        <v>7</v>
      </c>
    </row>
    <row r="11">
      <c r="B11" s="14" t="s">
        <v>8</v>
      </c>
      <c r="C11" s="15"/>
    </row>
    <row r="12">
      <c r="B12" s="4" t="s">
        <v>9</v>
      </c>
      <c r="C12" s="16">
        <f>C7</f>
        <v>35</v>
      </c>
    </row>
    <row r="13">
      <c r="B13" s="8" t="s">
        <v>10</v>
      </c>
      <c r="C13" s="17">
        <v>7.5</v>
      </c>
    </row>
    <row r="14">
      <c r="B14" s="8" t="s">
        <v>11</v>
      </c>
      <c r="C14" s="18">
        <v>0.5</v>
      </c>
      <c r="G14" s="1" t="s">
        <v>10</v>
      </c>
      <c r="H14" s="2"/>
      <c r="I14" s="19" t="s">
        <v>12</v>
      </c>
    </row>
    <row r="15">
      <c r="B15" s="8" t="s">
        <v>13</v>
      </c>
      <c r="C15" s="18">
        <v>0.5</v>
      </c>
      <c r="G15" s="20">
        <v>0.95</v>
      </c>
      <c r="H15" s="21">
        <v>7.5</v>
      </c>
      <c r="I15" s="22">
        <v>0.03</v>
      </c>
    </row>
    <row r="16">
      <c r="B16" s="11" t="s">
        <v>14</v>
      </c>
      <c r="C16" s="23">
        <v>0.03</v>
      </c>
      <c r="G16" s="24">
        <v>0.99</v>
      </c>
      <c r="H16" s="25">
        <v>9.5</v>
      </c>
      <c r="I16" s="26">
        <v>0.01</v>
      </c>
    </row>
    <row r="18">
      <c r="B18" s="27" t="s">
        <v>15</v>
      </c>
      <c r="C18" s="28">
        <f>J5/J6</f>
        <v>34.92400536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4:C4"/>
    <mergeCell ref="B11:C11"/>
    <mergeCell ref="G14:H14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45.0"/>
    <col customWidth="1" min="3" max="3" width="22.43"/>
    <col customWidth="1" min="4" max="4" width="21.14"/>
    <col customWidth="1" min="5" max="5" width="21.71"/>
    <col customWidth="1" min="6" max="6" width="21.0"/>
    <col customWidth="1" min="7" max="7" width="17.0"/>
    <col customWidth="1" min="8" max="8" width="20.29"/>
    <col customWidth="1" min="9" max="26" width="11.43"/>
  </cols>
  <sheetData>
    <row r="2">
      <c r="B2" s="45" t="s">
        <v>19</v>
      </c>
      <c r="C2" s="171"/>
      <c r="D2" s="30"/>
      <c r="E2" s="30"/>
      <c r="F2" s="30"/>
      <c r="G2" s="30"/>
      <c r="H2" s="2"/>
    </row>
    <row r="4">
      <c r="B4" s="1" t="s">
        <v>119</v>
      </c>
      <c r="C4" s="30"/>
      <c r="D4" s="30"/>
      <c r="E4" s="30"/>
      <c r="F4" s="30"/>
      <c r="G4" s="30"/>
      <c r="H4" s="2"/>
    </row>
    <row r="5">
      <c r="B5" s="45" t="s">
        <v>65</v>
      </c>
      <c r="C5" s="45" t="s">
        <v>120</v>
      </c>
      <c r="D5" s="45" t="s">
        <v>33</v>
      </c>
      <c r="E5" s="45" t="s">
        <v>34</v>
      </c>
      <c r="F5" s="45" t="s">
        <v>35</v>
      </c>
      <c r="G5" s="45" t="s">
        <v>36</v>
      </c>
      <c r="H5" s="45" t="s">
        <v>37</v>
      </c>
    </row>
    <row r="6">
      <c r="B6" s="168" t="s">
        <v>121</v>
      </c>
      <c r="C6" s="94"/>
      <c r="D6" s="94"/>
      <c r="E6" s="94"/>
      <c r="F6" s="94"/>
      <c r="G6" s="94"/>
      <c r="H6" s="94"/>
    </row>
    <row r="7">
      <c r="B7" s="37"/>
      <c r="C7" s="104"/>
      <c r="D7" s="104"/>
      <c r="E7" s="104"/>
      <c r="F7" s="104"/>
      <c r="G7" s="104"/>
      <c r="H7" s="104"/>
    </row>
    <row r="8">
      <c r="B8" s="37"/>
      <c r="C8" s="104"/>
      <c r="D8" s="104"/>
      <c r="E8" s="104"/>
      <c r="F8" s="104"/>
      <c r="G8" s="104"/>
      <c r="H8" s="104"/>
    </row>
    <row r="9">
      <c r="B9" s="169"/>
      <c r="C9" s="158"/>
      <c r="D9" s="158"/>
      <c r="E9" s="158"/>
      <c r="F9" s="158"/>
      <c r="G9" s="158"/>
      <c r="H9" s="158"/>
    </row>
    <row r="10">
      <c r="B10" s="80" t="s">
        <v>51</v>
      </c>
      <c r="C10" s="125">
        <f t="shared" ref="C10:H10" si="1">SUM(C6:C9)</f>
        <v>0</v>
      </c>
      <c r="D10" s="125">
        <f t="shared" si="1"/>
        <v>0</v>
      </c>
      <c r="E10" s="125">
        <f t="shared" si="1"/>
        <v>0</v>
      </c>
      <c r="F10" s="125">
        <f t="shared" si="1"/>
        <v>0</v>
      </c>
      <c r="G10" s="125">
        <f t="shared" si="1"/>
        <v>0</v>
      </c>
      <c r="H10" s="125">
        <f t="shared" si="1"/>
        <v>0</v>
      </c>
    </row>
    <row r="13">
      <c r="B13" s="44" t="s">
        <v>122</v>
      </c>
      <c r="C13" s="30"/>
      <c r="D13" s="30"/>
      <c r="E13" s="30"/>
      <c r="F13" s="2"/>
      <c r="G13" s="170"/>
      <c r="H13" s="170"/>
    </row>
    <row r="14">
      <c r="B14" s="47" t="s">
        <v>123</v>
      </c>
      <c r="C14" s="47" t="s">
        <v>124</v>
      </c>
      <c r="D14" s="47" t="s">
        <v>85</v>
      </c>
      <c r="E14" s="47" t="s">
        <v>125</v>
      </c>
      <c r="F14" s="47" t="s">
        <v>126</v>
      </c>
    </row>
    <row r="15">
      <c r="B15" s="83"/>
      <c r="C15" s="83"/>
      <c r="D15" s="49"/>
      <c r="E15" s="83"/>
      <c r="F15" s="94">
        <f t="shared" ref="F15:F16" si="2">D15*E15</f>
        <v>0</v>
      </c>
    </row>
    <row r="16">
      <c r="B16" s="36"/>
      <c r="C16" s="36"/>
      <c r="D16" s="52"/>
      <c r="E16" s="36"/>
      <c r="F16" s="104">
        <f t="shared" si="2"/>
        <v>0</v>
      </c>
    </row>
    <row r="17">
      <c r="B17" s="36"/>
      <c r="C17" s="36"/>
      <c r="D17" s="52"/>
      <c r="E17" s="36"/>
      <c r="F17" s="104"/>
    </row>
    <row r="18">
      <c r="B18" s="36"/>
      <c r="C18" s="36"/>
      <c r="D18" s="52"/>
      <c r="E18" s="36"/>
      <c r="F18" s="104"/>
    </row>
    <row r="19">
      <c r="B19" s="36"/>
      <c r="C19" s="36"/>
      <c r="D19" s="52"/>
      <c r="E19" s="36"/>
      <c r="F19" s="104"/>
    </row>
    <row r="20">
      <c r="B20" s="36"/>
      <c r="C20" s="36"/>
      <c r="D20" s="52"/>
      <c r="E20" s="36"/>
      <c r="F20" s="104"/>
    </row>
    <row r="21" ht="15.75" customHeight="1">
      <c r="B21" s="36"/>
      <c r="C21" s="36"/>
      <c r="D21" s="52"/>
      <c r="E21" s="36"/>
      <c r="F21" s="104"/>
    </row>
    <row r="22" ht="15.75" customHeight="1">
      <c r="B22" s="36"/>
      <c r="C22" s="36"/>
      <c r="D22" s="52"/>
      <c r="E22" s="36"/>
      <c r="F22" s="104"/>
    </row>
    <row r="23" ht="15.75" customHeight="1">
      <c r="B23" s="36"/>
      <c r="C23" s="36"/>
      <c r="D23" s="52"/>
      <c r="E23" s="36"/>
      <c r="F23" s="104"/>
    </row>
    <row r="24" ht="15.75" customHeight="1">
      <c r="B24" s="36"/>
      <c r="C24" s="36"/>
      <c r="D24" s="52"/>
      <c r="E24" s="36"/>
      <c r="F24" s="104"/>
    </row>
    <row r="25" ht="15.75" customHeight="1">
      <c r="B25" s="36"/>
      <c r="C25" s="36"/>
      <c r="D25" s="52"/>
      <c r="E25" s="36"/>
      <c r="F25" s="104"/>
    </row>
    <row r="26" ht="15.75" customHeight="1">
      <c r="B26" s="36"/>
      <c r="C26" s="36"/>
      <c r="D26" s="52"/>
      <c r="E26" s="36"/>
      <c r="F26" s="104"/>
    </row>
    <row r="27" ht="15.75" customHeight="1">
      <c r="B27" s="144"/>
      <c r="C27" s="144"/>
      <c r="D27" s="146"/>
      <c r="E27" s="144"/>
      <c r="F27" s="104"/>
    </row>
    <row r="28" ht="15.75" customHeight="1">
      <c r="B28" s="80" t="s">
        <v>133</v>
      </c>
      <c r="C28" s="80"/>
      <c r="D28" s="125">
        <f>SUM(D15:D27)</f>
        <v>0</v>
      </c>
      <c r="E28" s="80"/>
      <c r="F28" s="87">
        <f>SUM(F15:F27)</f>
        <v>0</v>
      </c>
    </row>
    <row r="29" ht="15.75" customHeight="1"/>
    <row r="30" ht="15.75" customHeight="1"/>
    <row r="31" ht="15.75" customHeight="1">
      <c r="B31" s="44" t="s">
        <v>134</v>
      </c>
      <c r="C31" s="30"/>
      <c r="D31" s="30"/>
      <c r="E31" s="30"/>
      <c r="F31" s="2"/>
    </row>
    <row r="32" ht="15.75" customHeight="1">
      <c r="B32" s="47" t="s">
        <v>134</v>
      </c>
      <c r="C32" s="47" t="s">
        <v>124</v>
      </c>
      <c r="D32" s="47" t="s">
        <v>85</v>
      </c>
      <c r="E32" s="47" t="s">
        <v>125</v>
      </c>
      <c r="F32" s="47" t="s">
        <v>126</v>
      </c>
    </row>
    <row r="33" ht="15.75" customHeight="1">
      <c r="B33" s="83"/>
      <c r="C33" s="83"/>
      <c r="D33" s="49"/>
      <c r="E33" s="83"/>
      <c r="F33" s="94"/>
    </row>
    <row r="34" ht="15.75" customHeight="1">
      <c r="B34" s="36"/>
      <c r="C34" s="36"/>
      <c r="D34" s="52"/>
      <c r="E34" s="36"/>
      <c r="F34" s="104"/>
    </row>
    <row r="35" ht="15.75" customHeight="1">
      <c r="B35" s="36"/>
      <c r="C35" s="36"/>
      <c r="D35" s="52"/>
      <c r="E35" s="36"/>
      <c r="F35" s="104"/>
    </row>
    <row r="36" ht="15.75" customHeight="1">
      <c r="B36" s="36"/>
      <c r="C36" s="36"/>
      <c r="D36" s="52"/>
      <c r="E36" s="36"/>
      <c r="F36" s="104"/>
    </row>
    <row r="37" ht="15.75" customHeight="1">
      <c r="B37" s="36"/>
      <c r="C37" s="36"/>
      <c r="D37" s="52"/>
      <c r="E37" s="36"/>
      <c r="F37" s="104"/>
    </row>
    <row r="38" ht="15.75" customHeight="1">
      <c r="B38" s="36"/>
      <c r="C38" s="36"/>
      <c r="D38" s="52"/>
      <c r="E38" s="36"/>
      <c r="F38" s="104"/>
    </row>
    <row r="39" ht="15.75" customHeight="1">
      <c r="B39" s="36"/>
      <c r="C39" s="36"/>
      <c r="D39" s="52"/>
      <c r="E39" s="36"/>
      <c r="F39" s="104"/>
    </row>
    <row r="40" ht="15.75" customHeight="1">
      <c r="B40" s="36"/>
      <c r="C40" s="36"/>
      <c r="D40" s="52"/>
      <c r="E40" s="36"/>
      <c r="F40" s="104"/>
    </row>
    <row r="41" ht="15.75" customHeight="1">
      <c r="B41" s="36"/>
      <c r="C41" s="36"/>
      <c r="D41" s="52"/>
      <c r="E41" s="36"/>
      <c r="F41" s="104"/>
    </row>
    <row r="42" ht="15.75" customHeight="1">
      <c r="B42" s="36"/>
      <c r="C42" s="36"/>
      <c r="D42" s="52"/>
      <c r="E42" s="36"/>
      <c r="F42" s="104"/>
    </row>
    <row r="43" ht="15.75" customHeight="1">
      <c r="B43" s="36"/>
      <c r="C43" s="36"/>
      <c r="D43" s="52"/>
      <c r="E43" s="36"/>
      <c r="F43" s="104"/>
    </row>
    <row r="44" ht="15.75" customHeight="1">
      <c r="B44" s="36"/>
      <c r="C44" s="36"/>
      <c r="D44" s="52"/>
      <c r="E44" s="36"/>
      <c r="F44" s="104"/>
    </row>
    <row r="45" ht="15.75" customHeight="1">
      <c r="B45" s="144"/>
      <c r="C45" s="144"/>
      <c r="D45" s="146"/>
      <c r="E45" s="144"/>
      <c r="F45" s="118"/>
    </row>
    <row r="46" ht="15.75" customHeight="1">
      <c r="B46" s="80" t="s">
        <v>133</v>
      </c>
      <c r="C46" s="80"/>
      <c r="D46" s="125">
        <f>SUM(D33:D45)</f>
        <v>0</v>
      </c>
      <c r="E46" s="80"/>
      <c r="F46" s="125">
        <f>SUM(F33:F45)</f>
        <v>0</v>
      </c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C2:H2"/>
    <mergeCell ref="B4:H4"/>
    <mergeCell ref="B13:F13"/>
    <mergeCell ref="B31:F31"/>
  </mergeCell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45.0"/>
    <col customWidth="1" min="3" max="3" width="22.43"/>
    <col customWidth="1" min="4" max="4" width="21.14"/>
    <col customWidth="1" min="5" max="5" width="21.71"/>
    <col customWidth="1" min="6" max="6" width="21.0"/>
    <col customWidth="1" min="7" max="7" width="17.0"/>
    <col customWidth="1" min="8" max="8" width="20.29"/>
    <col customWidth="1" min="9" max="26" width="11.43"/>
  </cols>
  <sheetData>
    <row r="2">
      <c r="B2" s="45" t="s">
        <v>19</v>
      </c>
      <c r="C2" s="171"/>
      <c r="D2" s="30"/>
      <c r="E2" s="30"/>
      <c r="F2" s="30"/>
      <c r="G2" s="30"/>
      <c r="H2" s="2"/>
    </row>
    <row r="4">
      <c r="B4" s="1" t="s">
        <v>119</v>
      </c>
      <c r="C4" s="30"/>
      <c r="D4" s="30"/>
      <c r="E4" s="30"/>
      <c r="F4" s="30"/>
      <c r="G4" s="30"/>
      <c r="H4" s="2"/>
    </row>
    <row r="5">
      <c r="B5" s="45" t="s">
        <v>65</v>
      </c>
      <c r="C5" s="45" t="s">
        <v>120</v>
      </c>
      <c r="D5" s="45" t="s">
        <v>33</v>
      </c>
      <c r="E5" s="45" t="s">
        <v>34</v>
      </c>
      <c r="F5" s="45" t="s">
        <v>35</v>
      </c>
      <c r="G5" s="45" t="s">
        <v>36</v>
      </c>
      <c r="H5" s="45" t="s">
        <v>37</v>
      </c>
    </row>
    <row r="6">
      <c r="B6" s="168" t="s">
        <v>121</v>
      </c>
      <c r="C6" s="94"/>
      <c r="D6" s="94"/>
      <c r="E6" s="94"/>
      <c r="F6" s="94"/>
      <c r="G6" s="94"/>
      <c r="H6" s="94"/>
    </row>
    <row r="7">
      <c r="B7" s="37"/>
      <c r="C7" s="104"/>
      <c r="D7" s="104"/>
      <c r="E7" s="104"/>
      <c r="F7" s="104"/>
      <c r="G7" s="104"/>
      <c r="H7" s="104"/>
    </row>
    <row r="8">
      <c r="B8" s="37"/>
      <c r="C8" s="104"/>
      <c r="D8" s="104"/>
      <c r="E8" s="104"/>
      <c r="F8" s="104"/>
      <c r="G8" s="104"/>
      <c r="H8" s="104"/>
    </row>
    <row r="9">
      <c r="B9" s="169"/>
      <c r="C9" s="158"/>
      <c r="D9" s="158"/>
      <c r="E9" s="158"/>
      <c r="F9" s="158"/>
      <c r="G9" s="158"/>
      <c r="H9" s="158"/>
    </row>
    <row r="10">
      <c r="B10" s="80" t="s">
        <v>51</v>
      </c>
      <c r="C10" s="125">
        <f t="shared" ref="C10:H10" si="1">SUM(C6:C9)</f>
        <v>0</v>
      </c>
      <c r="D10" s="125">
        <f t="shared" si="1"/>
        <v>0</v>
      </c>
      <c r="E10" s="125">
        <f t="shared" si="1"/>
        <v>0</v>
      </c>
      <c r="F10" s="125">
        <f t="shared" si="1"/>
        <v>0</v>
      </c>
      <c r="G10" s="125">
        <f t="shared" si="1"/>
        <v>0</v>
      </c>
      <c r="H10" s="125">
        <f t="shared" si="1"/>
        <v>0</v>
      </c>
    </row>
    <row r="13">
      <c r="B13" s="44" t="s">
        <v>122</v>
      </c>
      <c r="C13" s="30"/>
      <c r="D13" s="30"/>
      <c r="E13" s="30"/>
      <c r="F13" s="2"/>
      <c r="G13" s="170"/>
      <c r="H13" s="170"/>
    </row>
    <row r="14">
      <c r="B14" s="47" t="s">
        <v>123</v>
      </c>
      <c r="C14" s="47" t="s">
        <v>124</v>
      </c>
      <c r="D14" s="47" t="s">
        <v>85</v>
      </c>
      <c r="E14" s="47" t="s">
        <v>125</v>
      </c>
      <c r="F14" s="47" t="s">
        <v>126</v>
      </c>
    </row>
    <row r="15">
      <c r="B15" s="83"/>
      <c r="C15" s="83"/>
      <c r="D15" s="49"/>
      <c r="E15" s="83"/>
      <c r="F15" s="94">
        <f t="shared" ref="F15:F16" si="2">D15*E15</f>
        <v>0</v>
      </c>
    </row>
    <row r="16">
      <c r="B16" s="36"/>
      <c r="C16" s="36"/>
      <c r="D16" s="52"/>
      <c r="E16" s="36"/>
      <c r="F16" s="104">
        <f t="shared" si="2"/>
        <v>0</v>
      </c>
    </row>
    <row r="17">
      <c r="B17" s="36"/>
      <c r="C17" s="36"/>
      <c r="D17" s="52"/>
      <c r="E17" s="36"/>
      <c r="F17" s="104"/>
    </row>
    <row r="18">
      <c r="B18" s="36"/>
      <c r="C18" s="36"/>
      <c r="D18" s="52"/>
      <c r="E18" s="36"/>
      <c r="F18" s="104"/>
    </row>
    <row r="19">
      <c r="B19" s="36"/>
      <c r="C19" s="36"/>
      <c r="D19" s="52"/>
      <c r="E19" s="36"/>
      <c r="F19" s="104"/>
    </row>
    <row r="20">
      <c r="B20" s="36"/>
      <c r="C20" s="36"/>
      <c r="D20" s="52"/>
      <c r="E20" s="36"/>
      <c r="F20" s="104"/>
    </row>
    <row r="21" ht="15.75" customHeight="1">
      <c r="B21" s="36"/>
      <c r="C21" s="36"/>
      <c r="D21" s="52"/>
      <c r="E21" s="36"/>
      <c r="F21" s="104"/>
    </row>
    <row r="22" ht="15.75" customHeight="1">
      <c r="B22" s="36"/>
      <c r="C22" s="36"/>
      <c r="D22" s="52"/>
      <c r="E22" s="36"/>
      <c r="F22" s="104"/>
    </row>
    <row r="23" ht="15.75" customHeight="1">
      <c r="B23" s="36"/>
      <c r="C23" s="36"/>
      <c r="D23" s="52"/>
      <c r="E23" s="36"/>
      <c r="F23" s="104"/>
    </row>
    <row r="24" ht="15.75" customHeight="1">
      <c r="B24" s="36"/>
      <c r="C24" s="36"/>
      <c r="D24" s="52"/>
      <c r="E24" s="36"/>
      <c r="F24" s="104"/>
    </row>
    <row r="25" ht="15.75" customHeight="1">
      <c r="B25" s="36"/>
      <c r="C25" s="36"/>
      <c r="D25" s="52"/>
      <c r="E25" s="36"/>
      <c r="F25" s="104"/>
    </row>
    <row r="26" ht="15.75" customHeight="1">
      <c r="B26" s="36"/>
      <c r="C26" s="36"/>
      <c r="D26" s="52"/>
      <c r="E26" s="36"/>
      <c r="F26" s="104"/>
    </row>
    <row r="27" ht="15.75" customHeight="1">
      <c r="B27" s="144"/>
      <c r="C27" s="144"/>
      <c r="D27" s="146"/>
      <c r="E27" s="144"/>
      <c r="F27" s="104"/>
    </row>
    <row r="28" ht="15.75" customHeight="1">
      <c r="B28" s="80" t="s">
        <v>133</v>
      </c>
      <c r="C28" s="80"/>
      <c r="D28" s="125">
        <f>SUM(D15:D27)</f>
        <v>0</v>
      </c>
      <c r="E28" s="80"/>
      <c r="F28" s="87">
        <f>SUM(F15:F27)</f>
        <v>0</v>
      </c>
    </row>
    <row r="29" ht="15.75" customHeight="1"/>
    <row r="30" ht="15.75" customHeight="1"/>
    <row r="31" ht="15.75" customHeight="1">
      <c r="B31" s="44" t="s">
        <v>134</v>
      </c>
      <c r="C31" s="30"/>
      <c r="D31" s="30"/>
      <c r="E31" s="30"/>
      <c r="F31" s="2"/>
    </row>
    <row r="32" ht="15.75" customHeight="1">
      <c r="B32" s="47" t="s">
        <v>134</v>
      </c>
      <c r="C32" s="47" t="s">
        <v>124</v>
      </c>
      <c r="D32" s="47" t="s">
        <v>85</v>
      </c>
      <c r="E32" s="47" t="s">
        <v>125</v>
      </c>
      <c r="F32" s="47" t="s">
        <v>126</v>
      </c>
    </row>
    <row r="33" ht="15.75" customHeight="1">
      <c r="B33" s="83"/>
      <c r="C33" s="83"/>
      <c r="D33" s="49"/>
      <c r="E33" s="83"/>
      <c r="F33" s="94"/>
    </row>
    <row r="34" ht="15.75" customHeight="1">
      <c r="B34" s="36"/>
      <c r="C34" s="36"/>
      <c r="D34" s="52"/>
      <c r="E34" s="36"/>
      <c r="F34" s="104"/>
    </row>
    <row r="35" ht="15.75" customHeight="1">
      <c r="B35" s="36"/>
      <c r="C35" s="36"/>
      <c r="D35" s="52"/>
      <c r="E35" s="36"/>
      <c r="F35" s="104"/>
    </row>
    <row r="36" ht="15.75" customHeight="1">
      <c r="B36" s="36"/>
      <c r="C36" s="36"/>
      <c r="D36" s="52"/>
      <c r="E36" s="36"/>
      <c r="F36" s="104"/>
    </row>
    <row r="37" ht="15.75" customHeight="1">
      <c r="B37" s="36"/>
      <c r="C37" s="36"/>
      <c r="D37" s="52"/>
      <c r="E37" s="36"/>
      <c r="F37" s="104"/>
    </row>
    <row r="38" ht="15.75" customHeight="1">
      <c r="B38" s="36"/>
      <c r="C38" s="36"/>
      <c r="D38" s="52"/>
      <c r="E38" s="36"/>
      <c r="F38" s="104"/>
    </row>
    <row r="39" ht="15.75" customHeight="1">
      <c r="B39" s="36"/>
      <c r="C39" s="36"/>
      <c r="D39" s="52"/>
      <c r="E39" s="36"/>
      <c r="F39" s="104"/>
    </row>
    <row r="40" ht="15.75" customHeight="1">
      <c r="B40" s="36"/>
      <c r="C40" s="36"/>
      <c r="D40" s="52"/>
      <c r="E40" s="36"/>
      <c r="F40" s="104"/>
    </row>
    <row r="41" ht="15.75" customHeight="1">
      <c r="B41" s="36"/>
      <c r="C41" s="36"/>
      <c r="D41" s="52"/>
      <c r="E41" s="36"/>
      <c r="F41" s="104"/>
    </row>
    <row r="42" ht="15.75" customHeight="1">
      <c r="B42" s="36"/>
      <c r="C42" s="36"/>
      <c r="D42" s="52"/>
      <c r="E42" s="36"/>
      <c r="F42" s="104"/>
    </row>
    <row r="43" ht="15.75" customHeight="1">
      <c r="B43" s="36"/>
      <c r="C43" s="36"/>
      <c r="D43" s="52"/>
      <c r="E43" s="36"/>
      <c r="F43" s="104"/>
    </row>
    <row r="44" ht="15.75" customHeight="1">
      <c r="B44" s="36"/>
      <c r="C44" s="36"/>
      <c r="D44" s="52"/>
      <c r="E44" s="36"/>
      <c r="F44" s="104"/>
    </row>
    <row r="45" ht="15.75" customHeight="1">
      <c r="B45" s="144"/>
      <c r="C45" s="144"/>
      <c r="D45" s="146"/>
      <c r="E45" s="144"/>
      <c r="F45" s="118"/>
    </row>
    <row r="46" ht="15.75" customHeight="1">
      <c r="B46" s="80" t="s">
        <v>133</v>
      </c>
      <c r="C46" s="80"/>
      <c r="D46" s="125">
        <f>SUM(D33:D45)</f>
        <v>0</v>
      </c>
      <c r="E46" s="80"/>
      <c r="F46" s="125">
        <f>SUM(F33:F45)</f>
        <v>0</v>
      </c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C2:H2"/>
    <mergeCell ref="B4:H4"/>
    <mergeCell ref="B13:F13"/>
    <mergeCell ref="B31:F31"/>
  </mergeCell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45.0"/>
    <col customWidth="1" min="3" max="3" width="22.43"/>
    <col customWidth="1" min="4" max="4" width="21.14"/>
    <col customWidth="1" min="5" max="5" width="21.71"/>
    <col customWidth="1" min="6" max="6" width="21.0"/>
    <col customWidth="1" min="7" max="7" width="17.0"/>
    <col customWidth="1" min="8" max="8" width="20.29"/>
    <col customWidth="1" min="9" max="26" width="11.43"/>
  </cols>
  <sheetData>
    <row r="2">
      <c r="B2" s="45" t="s">
        <v>19</v>
      </c>
      <c r="C2" s="171"/>
      <c r="D2" s="30"/>
      <c r="E2" s="30"/>
      <c r="F2" s="30"/>
      <c r="G2" s="30"/>
      <c r="H2" s="2"/>
    </row>
    <row r="4">
      <c r="B4" s="1" t="s">
        <v>119</v>
      </c>
      <c r="C4" s="30"/>
      <c r="D4" s="30"/>
      <c r="E4" s="30"/>
      <c r="F4" s="30"/>
      <c r="G4" s="30"/>
      <c r="H4" s="2"/>
    </row>
    <row r="5">
      <c r="B5" s="45" t="s">
        <v>65</v>
      </c>
      <c r="C5" s="45" t="s">
        <v>120</v>
      </c>
      <c r="D5" s="45" t="s">
        <v>33</v>
      </c>
      <c r="E5" s="45" t="s">
        <v>34</v>
      </c>
      <c r="F5" s="45" t="s">
        <v>35</v>
      </c>
      <c r="G5" s="45" t="s">
        <v>36</v>
      </c>
      <c r="H5" s="45" t="s">
        <v>37</v>
      </c>
    </row>
    <row r="6">
      <c r="B6" s="168" t="s">
        <v>121</v>
      </c>
      <c r="C6" s="94"/>
      <c r="D6" s="94"/>
      <c r="E6" s="94"/>
      <c r="F6" s="94"/>
      <c r="G6" s="94"/>
      <c r="H6" s="94"/>
    </row>
    <row r="7">
      <c r="B7" s="37"/>
      <c r="C7" s="104"/>
      <c r="D7" s="104"/>
      <c r="E7" s="104"/>
      <c r="F7" s="104"/>
      <c r="G7" s="104"/>
      <c r="H7" s="104"/>
    </row>
    <row r="8">
      <c r="B8" s="37"/>
      <c r="C8" s="104"/>
      <c r="D8" s="104"/>
      <c r="E8" s="104"/>
      <c r="F8" s="104"/>
      <c r="G8" s="104"/>
      <c r="H8" s="104"/>
    </row>
    <row r="9">
      <c r="B9" s="169"/>
      <c r="C9" s="158"/>
      <c r="D9" s="158"/>
      <c r="E9" s="158"/>
      <c r="F9" s="158"/>
      <c r="G9" s="158"/>
      <c r="H9" s="158"/>
    </row>
    <row r="10">
      <c r="B10" s="80" t="s">
        <v>51</v>
      </c>
      <c r="C10" s="125">
        <f t="shared" ref="C10:H10" si="1">SUM(C6:C9)</f>
        <v>0</v>
      </c>
      <c r="D10" s="125">
        <f t="shared" si="1"/>
        <v>0</v>
      </c>
      <c r="E10" s="125">
        <f t="shared" si="1"/>
        <v>0</v>
      </c>
      <c r="F10" s="125">
        <f t="shared" si="1"/>
        <v>0</v>
      </c>
      <c r="G10" s="125">
        <f t="shared" si="1"/>
        <v>0</v>
      </c>
      <c r="H10" s="125">
        <f t="shared" si="1"/>
        <v>0</v>
      </c>
    </row>
    <row r="13">
      <c r="B13" s="44" t="s">
        <v>122</v>
      </c>
      <c r="C13" s="30"/>
      <c r="D13" s="30"/>
      <c r="E13" s="30"/>
      <c r="F13" s="2"/>
      <c r="G13" s="170"/>
      <c r="H13" s="170"/>
    </row>
    <row r="14">
      <c r="B14" s="47" t="s">
        <v>123</v>
      </c>
      <c r="C14" s="47" t="s">
        <v>124</v>
      </c>
      <c r="D14" s="47" t="s">
        <v>85</v>
      </c>
      <c r="E14" s="47" t="s">
        <v>125</v>
      </c>
      <c r="F14" s="47" t="s">
        <v>126</v>
      </c>
    </row>
    <row r="15">
      <c r="B15" s="83"/>
      <c r="C15" s="83"/>
      <c r="D15" s="49"/>
      <c r="E15" s="83"/>
      <c r="F15" s="94">
        <f t="shared" ref="F15:F16" si="2">D15*E15</f>
        <v>0</v>
      </c>
    </row>
    <row r="16">
      <c r="B16" s="36"/>
      <c r="C16" s="36"/>
      <c r="D16" s="52"/>
      <c r="E16" s="36"/>
      <c r="F16" s="104">
        <f t="shared" si="2"/>
        <v>0</v>
      </c>
    </row>
    <row r="17">
      <c r="B17" s="36"/>
      <c r="C17" s="36"/>
      <c r="D17" s="52"/>
      <c r="E17" s="36"/>
      <c r="F17" s="104"/>
    </row>
    <row r="18">
      <c r="B18" s="36"/>
      <c r="C18" s="36"/>
      <c r="D18" s="52"/>
      <c r="E18" s="36"/>
      <c r="F18" s="104"/>
    </row>
    <row r="19">
      <c r="B19" s="36"/>
      <c r="C19" s="36"/>
      <c r="D19" s="52"/>
      <c r="E19" s="36"/>
      <c r="F19" s="104"/>
    </row>
    <row r="20">
      <c r="B20" s="36"/>
      <c r="C20" s="36"/>
      <c r="D20" s="52"/>
      <c r="E20" s="36"/>
      <c r="F20" s="104"/>
    </row>
    <row r="21" ht="15.75" customHeight="1">
      <c r="B21" s="36"/>
      <c r="C21" s="36"/>
      <c r="D21" s="52"/>
      <c r="E21" s="36"/>
      <c r="F21" s="104"/>
    </row>
    <row r="22" ht="15.75" customHeight="1">
      <c r="B22" s="36"/>
      <c r="C22" s="36"/>
      <c r="D22" s="52"/>
      <c r="E22" s="36"/>
      <c r="F22" s="104"/>
    </row>
    <row r="23" ht="15.75" customHeight="1">
      <c r="B23" s="36"/>
      <c r="C23" s="36"/>
      <c r="D23" s="52"/>
      <c r="E23" s="36"/>
      <c r="F23" s="104"/>
    </row>
    <row r="24" ht="15.75" customHeight="1">
      <c r="B24" s="36"/>
      <c r="C24" s="36"/>
      <c r="D24" s="52"/>
      <c r="E24" s="36"/>
      <c r="F24" s="104"/>
    </row>
    <row r="25" ht="15.75" customHeight="1">
      <c r="B25" s="36"/>
      <c r="C25" s="36"/>
      <c r="D25" s="52"/>
      <c r="E25" s="36"/>
      <c r="F25" s="104"/>
    </row>
    <row r="26" ht="15.75" customHeight="1">
      <c r="B26" s="36"/>
      <c r="C26" s="36"/>
      <c r="D26" s="52"/>
      <c r="E26" s="36"/>
      <c r="F26" s="104"/>
    </row>
    <row r="27" ht="15.75" customHeight="1">
      <c r="B27" s="144"/>
      <c r="C27" s="144"/>
      <c r="D27" s="146"/>
      <c r="E27" s="144"/>
      <c r="F27" s="104"/>
    </row>
    <row r="28" ht="15.75" customHeight="1">
      <c r="B28" s="80" t="s">
        <v>133</v>
      </c>
      <c r="C28" s="80"/>
      <c r="D28" s="125">
        <f>SUM(D15:D27)</f>
        <v>0</v>
      </c>
      <c r="E28" s="80"/>
      <c r="F28" s="87">
        <f>SUM(F15:F27)</f>
        <v>0</v>
      </c>
    </row>
    <row r="29" ht="15.75" customHeight="1"/>
    <row r="30" ht="15.75" customHeight="1"/>
    <row r="31" ht="15.75" customHeight="1">
      <c r="B31" s="44" t="s">
        <v>134</v>
      </c>
      <c r="C31" s="30"/>
      <c r="D31" s="30"/>
      <c r="E31" s="30"/>
      <c r="F31" s="2"/>
    </row>
    <row r="32" ht="15.75" customHeight="1">
      <c r="B32" s="47" t="s">
        <v>134</v>
      </c>
      <c r="C32" s="47" t="s">
        <v>124</v>
      </c>
      <c r="D32" s="47" t="s">
        <v>85</v>
      </c>
      <c r="E32" s="47" t="s">
        <v>125</v>
      </c>
      <c r="F32" s="47" t="s">
        <v>126</v>
      </c>
    </row>
    <row r="33" ht="15.75" customHeight="1">
      <c r="B33" s="83"/>
      <c r="C33" s="83"/>
      <c r="D33" s="49"/>
      <c r="E33" s="83"/>
      <c r="F33" s="94"/>
    </row>
    <row r="34" ht="15.75" customHeight="1">
      <c r="B34" s="36"/>
      <c r="C34" s="36"/>
      <c r="D34" s="52"/>
      <c r="E34" s="36"/>
      <c r="F34" s="104"/>
    </row>
    <row r="35" ht="15.75" customHeight="1">
      <c r="B35" s="36"/>
      <c r="C35" s="36"/>
      <c r="D35" s="52"/>
      <c r="E35" s="36"/>
      <c r="F35" s="104"/>
    </row>
    <row r="36" ht="15.75" customHeight="1">
      <c r="B36" s="36"/>
      <c r="C36" s="36"/>
      <c r="D36" s="52"/>
      <c r="E36" s="36"/>
      <c r="F36" s="104"/>
    </row>
    <row r="37" ht="15.75" customHeight="1">
      <c r="B37" s="36"/>
      <c r="C37" s="36"/>
      <c r="D37" s="52"/>
      <c r="E37" s="36"/>
      <c r="F37" s="104"/>
    </row>
    <row r="38" ht="15.75" customHeight="1">
      <c r="B38" s="36"/>
      <c r="C38" s="36"/>
      <c r="D38" s="52"/>
      <c r="E38" s="36"/>
      <c r="F38" s="104"/>
    </row>
    <row r="39" ht="15.75" customHeight="1">
      <c r="B39" s="36"/>
      <c r="C39" s="36"/>
      <c r="D39" s="52"/>
      <c r="E39" s="36"/>
      <c r="F39" s="104"/>
    </row>
    <row r="40" ht="15.75" customHeight="1">
      <c r="B40" s="36"/>
      <c r="C40" s="36"/>
      <c r="D40" s="52"/>
      <c r="E40" s="36"/>
      <c r="F40" s="104"/>
    </row>
    <row r="41" ht="15.75" customHeight="1">
      <c r="B41" s="36"/>
      <c r="C41" s="36"/>
      <c r="D41" s="52"/>
      <c r="E41" s="36"/>
      <c r="F41" s="104"/>
    </row>
    <row r="42" ht="15.75" customHeight="1">
      <c r="B42" s="36"/>
      <c r="C42" s="36"/>
      <c r="D42" s="52"/>
      <c r="E42" s="36"/>
      <c r="F42" s="104"/>
    </row>
    <row r="43" ht="15.75" customHeight="1">
      <c r="B43" s="36"/>
      <c r="C43" s="36"/>
      <c r="D43" s="52"/>
      <c r="E43" s="36"/>
      <c r="F43" s="104"/>
    </row>
    <row r="44" ht="15.75" customHeight="1">
      <c r="B44" s="36"/>
      <c r="C44" s="36"/>
      <c r="D44" s="52"/>
      <c r="E44" s="36"/>
      <c r="F44" s="104"/>
    </row>
    <row r="45" ht="15.75" customHeight="1">
      <c r="B45" s="144"/>
      <c r="C45" s="144"/>
      <c r="D45" s="146"/>
      <c r="E45" s="144"/>
      <c r="F45" s="118"/>
    </row>
    <row r="46" ht="15.75" customHeight="1">
      <c r="B46" s="80" t="s">
        <v>133</v>
      </c>
      <c r="C46" s="80"/>
      <c r="D46" s="125">
        <f>SUM(D33:D45)</f>
        <v>0</v>
      </c>
      <c r="E46" s="80"/>
      <c r="F46" s="125">
        <f>SUM(F33:F45)</f>
        <v>0</v>
      </c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C2:H2"/>
    <mergeCell ref="B4:H4"/>
    <mergeCell ref="B13:F13"/>
    <mergeCell ref="B31:F31"/>
  </mergeCell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1.43"/>
    <col customWidth="1" min="3" max="3" width="32.29"/>
    <col customWidth="1" min="4" max="4" width="23.0"/>
    <col customWidth="1" min="5" max="5" width="30.29"/>
    <col customWidth="1" min="6" max="6" width="25.0"/>
    <col customWidth="1" min="7" max="7" width="24.71"/>
    <col customWidth="1" min="8" max="8" width="22.71"/>
    <col customWidth="1" min="9" max="26" width="11.43"/>
  </cols>
  <sheetData>
    <row r="3">
      <c r="C3" s="44" t="s">
        <v>115</v>
      </c>
      <c r="D3" s="30"/>
      <c r="E3" s="30"/>
      <c r="F3" s="2"/>
    </row>
    <row r="4">
      <c r="C4" s="47" t="s">
        <v>65</v>
      </c>
      <c r="D4" s="47" t="s">
        <v>67</v>
      </c>
      <c r="E4" s="47" t="s">
        <v>116</v>
      </c>
      <c r="F4" s="47" t="s">
        <v>117</v>
      </c>
    </row>
    <row r="5">
      <c r="C5" s="83" t="s">
        <v>135</v>
      </c>
      <c r="D5" s="49">
        <v>800000.0</v>
      </c>
      <c r="E5" s="94">
        <f t="shared" ref="E5:E15" si="1">D5</f>
        <v>800000</v>
      </c>
      <c r="F5" s="94">
        <f t="shared" ref="F5:F15" si="2">E5*12</f>
        <v>9600000</v>
      </c>
    </row>
    <row r="6">
      <c r="C6" s="36" t="s">
        <v>136</v>
      </c>
      <c r="D6" s="52">
        <v>300000.0</v>
      </c>
      <c r="E6" s="104">
        <f t="shared" si="1"/>
        <v>300000</v>
      </c>
      <c r="F6" s="104">
        <f t="shared" si="2"/>
        <v>3600000</v>
      </c>
    </row>
    <row r="7">
      <c r="C7" s="36" t="s">
        <v>137</v>
      </c>
      <c r="D7" s="52">
        <v>80000.0</v>
      </c>
      <c r="E7" s="104">
        <f t="shared" si="1"/>
        <v>80000</v>
      </c>
      <c r="F7" s="104">
        <f t="shared" si="2"/>
        <v>960000</v>
      </c>
    </row>
    <row r="8">
      <c r="C8" s="36" t="s">
        <v>138</v>
      </c>
      <c r="D8" s="52">
        <v>50000.0</v>
      </c>
      <c r="E8" s="104">
        <f t="shared" si="1"/>
        <v>50000</v>
      </c>
      <c r="F8" s="104">
        <f t="shared" si="2"/>
        <v>600000</v>
      </c>
    </row>
    <row r="9">
      <c r="C9" s="36" t="s">
        <v>139</v>
      </c>
      <c r="D9" s="52">
        <v>90000.0</v>
      </c>
      <c r="E9" s="104">
        <f t="shared" si="1"/>
        <v>90000</v>
      </c>
      <c r="F9" s="104">
        <f t="shared" si="2"/>
        <v>1080000</v>
      </c>
    </row>
    <row r="10">
      <c r="C10" s="36" t="s">
        <v>140</v>
      </c>
      <c r="D10" s="52">
        <v>180000.0</v>
      </c>
      <c r="E10" s="104">
        <f t="shared" si="1"/>
        <v>180000</v>
      </c>
      <c r="F10" s="104">
        <f t="shared" si="2"/>
        <v>2160000</v>
      </c>
    </row>
    <row r="11">
      <c r="C11" s="36"/>
      <c r="D11" s="52"/>
      <c r="E11" s="104" t="str">
        <f t="shared" si="1"/>
        <v/>
      </c>
      <c r="F11" s="104">
        <f t="shared" si="2"/>
        <v>0</v>
      </c>
    </row>
    <row r="12">
      <c r="C12" s="36"/>
      <c r="D12" s="52"/>
      <c r="E12" s="104" t="str">
        <f t="shared" si="1"/>
        <v/>
      </c>
      <c r="F12" s="104">
        <f t="shared" si="2"/>
        <v>0</v>
      </c>
    </row>
    <row r="13">
      <c r="C13" s="36"/>
      <c r="D13" s="52"/>
      <c r="E13" s="104" t="str">
        <f t="shared" si="1"/>
        <v/>
      </c>
      <c r="F13" s="104">
        <f t="shared" si="2"/>
        <v>0</v>
      </c>
    </row>
    <row r="14">
      <c r="C14" s="36"/>
      <c r="D14" s="52"/>
      <c r="E14" s="104" t="str">
        <f t="shared" si="1"/>
        <v/>
      </c>
      <c r="F14" s="104">
        <f t="shared" si="2"/>
        <v>0</v>
      </c>
    </row>
    <row r="15">
      <c r="C15" s="144"/>
      <c r="D15" s="146"/>
      <c r="E15" s="104" t="str">
        <f t="shared" si="1"/>
        <v/>
      </c>
      <c r="F15" s="104">
        <f t="shared" si="2"/>
        <v>0</v>
      </c>
    </row>
    <row r="16">
      <c r="C16" s="80" t="s">
        <v>51</v>
      </c>
      <c r="D16" s="125">
        <f t="shared" ref="D16:F16" si="3">SUM(D5:D15)</f>
        <v>1500000</v>
      </c>
      <c r="E16" s="125">
        <f t="shared" si="3"/>
        <v>1500000</v>
      </c>
      <c r="F16" s="125">
        <f t="shared" si="3"/>
        <v>18000000</v>
      </c>
    </row>
    <row r="18">
      <c r="C18" s="1" t="s">
        <v>141</v>
      </c>
      <c r="D18" s="30"/>
      <c r="E18" s="30"/>
      <c r="F18" s="30"/>
      <c r="G18" s="30"/>
      <c r="H18" s="2"/>
    </row>
    <row r="19">
      <c r="C19" s="47" t="s">
        <v>65</v>
      </c>
      <c r="D19" s="47" t="s">
        <v>33</v>
      </c>
      <c r="E19" s="47" t="s">
        <v>34</v>
      </c>
      <c r="F19" s="47" t="s">
        <v>35</v>
      </c>
      <c r="G19" s="47" t="s">
        <v>36</v>
      </c>
      <c r="H19" s="47" t="s">
        <v>37</v>
      </c>
    </row>
    <row r="20">
      <c r="C20" s="154" t="str">
        <f t="shared" ref="C20:C26" si="4">C5</f>
        <v>Arrendamiento</v>
      </c>
      <c r="D20" s="94">
        <f t="shared" ref="D20:D26" si="5">F5</f>
        <v>9600000</v>
      </c>
      <c r="E20" s="137">
        <f>(D20*'Datos Economicos'!$E$20)+D20</f>
        <v>9936000</v>
      </c>
      <c r="F20" s="138">
        <f>(E20*'Datos Economicos'!$F$20)+E20</f>
        <v>10303632</v>
      </c>
      <c r="G20" s="138">
        <f>(F20*'Datos Economicos'!$G$20)+F20</f>
        <v>10633348.22</v>
      </c>
      <c r="H20" s="94">
        <f>(G20*'Datos Economicos'!$H$20)+G20</f>
        <v>10962982.02</v>
      </c>
    </row>
    <row r="21" ht="15.75" customHeight="1">
      <c r="C21" s="156" t="str">
        <f t="shared" si="4"/>
        <v>Servicios Publicos</v>
      </c>
      <c r="D21" s="104">
        <f t="shared" si="5"/>
        <v>3600000</v>
      </c>
      <c r="E21" s="142">
        <f>(D21*'Datos Economicos'!$E$20)+D21</f>
        <v>3726000</v>
      </c>
      <c r="F21" s="143">
        <f>(E21*'Datos Economicos'!$F$20)+E21</f>
        <v>3863862</v>
      </c>
      <c r="G21" s="143">
        <f>(F21*'Datos Economicos'!$G$20)+F21</f>
        <v>3987505.584</v>
      </c>
      <c r="H21" s="104">
        <f>(G21*'Datos Economicos'!$H$20)+G21</f>
        <v>4111118.257</v>
      </c>
    </row>
    <row r="22" ht="15.75" customHeight="1">
      <c r="C22" s="156" t="str">
        <f t="shared" si="4"/>
        <v>Suministros de Oficina</v>
      </c>
      <c r="D22" s="104">
        <f t="shared" si="5"/>
        <v>960000</v>
      </c>
      <c r="E22" s="142">
        <f>(D22*'Datos Economicos'!$E$20)+D22</f>
        <v>993600</v>
      </c>
      <c r="F22" s="143">
        <f>(E22*'Datos Economicos'!$F$20)+E22</f>
        <v>1030363.2</v>
      </c>
      <c r="G22" s="143">
        <f>(F22*'Datos Economicos'!$G$20)+F22</f>
        <v>1063334.822</v>
      </c>
      <c r="H22" s="104">
        <f>(G22*'Datos Economicos'!$H$20)+G22</f>
        <v>1096298.202</v>
      </c>
    </row>
    <row r="23" ht="15.75" customHeight="1">
      <c r="C23" s="156" t="str">
        <f t="shared" si="4"/>
        <v>Aseo e Higiene</v>
      </c>
      <c r="D23" s="104">
        <f t="shared" si="5"/>
        <v>600000</v>
      </c>
      <c r="E23" s="142">
        <f>(D23*'Datos Economicos'!$E$20)+D23</f>
        <v>621000</v>
      </c>
      <c r="F23" s="143">
        <f>(E23*'Datos Economicos'!$F$20)+E23</f>
        <v>643977</v>
      </c>
      <c r="G23" s="143">
        <f>(F23*'Datos Economicos'!$G$20)+F23</f>
        <v>664584.264</v>
      </c>
      <c r="H23" s="104">
        <f>(G23*'Datos Economicos'!$H$20)+G23</f>
        <v>685186.3762</v>
      </c>
    </row>
    <row r="24" ht="15.75" customHeight="1">
      <c r="C24" s="156" t="str">
        <f t="shared" si="4"/>
        <v>Telefonia</v>
      </c>
      <c r="D24" s="104">
        <f t="shared" si="5"/>
        <v>1080000</v>
      </c>
      <c r="E24" s="142">
        <f>(D24*'Datos Economicos'!$E$20)+D24</f>
        <v>1117800</v>
      </c>
      <c r="F24" s="143">
        <f>(E24*'Datos Economicos'!$F$20)+E24</f>
        <v>1159158.6</v>
      </c>
      <c r="G24" s="143">
        <f>(F24*'Datos Economicos'!$G$20)+F24</f>
        <v>1196251.675</v>
      </c>
      <c r="H24" s="104">
        <f>(G24*'Datos Economicos'!$H$20)+G24</f>
        <v>1233335.477</v>
      </c>
    </row>
    <row r="25" ht="15.75" customHeight="1">
      <c r="C25" s="156" t="str">
        <f t="shared" si="4"/>
        <v>Internet</v>
      </c>
      <c r="D25" s="104">
        <f t="shared" si="5"/>
        <v>2160000</v>
      </c>
      <c r="E25" s="142">
        <f>(D25*'Datos Economicos'!$E$20)+D25</f>
        <v>2235600</v>
      </c>
      <c r="F25" s="143">
        <f>(E25*'Datos Economicos'!$F$20)+E25</f>
        <v>2318317.2</v>
      </c>
      <c r="G25" s="143">
        <f>(F25*'Datos Economicos'!$G$20)+F25</f>
        <v>2392503.35</v>
      </c>
      <c r="H25" s="104">
        <f>(G25*'Datos Economicos'!$H$20)+G25</f>
        <v>2466670.954</v>
      </c>
    </row>
    <row r="26" ht="15.75" customHeight="1">
      <c r="C26" s="156" t="str">
        <f t="shared" si="4"/>
        <v/>
      </c>
      <c r="D26" s="104">
        <f t="shared" si="5"/>
        <v>0</v>
      </c>
      <c r="E26" s="142">
        <f>(D26*'Datos Economicos'!$E$20)+D26</f>
        <v>0</v>
      </c>
      <c r="F26" s="143">
        <f>(E26*'Datos Economicos'!$F$20)+E26</f>
        <v>0</v>
      </c>
      <c r="G26" s="143">
        <f>(F26*'Datos Economicos'!$G$20)+F26</f>
        <v>0</v>
      </c>
      <c r="H26" s="104">
        <f>(G26*'Datos Economicos'!$H$20)+G26</f>
        <v>0</v>
      </c>
    </row>
    <row r="27" ht="15.75" customHeight="1">
      <c r="C27" s="156"/>
      <c r="D27" s="104"/>
      <c r="E27" s="142"/>
      <c r="F27" s="143"/>
      <c r="G27" s="143"/>
      <c r="H27" s="104"/>
    </row>
    <row r="28" ht="15.75" customHeight="1">
      <c r="C28" s="156"/>
      <c r="D28" s="104"/>
      <c r="E28" s="142"/>
      <c r="F28" s="143"/>
      <c r="G28" s="143"/>
      <c r="H28" s="104"/>
    </row>
    <row r="29" ht="15.75" customHeight="1">
      <c r="C29" s="156"/>
      <c r="D29" s="104"/>
      <c r="E29" s="142"/>
      <c r="F29" s="143"/>
      <c r="G29" s="143"/>
      <c r="H29" s="104"/>
    </row>
    <row r="30" ht="15.75" customHeight="1">
      <c r="C30" s="163"/>
      <c r="D30" s="158"/>
      <c r="E30" s="166"/>
      <c r="F30" s="164"/>
      <c r="G30" s="164"/>
      <c r="H30" s="158"/>
    </row>
    <row r="31" ht="15.75" customHeight="1">
      <c r="C31" s="124" t="s">
        <v>51</v>
      </c>
      <c r="D31" s="165">
        <f t="shared" ref="D31:H31" si="6">SUM(D20:D30)</f>
        <v>18000000</v>
      </c>
      <c r="E31" s="165">
        <f t="shared" si="6"/>
        <v>18630000</v>
      </c>
      <c r="F31" s="165">
        <f t="shared" si="6"/>
        <v>19319310</v>
      </c>
      <c r="G31" s="165">
        <f t="shared" si="6"/>
        <v>19937527.92</v>
      </c>
      <c r="H31" s="165">
        <f t="shared" si="6"/>
        <v>20555591.29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3:F3"/>
    <mergeCell ref="C18:H18"/>
  </mergeCells>
  <printOptions/>
  <pageMargins bottom="0.75" footer="0.0" header="0.0" left="0.7" right="0.7" top="0.75"/>
  <pageSetup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8.71"/>
    <col customWidth="1" min="3" max="3" width="21.14"/>
    <col customWidth="1" min="4" max="4" width="21.57"/>
    <col customWidth="1" min="5" max="5" width="29.86"/>
    <col customWidth="1" min="6" max="6" width="21.71"/>
    <col customWidth="1" min="7" max="26" width="11.43"/>
  </cols>
  <sheetData>
    <row r="2">
      <c r="B2" s="44" t="s">
        <v>142</v>
      </c>
      <c r="C2" s="2"/>
      <c r="E2" s="80" t="s">
        <v>143</v>
      </c>
      <c r="F2" s="80" t="s">
        <v>144</v>
      </c>
    </row>
    <row r="3">
      <c r="B3" s="47" t="s">
        <v>19</v>
      </c>
      <c r="C3" s="47" t="s">
        <v>145</v>
      </c>
      <c r="E3" s="168" t="s">
        <v>146</v>
      </c>
      <c r="F3" s="168">
        <v>9.0</v>
      </c>
    </row>
    <row r="4">
      <c r="B4" s="168" t="str">
        <f>'Estructura de Mercado'!B8</f>
        <v>grama</v>
      </c>
      <c r="C4" s="168">
        <f>'Estructura de Mercado'!G8</f>
        <v>12</v>
      </c>
      <c r="E4" s="37" t="s">
        <v>147</v>
      </c>
      <c r="F4" s="37">
        <v>7.0</v>
      </c>
    </row>
    <row r="5">
      <c r="B5" s="37"/>
      <c r="C5" s="37"/>
      <c r="E5" s="37" t="s">
        <v>148</v>
      </c>
      <c r="F5" s="37">
        <v>5.0</v>
      </c>
    </row>
    <row r="6">
      <c r="B6" s="37"/>
      <c r="C6" s="37"/>
      <c r="E6" s="37" t="s">
        <v>149</v>
      </c>
      <c r="F6" s="37">
        <v>3.0</v>
      </c>
    </row>
    <row r="7">
      <c r="B7" s="172"/>
      <c r="C7" s="37"/>
      <c r="E7" s="169" t="s">
        <v>150</v>
      </c>
      <c r="F7" s="169">
        <v>0.0</v>
      </c>
    </row>
    <row r="8">
      <c r="B8" s="173"/>
      <c r="C8" s="37"/>
    </row>
    <row r="9">
      <c r="B9" s="124" t="s">
        <v>51</v>
      </c>
      <c r="C9" s="86">
        <f>SUM(C4:C8)</f>
        <v>12</v>
      </c>
      <c r="E9" s="80" t="s">
        <v>24</v>
      </c>
      <c r="F9" s="174">
        <f>'Datos Economicos'!F6</f>
        <v>50000000</v>
      </c>
    </row>
    <row r="12">
      <c r="B12" s="132" t="s">
        <v>151</v>
      </c>
      <c r="C12" s="132" t="s">
        <v>144</v>
      </c>
      <c r="D12" s="1" t="s">
        <v>33</v>
      </c>
      <c r="E12" s="2"/>
    </row>
    <row r="13">
      <c r="B13" s="134"/>
      <c r="C13" s="134"/>
      <c r="D13" s="175" t="s">
        <v>152</v>
      </c>
      <c r="E13" s="175" t="s">
        <v>153</v>
      </c>
    </row>
    <row r="14">
      <c r="B14" s="168" t="s">
        <v>154</v>
      </c>
      <c r="C14" s="176">
        <v>3.0</v>
      </c>
      <c r="D14" s="177">
        <f t="shared" ref="D14:D25" si="1">IF($C$26&gt;0,(C14/$C$26)*$C$9,0)</f>
        <v>0.6923076923</v>
      </c>
      <c r="E14" s="178">
        <f t="shared" ref="E14:E25" si="2">IF($D$26&gt;0,($F$9*D14)/$D$26,)</f>
        <v>2884615.385</v>
      </c>
    </row>
    <row r="15">
      <c r="B15" s="37" t="s">
        <v>155</v>
      </c>
      <c r="C15" s="179">
        <v>5.0</v>
      </c>
      <c r="D15" s="180">
        <f t="shared" si="1"/>
        <v>1.153846154</v>
      </c>
      <c r="E15" s="181">
        <f t="shared" si="2"/>
        <v>4807692.308</v>
      </c>
    </row>
    <row r="16">
      <c r="B16" s="37" t="s">
        <v>156</v>
      </c>
      <c r="C16" s="179">
        <v>5.0</v>
      </c>
      <c r="D16" s="180">
        <f t="shared" si="1"/>
        <v>1.153846154</v>
      </c>
      <c r="E16" s="181">
        <f t="shared" si="2"/>
        <v>4807692.308</v>
      </c>
    </row>
    <row r="17">
      <c r="B17" s="37" t="s">
        <v>157</v>
      </c>
      <c r="C17" s="179">
        <v>5.0</v>
      </c>
      <c r="D17" s="180">
        <f t="shared" si="1"/>
        <v>1.153846154</v>
      </c>
      <c r="E17" s="181">
        <f t="shared" si="2"/>
        <v>4807692.308</v>
      </c>
    </row>
    <row r="18">
      <c r="B18" s="37" t="s">
        <v>158</v>
      </c>
      <c r="C18" s="179">
        <v>5.0</v>
      </c>
      <c r="D18" s="180">
        <f t="shared" si="1"/>
        <v>1.153846154</v>
      </c>
      <c r="E18" s="181">
        <f t="shared" si="2"/>
        <v>4807692.308</v>
      </c>
    </row>
    <row r="19">
      <c r="B19" s="37" t="s">
        <v>159</v>
      </c>
      <c r="C19" s="179">
        <v>3.0</v>
      </c>
      <c r="D19" s="180">
        <f t="shared" si="1"/>
        <v>0.6923076923</v>
      </c>
      <c r="E19" s="181">
        <f t="shared" si="2"/>
        <v>2884615.385</v>
      </c>
    </row>
    <row r="20">
      <c r="B20" s="37" t="s">
        <v>160</v>
      </c>
      <c r="C20" s="179">
        <v>3.0</v>
      </c>
      <c r="D20" s="180">
        <f t="shared" si="1"/>
        <v>0.6923076923</v>
      </c>
      <c r="E20" s="181">
        <f t="shared" si="2"/>
        <v>2884615.385</v>
      </c>
    </row>
    <row r="21" ht="15.75" customHeight="1">
      <c r="B21" s="37" t="s">
        <v>161</v>
      </c>
      <c r="C21" s="179">
        <v>5.0</v>
      </c>
      <c r="D21" s="180">
        <f t="shared" si="1"/>
        <v>1.153846154</v>
      </c>
      <c r="E21" s="181">
        <f t="shared" si="2"/>
        <v>4807692.308</v>
      </c>
    </row>
    <row r="22" ht="15.75" customHeight="1">
      <c r="B22" s="37" t="s">
        <v>162</v>
      </c>
      <c r="C22" s="179">
        <v>5.0</v>
      </c>
      <c r="D22" s="180">
        <f t="shared" si="1"/>
        <v>1.153846154</v>
      </c>
      <c r="E22" s="181">
        <f t="shared" si="2"/>
        <v>4807692.308</v>
      </c>
    </row>
    <row r="23" ht="15.75" customHeight="1">
      <c r="B23" s="37" t="s">
        <v>163</v>
      </c>
      <c r="C23" s="179">
        <v>5.0</v>
      </c>
      <c r="D23" s="180">
        <f t="shared" si="1"/>
        <v>1.153846154</v>
      </c>
      <c r="E23" s="181">
        <f t="shared" si="2"/>
        <v>4807692.308</v>
      </c>
    </row>
    <row r="24" ht="15.75" customHeight="1">
      <c r="B24" s="37" t="s">
        <v>164</v>
      </c>
      <c r="C24" s="179">
        <v>5.0</v>
      </c>
      <c r="D24" s="180">
        <f t="shared" si="1"/>
        <v>1.153846154</v>
      </c>
      <c r="E24" s="181">
        <f t="shared" si="2"/>
        <v>4807692.308</v>
      </c>
    </row>
    <row r="25" ht="15.75" customHeight="1">
      <c r="B25" s="172" t="s">
        <v>165</v>
      </c>
      <c r="C25" s="182">
        <v>3.0</v>
      </c>
      <c r="D25" s="183">
        <f t="shared" si="1"/>
        <v>0.6923076923</v>
      </c>
      <c r="E25" s="184">
        <f t="shared" si="2"/>
        <v>2884615.385</v>
      </c>
    </row>
    <row r="26" ht="15.75" customHeight="1">
      <c r="B26" s="80" t="s">
        <v>51</v>
      </c>
      <c r="C26" s="185">
        <f t="shared" ref="C26:E26" si="3">SUM(C14:C25)</f>
        <v>52</v>
      </c>
      <c r="D26" s="186">
        <f t="shared" si="3"/>
        <v>12</v>
      </c>
      <c r="E26" s="165">
        <f t="shared" si="3"/>
        <v>50000000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2:C2"/>
    <mergeCell ref="B12:B13"/>
    <mergeCell ref="C12:C13"/>
    <mergeCell ref="D12:E12"/>
  </mergeCells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8.71"/>
    <col customWidth="1" min="3" max="3" width="21.14"/>
    <col customWidth="1" min="4" max="4" width="21.57"/>
    <col customWidth="1" min="5" max="5" width="29.86"/>
    <col customWidth="1" min="6" max="6" width="21.71"/>
    <col customWidth="1" min="7" max="7" width="11.43"/>
    <col customWidth="1" min="8" max="9" width="13.0"/>
    <col customWidth="1" min="10" max="26" width="11.43"/>
  </cols>
  <sheetData>
    <row r="2">
      <c r="B2" s="44" t="s">
        <v>142</v>
      </c>
      <c r="C2" s="2"/>
      <c r="E2" s="80" t="s">
        <v>143</v>
      </c>
      <c r="F2" s="80" t="s">
        <v>144</v>
      </c>
      <c r="H2" s="97" t="s">
        <v>19</v>
      </c>
      <c r="I2" s="97" t="s">
        <v>166</v>
      </c>
    </row>
    <row r="3">
      <c r="B3" s="47" t="s">
        <v>19</v>
      </c>
      <c r="C3" s="47" t="s">
        <v>145</v>
      </c>
      <c r="E3" s="168" t="s">
        <v>146</v>
      </c>
      <c r="F3" s="168">
        <v>9.0</v>
      </c>
      <c r="H3" s="107" t="str">
        <f>'Producto 1'!C2:H2</f>
        <v/>
      </c>
      <c r="I3" s="106">
        <f>'Producto 1'!C10</f>
        <v>0</v>
      </c>
    </row>
    <row r="4">
      <c r="B4" s="168" t="str">
        <f>'Estructura de Mercado'!B8</f>
        <v>grama</v>
      </c>
      <c r="C4" s="168">
        <f>'Estructura de Mercado'!G8</f>
        <v>12</v>
      </c>
      <c r="E4" s="37" t="s">
        <v>147</v>
      </c>
      <c r="F4" s="37">
        <v>7.0</v>
      </c>
      <c r="H4" s="107" t="str">
        <f>'Producto 2'!C2:H2</f>
        <v/>
      </c>
      <c r="I4" s="106">
        <f>'Producto 2'!C10</f>
        <v>0</v>
      </c>
    </row>
    <row r="5">
      <c r="B5" s="37"/>
      <c r="C5" s="37"/>
      <c r="E5" s="37" t="s">
        <v>148</v>
      </c>
      <c r="F5" s="37">
        <v>5.0</v>
      </c>
      <c r="H5" s="107" t="str">
        <f>'Producto 3'!C2:H2</f>
        <v/>
      </c>
      <c r="I5" s="106">
        <f>'Producto 3'!C10</f>
        <v>0</v>
      </c>
    </row>
    <row r="6">
      <c r="B6" s="37"/>
      <c r="C6" s="37"/>
      <c r="E6" s="37" t="s">
        <v>149</v>
      </c>
      <c r="F6" s="37">
        <v>3.0</v>
      </c>
      <c r="H6" s="107" t="str">
        <f>'Producto 4'!C2:H2</f>
        <v/>
      </c>
      <c r="I6" s="106">
        <f>'Producto 4'!C10</f>
        <v>0</v>
      </c>
    </row>
    <row r="7">
      <c r="B7" s="172"/>
      <c r="C7" s="37"/>
      <c r="E7" s="169" t="s">
        <v>150</v>
      </c>
      <c r="F7" s="169">
        <v>0.0</v>
      </c>
    </row>
    <row r="8">
      <c r="B8" s="173"/>
      <c r="C8" s="37"/>
    </row>
    <row r="9">
      <c r="B9" s="124" t="s">
        <v>51</v>
      </c>
      <c r="C9" s="86">
        <f>SUM(C4:C8)</f>
        <v>12</v>
      </c>
      <c r="E9" s="80" t="s">
        <v>167</v>
      </c>
      <c r="F9" s="174">
        <f>SUM(I3:I6)</f>
        <v>0</v>
      </c>
    </row>
    <row r="12">
      <c r="B12" s="132" t="s">
        <v>151</v>
      </c>
      <c r="C12" s="132" t="s">
        <v>144</v>
      </c>
      <c r="D12" s="1" t="s">
        <v>33</v>
      </c>
      <c r="E12" s="2"/>
    </row>
    <row r="13">
      <c r="B13" s="134"/>
      <c r="C13" s="134"/>
      <c r="D13" s="175" t="s">
        <v>152</v>
      </c>
      <c r="E13" s="175" t="s">
        <v>153</v>
      </c>
    </row>
    <row r="14">
      <c r="B14" s="168" t="s">
        <v>154</v>
      </c>
      <c r="C14" s="176">
        <v>3.0</v>
      </c>
      <c r="D14" s="177">
        <f t="shared" ref="D14:D25" si="1">IF($C$26&gt;0,(C14/$C$26)*$C$9,0)</f>
        <v>0.6428571429</v>
      </c>
      <c r="E14" s="178">
        <f t="shared" ref="E14:E25" si="2">IF($D$26&gt;0,($F$9*D14)/$D$26,)</f>
        <v>0</v>
      </c>
    </row>
    <row r="15">
      <c r="B15" s="37" t="s">
        <v>155</v>
      </c>
      <c r="C15" s="179">
        <v>3.0</v>
      </c>
      <c r="D15" s="180">
        <f t="shared" si="1"/>
        <v>0.6428571429</v>
      </c>
      <c r="E15" s="181">
        <f t="shared" si="2"/>
        <v>0</v>
      </c>
    </row>
    <row r="16">
      <c r="B16" s="37" t="s">
        <v>156</v>
      </c>
      <c r="C16" s="179">
        <v>5.0</v>
      </c>
      <c r="D16" s="180">
        <f t="shared" si="1"/>
        <v>1.071428571</v>
      </c>
      <c r="E16" s="181">
        <f t="shared" si="2"/>
        <v>0</v>
      </c>
    </row>
    <row r="17">
      <c r="B17" s="37" t="s">
        <v>157</v>
      </c>
      <c r="C17" s="179">
        <v>5.0</v>
      </c>
      <c r="D17" s="180">
        <f t="shared" si="1"/>
        <v>1.071428571</v>
      </c>
      <c r="E17" s="181">
        <f t="shared" si="2"/>
        <v>0</v>
      </c>
    </row>
    <row r="18">
      <c r="B18" s="37" t="s">
        <v>158</v>
      </c>
      <c r="C18" s="179">
        <v>5.0</v>
      </c>
      <c r="D18" s="180">
        <f t="shared" si="1"/>
        <v>1.071428571</v>
      </c>
      <c r="E18" s="181">
        <f t="shared" si="2"/>
        <v>0</v>
      </c>
    </row>
    <row r="19">
      <c r="B19" s="37" t="s">
        <v>159</v>
      </c>
      <c r="C19" s="179">
        <v>5.0</v>
      </c>
      <c r="D19" s="180">
        <f t="shared" si="1"/>
        <v>1.071428571</v>
      </c>
      <c r="E19" s="181">
        <f t="shared" si="2"/>
        <v>0</v>
      </c>
    </row>
    <row r="20">
      <c r="B20" s="37" t="s">
        <v>160</v>
      </c>
      <c r="C20" s="179">
        <v>5.0</v>
      </c>
      <c r="D20" s="180">
        <f t="shared" si="1"/>
        <v>1.071428571</v>
      </c>
      <c r="E20" s="181">
        <f t="shared" si="2"/>
        <v>0</v>
      </c>
    </row>
    <row r="21" ht="15.75" customHeight="1">
      <c r="B21" s="37" t="s">
        <v>161</v>
      </c>
      <c r="C21" s="179">
        <v>5.0</v>
      </c>
      <c r="D21" s="180">
        <f t="shared" si="1"/>
        <v>1.071428571</v>
      </c>
      <c r="E21" s="181">
        <f t="shared" si="2"/>
        <v>0</v>
      </c>
    </row>
    <row r="22" ht="15.75" customHeight="1">
      <c r="B22" s="37" t="s">
        <v>162</v>
      </c>
      <c r="C22" s="179">
        <v>5.0</v>
      </c>
      <c r="D22" s="180">
        <f t="shared" si="1"/>
        <v>1.071428571</v>
      </c>
      <c r="E22" s="181">
        <f t="shared" si="2"/>
        <v>0</v>
      </c>
    </row>
    <row r="23" ht="15.75" customHeight="1">
      <c r="B23" s="37" t="s">
        <v>163</v>
      </c>
      <c r="C23" s="179">
        <v>5.0</v>
      </c>
      <c r="D23" s="180">
        <f t="shared" si="1"/>
        <v>1.071428571</v>
      </c>
      <c r="E23" s="181">
        <f t="shared" si="2"/>
        <v>0</v>
      </c>
    </row>
    <row r="24" ht="15.75" customHeight="1">
      <c r="B24" s="37" t="s">
        <v>164</v>
      </c>
      <c r="C24" s="179">
        <v>5.0</v>
      </c>
      <c r="D24" s="180">
        <f t="shared" si="1"/>
        <v>1.071428571</v>
      </c>
      <c r="E24" s="181">
        <f t="shared" si="2"/>
        <v>0</v>
      </c>
    </row>
    <row r="25" ht="15.75" customHeight="1">
      <c r="B25" s="172" t="s">
        <v>165</v>
      </c>
      <c r="C25" s="182">
        <v>5.0</v>
      </c>
      <c r="D25" s="183">
        <f t="shared" si="1"/>
        <v>1.071428571</v>
      </c>
      <c r="E25" s="184">
        <f t="shared" si="2"/>
        <v>0</v>
      </c>
    </row>
    <row r="26" ht="15.75" customHeight="1">
      <c r="B26" s="80" t="s">
        <v>51</v>
      </c>
      <c r="C26" s="185">
        <f t="shared" ref="C26:E26" si="3">SUM(C14:C25)</f>
        <v>56</v>
      </c>
      <c r="D26" s="186">
        <f t="shared" si="3"/>
        <v>12</v>
      </c>
      <c r="E26" s="165">
        <f t="shared" si="3"/>
        <v>0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2:C2"/>
    <mergeCell ref="B12:B13"/>
    <mergeCell ref="C12:C13"/>
    <mergeCell ref="D12:E12"/>
  </mergeCells>
  <printOptions/>
  <pageMargins bottom="0.75" footer="0.0" header="0.0" left="0.7" right="0.7" top="0.75"/>
  <pageSetup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1.43"/>
    <col customWidth="1" min="3" max="3" width="32.71"/>
    <col customWidth="1" min="4" max="4" width="35.0"/>
    <col customWidth="1" min="5" max="26" width="11.43"/>
  </cols>
  <sheetData>
    <row r="4">
      <c r="C4" s="1" t="s">
        <v>168</v>
      </c>
      <c r="D4" s="2"/>
    </row>
    <row r="5">
      <c r="C5" s="45" t="s">
        <v>65</v>
      </c>
      <c r="D5" s="45" t="s">
        <v>67</v>
      </c>
    </row>
    <row r="6">
      <c r="C6" s="187" t="s">
        <v>169</v>
      </c>
      <c r="D6" s="188">
        <v>300000.0</v>
      </c>
    </row>
    <row r="7">
      <c r="C7" s="189" t="s">
        <v>170</v>
      </c>
      <c r="D7" s="190">
        <v>1.3156976E7</v>
      </c>
    </row>
    <row r="8">
      <c r="C8" s="189" t="s">
        <v>171</v>
      </c>
      <c r="D8" s="190">
        <v>8100000.0</v>
      </c>
    </row>
    <row r="9">
      <c r="C9" s="189" t="s">
        <v>114</v>
      </c>
      <c r="D9" s="190">
        <v>4157730.0</v>
      </c>
    </row>
    <row r="10">
      <c r="C10" s="189" t="s">
        <v>115</v>
      </c>
      <c r="D10" s="190">
        <v>1340000.0</v>
      </c>
    </row>
    <row r="11">
      <c r="C11" s="189" t="s">
        <v>172</v>
      </c>
      <c r="D11" s="191">
        <v>150000.0</v>
      </c>
    </row>
    <row r="12">
      <c r="C12" s="192" t="s">
        <v>173</v>
      </c>
      <c r="D12" s="193">
        <v>200000.0</v>
      </c>
    </row>
    <row r="13">
      <c r="C13" s="194" t="s">
        <v>174</v>
      </c>
      <c r="D13" s="195">
        <f>SUM(D6:D12)</f>
        <v>27404706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4:D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23.29"/>
    <col customWidth="1" min="3" max="3" width="25.57"/>
    <col customWidth="1" min="4" max="4" width="28.43"/>
    <col customWidth="1" min="5" max="5" width="26.43"/>
    <col customWidth="1" min="6" max="6" width="28.0"/>
    <col customWidth="1" min="7" max="7" width="20.43"/>
    <col customWidth="1" min="8" max="26" width="11.43"/>
  </cols>
  <sheetData>
    <row r="4">
      <c r="B4" s="27" t="s">
        <v>16</v>
      </c>
      <c r="C4" s="29" t="s">
        <v>17</v>
      </c>
    </row>
    <row r="6">
      <c r="B6" s="1" t="s">
        <v>18</v>
      </c>
      <c r="C6" s="30"/>
      <c r="D6" s="30"/>
      <c r="E6" s="30"/>
      <c r="F6" s="30"/>
      <c r="G6" s="2"/>
    </row>
    <row r="7">
      <c r="B7" s="3" t="s">
        <v>19</v>
      </c>
      <c r="C7" s="3" t="s">
        <v>20</v>
      </c>
      <c r="D7" s="3" t="s">
        <v>21</v>
      </c>
      <c r="E7" s="3" t="s">
        <v>22</v>
      </c>
      <c r="F7" s="3" t="s">
        <v>23</v>
      </c>
      <c r="G7" s="31" t="s">
        <v>24</v>
      </c>
    </row>
    <row r="8">
      <c r="B8" s="32" t="s">
        <v>25</v>
      </c>
      <c r="C8" s="33">
        <f>'Analisis de Mercado'!C7</f>
        <v>35</v>
      </c>
      <c r="D8" s="32">
        <v>1.0</v>
      </c>
      <c r="E8" s="32">
        <v>1.0</v>
      </c>
      <c r="F8" s="34">
        <f>G8/(C8*D8)</f>
        <v>0.3428571429</v>
      </c>
      <c r="G8" s="35">
        <f>E8*12</f>
        <v>12</v>
      </c>
    </row>
    <row r="9">
      <c r="B9" s="36"/>
      <c r="C9" s="37"/>
      <c r="D9" s="36"/>
      <c r="E9" s="36"/>
      <c r="F9" s="38"/>
      <c r="G9" s="39"/>
    </row>
    <row r="10">
      <c r="B10" s="36"/>
      <c r="C10" s="37"/>
      <c r="D10" s="36"/>
      <c r="E10" s="36"/>
      <c r="F10" s="37"/>
      <c r="G10" s="39"/>
    </row>
    <row r="11">
      <c r="B11" s="36"/>
      <c r="C11" s="37"/>
      <c r="D11" s="36"/>
      <c r="E11" s="36"/>
      <c r="F11" s="37"/>
      <c r="G11" s="39"/>
    </row>
    <row r="12">
      <c r="B12" s="40" t="s">
        <v>26</v>
      </c>
      <c r="C12" s="41">
        <f t="shared" ref="C12:G12" si="1">SUM(C8:C11)</f>
        <v>35</v>
      </c>
      <c r="D12" s="41">
        <f t="shared" si="1"/>
        <v>1</v>
      </c>
      <c r="E12" s="41">
        <f t="shared" si="1"/>
        <v>1</v>
      </c>
      <c r="F12" s="42">
        <f t="shared" si="1"/>
        <v>0.3428571429</v>
      </c>
      <c r="G12" s="43">
        <f t="shared" si="1"/>
        <v>12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6:G6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1.43"/>
    <col customWidth="1" min="3" max="3" width="20.43"/>
    <col customWidth="1" min="4" max="4" width="21.0"/>
    <col customWidth="1" min="5" max="5" width="21.57"/>
    <col customWidth="1" min="6" max="6" width="22.71"/>
    <col customWidth="1" min="7" max="7" width="20.86"/>
    <col customWidth="1" min="8" max="8" width="19.14"/>
    <col customWidth="1" min="9" max="26" width="11.43"/>
  </cols>
  <sheetData>
    <row r="4">
      <c r="C4" s="44" t="s">
        <v>27</v>
      </c>
      <c r="D4" s="30"/>
      <c r="E4" s="30"/>
      <c r="F4" s="2"/>
    </row>
    <row r="5">
      <c r="C5" s="45" t="s">
        <v>19</v>
      </c>
      <c r="D5" s="46" t="s">
        <v>28</v>
      </c>
      <c r="E5" s="45" t="s">
        <v>29</v>
      </c>
      <c r="F5" s="47" t="s">
        <v>30</v>
      </c>
    </row>
    <row r="6">
      <c r="C6" s="48" t="str">
        <f>'Estructura de Mercado'!B8</f>
        <v>grama</v>
      </c>
      <c r="D6" s="48">
        <v>1000.0</v>
      </c>
      <c r="E6" s="49">
        <v>50000.0</v>
      </c>
      <c r="F6" s="50">
        <f t="shared" ref="F6:F9" si="1">E6*D6</f>
        <v>50000000</v>
      </c>
    </row>
    <row r="7">
      <c r="C7" s="51" t="str">
        <f>'Estructura de Mercado'!B9</f>
        <v/>
      </c>
      <c r="D7" s="51" t="str">
        <f>'Estructura de Mercado'!G9</f>
        <v/>
      </c>
      <c r="E7" s="52"/>
      <c r="F7" s="53">
        <f t="shared" si="1"/>
        <v>0</v>
      </c>
    </row>
    <row r="8">
      <c r="C8" s="51" t="str">
        <f>'Estructura de Mercado'!B10</f>
        <v/>
      </c>
      <c r="D8" s="51" t="str">
        <f>'Estructura de Mercado'!G10</f>
        <v/>
      </c>
      <c r="E8" s="36"/>
      <c r="F8" s="53">
        <f t="shared" si="1"/>
        <v>0</v>
      </c>
    </row>
    <row r="9">
      <c r="C9" s="54" t="str">
        <f>'Estructura de Mercado'!B11</f>
        <v/>
      </c>
      <c r="D9" s="54" t="str">
        <f>'Estructura de Mercado'!G11</f>
        <v/>
      </c>
      <c r="E9" s="55"/>
      <c r="F9" s="56">
        <f t="shared" si="1"/>
        <v>0</v>
      </c>
    </row>
    <row r="16">
      <c r="C16" s="1" t="s">
        <v>31</v>
      </c>
      <c r="D16" s="30"/>
      <c r="E16" s="30"/>
      <c r="F16" s="30"/>
      <c r="G16" s="30"/>
      <c r="H16" s="2"/>
    </row>
    <row r="17">
      <c r="C17" s="57" t="s">
        <v>32</v>
      </c>
      <c r="D17" s="47" t="s">
        <v>33</v>
      </c>
      <c r="E17" s="47" t="s">
        <v>34</v>
      </c>
      <c r="F17" s="47" t="s">
        <v>35</v>
      </c>
      <c r="G17" s="47" t="s">
        <v>36</v>
      </c>
      <c r="H17" s="47" t="s">
        <v>37</v>
      </c>
    </row>
    <row r="18">
      <c r="C18" s="58" t="s">
        <v>38</v>
      </c>
      <c r="D18" s="59">
        <v>0.035</v>
      </c>
      <c r="E18" s="59">
        <v>0.037</v>
      </c>
      <c r="F18" s="59">
        <v>0.031</v>
      </c>
      <c r="G18" s="59">
        <v>0.037</v>
      </c>
      <c r="H18" s="59">
        <v>0.031</v>
      </c>
    </row>
    <row r="19">
      <c r="C19" s="60" t="s">
        <v>39</v>
      </c>
      <c r="D19" s="59">
        <v>0.0229</v>
      </c>
      <c r="E19" s="59">
        <v>0.0316</v>
      </c>
      <c r="F19" s="59">
        <v>0.0405</v>
      </c>
      <c r="G19" s="59">
        <v>0.0463</v>
      </c>
      <c r="H19" s="59">
        <v>0.0514</v>
      </c>
    </row>
    <row r="20">
      <c r="C20" s="60" t="s">
        <v>40</v>
      </c>
      <c r="D20" s="59">
        <v>0.035</v>
      </c>
      <c r="E20" s="59">
        <v>0.035</v>
      </c>
      <c r="F20" s="59">
        <v>0.037</v>
      </c>
      <c r="G20" s="59">
        <v>0.032</v>
      </c>
      <c r="H20" s="59">
        <v>0.031</v>
      </c>
    </row>
    <row r="21" ht="15.75" customHeight="1">
      <c r="C21" s="60" t="s">
        <v>41</v>
      </c>
      <c r="D21" s="59">
        <v>0.035</v>
      </c>
      <c r="E21" s="59">
        <v>0.035</v>
      </c>
      <c r="F21" s="59">
        <v>0.037</v>
      </c>
      <c r="G21" s="59">
        <v>0.032</v>
      </c>
      <c r="H21" s="59">
        <v>0.031</v>
      </c>
    </row>
    <row r="22" ht="15.75" customHeight="1">
      <c r="C22" s="61" t="s">
        <v>42</v>
      </c>
      <c r="D22" s="62">
        <v>0.036</v>
      </c>
      <c r="E22" s="62">
        <v>0.034</v>
      </c>
      <c r="F22" s="62">
        <v>0.032</v>
      </c>
      <c r="G22" s="62">
        <v>0.032</v>
      </c>
      <c r="H22" s="62">
        <v>0.031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4:F4"/>
    <mergeCell ref="C16:H16"/>
  </mergeCells>
  <printOptions/>
  <pageMargins bottom="0.75" footer="0.0" header="0.0" left="0.7" right="0.7" top="0.75"/>
  <pageSetup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23.0"/>
    <col customWidth="1" min="3" max="3" width="15.57"/>
    <col customWidth="1" min="4" max="26" width="11.43"/>
  </cols>
  <sheetData>
    <row r="3">
      <c r="B3" s="1" t="s">
        <v>43</v>
      </c>
      <c r="C3" s="2"/>
    </row>
    <row r="4">
      <c r="B4" s="63" t="s">
        <v>44</v>
      </c>
      <c r="C4" s="49">
        <v>1423000.0</v>
      </c>
    </row>
    <row r="5">
      <c r="B5" s="64" t="s">
        <v>45</v>
      </c>
      <c r="C5" s="52">
        <v>200000.0</v>
      </c>
    </row>
    <row r="6">
      <c r="B6" s="65" t="s">
        <v>46</v>
      </c>
      <c r="C6" s="66">
        <v>1.85055E7</v>
      </c>
    </row>
    <row r="7">
      <c r="B7" s="1" t="s">
        <v>47</v>
      </c>
      <c r="C7" s="2"/>
    </row>
    <row r="8">
      <c r="B8" s="63" t="s">
        <v>48</v>
      </c>
      <c r="C8" s="67">
        <v>0.02</v>
      </c>
    </row>
    <row r="9">
      <c r="B9" s="64" t="s">
        <v>49</v>
      </c>
      <c r="C9" s="68">
        <v>0.03</v>
      </c>
    </row>
    <row r="10">
      <c r="B10" s="69" t="s">
        <v>50</v>
      </c>
      <c r="C10" s="70">
        <v>0.04</v>
      </c>
    </row>
    <row r="11">
      <c r="B11" s="57" t="s">
        <v>51</v>
      </c>
      <c r="C11" s="71">
        <f>SUM(C8:C10)</f>
        <v>0.09</v>
      </c>
    </row>
    <row r="12">
      <c r="B12" s="1" t="s">
        <v>52</v>
      </c>
      <c r="C12" s="2"/>
    </row>
    <row r="13">
      <c r="B13" s="63" t="s">
        <v>53</v>
      </c>
      <c r="C13" s="59">
        <v>0.0833</v>
      </c>
    </row>
    <row r="14">
      <c r="B14" s="64" t="s">
        <v>54</v>
      </c>
      <c r="C14" s="38">
        <v>0.01</v>
      </c>
    </row>
    <row r="15">
      <c r="B15" s="64" t="s">
        <v>55</v>
      </c>
      <c r="C15" s="38">
        <v>0.0833</v>
      </c>
    </row>
    <row r="16">
      <c r="B16" s="69" t="s">
        <v>56</v>
      </c>
      <c r="C16" s="72">
        <v>0.0417</v>
      </c>
    </row>
    <row r="17">
      <c r="B17" s="57" t="s">
        <v>51</v>
      </c>
      <c r="C17" s="73">
        <f>SUM(C13:C16)</f>
        <v>0.2183</v>
      </c>
    </row>
    <row r="18">
      <c r="B18" s="1" t="s">
        <v>57</v>
      </c>
      <c r="C18" s="2"/>
    </row>
    <row r="19">
      <c r="B19" s="74" t="s">
        <v>58</v>
      </c>
      <c r="C19" s="2"/>
    </row>
    <row r="20">
      <c r="B20" s="63" t="s">
        <v>59</v>
      </c>
      <c r="C20" s="59">
        <v>0.085</v>
      </c>
    </row>
    <row r="21" ht="15.75" customHeight="1">
      <c r="B21" s="65" t="s">
        <v>60</v>
      </c>
      <c r="C21" s="75">
        <v>0.04</v>
      </c>
    </row>
    <row r="22" ht="15.75" customHeight="1">
      <c r="B22" s="74" t="s">
        <v>61</v>
      </c>
      <c r="C22" s="2"/>
    </row>
    <row r="23" ht="15.75" customHeight="1">
      <c r="B23" s="63" t="s">
        <v>59</v>
      </c>
      <c r="C23" s="59">
        <v>0.12</v>
      </c>
    </row>
    <row r="24" ht="15.75" customHeight="1">
      <c r="B24" s="64" t="s">
        <v>60</v>
      </c>
      <c r="C24" s="38">
        <v>0.04</v>
      </c>
    </row>
    <row r="25" ht="15.75" customHeight="1">
      <c r="B25" s="76" t="s">
        <v>62</v>
      </c>
      <c r="C25" s="77">
        <f t="shared" ref="C25:C26" si="1">SUM(C20+C23)</f>
        <v>0.205</v>
      </c>
    </row>
    <row r="26" ht="15.75" customHeight="1">
      <c r="B26" s="78" t="s">
        <v>63</v>
      </c>
      <c r="C26" s="79">
        <f t="shared" si="1"/>
        <v>0.08</v>
      </c>
    </row>
    <row r="27" ht="15.75" customHeight="1">
      <c r="B27" s="80" t="s">
        <v>26</v>
      </c>
      <c r="C27" s="81">
        <f>SUM(C11+C17+C25)</f>
        <v>0.5133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3:C3"/>
    <mergeCell ref="B7:C7"/>
    <mergeCell ref="B12:C12"/>
    <mergeCell ref="B18:C18"/>
    <mergeCell ref="B19:C19"/>
    <mergeCell ref="B22:C22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37.86"/>
    <col customWidth="1" min="3" max="3" width="19.43"/>
    <col customWidth="1" min="4" max="4" width="18.0"/>
    <col customWidth="1" min="5" max="5" width="23.57"/>
    <col customWidth="1" min="6" max="26" width="11.43"/>
  </cols>
  <sheetData>
    <row r="4">
      <c r="B4" s="44" t="s">
        <v>64</v>
      </c>
      <c r="C4" s="30"/>
      <c r="D4" s="30"/>
      <c r="E4" s="2"/>
    </row>
    <row r="5">
      <c r="B5" s="45" t="s">
        <v>65</v>
      </c>
      <c r="C5" s="45" t="s">
        <v>66</v>
      </c>
      <c r="D5" s="82" t="s">
        <v>67</v>
      </c>
      <c r="E5" s="45" t="s">
        <v>51</v>
      </c>
    </row>
    <row r="6">
      <c r="B6" s="83" t="s">
        <v>68</v>
      </c>
      <c r="C6" s="83">
        <v>1.0</v>
      </c>
      <c r="D6" s="49">
        <v>150000.0</v>
      </c>
      <c r="E6" s="84">
        <f t="shared" ref="E6:E10" si="1">C6*D6</f>
        <v>150000</v>
      </c>
    </row>
    <row r="7">
      <c r="B7" s="36" t="s">
        <v>69</v>
      </c>
      <c r="C7" s="36">
        <v>1.0</v>
      </c>
      <c r="D7" s="52">
        <v>60000.0</v>
      </c>
      <c r="E7" s="85">
        <f t="shared" si="1"/>
        <v>60000</v>
      </c>
    </row>
    <row r="8">
      <c r="B8" s="36" t="s">
        <v>70</v>
      </c>
      <c r="C8" s="36">
        <v>1.0</v>
      </c>
      <c r="D8" s="52">
        <v>120000.0</v>
      </c>
      <c r="E8" s="85">
        <f t="shared" si="1"/>
        <v>120000</v>
      </c>
    </row>
    <row r="9">
      <c r="B9" s="36" t="s">
        <v>71</v>
      </c>
      <c r="C9" s="36">
        <v>2.0</v>
      </c>
      <c r="D9" s="52">
        <v>15000.0</v>
      </c>
      <c r="E9" s="85">
        <f t="shared" si="1"/>
        <v>30000</v>
      </c>
    </row>
    <row r="10">
      <c r="B10" s="36" t="s">
        <v>72</v>
      </c>
      <c r="C10" s="36">
        <v>1.0</v>
      </c>
      <c r="D10" s="52">
        <v>200000.0</v>
      </c>
      <c r="E10" s="85">
        <f t="shared" si="1"/>
        <v>200000</v>
      </c>
    </row>
    <row r="11">
      <c r="B11" s="86" t="s">
        <v>51</v>
      </c>
      <c r="C11" s="86"/>
      <c r="D11" s="87">
        <f t="shared" ref="D11:E11" si="2">SUM(D6:D10)</f>
        <v>545000</v>
      </c>
      <c r="E11" s="88">
        <f t="shared" si="2"/>
        <v>560000</v>
      </c>
    </row>
    <row r="14">
      <c r="B14" s="44" t="s">
        <v>73</v>
      </c>
      <c r="C14" s="30"/>
      <c r="D14" s="30"/>
      <c r="E14" s="2"/>
    </row>
    <row r="15">
      <c r="B15" s="45" t="s">
        <v>65</v>
      </c>
      <c r="C15" s="45" t="s">
        <v>66</v>
      </c>
      <c r="D15" s="82" t="s">
        <v>67</v>
      </c>
      <c r="E15" s="45" t="s">
        <v>51</v>
      </c>
    </row>
    <row r="16">
      <c r="B16" s="83" t="s">
        <v>74</v>
      </c>
      <c r="C16" s="83">
        <v>1.0</v>
      </c>
      <c r="D16" s="49">
        <v>180000.0</v>
      </c>
      <c r="E16" s="84">
        <f t="shared" ref="E16:E20" si="3">C16*D16</f>
        <v>180000</v>
      </c>
    </row>
    <row r="17">
      <c r="B17" s="36" t="s">
        <v>75</v>
      </c>
      <c r="C17" s="36">
        <v>1.0</v>
      </c>
      <c r="D17" s="52">
        <v>130000.0</v>
      </c>
      <c r="E17" s="85">
        <f t="shared" si="3"/>
        <v>130000</v>
      </c>
    </row>
    <row r="18">
      <c r="B18" s="36" t="s">
        <v>76</v>
      </c>
      <c r="C18" s="36">
        <v>1.0</v>
      </c>
      <c r="D18" s="52">
        <v>90000.0</v>
      </c>
      <c r="E18" s="85">
        <f t="shared" si="3"/>
        <v>90000</v>
      </c>
    </row>
    <row r="19">
      <c r="B19" s="36" t="s">
        <v>77</v>
      </c>
      <c r="C19" s="36">
        <v>3.0</v>
      </c>
      <c r="D19" s="52">
        <v>5000.0</v>
      </c>
      <c r="E19" s="85">
        <f t="shared" si="3"/>
        <v>15000</v>
      </c>
    </row>
    <row r="20">
      <c r="B20" s="36"/>
      <c r="C20" s="36"/>
      <c r="D20" s="52"/>
      <c r="E20" s="85">
        <f t="shared" si="3"/>
        <v>0</v>
      </c>
    </row>
    <row r="21" ht="15.75" customHeight="1">
      <c r="B21" s="86" t="s">
        <v>51</v>
      </c>
      <c r="C21" s="86"/>
      <c r="D21" s="87">
        <f t="shared" ref="D21:E21" si="4">SUM(D16:D20)</f>
        <v>405000</v>
      </c>
      <c r="E21" s="88">
        <f t="shared" si="4"/>
        <v>415000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4:E4"/>
    <mergeCell ref="B14:E14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26.43"/>
    <col customWidth="1" min="3" max="3" width="15.43"/>
    <col customWidth="1" min="4" max="4" width="11.43"/>
    <col customWidth="1" min="5" max="5" width="18.29"/>
    <col customWidth="1" min="6" max="6" width="15.57"/>
    <col customWidth="1" min="7" max="7" width="11.43"/>
    <col customWidth="1" min="8" max="8" width="26.57"/>
    <col customWidth="1" min="9" max="9" width="24.57"/>
    <col customWidth="1" min="10" max="10" width="11.43"/>
    <col customWidth="1" min="11" max="11" width="19.29"/>
    <col customWidth="1" min="12" max="12" width="22.14"/>
    <col customWidth="1" min="13" max="13" width="11.43"/>
    <col customWidth="1" min="14" max="18" width="14.57"/>
    <col customWidth="1" min="19" max="26" width="11.43"/>
  </cols>
  <sheetData>
    <row r="1">
      <c r="A1" s="89" t="s">
        <v>78</v>
      </c>
    </row>
    <row r="3">
      <c r="B3" s="44" t="s">
        <v>79</v>
      </c>
      <c r="C3" s="30"/>
      <c r="D3" s="30"/>
      <c r="E3" s="30"/>
      <c r="F3" s="2"/>
      <c r="H3" s="14" t="s">
        <v>80</v>
      </c>
      <c r="I3" s="15"/>
      <c r="K3" s="90" t="s">
        <v>81</v>
      </c>
      <c r="L3" s="91"/>
      <c r="M3" s="91"/>
      <c r="N3" s="91"/>
      <c r="O3" s="91"/>
      <c r="P3" s="91"/>
      <c r="Q3" s="91"/>
      <c r="R3" s="92"/>
    </row>
    <row r="4">
      <c r="B4" s="45" t="s">
        <v>82</v>
      </c>
      <c r="C4" s="45" t="s">
        <v>83</v>
      </c>
      <c r="D4" s="47" t="s">
        <v>84</v>
      </c>
      <c r="E4" s="45" t="s">
        <v>85</v>
      </c>
      <c r="F4" s="45" t="s">
        <v>51</v>
      </c>
      <c r="H4" s="93" t="s">
        <v>79</v>
      </c>
      <c r="I4" s="94">
        <f>F9</f>
        <v>0</v>
      </c>
      <c r="K4" s="95" t="s">
        <v>65</v>
      </c>
      <c r="L4" s="96" t="s">
        <v>86</v>
      </c>
      <c r="M4" s="95" t="s">
        <v>87</v>
      </c>
      <c r="N4" s="97" t="s">
        <v>33</v>
      </c>
      <c r="O4" s="97" t="s">
        <v>34</v>
      </c>
      <c r="P4" s="97" t="s">
        <v>35</v>
      </c>
      <c r="Q4" s="97" t="s">
        <v>36</v>
      </c>
      <c r="R4" s="97" t="s">
        <v>37</v>
      </c>
    </row>
    <row r="5">
      <c r="B5" s="98"/>
      <c r="C5" s="99"/>
      <c r="D5" s="100"/>
      <c r="E5" s="101"/>
      <c r="F5" s="102">
        <f t="shared" ref="F5:F8" si="2">D5*E5</f>
        <v>0</v>
      </c>
      <c r="H5" s="103" t="s">
        <v>88</v>
      </c>
      <c r="I5" s="104">
        <f>F18</f>
        <v>0</v>
      </c>
      <c r="K5" s="105" t="s">
        <v>88</v>
      </c>
      <c r="L5" s="106">
        <f t="shared" ref="L5:L7" si="3">I5</f>
        <v>0</v>
      </c>
      <c r="M5" s="107">
        <v>20.0</v>
      </c>
      <c r="N5" s="106">
        <f t="shared" ref="N5:R5" si="1">$L$5/$M$5</f>
        <v>0</v>
      </c>
      <c r="O5" s="106">
        <f t="shared" si="1"/>
        <v>0</v>
      </c>
      <c r="P5" s="106">
        <f t="shared" si="1"/>
        <v>0</v>
      </c>
      <c r="Q5" s="106">
        <f t="shared" si="1"/>
        <v>0</v>
      </c>
      <c r="R5" s="106">
        <f t="shared" si="1"/>
        <v>0</v>
      </c>
    </row>
    <row r="6">
      <c r="B6" s="108"/>
      <c r="C6" s="109"/>
      <c r="D6" s="110"/>
      <c r="E6" s="111"/>
      <c r="F6" s="112">
        <f t="shared" si="2"/>
        <v>0</v>
      </c>
      <c r="H6" s="103" t="s">
        <v>89</v>
      </c>
      <c r="I6" s="104">
        <f>F35</f>
        <v>2933720</v>
      </c>
      <c r="K6" s="105" t="s">
        <v>89</v>
      </c>
      <c r="L6" s="106">
        <f t="shared" si="3"/>
        <v>2933720</v>
      </c>
      <c r="M6" s="107">
        <v>10.0</v>
      </c>
      <c r="N6" s="106">
        <f t="shared" ref="N6:R6" si="4">$L$6/$M$6</f>
        <v>293372</v>
      </c>
      <c r="O6" s="106">
        <f t="shared" si="4"/>
        <v>293372</v>
      </c>
      <c r="P6" s="106">
        <f t="shared" si="4"/>
        <v>293372</v>
      </c>
      <c r="Q6" s="106">
        <f t="shared" si="4"/>
        <v>293372</v>
      </c>
      <c r="R6" s="106">
        <f t="shared" si="4"/>
        <v>293372</v>
      </c>
    </row>
    <row r="7">
      <c r="B7" s="113"/>
      <c r="C7" s="114"/>
      <c r="D7" s="115"/>
      <c r="E7" s="116"/>
      <c r="F7" s="112">
        <f t="shared" si="2"/>
        <v>0</v>
      </c>
      <c r="H7" s="117" t="s">
        <v>90</v>
      </c>
      <c r="I7" s="118">
        <f>F52</f>
        <v>12600000</v>
      </c>
      <c r="K7" s="105" t="s">
        <v>90</v>
      </c>
      <c r="L7" s="106">
        <f t="shared" si="3"/>
        <v>12600000</v>
      </c>
      <c r="M7" s="107">
        <v>5.0</v>
      </c>
      <c r="N7" s="106">
        <f t="shared" ref="N7:R7" si="5">$L$7/$M$7</f>
        <v>2520000</v>
      </c>
      <c r="O7" s="106">
        <f t="shared" si="5"/>
        <v>2520000</v>
      </c>
      <c r="P7" s="106">
        <f t="shared" si="5"/>
        <v>2520000</v>
      </c>
      <c r="Q7" s="106">
        <f t="shared" si="5"/>
        <v>2520000</v>
      </c>
      <c r="R7" s="106">
        <f t="shared" si="5"/>
        <v>2520000</v>
      </c>
    </row>
    <row r="8">
      <c r="B8" s="113"/>
      <c r="C8" s="114"/>
      <c r="D8" s="119"/>
      <c r="E8" s="116"/>
      <c r="F8" s="112">
        <f t="shared" si="2"/>
        <v>0</v>
      </c>
      <c r="H8" s="120" t="s">
        <v>51</v>
      </c>
      <c r="I8" s="87">
        <f>SUM(I4:I7)</f>
        <v>15533720</v>
      </c>
      <c r="K8" s="121" t="s">
        <v>51</v>
      </c>
      <c r="L8" s="122">
        <f>SUM(L4:L7)</f>
        <v>15533720</v>
      </c>
      <c r="M8" s="123"/>
      <c r="N8" s="122">
        <f t="shared" ref="N8:R8" si="6">SUM(N5:N7)</f>
        <v>2813372</v>
      </c>
      <c r="O8" s="122">
        <f t="shared" si="6"/>
        <v>2813372</v>
      </c>
      <c r="P8" s="122">
        <f t="shared" si="6"/>
        <v>2813372</v>
      </c>
      <c r="Q8" s="122">
        <f t="shared" si="6"/>
        <v>2813372</v>
      </c>
      <c r="R8" s="122">
        <f t="shared" si="6"/>
        <v>2813372</v>
      </c>
    </row>
    <row r="9">
      <c r="B9" s="80" t="s">
        <v>51</v>
      </c>
      <c r="C9" s="80"/>
      <c r="D9" s="124"/>
      <c r="E9" s="80"/>
      <c r="F9" s="125">
        <f>SUM(F5:F8)</f>
        <v>0</v>
      </c>
    </row>
    <row r="12">
      <c r="B12" s="44" t="s">
        <v>88</v>
      </c>
      <c r="C12" s="30"/>
      <c r="D12" s="30"/>
      <c r="E12" s="30"/>
      <c r="F12" s="2"/>
    </row>
    <row r="13">
      <c r="B13" s="45" t="s">
        <v>82</v>
      </c>
      <c r="C13" s="45" t="s">
        <v>83</v>
      </c>
      <c r="D13" s="47" t="s">
        <v>84</v>
      </c>
      <c r="E13" s="45" t="s">
        <v>85</v>
      </c>
      <c r="F13" s="45" t="s">
        <v>51</v>
      </c>
    </row>
    <row r="14">
      <c r="B14" s="98"/>
      <c r="C14" s="99"/>
      <c r="D14" s="100"/>
      <c r="E14" s="101"/>
      <c r="F14" s="102">
        <f>D14*E14</f>
        <v>0</v>
      </c>
    </row>
    <row r="15">
      <c r="B15" s="108"/>
      <c r="C15" s="109"/>
      <c r="D15" s="110"/>
      <c r="E15" s="111"/>
      <c r="F15" s="112">
        <f t="shared" ref="F15:F17" si="7">(D15*E15)</f>
        <v>0</v>
      </c>
    </row>
    <row r="16">
      <c r="B16" s="113"/>
      <c r="C16" s="114"/>
      <c r="D16" s="115"/>
      <c r="E16" s="116"/>
      <c r="F16" s="112">
        <f t="shared" si="7"/>
        <v>0</v>
      </c>
    </row>
    <row r="17">
      <c r="B17" s="113"/>
      <c r="C17" s="114"/>
      <c r="D17" s="119"/>
      <c r="E17" s="116"/>
      <c r="F17" s="112">
        <f t="shared" si="7"/>
        <v>0</v>
      </c>
    </row>
    <row r="18">
      <c r="B18" s="80" t="s">
        <v>51</v>
      </c>
      <c r="C18" s="80"/>
      <c r="D18" s="124"/>
      <c r="E18" s="80"/>
      <c r="F18" s="125">
        <f>SUM(F14:F17)</f>
        <v>0</v>
      </c>
    </row>
    <row r="21" ht="15.75" customHeight="1">
      <c r="B21" s="44" t="s">
        <v>89</v>
      </c>
      <c r="C21" s="30"/>
      <c r="D21" s="30"/>
      <c r="E21" s="30"/>
      <c r="F21" s="2"/>
    </row>
    <row r="22" ht="15.75" customHeight="1">
      <c r="B22" s="45" t="s">
        <v>82</v>
      </c>
      <c r="C22" s="45" t="s">
        <v>83</v>
      </c>
      <c r="D22" s="47" t="s">
        <v>84</v>
      </c>
      <c r="E22" s="45" t="s">
        <v>85</v>
      </c>
      <c r="F22" s="45" t="s">
        <v>51</v>
      </c>
    </row>
    <row r="23" ht="15.75" customHeight="1">
      <c r="B23" s="98" t="s">
        <v>91</v>
      </c>
      <c r="C23" s="99" t="s">
        <v>66</v>
      </c>
      <c r="D23" s="100">
        <v>5.0</v>
      </c>
      <c r="E23" s="101">
        <v>138900.0</v>
      </c>
      <c r="F23" s="102">
        <f t="shared" ref="F23:F31" si="8">D23*E23</f>
        <v>694500</v>
      </c>
    </row>
    <row r="24" ht="15.75" customHeight="1">
      <c r="B24" s="126" t="s">
        <v>92</v>
      </c>
      <c r="C24" s="127" t="s">
        <v>66</v>
      </c>
      <c r="D24" s="128">
        <v>5.0</v>
      </c>
      <c r="E24" s="129">
        <v>367844.0</v>
      </c>
      <c r="F24" s="130">
        <f t="shared" si="8"/>
        <v>1839220</v>
      </c>
    </row>
    <row r="25" ht="15.75" customHeight="1">
      <c r="B25" s="126" t="s">
        <v>93</v>
      </c>
      <c r="C25" s="127" t="s">
        <v>94</v>
      </c>
      <c r="D25" s="128">
        <v>5.0</v>
      </c>
      <c r="E25" s="129">
        <v>80000.0</v>
      </c>
      <c r="F25" s="130">
        <f t="shared" si="8"/>
        <v>400000</v>
      </c>
    </row>
    <row r="26" ht="15.75" customHeight="1">
      <c r="B26" s="126"/>
      <c r="C26" s="127"/>
      <c r="D26" s="128"/>
      <c r="E26" s="129"/>
      <c r="F26" s="130">
        <f t="shared" si="8"/>
        <v>0</v>
      </c>
    </row>
    <row r="27" ht="15.75" customHeight="1">
      <c r="B27" s="126"/>
      <c r="C27" s="127"/>
      <c r="D27" s="128"/>
      <c r="E27" s="129"/>
      <c r="F27" s="130">
        <f t="shared" si="8"/>
        <v>0</v>
      </c>
    </row>
    <row r="28" ht="15.75" customHeight="1">
      <c r="B28" s="126"/>
      <c r="C28" s="127"/>
      <c r="D28" s="128"/>
      <c r="E28" s="129"/>
      <c r="F28" s="130">
        <f t="shared" si="8"/>
        <v>0</v>
      </c>
    </row>
    <row r="29" ht="15.75" customHeight="1">
      <c r="B29" s="126"/>
      <c r="C29" s="127"/>
      <c r="D29" s="128"/>
      <c r="E29" s="129"/>
      <c r="F29" s="130">
        <f t="shared" si="8"/>
        <v>0</v>
      </c>
    </row>
    <row r="30" ht="15.75" customHeight="1">
      <c r="B30" s="126"/>
      <c r="C30" s="127"/>
      <c r="D30" s="128"/>
      <c r="E30" s="129"/>
      <c r="F30" s="130">
        <f t="shared" si="8"/>
        <v>0</v>
      </c>
    </row>
    <row r="31" ht="15.75" customHeight="1">
      <c r="B31" s="126"/>
      <c r="C31" s="127"/>
      <c r="D31" s="128"/>
      <c r="E31" s="129"/>
      <c r="F31" s="130">
        <f t="shared" si="8"/>
        <v>0</v>
      </c>
    </row>
    <row r="32" ht="15.75" customHeight="1">
      <c r="B32" s="108"/>
      <c r="C32" s="109"/>
      <c r="D32" s="110"/>
      <c r="E32" s="111"/>
      <c r="F32" s="112">
        <f t="shared" ref="F32:F34" si="9">(D32*E32)</f>
        <v>0</v>
      </c>
    </row>
    <row r="33" ht="15.75" customHeight="1">
      <c r="B33" s="113"/>
      <c r="C33" s="114"/>
      <c r="D33" s="115"/>
      <c r="E33" s="116"/>
      <c r="F33" s="112">
        <f t="shared" si="9"/>
        <v>0</v>
      </c>
    </row>
    <row r="34" ht="15.75" customHeight="1">
      <c r="B34" s="113"/>
      <c r="C34" s="114"/>
      <c r="D34" s="119"/>
      <c r="E34" s="116"/>
      <c r="F34" s="112">
        <f t="shared" si="9"/>
        <v>0</v>
      </c>
    </row>
    <row r="35" ht="15.75" customHeight="1">
      <c r="B35" s="80" t="s">
        <v>51</v>
      </c>
      <c r="C35" s="80"/>
      <c r="D35" s="124"/>
      <c r="E35" s="80"/>
      <c r="F35" s="125">
        <f>SUM(F23:F34)</f>
        <v>2933720</v>
      </c>
    </row>
    <row r="36" ht="15.75" customHeight="1"/>
    <row r="37" ht="15.75" customHeight="1"/>
    <row r="38" ht="15.75" customHeight="1">
      <c r="B38" s="44" t="s">
        <v>90</v>
      </c>
      <c r="C38" s="30"/>
      <c r="D38" s="30"/>
      <c r="E38" s="30"/>
      <c r="F38" s="2"/>
    </row>
    <row r="39" ht="15.75" customHeight="1">
      <c r="B39" s="45" t="s">
        <v>82</v>
      </c>
      <c r="C39" s="45" t="s">
        <v>83</v>
      </c>
      <c r="D39" s="47" t="s">
        <v>84</v>
      </c>
      <c r="E39" s="45" t="s">
        <v>85</v>
      </c>
      <c r="F39" s="45" t="s">
        <v>51</v>
      </c>
    </row>
    <row r="40" ht="15.75" customHeight="1">
      <c r="B40" s="98" t="s">
        <v>95</v>
      </c>
      <c r="C40" s="99" t="s">
        <v>66</v>
      </c>
      <c r="D40" s="100">
        <v>2.0</v>
      </c>
      <c r="E40" s="101">
        <v>2000000.0</v>
      </c>
      <c r="F40" s="102">
        <f t="shared" ref="F40:F48" si="10">D40*E40</f>
        <v>4000000</v>
      </c>
    </row>
    <row r="41" ht="15.75" customHeight="1">
      <c r="B41" s="126" t="s">
        <v>96</v>
      </c>
      <c r="C41" s="127" t="s">
        <v>66</v>
      </c>
      <c r="D41" s="128">
        <v>2.0</v>
      </c>
      <c r="E41" s="129">
        <v>2500000.0</v>
      </c>
      <c r="F41" s="130">
        <f t="shared" si="10"/>
        <v>5000000</v>
      </c>
    </row>
    <row r="42" ht="15.75" customHeight="1">
      <c r="B42" s="126" t="s">
        <v>97</v>
      </c>
      <c r="C42" s="127" t="s">
        <v>94</v>
      </c>
      <c r="D42" s="128">
        <v>4.0</v>
      </c>
      <c r="E42" s="129">
        <v>100000.0</v>
      </c>
      <c r="F42" s="130">
        <f t="shared" si="10"/>
        <v>400000</v>
      </c>
    </row>
    <row r="43" ht="15.75" customHeight="1">
      <c r="B43" s="126" t="s">
        <v>98</v>
      </c>
      <c r="C43" s="127" t="s">
        <v>94</v>
      </c>
      <c r="D43" s="128">
        <v>4.0</v>
      </c>
      <c r="E43" s="129">
        <v>50000.0</v>
      </c>
      <c r="F43" s="130">
        <f t="shared" si="10"/>
        <v>200000</v>
      </c>
    </row>
    <row r="44" ht="15.75" customHeight="1">
      <c r="B44" s="126" t="s">
        <v>99</v>
      </c>
      <c r="C44" s="127" t="s">
        <v>94</v>
      </c>
      <c r="D44" s="128">
        <v>1.0</v>
      </c>
      <c r="E44" s="129">
        <v>3000000.0</v>
      </c>
      <c r="F44" s="130">
        <f t="shared" si="10"/>
        <v>3000000</v>
      </c>
    </row>
    <row r="45" ht="15.75" customHeight="1">
      <c r="B45" s="126"/>
      <c r="C45" s="127"/>
      <c r="D45" s="128"/>
      <c r="E45" s="129"/>
      <c r="F45" s="130">
        <f t="shared" si="10"/>
        <v>0</v>
      </c>
    </row>
    <row r="46" ht="15.75" customHeight="1">
      <c r="B46" s="126"/>
      <c r="C46" s="127"/>
      <c r="D46" s="128"/>
      <c r="E46" s="129"/>
      <c r="F46" s="130">
        <f t="shared" si="10"/>
        <v>0</v>
      </c>
    </row>
    <row r="47" ht="15.75" customHeight="1">
      <c r="B47" s="126"/>
      <c r="C47" s="127"/>
      <c r="D47" s="128"/>
      <c r="E47" s="129"/>
      <c r="F47" s="130">
        <f t="shared" si="10"/>
        <v>0</v>
      </c>
    </row>
    <row r="48" ht="15.75" customHeight="1">
      <c r="B48" s="126"/>
      <c r="C48" s="127"/>
      <c r="D48" s="128"/>
      <c r="E48" s="129"/>
      <c r="F48" s="130">
        <f t="shared" si="10"/>
        <v>0</v>
      </c>
    </row>
    <row r="49" ht="15.75" customHeight="1">
      <c r="B49" s="108"/>
      <c r="C49" s="109"/>
      <c r="D49" s="110"/>
      <c r="E49" s="111"/>
      <c r="F49" s="112">
        <f t="shared" ref="F49:F51" si="11">(D49*E49)</f>
        <v>0</v>
      </c>
    </row>
    <row r="50" ht="15.75" customHeight="1">
      <c r="B50" s="113"/>
      <c r="C50" s="114"/>
      <c r="D50" s="115"/>
      <c r="E50" s="116"/>
      <c r="F50" s="112">
        <f t="shared" si="11"/>
        <v>0</v>
      </c>
    </row>
    <row r="51" ht="15.75" customHeight="1">
      <c r="B51" s="113"/>
      <c r="C51" s="114"/>
      <c r="D51" s="119"/>
      <c r="E51" s="116"/>
      <c r="F51" s="112">
        <f t="shared" si="11"/>
        <v>0</v>
      </c>
    </row>
    <row r="52" ht="15.75" customHeight="1">
      <c r="B52" s="80" t="s">
        <v>51</v>
      </c>
      <c r="C52" s="80"/>
      <c r="D52" s="124"/>
      <c r="E52" s="80"/>
      <c r="F52" s="125">
        <f>SUM(F40:F51)</f>
        <v>12600000</v>
      </c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3:F3"/>
    <mergeCell ref="H3:I3"/>
    <mergeCell ref="K3:R3"/>
    <mergeCell ref="B12:F12"/>
    <mergeCell ref="B21:F21"/>
    <mergeCell ref="B38:F38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22.71"/>
    <col customWidth="1" min="3" max="3" width="24.0"/>
    <col customWidth="1" min="4" max="4" width="19.0"/>
    <col customWidth="1" min="5" max="5" width="26.14"/>
    <col customWidth="1" min="6" max="6" width="18.57"/>
    <col customWidth="1" min="7" max="7" width="18.86"/>
    <col customWidth="1" min="8" max="8" width="19.29"/>
    <col customWidth="1" min="9" max="9" width="17.57"/>
    <col customWidth="1" min="10" max="10" width="18.43"/>
    <col customWidth="1" min="11" max="11" width="23.0"/>
    <col customWidth="1" min="12" max="12" width="22.71"/>
    <col customWidth="1" min="13" max="13" width="18.29"/>
    <col customWidth="1" min="14" max="15" width="15.71"/>
    <col customWidth="1" min="16" max="16" width="14.57"/>
    <col customWidth="1" min="17" max="17" width="14.71"/>
    <col customWidth="1" min="18" max="26" width="11.43"/>
  </cols>
  <sheetData>
    <row r="3">
      <c r="B3" s="44" t="s">
        <v>100</v>
      </c>
      <c r="C3" s="30"/>
      <c r="D3" s="2"/>
      <c r="E3" s="44" t="s">
        <v>58</v>
      </c>
      <c r="F3" s="30"/>
      <c r="G3" s="2"/>
      <c r="H3" s="44" t="s">
        <v>61</v>
      </c>
      <c r="I3" s="30"/>
      <c r="J3" s="30"/>
      <c r="K3" s="45" t="s">
        <v>101</v>
      </c>
      <c r="L3" s="131" t="s">
        <v>102</v>
      </c>
      <c r="M3" s="132" t="s">
        <v>103</v>
      </c>
    </row>
    <row r="4">
      <c r="B4" s="47" t="s">
        <v>104</v>
      </c>
      <c r="C4" s="47" t="s">
        <v>105</v>
      </c>
      <c r="D4" s="47" t="s">
        <v>106</v>
      </c>
      <c r="E4" s="47" t="s">
        <v>60</v>
      </c>
      <c r="F4" s="47" t="s">
        <v>59</v>
      </c>
      <c r="G4" s="47" t="s">
        <v>51</v>
      </c>
      <c r="H4" s="47" t="s">
        <v>60</v>
      </c>
      <c r="I4" s="47" t="s">
        <v>59</v>
      </c>
      <c r="J4" s="47" t="s">
        <v>51</v>
      </c>
      <c r="K4" s="47" t="s">
        <v>60</v>
      </c>
      <c r="L4" s="133" t="s">
        <v>51</v>
      </c>
      <c r="M4" s="134"/>
    </row>
    <row r="5">
      <c r="B5" s="83" t="s">
        <v>107</v>
      </c>
      <c r="C5" s="135">
        <v>1800000.0</v>
      </c>
      <c r="D5" s="136">
        <v>30.0</v>
      </c>
      <c r="E5" s="137">
        <f>C5*ParaFiscales!$C$21</f>
        <v>72000</v>
      </c>
      <c r="F5" s="138">
        <f>C5*ParaFiscales!$C$20</f>
        <v>153000</v>
      </c>
      <c r="G5" s="138">
        <f t="shared" ref="G5:G16" si="1">SUM(E5:F5)</f>
        <v>225000</v>
      </c>
      <c r="H5" s="138">
        <f>C5*ParaFiscales!$C$24</f>
        <v>72000</v>
      </c>
      <c r="I5" s="138">
        <f>C5*ParaFiscales!$C$23</f>
        <v>216000</v>
      </c>
      <c r="J5" s="138">
        <f t="shared" ref="J5:J16" si="2">SUM(H5:I5)</f>
        <v>288000</v>
      </c>
      <c r="K5" s="135">
        <v>200000.0</v>
      </c>
      <c r="L5" s="138">
        <f t="shared" ref="L5:L16" si="3">(C5-E5-H5+K5)</f>
        <v>1856000</v>
      </c>
      <c r="M5" s="139">
        <f t="shared" ref="M5:M16" si="4">C5*12</f>
        <v>21600000</v>
      </c>
    </row>
    <row r="6">
      <c r="B6" s="36" t="s">
        <v>108</v>
      </c>
      <c r="C6" s="140">
        <v>1800000.0</v>
      </c>
      <c r="D6" s="141">
        <v>30.0</v>
      </c>
      <c r="E6" s="142">
        <f>C6*ParaFiscales!$C$21</f>
        <v>72000</v>
      </c>
      <c r="F6" s="143">
        <f>C6*ParaFiscales!$C$20</f>
        <v>153000</v>
      </c>
      <c r="G6" s="143">
        <f t="shared" si="1"/>
        <v>225000</v>
      </c>
      <c r="H6" s="143">
        <f>C6*ParaFiscales!$C$24</f>
        <v>72000</v>
      </c>
      <c r="I6" s="143">
        <f>C6*ParaFiscales!$C$23</f>
        <v>216000</v>
      </c>
      <c r="J6" s="143">
        <f t="shared" si="2"/>
        <v>288000</v>
      </c>
      <c r="K6" s="140">
        <v>200000.0</v>
      </c>
      <c r="L6" s="143">
        <f t="shared" si="3"/>
        <v>1856000</v>
      </c>
      <c r="M6" s="139">
        <f t="shared" si="4"/>
        <v>21600000</v>
      </c>
    </row>
    <row r="7">
      <c r="B7" s="36" t="s">
        <v>109</v>
      </c>
      <c r="C7" s="140">
        <v>1600000.0</v>
      </c>
      <c r="D7" s="141">
        <v>30.0</v>
      </c>
      <c r="E7" s="142">
        <f>C7*ParaFiscales!$C$21</f>
        <v>64000</v>
      </c>
      <c r="F7" s="143">
        <f>C7*ParaFiscales!$C$20</f>
        <v>136000</v>
      </c>
      <c r="G7" s="143">
        <f t="shared" si="1"/>
        <v>200000</v>
      </c>
      <c r="H7" s="143">
        <f>C7*ParaFiscales!$C$24</f>
        <v>64000</v>
      </c>
      <c r="I7" s="143">
        <f>C7*ParaFiscales!$C$23</f>
        <v>192000</v>
      </c>
      <c r="J7" s="143">
        <f t="shared" si="2"/>
        <v>256000</v>
      </c>
      <c r="K7" s="140">
        <v>200000.0</v>
      </c>
      <c r="L7" s="143">
        <f t="shared" si="3"/>
        <v>1672000</v>
      </c>
      <c r="M7" s="139">
        <f t="shared" si="4"/>
        <v>19200000</v>
      </c>
    </row>
    <row r="8">
      <c r="B8" s="36"/>
      <c r="C8" s="140"/>
      <c r="D8" s="141"/>
      <c r="E8" s="142">
        <f>C8*ParaFiscales!$C$21</f>
        <v>0</v>
      </c>
      <c r="F8" s="143">
        <f>C8*ParaFiscales!$C$20</f>
        <v>0</v>
      </c>
      <c r="G8" s="143">
        <f t="shared" si="1"/>
        <v>0</v>
      </c>
      <c r="H8" s="143">
        <f>C8*ParaFiscales!$C$24</f>
        <v>0</v>
      </c>
      <c r="I8" s="143">
        <f>C8*ParaFiscales!$C$23</f>
        <v>0</v>
      </c>
      <c r="J8" s="143">
        <f t="shared" si="2"/>
        <v>0</v>
      </c>
      <c r="K8" s="140"/>
      <c r="L8" s="143">
        <f t="shared" si="3"/>
        <v>0</v>
      </c>
      <c r="M8" s="139">
        <f t="shared" si="4"/>
        <v>0</v>
      </c>
    </row>
    <row r="9">
      <c r="B9" s="36"/>
      <c r="C9" s="140"/>
      <c r="D9" s="141"/>
      <c r="E9" s="142">
        <f>C9*ParaFiscales!$C$21</f>
        <v>0</v>
      </c>
      <c r="F9" s="143">
        <f>C9*ParaFiscales!$C$20</f>
        <v>0</v>
      </c>
      <c r="G9" s="143">
        <f t="shared" si="1"/>
        <v>0</v>
      </c>
      <c r="H9" s="143">
        <f>C9*ParaFiscales!$C$24</f>
        <v>0</v>
      </c>
      <c r="I9" s="143">
        <f>C9*ParaFiscales!$C$23</f>
        <v>0</v>
      </c>
      <c r="J9" s="143">
        <f t="shared" si="2"/>
        <v>0</v>
      </c>
      <c r="K9" s="140"/>
      <c r="L9" s="143">
        <f t="shared" si="3"/>
        <v>0</v>
      </c>
      <c r="M9" s="139">
        <f t="shared" si="4"/>
        <v>0</v>
      </c>
    </row>
    <row r="10">
      <c r="B10" s="36"/>
      <c r="C10" s="140"/>
      <c r="D10" s="52"/>
      <c r="E10" s="142">
        <f>C10*ParaFiscales!$C$21</f>
        <v>0</v>
      </c>
      <c r="F10" s="143">
        <f>C10*ParaFiscales!$C$20</f>
        <v>0</v>
      </c>
      <c r="G10" s="143">
        <f t="shared" si="1"/>
        <v>0</v>
      </c>
      <c r="H10" s="143">
        <f>C10*ParaFiscales!$C$24</f>
        <v>0</v>
      </c>
      <c r="I10" s="143">
        <f>C10*ParaFiscales!$C$23</f>
        <v>0</v>
      </c>
      <c r="J10" s="143">
        <f t="shared" si="2"/>
        <v>0</v>
      </c>
      <c r="K10" s="140"/>
      <c r="L10" s="143">
        <f t="shared" si="3"/>
        <v>0</v>
      </c>
      <c r="M10" s="139">
        <f t="shared" si="4"/>
        <v>0</v>
      </c>
    </row>
    <row r="11">
      <c r="B11" s="36"/>
      <c r="C11" s="140"/>
      <c r="D11" s="52"/>
      <c r="E11" s="142">
        <f>C11*ParaFiscales!$C$21</f>
        <v>0</v>
      </c>
      <c r="F11" s="143">
        <f>C11*ParaFiscales!$C$20</f>
        <v>0</v>
      </c>
      <c r="G11" s="143">
        <f t="shared" si="1"/>
        <v>0</v>
      </c>
      <c r="H11" s="143">
        <f>C11*ParaFiscales!$C$24</f>
        <v>0</v>
      </c>
      <c r="I11" s="143">
        <f>C11*ParaFiscales!$C$23</f>
        <v>0</v>
      </c>
      <c r="J11" s="143">
        <f t="shared" si="2"/>
        <v>0</v>
      </c>
      <c r="K11" s="140"/>
      <c r="L11" s="143">
        <f t="shared" si="3"/>
        <v>0</v>
      </c>
      <c r="M11" s="139">
        <f t="shared" si="4"/>
        <v>0</v>
      </c>
    </row>
    <row r="12">
      <c r="B12" s="36"/>
      <c r="C12" s="140"/>
      <c r="D12" s="52"/>
      <c r="E12" s="142">
        <f>C12*ParaFiscales!$C$21</f>
        <v>0</v>
      </c>
      <c r="F12" s="143">
        <f>C12*ParaFiscales!$C$20</f>
        <v>0</v>
      </c>
      <c r="G12" s="143">
        <f t="shared" si="1"/>
        <v>0</v>
      </c>
      <c r="H12" s="143">
        <f>C12*ParaFiscales!$C$24</f>
        <v>0</v>
      </c>
      <c r="I12" s="143">
        <f>C12*ParaFiscales!$C$23</f>
        <v>0</v>
      </c>
      <c r="J12" s="143">
        <f t="shared" si="2"/>
        <v>0</v>
      </c>
      <c r="K12" s="140"/>
      <c r="L12" s="143">
        <f t="shared" si="3"/>
        <v>0</v>
      </c>
      <c r="M12" s="139">
        <f t="shared" si="4"/>
        <v>0</v>
      </c>
    </row>
    <row r="13">
      <c r="B13" s="36"/>
      <c r="C13" s="140"/>
      <c r="D13" s="52"/>
      <c r="E13" s="142">
        <f>C13*ParaFiscales!$C$21</f>
        <v>0</v>
      </c>
      <c r="F13" s="143">
        <f>C13*ParaFiscales!$C$20</f>
        <v>0</v>
      </c>
      <c r="G13" s="143">
        <f t="shared" si="1"/>
        <v>0</v>
      </c>
      <c r="H13" s="143">
        <f>C13*ParaFiscales!$C$24</f>
        <v>0</v>
      </c>
      <c r="I13" s="143">
        <f>C13*ParaFiscales!$C$23</f>
        <v>0</v>
      </c>
      <c r="J13" s="143">
        <f t="shared" si="2"/>
        <v>0</v>
      </c>
      <c r="K13" s="140"/>
      <c r="L13" s="143">
        <f t="shared" si="3"/>
        <v>0</v>
      </c>
      <c r="M13" s="139">
        <f t="shared" si="4"/>
        <v>0</v>
      </c>
    </row>
    <row r="14">
      <c r="B14" s="36"/>
      <c r="C14" s="140"/>
      <c r="D14" s="52"/>
      <c r="E14" s="142">
        <f>C14*ParaFiscales!$C$21</f>
        <v>0</v>
      </c>
      <c r="F14" s="143">
        <f>C14*ParaFiscales!$C$20</f>
        <v>0</v>
      </c>
      <c r="G14" s="143">
        <f t="shared" si="1"/>
        <v>0</v>
      </c>
      <c r="H14" s="143">
        <f>C14*ParaFiscales!$C$24</f>
        <v>0</v>
      </c>
      <c r="I14" s="143">
        <f>C14*ParaFiscales!$C$23</f>
        <v>0</v>
      </c>
      <c r="J14" s="143">
        <f t="shared" si="2"/>
        <v>0</v>
      </c>
      <c r="K14" s="140"/>
      <c r="L14" s="143">
        <f t="shared" si="3"/>
        <v>0</v>
      </c>
      <c r="M14" s="139">
        <f t="shared" si="4"/>
        <v>0</v>
      </c>
    </row>
    <row r="15">
      <c r="B15" s="36"/>
      <c r="C15" s="140"/>
      <c r="D15" s="52"/>
      <c r="E15" s="142">
        <f>C15*ParaFiscales!$C$21</f>
        <v>0</v>
      </c>
      <c r="F15" s="143">
        <f>C15*ParaFiscales!$C$20</f>
        <v>0</v>
      </c>
      <c r="G15" s="143">
        <f t="shared" si="1"/>
        <v>0</v>
      </c>
      <c r="H15" s="143">
        <f>C15*ParaFiscales!$C$24</f>
        <v>0</v>
      </c>
      <c r="I15" s="143">
        <f>C15*ParaFiscales!$C$23</f>
        <v>0</v>
      </c>
      <c r="J15" s="143">
        <f t="shared" si="2"/>
        <v>0</v>
      </c>
      <c r="K15" s="140"/>
      <c r="L15" s="143">
        <f t="shared" si="3"/>
        <v>0</v>
      </c>
      <c r="M15" s="139">
        <f t="shared" si="4"/>
        <v>0</v>
      </c>
    </row>
    <row r="16">
      <c r="B16" s="144"/>
      <c r="C16" s="145"/>
      <c r="D16" s="146"/>
      <c r="E16" s="142">
        <f>C16*ParaFiscales!$C$21</f>
        <v>0</v>
      </c>
      <c r="F16" s="143">
        <f>C16*ParaFiscales!$C$20</f>
        <v>0</v>
      </c>
      <c r="G16" s="143">
        <f t="shared" si="1"/>
        <v>0</v>
      </c>
      <c r="H16" s="143">
        <f>C16*ParaFiscales!$C$24</f>
        <v>0</v>
      </c>
      <c r="I16" s="143">
        <f>C16*ParaFiscales!$C$23</f>
        <v>0</v>
      </c>
      <c r="J16" s="143">
        <f t="shared" si="2"/>
        <v>0</v>
      </c>
      <c r="K16" s="145"/>
      <c r="L16" s="143">
        <f t="shared" si="3"/>
        <v>0</v>
      </c>
      <c r="M16" s="139">
        <f t="shared" si="4"/>
        <v>0</v>
      </c>
    </row>
    <row r="17">
      <c r="B17" s="80" t="s">
        <v>26</v>
      </c>
      <c r="C17" s="125">
        <f>SUM(C5:C16)</f>
        <v>5200000</v>
      </c>
      <c r="D17" s="80"/>
      <c r="E17" s="125">
        <f t="shared" ref="E17:M17" si="5">SUM(E5:E16)</f>
        <v>208000</v>
      </c>
      <c r="F17" s="125">
        <f t="shared" si="5"/>
        <v>442000</v>
      </c>
      <c r="G17" s="125">
        <f t="shared" si="5"/>
        <v>650000</v>
      </c>
      <c r="H17" s="125">
        <f t="shared" si="5"/>
        <v>208000</v>
      </c>
      <c r="I17" s="125">
        <f t="shared" si="5"/>
        <v>624000</v>
      </c>
      <c r="J17" s="125">
        <f t="shared" si="5"/>
        <v>832000</v>
      </c>
      <c r="K17" s="125">
        <f t="shared" si="5"/>
        <v>600000</v>
      </c>
      <c r="L17" s="147">
        <f t="shared" si="5"/>
        <v>5384000</v>
      </c>
      <c r="M17" s="125">
        <f t="shared" si="5"/>
        <v>62400000</v>
      </c>
    </row>
    <row r="18">
      <c r="C18" s="148"/>
      <c r="E18" s="148"/>
      <c r="F18" s="148"/>
      <c r="G18" s="148"/>
      <c r="H18" s="148"/>
      <c r="I18" s="148"/>
      <c r="J18" s="148"/>
      <c r="K18" s="148"/>
      <c r="L18" s="148"/>
    </row>
    <row r="19">
      <c r="E19" s="1" t="s">
        <v>110</v>
      </c>
      <c r="F19" s="30"/>
      <c r="G19" s="30"/>
      <c r="H19" s="2"/>
    </row>
    <row r="20">
      <c r="B20" s="1" t="s">
        <v>47</v>
      </c>
      <c r="C20" s="2"/>
      <c r="E20" s="47" t="s">
        <v>111</v>
      </c>
      <c r="F20" s="47" t="s">
        <v>47</v>
      </c>
      <c r="G20" s="47" t="s">
        <v>112</v>
      </c>
      <c r="H20" s="47" t="s">
        <v>57</v>
      </c>
    </row>
    <row r="21" ht="15.75" customHeight="1">
      <c r="B21" s="63" t="s">
        <v>48</v>
      </c>
      <c r="C21" s="149">
        <f>$C$17*ParaFiscales!C8</f>
        <v>104000</v>
      </c>
      <c r="E21" s="150">
        <f>C17*12</f>
        <v>62400000</v>
      </c>
      <c r="F21" s="150">
        <f>C24*12</f>
        <v>5616000</v>
      </c>
      <c r="G21" s="150">
        <f>C30*12</f>
        <v>13621920</v>
      </c>
      <c r="H21" s="150">
        <f>(C33+C35)*12</f>
        <v>12792000</v>
      </c>
    </row>
    <row r="22" ht="15.75" customHeight="1">
      <c r="B22" s="64" t="s">
        <v>49</v>
      </c>
      <c r="C22" s="149">
        <f>$C$17*ParaFiscales!C9</f>
        <v>156000</v>
      </c>
    </row>
    <row r="23" ht="15.75" customHeight="1">
      <c r="B23" s="69" t="s">
        <v>50</v>
      </c>
      <c r="C23" s="149">
        <f>$C$17*ParaFiscales!C10</f>
        <v>208000</v>
      </c>
    </row>
    <row r="24" ht="15.75" customHeight="1">
      <c r="B24" s="151" t="s">
        <v>51</v>
      </c>
      <c r="C24" s="152">
        <f>SUM(C21:C23)</f>
        <v>468000</v>
      </c>
      <c r="E24" s="1" t="s">
        <v>113</v>
      </c>
      <c r="F24" s="30"/>
      <c r="G24" s="30"/>
      <c r="H24" s="30"/>
      <c r="I24" s="30"/>
      <c r="J24" s="2"/>
      <c r="L24" s="1" t="s">
        <v>114</v>
      </c>
      <c r="M24" s="30"/>
      <c r="N24" s="30"/>
      <c r="O24" s="30"/>
      <c r="P24" s="30"/>
      <c r="Q24" s="2"/>
    </row>
    <row r="25" ht="15.75" customHeight="1">
      <c r="B25" s="14" t="s">
        <v>52</v>
      </c>
      <c r="C25" s="15"/>
      <c r="E25" s="47" t="s">
        <v>104</v>
      </c>
      <c r="F25" s="47" t="s">
        <v>33</v>
      </c>
      <c r="G25" s="47" t="s">
        <v>34</v>
      </c>
      <c r="H25" s="47" t="s">
        <v>35</v>
      </c>
      <c r="I25" s="47" t="s">
        <v>36</v>
      </c>
      <c r="J25" s="47" t="s">
        <v>37</v>
      </c>
      <c r="L25" s="47" t="s">
        <v>104</v>
      </c>
      <c r="M25" s="47" t="s">
        <v>33</v>
      </c>
      <c r="N25" s="47" t="s">
        <v>34</v>
      </c>
      <c r="O25" s="47" t="s">
        <v>35</v>
      </c>
      <c r="P25" s="47" t="s">
        <v>36</v>
      </c>
      <c r="Q25" s="47" t="s">
        <v>37</v>
      </c>
    </row>
    <row r="26" ht="15.75" customHeight="1">
      <c r="B26" s="153" t="s">
        <v>53</v>
      </c>
      <c r="C26" s="94">
        <f>$C$17*ParaFiscales!C13</f>
        <v>433160</v>
      </c>
      <c r="E26" s="154" t="str">
        <f t="shared" ref="E26:E29" si="7">B5</f>
        <v>Director Tecnico</v>
      </c>
      <c r="F26" s="138">
        <f t="shared" ref="F26:F36" si="8">M5</f>
        <v>21600000</v>
      </c>
      <c r="G26" s="94">
        <f>(F26*'Datos Economicos'!D20)+F26</f>
        <v>22356000</v>
      </c>
      <c r="H26" s="94">
        <f>(G26*'Datos Economicos'!E20)+G26</f>
        <v>23138460</v>
      </c>
      <c r="I26" s="94">
        <f>(H26*'Datos Economicos'!F20)+H26</f>
        <v>23994583.02</v>
      </c>
      <c r="J26" s="94">
        <f>(I26*'Datos Economicos'!G20)+I26</f>
        <v>24762409.68</v>
      </c>
      <c r="L26" s="154" t="str">
        <f t="shared" ref="L26:M26" si="6">B21</f>
        <v>SENA</v>
      </c>
      <c r="M26" s="138">
        <f t="shared" si="6"/>
        <v>104000</v>
      </c>
      <c r="N26" s="138">
        <f>(M26*'Datos Economicos'!$D$20)+M26</f>
        <v>107640</v>
      </c>
      <c r="O26" s="138">
        <f>(N26*'Datos Economicos'!$D$20)+N26</f>
        <v>111407.4</v>
      </c>
      <c r="P26" s="138">
        <f>(O26*'Datos Economicos'!$D$20)+O26</f>
        <v>115306.659</v>
      </c>
      <c r="Q26" s="94">
        <f>(P26*'Datos Economicos'!$D$20)+P26</f>
        <v>119342.3921</v>
      </c>
    </row>
    <row r="27" ht="15.75" customHeight="1">
      <c r="B27" s="155" t="s">
        <v>54</v>
      </c>
      <c r="C27" s="104">
        <f>$C$17*ParaFiscales!C14</f>
        <v>52000</v>
      </c>
      <c r="E27" s="156" t="str">
        <f t="shared" si="7"/>
        <v>Ditector Administrativo</v>
      </c>
      <c r="F27" s="143">
        <f t="shared" si="8"/>
        <v>21600000</v>
      </c>
      <c r="G27" s="104">
        <f>(F27*'Datos Economicos'!D20)+F27</f>
        <v>22356000</v>
      </c>
      <c r="H27" s="104">
        <f>(G27*'Datos Economicos'!E20)+G27</f>
        <v>23138460</v>
      </c>
      <c r="I27" s="104">
        <f>(H27*'Datos Economicos'!D20)+H27</f>
        <v>23948306.1</v>
      </c>
      <c r="J27" s="104">
        <f>(I27*'Datos Economicos'!D20)+I27</f>
        <v>24786496.81</v>
      </c>
      <c r="L27" s="156" t="str">
        <f t="shared" ref="L27:M27" si="9">B22</f>
        <v>ICBF</v>
      </c>
      <c r="M27" s="143">
        <f t="shared" si="9"/>
        <v>156000</v>
      </c>
      <c r="N27" s="143">
        <f>(M27*'Datos Economicos'!$D$20)+M27</f>
        <v>161460</v>
      </c>
      <c r="O27" s="143">
        <f>(N27*'Datos Economicos'!$D$20)+N27</f>
        <v>167111.1</v>
      </c>
      <c r="P27" s="143">
        <f>(O27*'Datos Economicos'!$D$20)+O27</f>
        <v>172959.9885</v>
      </c>
      <c r="Q27" s="104">
        <f>(P27*'Datos Economicos'!$D$20)+P27</f>
        <v>179013.5881</v>
      </c>
    </row>
    <row r="28" ht="15.75" customHeight="1">
      <c r="B28" s="155" t="s">
        <v>55</v>
      </c>
      <c r="C28" s="104">
        <f>$C$17*ParaFiscales!C15</f>
        <v>433160</v>
      </c>
      <c r="E28" s="156" t="str">
        <f t="shared" si="7"/>
        <v>Programador Junior</v>
      </c>
      <c r="F28" s="143">
        <f t="shared" si="8"/>
        <v>19200000</v>
      </c>
      <c r="G28" s="104">
        <f>(F28*'Datos Economicos'!D22)+F28</f>
        <v>19891200</v>
      </c>
      <c r="H28" s="104">
        <f>(F28*'Datos Economicos'!E22)+F28</f>
        <v>19852800</v>
      </c>
      <c r="I28" s="104">
        <f>(F28*'Datos Economicos'!F22)+F28</f>
        <v>19814400</v>
      </c>
      <c r="J28" s="104">
        <f>(F28*'Datos Economicos'!G22)+F28</f>
        <v>19814400</v>
      </c>
      <c r="L28" s="156" t="str">
        <f t="shared" ref="L28:M28" si="10">B23</f>
        <v>Cajas</v>
      </c>
      <c r="M28" s="143">
        <f t="shared" si="10"/>
        <v>208000</v>
      </c>
      <c r="N28" s="143">
        <f>(M28*'Datos Economicos'!$D$20)+M28</f>
        <v>215280</v>
      </c>
      <c r="O28" s="143">
        <f>(N28*'Datos Economicos'!$D$20)+N28</f>
        <v>222814.8</v>
      </c>
      <c r="P28" s="143">
        <f>(O28*'Datos Economicos'!$D$20)+O28</f>
        <v>230613.318</v>
      </c>
      <c r="Q28" s="104">
        <f>(P28*'Datos Economicos'!$D$20)+P28</f>
        <v>238684.7841</v>
      </c>
    </row>
    <row r="29" ht="15.75" customHeight="1">
      <c r="B29" s="157" t="s">
        <v>56</v>
      </c>
      <c r="C29" s="158">
        <f>$C$17*ParaFiscales!C16</f>
        <v>216840</v>
      </c>
      <c r="E29" s="156" t="str">
        <f t="shared" si="7"/>
        <v/>
      </c>
      <c r="F29" s="143">
        <f t="shared" si="8"/>
        <v>0</v>
      </c>
      <c r="G29" s="104">
        <f>(F29*'Datos Economicos'!D23)+F29</f>
        <v>0</v>
      </c>
      <c r="H29" s="104">
        <f>(F29*'Datos Economicos'!E23)+F29</f>
        <v>0</v>
      </c>
      <c r="I29" s="104">
        <f>(F29*'Datos Economicos'!F23)+F29</f>
        <v>0</v>
      </c>
      <c r="J29" s="104">
        <f>(F29*'Datos Economicos'!G23)+F29</f>
        <v>0</v>
      </c>
      <c r="L29" s="156" t="str">
        <f t="shared" ref="L29:M29" si="11">B26</f>
        <v>Cesantias</v>
      </c>
      <c r="M29" s="143">
        <f t="shared" si="11"/>
        <v>433160</v>
      </c>
      <c r="N29" s="143">
        <f>(M29*'Datos Economicos'!$D$20)+M29</f>
        <v>448320.6</v>
      </c>
      <c r="O29" s="143">
        <f>(N29*'Datos Economicos'!$D$20)+N29</f>
        <v>464011.821</v>
      </c>
      <c r="P29" s="143">
        <f>(O29*'Datos Economicos'!$D$20)+O29</f>
        <v>480252.2347</v>
      </c>
      <c r="Q29" s="104">
        <f>(P29*'Datos Economicos'!$D$20)+P29</f>
        <v>497061.063</v>
      </c>
    </row>
    <row r="30" ht="15.75" customHeight="1">
      <c r="B30" s="151" t="s">
        <v>51</v>
      </c>
      <c r="C30" s="159">
        <f>SUM(C26:C29)</f>
        <v>1135160</v>
      </c>
      <c r="E30" s="156"/>
      <c r="F30" s="143">
        <f t="shared" si="8"/>
        <v>0</v>
      </c>
      <c r="G30" s="104">
        <f>(F30*'Datos Economicos'!D24)+F30</f>
        <v>0</v>
      </c>
      <c r="H30" s="104">
        <f>(F30*'Datos Economicos'!E24)+F30</f>
        <v>0</v>
      </c>
      <c r="I30" s="104">
        <f>(F30*'Datos Economicos'!F24)+F30</f>
        <v>0</v>
      </c>
      <c r="J30" s="104">
        <f>(F30*'Datos Economicos'!G24)+F30</f>
        <v>0</v>
      </c>
      <c r="L30" s="156" t="str">
        <f t="shared" ref="L30:M30" si="12">B27</f>
        <v>Intereses a las Cesantias</v>
      </c>
      <c r="M30" s="143">
        <f t="shared" si="12"/>
        <v>52000</v>
      </c>
      <c r="N30" s="143">
        <f>(M30*'Datos Economicos'!$D$20)+M30</f>
        <v>53820</v>
      </c>
      <c r="O30" s="143">
        <f>(N30*'Datos Economicos'!$D$20)+N30</f>
        <v>55703.7</v>
      </c>
      <c r="P30" s="143">
        <f>(O30*'Datos Economicos'!$D$20)+O30</f>
        <v>57653.3295</v>
      </c>
      <c r="Q30" s="104">
        <f>(P30*'Datos Economicos'!$D$20)+P30</f>
        <v>59671.19603</v>
      </c>
    </row>
    <row r="31" ht="15.75" customHeight="1">
      <c r="B31" s="1" t="s">
        <v>57</v>
      </c>
      <c r="C31" s="2"/>
      <c r="E31" s="156"/>
      <c r="F31" s="143">
        <f t="shared" si="8"/>
        <v>0</v>
      </c>
      <c r="G31" s="104">
        <f>(F31*'Datos Economicos'!D25)+F31</f>
        <v>0</v>
      </c>
      <c r="H31" s="104">
        <f>(F31*'Datos Economicos'!E25)+F31</f>
        <v>0</v>
      </c>
      <c r="I31" s="104">
        <f>(F31*'Datos Economicos'!F25)+F31</f>
        <v>0</v>
      </c>
      <c r="J31" s="104">
        <f>(F31*'Datos Economicos'!G25)+F31</f>
        <v>0</v>
      </c>
      <c r="L31" s="156" t="str">
        <f t="shared" ref="L31:M31" si="13">B28</f>
        <v>Prima de Servicios</v>
      </c>
      <c r="M31" s="143">
        <f t="shared" si="13"/>
        <v>433160</v>
      </c>
      <c r="N31" s="143">
        <f>(M31*'Datos Economicos'!$D$20)+M31</f>
        <v>448320.6</v>
      </c>
      <c r="O31" s="143">
        <f>(N31*'Datos Economicos'!$D$20)+N31</f>
        <v>464011.821</v>
      </c>
      <c r="P31" s="143">
        <f>(O31*'Datos Economicos'!$D$20)+O31</f>
        <v>480252.2347</v>
      </c>
      <c r="Q31" s="104">
        <f>(P31*'Datos Economicos'!$D$20)+P31</f>
        <v>497061.063</v>
      </c>
    </row>
    <row r="32" ht="15.75" customHeight="1">
      <c r="B32" s="74" t="s">
        <v>58</v>
      </c>
      <c r="C32" s="2"/>
      <c r="E32" s="156"/>
      <c r="F32" s="143">
        <f t="shared" si="8"/>
        <v>0</v>
      </c>
      <c r="G32" s="104">
        <f>(F32*'Datos Economicos'!D26)+F32</f>
        <v>0</v>
      </c>
      <c r="H32" s="104">
        <f>(F32*'Datos Economicos'!E26)+F32</f>
        <v>0</v>
      </c>
      <c r="I32" s="104">
        <f>(F32*'Datos Economicos'!F26)+F32</f>
        <v>0</v>
      </c>
      <c r="J32" s="104">
        <f>(F32*'Datos Economicos'!G26)+F32</f>
        <v>0</v>
      </c>
      <c r="L32" s="156" t="str">
        <f t="shared" ref="L32:M32" si="14">B29</f>
        <v>Vacaciones</v>
      </c>
      <c r="M32" s="143">
        <f t="shared" si="14"/>
        <v>216840</v>
      </c>
      <c r="N32" s="143">
        <f>(M32*'Datos Economicos'!$D$20)+M32</f>
        <v>224429.4</v>
      </c>
      <c r="O32" s="143">
        <f>(N32*'Datos Economicos'!$D$20)+N32</f>
        <v>232284.429</v>
      </c>
      <c r="P32" s="143">
        <f>(O32*'Datos Economicos'!$D$20)+O32</f>
        <v>240414.384</v>
      </c>
      <c r="Q32" s="104">
        <f>(P32*'Datos Economicos'!$D$20)+P32</f>
        <v>248828.8875</v>
      </c>
    </row>
    <row r="33" ht="15.75" customHeight="1">
      <c r="B33" s="63" t="s">
        <v>59</v>
      </c>
      <c r="C33" s="94">
        <f>C17*ParaFiscales!C20</f>
        <v>442000</v>
      </c>
      <c r="E33" s="156"/>
      <c r="F33" s="143">
        <f t="shared" si="8"/>
        <v>0</v>
      </c>
      <c r="G33" s="104">
        <f>(F33*'Datos Economicos'!D27)+F33</f>
        <v>0</v>
      </c>
      <c r="H33" s="104">
        <f>(F33*'Datos Economicos'!E27)+F33</f>
        <v>0</v>
      </c>
      <c r="I33" s="104">
        <f>(F33*'Datos Economicos'!F27)+F33</f>
        <v>0</v>
      </c>
      <c r="J33" s="104">
        <f>(F33*'Datos Economicos'!G27)+F33</f>
        <v>0</v>
      </c>
      <c r="L33" s="156" t="str">
        <f>B32</f>
        <v>Salud</v>
      </c>
      <c r="M33" s="143">
        <f>C33</f>
        <v>442000</v>
      </c>
      <c r="N33" s="143">
        <f>(M33*'Datos Economicos'!$D$20)+M33</f>
        <v>457470</v>
      </c>
      <c r="O33" s="143">
        <f>(N33*'Datos Economicos'!$D$20)+N33</f>
        <v>473481.45</v>
      </c>
      <c r="P33" s="143">
        <f>(O33*'Datos Economicos'!$D$20)+O33</f>
        <v>490053.3008</v>
      </c>
      <c r="Q33" s="104">
        <f>(P33*'Datos Economicos'!$D$20)+P33</f>
        <v>507205.1663</v>
      </c>
    </row>
    <row r="34" ht="15.75" customHeight="1">
      <c r="B34" s="74" t="s">
        <v>61</v>
      </c>
      <c r="C34" s="2"/>
      <c r="E34" s="156"/>
      <c r="F34" s="143">
        <f t="shared" si="8"/>
        <v>0</v>
      </c>
      <c r="G34" s="104">
        <f>(F34*'Datos Economicos'!D28)+F34</f>
        <v>0</v>
      </c>
      <c r="H34" s="104">
        <f>(F34*'Datos Economicos'!E28)+F34</f>
        <v>0</v>
      </c>
      <c r="I34" s="104">
        <f>(F34*'Datos Economicos'!F28)+F34</f>
        <v>0</v>
      </c>
      <c r="J34" s="104">
        <f>(F34*'Datos Economicos'!G28)+F34</f>
        <v>0</v>
      </c>
      <c r="L34" s="156" t="str">
        <f>B34</f>
        <v>Pension</v>
      </c>
      <c r="M34" s="143">
        <f>C35</f>
        <v>624000</v>
      </c>
      <c r="N34" s="143">
        <f>(M34*'Datos Economicos'!$D$20)+M34</f>
        <v>645840</v>
      </c>
      <c r="O34" s="143">
        <f>(N34*'Datos Economicos'!$D$20)+N34</f>
        <v>668444.4</v>
      </c>
      <c r="P34" s="143">
        <f>(O34*'Datos Economicos'!$D$20)+O34</f>
        <v>691839.954</v>
      </c>
      <c r="Q34" s="104">
        <f>(P34*'Datos Economicos'!$D$20)+P34</f>
        <v>716054.3524</v>
      </c>
    </row>
    <row r="35" ht="15.75" customHeight="1">
      <c r="B35" s="63" t="s">
        <v>59</v>
      </c>
      <c r="C35" s="94">
        <f>C17*ParaFiscales!C23</f>
        <v>624000</v>
      </c>
      <c r="E35" s="156"/>
      <c r="F35" s="143">
        <f t="shared" si="8"/>
        <v>0</v>
      </c>
      <c r="G35" s="104">
        <f>(F35*'Datos Economicos'!D29)+F35</f>
        <v>0</v>
      </c>
      <c r="H35" s="104">
        <f>(F35*'Datos Economicos'!E29)+F35</f>
        <v>0</v>
      </c>
      <c r="I35" s="104">
        <f>(F35*'Datos Economicos'!F29)+F35</f>
        <v>0</v>
      </c>
      <c r="J35" s="104">
        <f>(F35*'Datos Economicos'!G29)+F35</f>
        <v>0</v>
      </c>
      <c r="L35" s="156"/>
      <c r="M35" s="143" t="str">
        <f t="shared" ref="M35:M36" si="15">T14</f>
        <v/>
      </c>
      <c r="N35" s="143">
        <f>(M35*'Datos Economicos'!K29)+M35</f>
        <v>0</v>
      </c>
      <c r="O35" s="143">
        <f>(M35*'Datos Economicos'!L29)+M35</f>
        <v>0</v>
      </c>
      <c r="P35" s="143">
        <f>(M35*'Datos Economicos'!M29)+M35</f>
        <v>0</v>
      </c>
      <c r="Q35" s="104">
        <f>(M35*'Datos Economicos'!N29)+M35</f>
        <v>0</v>
      </c>
    </row>
    <row r="36" ht="15.75" customHeight="1">
      <c r="B36" s="160" t="s">
        <v>26</v>
      </c>
      <c r="C36" s="161">
        <f>SUM(C24+C30+C33+C35)</f>
        <v>2669160</v>
      </c>
      <c r="E36" s="162"/>
      <c r="F36" s="143">
        <f t="shared" si="8"/>
        <v>0</v>
      </c>
      <c r="G36" s="104">
        <f>(F36*'Datos Economicos'!D30)+F36</f>
        <v>0</v>
      </c>
      <c r="H36" s="104">
        <f>(F36*'Datos Economicos'!E30)+F36</f>
        <v>0</v>
      </c>
      <c r="I36" s="104">
        <f>(F36*'Datos Economicos'!F30)+F36</f>
        <v>0</v>
      </c>
      <c r="J36" s="104">
        <f>(F36*'Datos Economicos'!G30)+F36</f>
        <v>0</v>
      </c>
      <c r="L36" s="163"/>
      <c r="M36" s="164" t="str">
        <f t="shared" si="15"/>
        <v/>
      </c>
      <c r="N36" s="164">
        <f>(M36*'Datos Economicos'!K30)+M36</f>
        <v>0</v>
      </c>
      <c r="O36" s="164">
        <f>(M36*'Datos Economicos'!L30)+M36</f>
        <v>0</v>
      </c>
      <c r="P36" s="164">
        <f>(M36*'Datos Economicos'!M30)+M36</f>
        <v>0</v>
      </c>
      <c r="Q36" s="158">
        <f>(M36*'Datos Economicos'!N30)+M36</f>
        <v>0</v>
      </c>
    </row>
    <row r="37" ht="15.75" customHeight="1">
      <c r="E37" s="80" t="s">
        <v>51</v>
      </c>
      <c r="F37" s="125">
        <f t="shared" ref="F37:J37" si="16">SUM(F26:F36)</f>
        <v>62400000</v>
      </c>
      <c r="G37" s="125">
        <f t="shared" si="16"/>
        <v>64603200</v>
      </c>
      <c r="H37" s="125">
        <f t="shared" si="16"/>
        <v>66129720</v>
      </c>
      <c r="I37" s="125">
        <f t="shared" si="16"/>
        <v>67757289.12</v>
      </c>
      <c r="J37" s="125">
        <f t="shared" si="16"/>
        <v>69363306.49</v>
      </c>
      <c r="L37" s="124" t="s">
        <v>51</v>
      </c>
      <c r="M37" s="165">
        <f t="shared" ref="M37:Q37" si="17">SUM(M26:M36)</f>
        <v>2669160</v>
      </c>
      <c r="N37" s="165">
        <f t="shared" si="17"/>
        <v>2762580.6</v>
      </c>
      <c r="O37" s="165">
        <f t="shared" si="17"/>
        <v>2859270.921</v>
      </c>
      <c r="P37" s="165">
        <f t="shared" si="17"/>
        <v>2959345.403</v>
      </c>
      <c r="Q37" s="165">
        <f t="shared" si="17"/>
        <v>3062922.492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B20:C20"/>
    <mergeCell ref="B25:C25"/>
    <mergeCell ref="B31:C31"/>
    <mergeCell ref="B32:C32"/>
    <mergeCell ref="B34:C34"/>
    <mergeCell ref="B3:D3"/>
    <mergeCell ref="E3:G3"/>
    <mergeCell ref="H3:J3"/>
    <mergeCell ref="M3:M4"/>
    <mergeCell ref="E19:H19"/>
    <mergeCell ref="E24:J24"/>
    <mergeCell ref="L24:Q24"/>
  </mergeCells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1.43"/>
    <col customWidth="1" min="3" max="3" width="23.0"/>
    <col customWidth="1" min="4" max="4" width="17.86"/>
    <col customWidth="1" min="5" max="5" width="21.29"/>
    <col customWidth="1" min="6" max="6" width="22.0"/>
    <col customWidth="1" min="7" max="7" width="18.57"/>
    <col customWidth="1" min="8" max="8" width="19.57"/>
    <col customWidth="1" min="9" max="26" width="11.43"/>
  </cols>
  <sheetData>
    <row r="3">
      <c r="C3" s="44" t="s">
        <v>115</v>
      </c>
      <c r="D3" s="30"/>
      <c r="E3" s="30"/>
      <c r="F3" s="2"/>
    </row>
    <row r="4">
      <c r="C4" s="47" t="s">
        <v>65</v>
      </c>
      <c r="D4" s="47" t="s">
        <v>67</v>
      </c>
      <c r="E4" s="47" t="s">
        <v>116</v>
      </c>
      <c r="F4" s="47" t="s">
        <v>117</v>
      </c>
    </row>
    <row r="5">
      <c r="C5" s="83"/>
      <c r="D5" s="49"/>
      <c r="E5" s="94" t="str">
        <f t="shared" ref="E5:E15" si="1">D5</f>
        <v/>
      </c>
      <c r="F5" s="94">
        <f t="shared" ref="F5:F15" si="2">E5*12</f>
        <v>0</v>
      </c>
    </row>
    <row r="6">
      <c r="C6" s="36"/>
      <c r="D6" s="52"/>
      <c r="E6" s="104" t="str">
        <f t="shared" si="1"/>
        <v/>
      </c>
      <c r="F6" s="104">
        <f t="shared" si="2"/>
        <v>0</v>
      </c>
    </row>
    <row r="7">
      <c r="C7" s="36"/>
      <c r="D7" s="52"/>
      <c r="E7" s="104" t="str">
        <f t="shared" si="1"/>
        <v/>
      </c>
      <c r="F7" s="104">
        <f t="shared" si="2"/>
        <v>0</v>
      </c>
    </row>
    <row r="8">
      <c r="C8" s="36"/>
      <c r="D8" s="52"/>
      <c r="E8" s="104" t="str">
        <f t="shared" si="1"/>
        <v/>
      </c>
      <c r="F8" s="104">
        <f t="shared" si="2"/>
        <v>0</v>
      </c>
    </row>
    <row r="9">
      <c r="C9" s="36"/>
      <c r="D9" s="52"/>
      <c r="E9" s="104" t="str">
        <f t="shared" si="1"/>
        <v/>
      </c>
      <c r="F9" s="104">
        <f t="shared" si="2"/>
        <v>0</v>
      </c>
    </row>
    <row r="10">
      <c r="C10" s="36"/>
      <c r="D10" s="52"/>
      <c r="E10" s="104" t="str">
        <f t="shared" si="1"/>
        <v/>
      </c>
      <c r="F10" s="104">
        <f t="shared" si="2"/>
        <v>0</v>
      </c>
    </row>
    <row r="11">
      <c r="C11" s="36"/>
      <c r="D11" s="52"/>
      <c r="E11" s="104" t="str">
        <f t="shared" si="1"/>
        <v/>
      </c>
      <c r="F11" s="104">
        <f t="shared" si="2"/>
        <v>0</v>
      </c>
    </row>
    <row r="12">
      <c r="C12" s="36"/>
      <c r="D12" s="52"/>
      <c r="E12" s="104" t="str">
        <f t="shared" si="1"/>
        <v/>
      </c>
      <c r="F12" s="104">
        <f t="shared" si="2"/>
        <v>0</v>
      </c>
    </row>
    <row r="13">
      <c r="C13" s="36"/>
      <c r="D13" s="52"/>
      <c r="E13" s="104" t="str">
        <f t="shared" si="1"/>
        <v/>
      </c>
      <c r="F13" s="104">
        <f t="shared" si="2"/>
        <v>0</v>
      </c>
    </row>
    <row r="14">
      <c r="C14" s="36"/>
      <c r="D14" s="52"/>
      <c r="E14" s="104" t="str">
        <f t="shared" si="1"/>
        <v/>
      </c>
      <c r="F14" s="104">
        <f t="shared" si="2"/>
        <v>0</v>
      </c>
    </row>
    <row r="15">
      <c r="C15" s="144"/>
      <c r="D15" s="146"/>
      <c r="E15" s="104" t="str">
        <f t="shared" si="1"/>
        <v/>
      </c>
      <c r="F15" s="104">
        <f t="shared" si="2"/>
        <v>0</v>
      </c>
    </row>
    <row r="16">
      <c r="C16" s="80" t="s">
        <v>51</v>
      </c>
      <c r="D16" s="125">
        <f t="shared" ref="D16:F16" si="3">SUM(D5:D15)</f>
        <v>0</v>
      </c>
      <c r="E16" s="125">
        <f t="shared" si="3"/>
        <v>0</v>
      </c>
      <c r="F16" s="125">
        <f t="shared" si="3"/>
        <v>0</v>
      </c>
    </row>
    <row r="18">
      <c r="C18" s="1" t="s">
        <v>118</v>
      </c>
      <c r="D18" s="30"/>
      <c r="E18" s="30"/>
      <c r="F18" s="30"/>
      <c r="G18" s="30"/>
      <c r="H18" s="2"/>
    </row>
    <row r="19">
      <c r="C19" s="47" t="s">
        <v>65</v>
      </c>
      <c r="D19" s="47" t="s">
        <v>33</v>
      </c>
      <c r="E19" s="47" t="s">
        <v>34</v>
      </c>
      <c r="F19" s="47" t="s">
        <v>35</v>
      </c>
      <c r="G19" s="47" t="s">
        <v>36</v>
      </c>
      <c r="H19" s="47" t="s">
        <v>37</v>
      </c>
    </row>
    <row r="20">
      <c r="C20" s="154" t="str">
        <f t="shared" ref="C20:C22" si="4">C5</f>
        <v/>
      </c>
      <c r="D20" s="94">
        <f t="shared" ref="D20:D22" si="5">F5</f>
        <v>0</v>
      </c>
      <c r="E20" s="137">
        <f>(D20*'Datos Economicos'!$E$20)+D20</f>
        <v>0</v>
      </c>
      <c r="F20" s="138">
        <f>(E20*'Datos Economicos'!$F$20)+E20</f>
        <v>0</v>
      </c>
      <c r="G20" s="138">
        <f>(F20*'Datos Economicos'!$G$20)+F20</f>
        <v>0</v>
      </c>
      <c r="H20" s="94">
        <f>(G20*'Datos Economicos'!$H$20)+G20</f>
        <v>0</v>
      </c>
    </row>
    <row r="21" ht="15.75" customHeight="1">
      <c r="C21" s="156" t="str">
        <f t="shared" si="4"/>
        <v/>
      </c>
      <c r="D21" s="104">
        <f t="shared" si="5"/>
        <v>0</v>
      </c>
      <c r="E21" s="142">
        <f>(D21*'Datos Economicos'!$E$20)+D21</f>
        <v>0</v>
      </c>
      <c r="F21" s="143">
        <f>(E21*'Datos Economicos'!$F$20)+E21</f>
        <v>0</v>
      </c>
      <c r="G21" s="143">
        <f>(F21*'Datos Economicos'!$G$20)+F21</f>
        <v>0</v>
      </c>
      <c r="H21" s="104">
        <f>(G21*'Datos Economicos'!$H$20)+G21</f>
        <v>0</v>
      </c>
    </row>
    <row r="22" ht="15.75" customHeight="1">
      <c r="C22" s="156" t="str">
        <f t="shared" si="4"/>
        <v/>
      </c>
      <c r="D22" s="104">
        <f t="shared" si="5"/>
        <v>0</v>
      </c>
      <c r="E22" s="142">
        <f>(D22*'Datos Economicos'!$E$20)+D22</f>
        <v>0</v>
      </c>
      <c r="F22" s="143">
        <f>(E22*'Datos Economicos'!$F$20)+E22</f>
        <v>0</v>
      </c>
      <c r="G22" s="143">
        <f>(F22*'Datos Economicos'!$G$20)+F22</f>
        <v>0</v>
      </c>
      <c r="H22" s="104">
        <f>(G22*'Datos Economicos'!$H$20)+G22</f>
        <v>0</v>
      </c>
    </row>
    <row r="23" ht="15.75" customHeight="1">
      <c r="C23" s="156"/>
      <c r="D23" s="104"/>
      <c r="E23" s="142"/>
      <c r="F23" s="143"/>
      <c r="G23" s="143"/>
      <c r="H23" s="104"/>
    </row>
    <row r="24" ht="15.75" customHeight="1">
      <c r="C24" s="156"/>
      <c r="D24" s="104"/>
      <c r="E24" s="142"/>
      <c r="F24" s="143"/>
      <c r="G24" s="143"/>
      <c r="H24" s="104"/>
    </row>
    <row r="25" ht="15.75" customHeight="1">
      <c r="C25" s="156"/>
      <c r="D25" s="104"/>
      <c r="E25" s="142"/>
      <c r="F25" s="143"/>
      <c r="G25" s="143"/>
      <c r="H25" s="104"/>
    </row>
    <row r="26" ht="15.75" customHeight="1">
      <c r="C26" s="156"/>
      <c r="D26" s="104"/>
      <c r="E26" s="142"/>
      <c r="F26" s="143"/>
      <c r="G26" s="143"/>
      <c r="H26" s="104"/>
    </row>
    <row r="27" ht="15.75" customHeight="1">
      <c r="C27" s="156"/>
      <c r="D27" s="104"/>
      <c r="E27" s="142"/>
      <c r="F27" s="143"/>
      <c r="G27" s="143"/>
      <c r="H27" s="104"/>
    </row>
    <row r="28" ht="15.75" customHeight="1">
      <c r="C28" s="156"/>
      <c r="D28" s="104"/>
      <c r="E28" s="142"/>
      <c r="F28" s="143"/>
      <c r="G28" s="143"/>
      <c r="H28" s="104"/>
    </row>
    <row r="29" ht="15.75" customHeight="1">
      <c r="C29" s="156"/>
      <c r="D29" s="104"/>
      <c r="E29" s="142"/>
      <c r="F29" s="143"/>
      <c r="G29" s="143"/>
      <c r="H29" s="104"/>
    </row>
    <row r="30" ht="15.75" customHeight="1">
      <c r="C30" s="163"/>
      <c r="D30" s="158"/>
      <c r="E30" s="166"/>
      <c r="F30" s="164"/>
      <c r="G30" s="164"/>
      <c r="H30" s="158"/>
    </row>
    <row r="31" ht="15.75" customHeight="1">
      <c r="C31" s="124" t="s">
        <v>51</v>
      </c>
      <c r="D31" s="165">
        <f t="shared" ref="D31:H31" si="6">SUM(D20:D30)</f>
        <v>0</v>
      </c>
      <c r="E31" s="165">
        <f t="shared" si="6"/>
        <v>0</v>
      </c>
      <c r="F31" s="165">
        <f t="shared" si="6"/>
        <v>0</v>
      </c>
      <c r="G31" s="165">
        <f t="shared" si="6"/>
        <v>0</v>
      </c>
      <c r="H31" s="165">
        <f t="shared" si="6"/>
        <v>0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3:F3"/>
    <mergeCell ref="C18:H18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45.0"/>
    <col customWidth="1" min="3" max="3" width="22.43"/>
    <col customWidth="1" min="4" max="4" width="21.14"/>
    <col customWidth="1" min="5" max="5" width="21.71"/>
    <col customWidth="1" min="6" max="6" width="21.0"/>
    <col customWidth="1" min="7" max="7" width="17.0"/>
    <col customWidth="1" min="8" max="8" width="20.29"/>
    <col customWidth="1" min="9" max="26" width="11.43"/>
  </cols>
  <sheetData>
    <row r="2">
      <c r="B2" s="45" t="s">
        <v>19</v>
      </c>
      <c r="C2" s="167" t="str">
        <f>'Estructura de Mercado'!B8</f>
        <v>grama</v>
      </c>
      <c r="D2" s="30"/>
      <c r="E2" s="30"/>
      <c r="F2" s="30"/>
      <c r="G2" s="30"/>
      <c r="H2" s="2"/>
    </row>
    <row r="4">
      <c r="B4" s="1" t="s">
        <v>119</v>
      </c>
      <c r="C4" s="30"/>
      <c r="D4" s="30"/>
      <c r="E4" s="30"/>
      <c r="F4" s="30"/>
      <c r="G4" s="30"/>
      <c r="H4" s="2"/>
    </row>
    <row r="5">
      <c r="B5" s="45" t="s">
        <v>65</v>
      </c>
      <c r="C5" s="45" t="s">
        <v>120</v>
      </c>
      <c r="D5" s="45" t="s">
        <v>33</v>
      </c>
      <c r="E5" s="45" t="s">
        <v>34</v>
      </c>
      <c r="F5" s="45" t="s">
        <v>35</v>
      </c>
      <c r="G5" s="45" t="s">
        <v>36</v>
      </c>
      <c r="H5" s="45" t="s">
        <v>37</v>
      </c>
    </row>
    <row r="6">
      <c r="B6" s="168" t="s">
        <v>121</v>
      </c>
      <c r="C6" s="94">
        <f>F28</f>
        <v>0</v>
      </c>
      <c r="D6" s="94">
        <f>C6</f>
        <v>0</v>
      </c>
      <c r="E6" s="94">
        <f>(D6*'Datos Economicos'!E21)+D6</f>
        <v>0</v>
      </c>
      <c r="F6" s="94">
        <f>(E6*'Datos Economicos'!F21)+E6</f>
        <v>0</v>
      </c>
      <c r="G6" s="94">
        <f>(F6*'Datos Economicos'!G21)+F6</f>
        <v>0</v>
      </c>
      <c r="H6" s="94">
        <f>(G6*'Datos Economicos'!H21)+G6</f>
        <v>0</v>
      </c>
    </row>
    <row r="7">
      <c r="B7" s="37"/>
      <c r="C7" s="104"/>
      <c r="D7" s="104"/>
      <c r="E7" s="104"/>
      <c r="F7" s="104"/>
      <c r="G7" s="104"/>
      <c r="H7" s="104"/>
    </row>
    <row r="8">
      <c r="B8" s="37"/>
      <c r="C8" s="104"/>
      <c r="D8" s="104"/>
      <c r="E8" s="104"/>
      <c r="F8" s="104"/>
      <c r="G8" s="104"/>
      <c r="H8" s="104"/>
    </row>
    <row r="9">
      <c r="B9" s="169"/>
      <c r="C9" s="158"/>
      <c r="D9" s="158"/>
      <c r="E9" s="158"/>
      <c r="F9" s="158"/>
      <c r="G9" s="158"/>
      <c r="H9" s="158"/>
    </row>
    <row r="10">
      <c r="B10" s="80" t="s">
        <v>51</v>
      </c>
      <c r="C10" s="125">
        <f t="shared" ref="C10:H10" si="1">SUM(C6:C9)</f>
        <v>0</v>
      </c>
      <c r="D10" s="125">
        <f t="shared" si="1"/>
        <v>0</v>
      </c>
      <c r="E10" s="125">
        <f t="shared" si="1"/>
        <v>0</v>
      </c>
      <c r="F10" s="125">
        <f t="shared" si="1"/>
        <v>0</v>
      </c>
      <c r="G10" s="125">
        <f t="shared" si="1"/>
        <v>0</v>
      </c>
      <c r="H10" s="125">
        <f t="shared" si="1"/>
        <v>0</v>
      </c>
    </row>
    <row r="13">
      <c r="B13" s="44" t="s">
        <v>122</v>
      </c>
      <c r="C13" s="30"/>
      <c r="D13" s="30"/>
      <c r="E13" s="30"/>
      <c r="F13" s="2"/>
      <c r="G13" s="170"/>
      <c r="H13" s="170"/>
    </row>
    <row r="14">
      <c r="B14" s="47" t="s">
        <v>123</v>
      </c>
      <c r="C14" s="47" t="s">
        <v>124</v>
      </c>
      <c r="D14" s="47" t="s">
        <v>85</v>
      </c>
      <c r="E14" s="47" t="s">
        <v>125</v>
      </c>
      <c r="F14" s="47" t="s">
        <v>126</v>
      </c>
    </row>
    <row r="15">
      <c r="B15" s="83" t="s">
        <v>127</v>
      </c>
      <c r="C15" s="83" t="s">
        <v>124</v>
      </c>
      <c r="D15" s="49">
        <v>0.0</v>
      </c>
      <c r="E15" s="83">
        <v>1.0</v>
      </c>
      <c r="F15" s="94">
        <f t="shared" ref="F15:F27" si="2">D15*E15</f>
        <v>0</v>
      </c>
    </row>
    <row r="16">
      <c r="B16" s="36" t="s">
        <v>128</v>
      </c>
      <c r="C16" s="36" t="s">
        <v>124</v>
      </c>
      <c r="D16" s="52">
        <v>0.0</v>
      </c>
      <c r="E16" s="36">
        <v>1.0</v>
      </c>
      <c r="F16" s="104">
        <f t="shared" si="2"/>
        <v>0</v>
      </c>
    </row>
    <row r="17">
      <c r="B17" s="36" t="s">
        <v>129</v>
      </c>
      <c r="C17" s="36" t="s">
        <v>124</v>
      </c>
      <c r="D17" s="52">
        <v>0.0</v>
      </c>
      <c r="E17" s="36">
        <v>1.0</v>
      </c>
      <c r="F17" s="104">
        <f t="shared" si="2"/>
        <v>0</v>
      </c>
    </row>
    <row r="18">
      <c r="B18" s="36" t="s">
        <v>130</v>
      </c>
      <c r="C18" s="36" t="s">
        <v>124</v>
      </c>
      <c r="D18" s="52">
        <v>0.0</v>
      </c>
      <c r="E18" s="36">
        <v>1.0</v>
      </c>
      <c r="F18" s="104">
        <f t="shared" si="2"/>
        <v>0</v>
      </c>
    </row>
    <row r="19">
      <c r="B19" s="36" t="s">
        <v>131</v>
      </c>
      <c r="C19" s="36" t="s">
        <v>124</v>
      </c>
      <c r="D19" s="52">
        <v>0.0</v>
      </c>
      <c r="E19" s="36">
        <v>1.0</v>
      </c>
      <c r="F19" s="104">
        <f t="shared" si="2"/>
        <v>0</v>
      </c>
    </row>
    <row r="20">
      <c r="B20" s="36" t="s">
        <v>132</v>
      </c>
      <c r="C20" s="36" t="s">
        <v>124</v>
      </c>
      <c r="D20" s="52">
        <v>0.0</v>
      </c>
      <c r="E20" s="36">
        <v>1.0</v>
      </c>
      <c r="F20" s="104">
        <f t="shared" si="2"/>
        <v>0</v>
      </c>
    </row>
    <row r="21" ht="15.75" customHeight="1">
      <c r="B21" s="36"/>
      <c r="C21" s="36"/>
      <c r="D21" s="52">
        <v>0.0</v>
      </c>
      <c r="E21" s="36"/>
      <c r="F21" s="104">
        <f t="shared" si="2"/>
        <v>0</v>
      </c>
    </row>
    <row r="22" ht="15.75" customHeight="1">
      <c r="B22" s="36"/>
      <c r="C22" s="36"/>
      <c r="D22" s="52">
        <v>0.0</v>
      </c>
      <c r="E22" s="36"/>
      <c r="F22" s="104">
        <f t="shared" si="2"/>
        <v>0</v>
      </c>
    </row>
    <row r="23" ht="15.75" customHeight="1">
      <c r="B23" s="36"/>
      <c r="C23" s="36"/>
      <c r="D23" s="52">
        <v>0.0</v>
      </c>
      <c r="E23" s="36"/>
      <c r="F23" s="104">
        <f t="shared" si="2"/>
        <v>0</v>
      </c>
    </row>
    <row r="24" ht="15.75" customHeight="1">
      <c r="B24" s="36"/>
      <c r="C24" s="36"/>
      <c r="D24" s="52">
        <v>0.0</v>
      </c>
      <c r="E24" s="36"/>
      <c r="F24" s="104">
        <f t="shared" si="2"/>
        <v>0</v>
      </c>
    </row>
    <row r="25" ht="15.75" customHeight="1">
      <c r="B25" s="36"/>
      <c r="C25" s="36"/>
      <c r="D25" s="52">
        <v>0.0</v>
      </c>
      <c r="E25" s="36"/>
      <c r="F25" s="104">
        <f t="shared" si="2"/>
        <v>0</v>
      </c>
    </row>
    <row r="26" ht="15.75" customHeight="1">
      <c r="B26" s="36"/>
      <c r="C26" s="36"/>
      <c r="D26" s="52">
        <v>0.0</v>
      </c>
      <c r="E26" s="36"/>
      <c r="F26" s="104">
        <f t="shared" si="2"/>
        <v>0</v>
      </c>
    </row>
    <row r="27" ht="15.75" customHeight="1">
      <c r="B27" s="144"/>
      <c r="C27" s="144"/>
      <c r="D27" s="52">
        <v>0.0</v>
      </c>
      <c r="E27" s="144"/>
      <c r="F27" s="104">
        <f t="shared" si="2"/>
        <v>0</v>
      </c>
    </row>
    <row r="28" ht="15.75" customHeight="1">
      <c r="B28" s="80" t="s">
        <v>133</v>
      </c>
      <c r="C28" s="80"/>
      <c r="D28" s="125">
        <f>SUM(D15:D27)</f>
        <v>0</v>
      </c>
      <c r="E28" s="80"/>
      <c r="F28" s="87">
        <f>SUM(F15:F27)</f>
        <v>0</v>
      </c>
    </row>
    <row r="29" ht="15.75" customHeight="1"/>
    <row r="30" ht="15.75" customHeight="1"/>
    <row r="31" ht="15.75" customHeight="1">
      <c r="B31" s="44" t="s">
        <v>134</v>
      </c>
      <c r="C31" s="30"/>
      <c r="D31" s="30"/>
      <c r="E31" s="30"/>
      <c r="F31" s="2"/>
    </row>
    <row r="32" ht="15.75" customHeight="1">
      <c r="B32" s="47" t="s">
        <v>134</v>
      </c>
      <c r="C32" s="47" t="s">
        <v>124</v>
      </c>
      <c r="D32" s="47" t="s">
        <v>85</v>
      </c>
      <c r="E32" s="47" t="s">
        <v>125</v>
      </c>
      <c r="F32" s="47" t="s">
        <v>126</v>
      </c>
    </row>
    <row r="33" ht="15.75" customHeight="1">
      <c r="B33" s="83"/>
      <c r="C33" s="83"/>
      <c r="D33" s="49"/>
      <c r="E33" s="83"/>
      <c r="F33" s="49"/>
    </row>
    <row r="34" ht="15.75" customHeight="1">
      <c r="B34" s="36"/>
      <c r="C34" s="36"/>
      <c r="D34" s="52"/>
      <c r="E34" s="36"/>
      <c r="F34" s="52"/>
    </row>
    <row r="35" ht="15.75" customHeight="1">
      <c r="B35" s="36"/>
      <c r="C35" s="36"/>
      <c r="D35" s="52"/>
      <c r="E35" s="36"/>
      <c r="F35" s="52"/>
    </row>
    <row r="36" ht="15.75" customHeight="1">
      <c r="B36" s="36"/>
      <c r="C36" s="36"/>
      <c r="D36" s="52"/>
      <c r="E36" s="36"/>
      <c r="F36" s="52"/>
    </row>
    <row r="37" ht="15.75" customHeight="1">
      <c r="B37" s="36"/>
      <c r="C37" s="36"/>
      <c r="D37" s="52"/>
      <c r="E37" s="36"/>
      <c r="F37" s="52"/>
    </row>
    <row r="38" ht="15.75" customHeight="1">
      <c r="B38" s="36"/>
      <c r="C38" s="36"/>
      <c r="D38" s="52"/>
      <c r="E38" s="36"/>
      <c r="F38" s="52"/>
    </row>
    <row r="39" ht="15.75" customHeight="1">
      <c r="B39" s="36"/>
      <c r="C39" s="36"/>
      <c r="D39" s="52"/>
      <c r="E39" s="36"/>
      <c r="F39" s="52"/>
    </row>
    <row r="40" ht="15.75" customHeight="1">
      <c r="B40" s="36"/>
      <c r="C40" s="36"/>
      <c r="D40" s="52"/>
      <c r="E40" s="36"/>
      <c r="F40" s="52"/>
    </row>
    <row r="41" ht="15.75" customHeight="1">
      <c r="B41" s="36"/>
      <c r="C41" s="36"/>
      <c r="D41" s="52"/>
      <c r="E41" s="36"/>
      <c r="F41" s="52"/>
    </row>
    <row r="42" ht="15.75" customHeight="1">
      <c r="B42" s="36"/>
      <c r="C42" s="36"/>
      <c r="D42" s="52"/>
      <c r="E42" s="36"/>
      <c r="F42" s="52"/>
    </row>
    <row r="43" ht="15.75" customHeight="1">
      <c r="B43" s="36"/>
      <c r="C43" s="36"/>
      <c r="D43" s="52"/>
      <c r="E43" s="36"/>
      <c r="F43" s="52"/>
    </row>
    <row r="44" ht="15.75" customHeight="1">
      <c r="B44" s="36"/>
      <c r="C44" s="36"/>
      <c r="D44" s="52"/>
      <c r="E44" s="36"/>
      <c r="F44" s="52"/>
    </row>
    <row r="45" ht="15.75" customHeight="1">
      <c r="B45" s="144"/>
      <c r="C45" s="144"/>
      <c r="D45" s="146"/>
      <c r="E45" s="144"/>
      <c r="F45" s="146"/>
    </row>
    <row r="46" ht="15.75" customHeight="1">
      <c r="B46" s="80" t="s">
        <v>133</v>
      </c>
      <c r="C46" s="80"/>
      <c r="D46" s="125">
        <f>SUM(D33:D45)</f>
        <v>0</v>
      </c>
      <c r="E46" s="80"/>
      <c r="F46" s="125">
        <f>SUM(F33:F45)</f>
        <v>0</v>
      </c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C2:H2"/>
    <mergeCell ref="B4:H4"/>
    <mergeCell ref="B13:F13"/>
    <mergeCell ref="B31:F3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2023-05-18T14:47:45Z</dcterms:created>
  <dc:creator>Julian Andres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b4b65bec-42e9-415c-89bf-665daa844c10</vt:lpwstr>
  </property>
</Properties>
</file>