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Feinstaub\Daten_Matthias_Lochmann\"/>
    </mc:Choice>
  </mc:AlternateContent>
  <xr:revisionPtr revIDLastSave="0" documentId="13_ncr:1_{598D7927-ED32-4335-8069-BAE46E3AE62A}" xr6:coauthVersionLast="36" xr6:coauthVersionMax="36" xr10:uidLastSave="{00000000-0000-0000-0000-000000000000}"/>
  <bookViews>
    <workbookView xWindow="0" yWindow="0" windowWidth="24720" windowHeight="14025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Sources" sheetId="8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"UXZKW2JTVZIJ4B59C7DLBNT6"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8" l="1"/>
  <c r="J21" i="1" l="1"/>
  <c r="J20" i="1"/>
  <c r="C40" i="2"/>
  <c r="K25" i="1" l="1"/>
  <c r="J24" i="1"/>
  <c r="G38" i="1"/>
  <c r="C38" i="1"/>
  <c r="B38" i="1"/>
  <c r="H38" i="1"/>
  <c r="D37" i="2" l="1"/>
  <c r="D36" i="2"/>
  <c r="D38" i="2" l="1"/>
  <c r="J19" i="1" l="1"/>
  <c r="K20" i="1" l="1"/>
  <c r="K18" i="1" l="1"/>
  <c r="K24" i="1" l="1"/>
  <c r="J25" i="1"/>
  <c r="J18" i="1"/>
  <c r="K19" i="1"/>
  <c r="K21" i="1"/>
  <c r="J22" i="1"/>
  <c r="E22" i="3" s="1"/>
  <c r="K22" i="1"/>
  <c r="J23" i="1"/>
  <c r="K23" i="1"/>
  <c r="J26" i="1"/>
  <c r="K26" i="1"/>
  <c r="J27" i="1"/>
  <c r="K27" i="1"/>
  <c r="J28" i="1"/>
  <c r="K28" i="1"/>
  <c r="J29" i="1"/>
  <c r="K29" i="1"/>
  <c r="J30" i="1"/>
  <c r="K30" i="1"/>
  <c r="J31" i="1"/>
  <c r="K31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8" i="1" l="1"/>
  <c r="D22" i="2" l="1"/>
  <c r="D33" i="2"/>
  <c r="D29" i="2"/>
  <c r="D25" i="2"/>
  <c r="D21" i="2"/>
  <c r="D17" i="2"/>
  <c r="D13" i="2"/>
  <c r="D32" i="2"/>
  <c r="D28" i="2"/>
  <c r="D24" i="2"/>
  <c r="D20" i="2"/>
  <c r="D16" i="2"/>
  <c r="D35" i="2"/>
  <c r="D31" i="2"/>
  <c r="D27" i="2"/>
  <c r="D23" i="2"/>
  <c r="D19" i="2"/>
  <c r="D15" i="2"/>
  <c r="D34" i="2"/>
  <c r="D30" i="2"/>
  <c r="D26" i="2"/>
  <c r="D18" i="2"/>
  <c r="D14" i="2"/>
  <c r="D40" i="2" l="1"/>
  <c r="E15" i="3" l="1"/>
  <c r="F15" i="3"/>
  <c r="E16" i="3"/>
  <c r="F16" i="3"/>
  <c r="E17" i="3"/>
  <c r="F17" i="3"/>
  <c r="F14" i="3"/>
  <c r="E14" i="3"/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4" i="1"/>
  <c r="I38" i="1" l="1"/>
  <c r="A19" i="8"/>
  <c r="F26" i="3"/>
  <c r="F30" i="3" l="1"/>
  <c r="J33" i="1" l="1"/>
  <c r="E33" i="3" s="1"/>
  <c r="J32" i="1"/>
  <c r="E31" i="3"/>
  <c r="E30" i="3"/>
  <c r="K33" i="1"/>
  <c r="F33" i="3" s="1"/>
  <c r="K32" i="1"/>
  <c r="F31" i="3"/>
  <c r="F29" i="3"/>
  <c r="F28" i="3"/>
  <c r="F27" i="3"/>
  <c r="F23" i="3"/>
  <c r="F22" i="3"/>
  <c r="E23" i="3"/>
  <c r="E21" i="3"/>
  <c r="F21" i="3"/>
  <c r="J38" i="1" l="1"/>
  <c r="F32" i="3"/>
  <c r="K38" i="1"/>
  <c r="E32" i="3"/>
  <c r="E18" i="3"/>
  <c r="E26" i="3"/>
  <c r="L26" i="1"/>
  <c r="B14" i="3" l="1"/>
  <c r="B15" i="3" l="1"/>
  <c r="G15" i="3"/>
  <c r="G17" i="3"/>
  <c r="G33" i="3"/>
  <c r="G14" i="3"/>
  <c r="G16" i="3" l="1"/>
  <c r="G23" i="3"/>
  <c r="G31" i="3"/>
  <c r="G21" i="3"/>
  <c r="G32" i="3"/>
  <c r="G30" i="3"/>
  <c r="G26" i="3"/>
  <c r="G22" i="3"/>
  <c r="L30" i="1"/>
  <c r="F25" i="3"/>
  <c r="E25" i="3"/>
  <c r="E24" i="3"/>
  <c r="L21" i="1"/>
  <c r="F20" i="3"/>
  <c r="E20" i="3"/>
  <c r="F19" i="3"/>
  <c r="G25" i="3" l="1"/>
  <c r="E19" i="3"/>
  <c r="F18" i="3"/>
  <c r="G18" i="3" s="1"/>
  <c r="E28" i="3"/>
  <c r="G28" i="3" s="1"/>
  <c r="E29" i="3"/>
  <c r="G29" i="3" s="1"/>
  <c r="L25" i="1"/>
  <c r="F24" i="3"/>
  <c r="E27" i="3"/>
  <c r="G27" i="3" s="1"/>
  <c r="L29" i="1"/>
  <c r="G20" i="3"/>
  <c r="L22" i="1"/>
  <c r="L27" i="1"/>
  <c r="L20" i="1"/>
  <c r="L24" i="1"/>
  <c r="L31" i="1"/>
  <c r="L33" i="1"/>
  <c r="L19" i="1"/>
  <c r="L28" i="1"/>
  <c r="L18" i="1"/>
  <c r="L23" i="1"/>
  <c r="L32" i="1"/>
  <c r="G24" i="3" l="1"/>
  <c r="F37" i="3"/>
  <c r="G19" i="3"/>
  <c r="E37" i="3"/>
  <c r="L38" i="1"/>
  <c r="G37" i="3" l="1"/>
  <c r="B33" i="3"/>
  <c r="A13" i="8"/>
  <c r="A10" i="8"/>
  <c r="A7" i="8"/>
  <c r="A4" i="8"/>
  <c r="B19" i="3"/>
  <c r="B20" i="3"/>
  <c r="C21" i="3"/>
  <c r="C23" i="3"/>
  <c r="C29" i="3"/>
  <c r="C31" i="3"/>
  <c r="B28" i="3"/>
  <c r="C15" i="3"/>
  <c r="B16" i="3"/>
  <c r="C16" i="3"/>
  <c r="B17" i="3"/>
  <c r="C17" i="3"/>
  <c r="B18" i="3"/>
  <c r="H18" i="3" s="1"/>
  <c r="C18" i="3"/>
  <c r="I18" i="3" s="1"/>
  <c r="C19" i="3"/>
  <c r="C20" i="3"/>
  <c r="B21" i="3"/>
  <c r="B22" i="3"/>
  <c r="C22" i="3"/>
  <c r="B23" i="3"/>
  <c r="B24" i="3"/>
  <c r="C24" i="3"/>
  <c r="B25" i="3"/>
  <c r="H25" i="3" s="1"/>
  <c r="C25" i="3"/>
  <c r="B26" i="3"/>
  <c r="C26" i="3"/>
  <c r="B27" i="3"/>
  <c r="H27" i="3" s="1"/>
  <c r="C27" i="3"/>
  <c r="C28" i="3"/>
  <c r="I28" i="3" s="1"/>
  <c r="B29" i="3"/>
  <c r="B30" i="3"/>
  <c r="C30" i="3"/>
  <c r="I30" i="3" s="1"/>
  <c r="B31" i="3"/>
  <c r="B32" i="3"/>
  <c r="C32" i="3"/>
  <c r="C33" i="3"/>
  <c r="I33" i="3" s="1"/>
  <c r="C14" i="3"/>
  <c r="B8" i="3"/>
  <c r="B7" i="3"/>
  <c r="B6" i="3"/>
  <c r="B5" i="3"/>
  <c r="B4" i="3"/>
  <c r="B3" i="3"/>
  <c r="B2" i="3"/>
  <c r="H12" i="1"/>
  <c r="B3" i="2"/>
  <c r="B4" i="2"/>
  <c r="B5" i="2"/>
  <c r="B6" i="2"/>
  <c r="B7" i="2"/>
  <c r="B8" i="2"/>
  <c r="B2" i="2"/>
  <c r="C37" i="3" l="1"/>
  <c r="H16" i="3"/>
  <c r="B37" i="3"/>
  <c r="H17" i="3"/>
  <c r="D17" i="3"/>
  <c r="J17" i="3" s="1"/>
  <c r="I20" i="3"/>
  <c r="H23" i="3"/>
  <c r="H15" i="3"/>
  <c r="I14" i="3"/>
  <c r="I15" i="3"/>
  <c r="D25" i="3"/>
  <c r="I31" i="3"/>
  <c r="H28" i="3"/>
  <c r="I19" i="3"/>
  <c r="H30" i="3"/>
  <c r="I21" i="3"/>
  <c r="H32" i="3"/>
  <c r="H19" i="3"/>
  <c r="I23" i="3"/>
  <c r="D23" i="3"/>
  <c r="J23" i="3" s="1"/>
  <c r="K23" i="3" s="1"/>
  <c r="I22" i="3"/>
  <c r="H26" i="3"/>
  <c r="D19" i="3"/>
  <c r="J19" i="3" s="1"/>
  <c r="K19" i="3" s="1"/>
  <c r="I27" i="3"/>
  <c r="D15" i="3"/>
  <c r="J15" i="3" s="1"/>
  <c r="I32" i="3"/>
  <c r="D20" i="3"/>
  <c r="J20" i="3" s="1"/>
  <c r="K20" i="3" s="1"/>
  <c r="D27" i="3"/>
  <c r="J27" i="3" s="1"/>
  <c r="K27" i="3" s="1"/>
  <c r="D16" i="3"/>
  <c r="J16" i="3" s="1"/>
  <c r="D30" i="3"/>
  <c r="J30" i="3" s="1"/>
  <c r="K30" i="3" s="1"/>
  <c r="I25" i="3"/>
  <c r="I29" i="3"/>
  <c r="I17" i="3"/>
  <c r="H24" i="3"/>
  <c r="H33" i="3"/>
  <c r="H14" i="3"/>
  <c r="H29" i="3"/>
  <c r="I24" i="3"/>
  <c r="H20" i="3"/>
  <c r="D14" i="3"/>
  <c r="D33" i="3"/>
  <c r="D28" i="3"/>
  <c r="J28" i="3" s="1"/>
  <c r="K28" i="3" s="1"/>
  <c r="D31" i="3"/>
  <c r="J31" i="3" s="1"/>
  <c r="K31" i="3" s="1"/>
  <c r="D26" i="3"/>
  <c r="J26" i="3" s="1"/>
  <c r="K26" i="3" s="1"/>
  <c r="D18" i="3"/>
  <c r="J18" i="3" s="1"/>
  <c r="D32" i="3"/>
  <c r="J32" i="3" s="1"/>
  <c r="K32" i="3" s="1"/>
  <c r="I16" i="3"/>
  <c r="H31" i="3"/>
  <c r="D29" i="3"/>
  <c r="J29" i="3" s="1"/>
  <c r="K29" i="3" s="1"/>
  <c r="D21" i="3"/>
  <c r="J21" i="3" s="1"/>
  <c r="K21" i="3" s="1"/>
  <c r="D24" i="3"/>
  <c r="J24" i="3" s="1"/>
  <c r="K24" i="3" s="1"/>
  <c r="I26" i="3"/>
  <c r="H21" i="3"/>
  <c r="D22" i="3"/>
  <c r="H22" i="3"/>
  <c r="J14" i="3" l="1"/>
  <c r="D37" i="3"/>
  <c r="I37" i="3"/>
  <c r="H37" i="3"/>
  <c r="J22" i="3"/>
  <c r="K22" i="3" s="1"/>
  <c r="J33" i="3"/>
  <c r="K33" i="3" s="1"/>
  <c r="J25" i="3"/>
  <c r="K25" i="3" s="1"/>
  <c r="J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Tobollik, Myriam</author>
  </authors>
  <commentList>
    <comment ref="B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deaths * Life expectancy at age of death
</t>
        </r>
      </text>
    </comment>
    <comment ref="E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prevalent cases * disability weight</t>
        </r>
      </text>
    </comment>
  </commentList>
</comments>
</file>

<file path=xl/sharedStrings.xml><?xml version="1.0" encoding="utf-8"?>
<sst xmlns="http://schemas.openxmlformats.org/spreadsheetml/2006/main" count="169" uniqueCount="109">
  <si>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</si>
  <si>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</si>
  <si>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</si>
  <si>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</si>
  <si>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</si>
  <si>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</si>
  <si>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</si>
  <si>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</si>
  <si>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</si>
  <si>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</si>
  <si>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</si>
  <si>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</si>
  <si>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</si>
  <si>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</si>
  <si>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</si>
  <si>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in µg/m³</t>
  </si>
  <si>
    <t>Source</t>
  </si>
  <si>
    <t>Myriam</t>
  </si>
  <si>
    <t>Disability Weight</t>
  </si>
  <si>
    <t>Summe</t>
  </si>
  <si>
    <t>PM2.5</t>
  </si>
  <si>
    <t>YLLs</t>
  </si>
  <si>
    <t>male</t>
  </si>
  <si>
    <t>female</t>
  </si>
  <si>
    <t>DALYs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</si>
  <si>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</si>
  <si>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</si>
  <si>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</si>
  <si>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</si>
  <si>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</si>
  <si>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</si>
  <si>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</si>
  <si>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</si>
  <si>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</si>
  <si>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</si>
  <si>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</si>
  <si>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</si>
  <si>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</si>
  <si>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</si>
  <si>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</si>
  <si>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</si>
  <si>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</si>
  <si>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</si>
  <si>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Checked by:</t>
  </si>
  <si>
    <t>Input data: Burden of Disease</t>
  </si>
  <si>
    <t>Quantification of Burden of Disease</t>
  </si>
  <si>
    <t>Mean DW</t>
  </si>
  <si>
    <t>YLDs</t>
  </si>
  <si>
    <t>% YLDs to DALYs</t>
  </si>
  <si>
    <t>Percentage of population</t>
  </si>
  <si>
    <t>0-1</t>
  </si>
  <si>
    <t>Prevalence of</t>
  </si>
  <si>
    <t xml:space="preserve">Germany </t>
  </si>
  <si>
    <t>concentration</t>
  </si>
  <si>
    <t>90+</t>
  </si>
  <si>
    <t>Sources</t>
  </si>
  <si>
    <t>Modelierung Sarah</t>
  </si>
  <si>
    <t>mean concentration</t>
  </si>
  <si>
    <t>Gesundheitsberichterstattung des Bundes. (2017). Sterbefälle, Sterbeziffern (je 100.000 Einwohner, altersstandardisiert) (ab 1998). Gliederungsmerkmale: Jahre, Region, Alter, Geschlecht, Nationalität, ICD-10, Art der Standardisierung.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</si>
  <si>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</si>
  <si>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</si>
  <si>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</si>
  <si>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\\gruppencp\II1.6\int\BMBF_UKAGEP\Projektunterlagen\Expositionsmodellierung\Feinstaub\Verschneidung_PM25_Bevölkerungsdichte_2007-2016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</si>
  <si>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</si>
  <si>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Gesundheitsberichtserstattung des Bundes (2018)</t>
  </si>
  <si>
    <t>age</t>
  </si>
  <si>
    <t>males</t>
  </si>
  <si>
    <t>females</t>
  </si>
  <si>
    <t>18-29</t>
  </si>
  <si>
    <t>30-44</t>
  </si>
  <si>
    <t>45-64</t>
  </si>
  <si>
    <t>Diabetes 2</t>
  </si>
  <si>
    <t>E11-E11.1; E11.3-E11.9</t>
  </si>
  <si>
    <t xml:space="preserve">RKI (2012). Diabetes mellitus. Daten und Fakten: Ergebnisse der Studie »Gesundheit in Deutschland aktuell 2010. Berlin, Robert Koch-Institut </t>
  </si>
  <si>
    <t>Diabetes 1 +2</t>
  </si>
  <si>
    <t xml:space="preserve"> ≥ 0 bis &lt; 0,5</t>
  </si>
  <si>
    <t xml:space="preserve">  ≥ 0,5 bis &lt; 1,5</t>
  </si>
  <si>
    <t xml:space="preserve"> ≥ 1,5 bis &lt; 2,5</t>
  </si>
  <si>
    <t xml:space="preserve"> ≥ 2,5 bis &lt; 3,5</t>
  </si>
  <si>
    <t xml:space="preserve">  ≥ 3,5 bis &lt; 4,5</t>
  </si>
  <si>
    <t xml:space="preserve"> ≥ 4,5 bis &lt; 5,5</t>
  </si>
  <si>
    <t xml:space="preserve"> ≥ 5,5 bis &lt; 6,5</t>
  </si>
  <si>
    <t xml:space="preserve">  ≥ 6,5 bis &lt; 7,5</t>
  </si>
  <si>
    <t xml:space="preserve"> ≥ 7,5 bis &lt; 8,5</t>
  </si>
  <si>
    <t xml:space="preserve"> ≥ 8,5 bis &lt; 9,5</t>
  </si>
  <si>
    <t xml:space="preserve">  ≥ 9,5 bis &lt; 10,5</t>
  </si>
  <si>
    <t xml:space="preserve"> ≥ 10,5 bis &lt; 11,5</t>
  </si>
  <si>
    <t xml:space="preserve"> ≥ 11,5 bis &lt; 12,5</t>
  </si>
  <si>
    <t xml:space="preserve">  ≥ 12,5 bis &lt; 13,5</t>
  </si>
  <si>
    <t xml:space="preserve"> ≥ 13,5 bis &lt; 14,5</t>
  </si>
  <si>
    <t xml:space="preserve"> ≥ 14,5 bis &lt; 15,5</t>
  </si>
  <si>
    <t xml:space="preserve">  ≥ 15,5 bis &lt; 16,5</t>
  </si>
  <si>
    <t xml:space="preserve"> ≥ 16,5 bis &lt; 17,5</t>
  </si>
  <si>
    <t xml:space="preserve"> ≥ 17,5 bis &lt; 18,5</t>
  </si>
  <si>
    <t xml:space="preserve">  ≥ 18,5 bis &lt; 19,5</t>
  </si>
  <si>
    <t xml:space="preserve"> ≥ 19,5 bis &lt; 20,5</t>
  </si>
  <si>
    <t xml:space="preserve"> ≥ 20,5 bis &lt; 21,5</t>
  </si>
  <si>
    <t xml:space="preserve">  ≥ 21,5 bis &lt; 22,5</t>
  </si>
  <si>
    <t>Nov 2020</t>
  </si>
  <si>
    <t xml:space="preserve"> ≥ 22,5 bis &lt; 23,5</t>
  </si>
  <si>
    <t xml:space="preserve"> ≥ 23,5 bis &lt; 24,5</t>
  </si>
  <si>
    <t xml:space="preserve">  ≥ 24,5 bis &lt; 25,5</t>
  </si>
  <si>
    <t>Sarah</t>
  </si>
  <si>
    <t>Geda 2014/2015</t>
  </si>
  <si>
    <t>Heidemann et al. (2017)</t>
  </si>
  <si>
    <t>2014 rates applied to</t>
  </si>
  <si>
    <t>2017/2018</t>
  </si>
  <si>
    <t>GBD 2019</t>
  </si>
  <si>
    <t>https://vizhub.healthdata.org/gbd-results/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</si>
</sst>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00"/>
    <numFmt numFmtId="165" formatCode="0.0000%"/>
    <numFmt numFmtId="166" formatCode="0.0%"/>
    <numFmt numFmtId="167" formatCode="_-* #,##0\ _€_-;\-* #,##0\ _€_-;_-* &quot;-&quot;??\ _€_-;_-@_-"/>
    <numFmt numFmtId="168" formatCode="_-* #,##0.0000\ _€_-;\-* #,##0.0000\ _€_-;_-* &quot;-&quot;??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/>
    </xf>
    <xf numFmtId="1" fontId="8" fillId="0" borderId="0" xfId="0" applyNumberFormat="1" applyFont="1" applyFill="1"/>
    <xf numFmtId="1" fontId="2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1" fontId="10" fillId="0" borderId="0" xfId="0" applyNumberFormat="1" applyFont="1"/>
    <xf numFmtId="9" fontId="9" fillId="0" borderId="0" xfId="1" applyFont="1"/>
    <xf numFmtId="0" fontId="9" fillId="0" borderId="0" xfId="0" applyFont="1" applyFill="1"/>
    <xf numFmtId="165" fontId="0" fillId="0" borderId="0" xfId="1" applyNumberFormat="1" applyFont="1"/>
    <xf numFmtId="0" fontId="0" fillId="0" borderId="0" xfId="0" applyFont="1"/>
    <xf numFmtId="0" fontId="11" fillId="0" borderId="0" xfId="11"/>
    <xf numFmtId="1" fontId="0" fillId="0" borderId="0" xfId="0" applyNumberFormat="1" applyFont="1" applyFill="1"/>
    <xf numFmtId="0" fontId="0" fillId="0" borderId="0" xfId="0" applyFont="1" applyFill="1"/>
    <xf numFmtId="3" fontId="0" fillId="0" borderId="0" xfId="0" applyNumberFormat="1"/>
    <xf numFmtId="0" fontId="8" fillId="0" borderId="0" xfId="0" applyFont="1"/>
    <xf numFmtId="1" fontId="0" fillId="0" borderId="0" xfId="0" applyNumberFormat="1" applyFill="1"/>
    <xf numFmtId="0" fontId="13" fillId="5" borderId="0" xfId="0" applyFont="1" applyFill="1"/>
    <xf numFmtId="0" fontId="13" fillId="5" borderId="0" xfId="0" applyFont="1" applyFill="1" applyAlignment="1">
      <alignment wrapText="1"/>
    </xf>
    <xf numFmtId="166" fontId="13" fillId="0" borderId="0" xfId="1" applyNumberFormat="1" applyFont="1" applyFill="1"/>
    <xf numFmtId="167" fontId="0" fillId="0" borderId="0" xfId="12" applyNumberFormat="1" applyFont="1"/>
    <xf numFmtId="0" fontId="14" fillId="4" borderId="0" xfId="0" applyFont="1" applyFill="1"/>
    <xf numFmtId="0" fontId="14" fillId="0" borderId="0" xfId="0" applyFont="1"/>
    <xf numFmtId="1" fontId="8" fillId="0" borderId="0" xfId="0" applyNumberFormat="1" applyFont="1"/>
    <xf numFmtId="1" fontId="14" fillId="0" borderId="0" xfId="0" applyNumberFormat="1" applyFont="1"/>
    <xf numFmtId="9" fontId="8" fillId="0" borderId="0" xfId="1" applyFont="1"/>
    <xf numFmtId="0" fontId="2" fillId="0" borderId="0" xfId="0" applyFont="1" applyAlignment="1">
      <alignment wrapText="1"/>
    </xf>
    <xf numFmtId="0" fontId="2" fillId="6" borderId="0" xfId="0" applyFont="1" applyFill="1"/>
    <xf numFmtId="0" fontId="13" fillId="5" borderId="0" xfId="0" applyFont="1" applyFill="1" applyAlignment="1">
      <alignment horizontal="left"/>
    </xf>
    <xf numFmtId="43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168" fontId="13" fillId="5" borderId="0" xfId="12" applyNumberFormat="1" applyFont="1" applyFill="1"/>
    <xf numFmtId="0" fontId="13" fillId="0" borderId="0" xfId="0" applyFont="1" applyFill="1"/>
    <xf numFmtId="0" fontId="13" fillId="0" borderId="0" xfId="0" applyFont="1" applyFill="1" applyAlignment="1">
      <alignment wrapText="1"/>
    </xf>
    <xf numFmtId="43" fontId="13" fillId="0" borderId="0" xfId="12" applyFont="1" applyFill="1"/>
    <xf numFmtId="43" fontId="0" fillId="0" borderId="0" xfId="0" applyNumberFormat="1" applyFill="1"/>
    <xf numFmtId="0" fontId="10" fillId="0" borderId="0" xfId="0" applyFont="1" applyFill="1"/>
    <xf numFmtId="1" fontId="9" fillId="0" borderId="0" xfId="0" applyNumberFormat="1" applyFont="1" applyFill="1"/>
    <xf numFmtId="1" fontId="10" fillId="0" borderId="0" xfId="0" applyNumberFormat="1" applyFont="1" applyFill="1"/>
  </cellXfs>
  <cellStyles count="13"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Komma" xfId="12" builtinId="3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/>
    <cellStyle name="Normal 2" xfId="2" xr:uid="{00000000-0005-0000-0000-00000A00000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Expositionsmodellierung/Feinstaub/Verschneidung_PM25_Bev&#246;lkerungsdichte_2007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5"/>
  <sheetViews>
    <sheetView tabSelected="1" zoomScaleNormal="100" zoomScalePageLayoutView="110" workbookViewId="0">
      <selection activeCell="K12" sqref="K12"/>
    </sheetView>
  </sheetViews>
  <sheetFormatPr baseColWidth="10" defaultRowHeight="15" x14ac:dyDescent="0.25"/>
  <cols>
    <col min="2" max="3" width="15.5703125" bestFit="1" customWidth="1"/>
    <col min="4" max="4" width="12" customWidth="1"/>
    <col min="6" max="6" width="10.85546875" style="15"/>
    <col min="7" max="7" width="13.7109375" style="15" customWidth="1"/>
    <col min="8" max="8" width="10.85546875" style="15"/>
    <col min="10" max="11" width="14.5703125" bestFit="1" customWidth="1"/>
    <col min="12" max="12" width="17.7109375" customWidth="1"/>
    <col min="13" max="13" width="16.42578125" customWidth="1"/>
    <col min="14" max="14" width="16.28515625" customWidth="1"/>
    <col min="15" max="15" width="13.42578125" customWidth="1"/>
    <col min="16" max="16" width="12" bestFit="1" customWidth="1"/>
    <col min="17" max="17" width="21" bestFit="1" customWidth="1"/>
  </cols>
  <sheetData>
    <row r="1" spans="1:20" ht="30" customHeight="1" x14ac:dyDescent="0.3">
      <c r="A1" s="5" t="s">
        <v>0</v>
      </c>
      <c r="B1" s="2"/>
      <c r="C1" s="2"/>
      <c r="D1" s="2"/>
      <c r="F1" s="4" t="s">
        <v>44</v>
      </c>
      <c r="G1" s="1"/>
      <c r="H1" s="1"/>
      <c r="I1" s="1"/>
      <c r="J1" s="13"/>
    </row>
    <row r="2" spans="1:20" x14ac:dyDescent="0.25">
      <c r="A2" s="3" t="s">
        <v>2</v>
      </c>
      <c r="B2" s="2" t="s">
        <v>17</v>
      </c>
      <c r="C2" s="2"/>
      <c r="D2" s="2"/>
    </row>
    <row r="3" spans="1:20" x14ac:dyDescent="0.25">
      <c r="A3" s="3" t="s">
        <v>3</v>
      </c>
      <c r="B3" s="17" t="s">
        <v>98</v>
      </c>
      <c r="C3" s="2"/>
      <c r="D3" s="2"/>
    </row>
    <row r="4" spans="1:20" s="15" customFormat="1" x14ac:dyDescent="0.25">
      <c r="A4" s="3" t="s">
        <v>43</v>
      </c>
      <c r="B4" s="17" t="s">
        <v>102</v>
      </c>
      <c r="C4" s="2"/>
      <c r="D4" s="2"/>
    </row>
    <row r="5" spans="1:20" x14ac:dyDescent="0.25">
      <c r="A5" s="3" t="s">
        <v>4</v>
      </c>
      <c r="B5" s="2" t="s">
        <v>20</v>
      </c>
      <c r="C5" s="2"/>
      <c r="D5" s="2"/>
    </row>
    <row r="6" spans="1:20" x14ac:dyDescent="0.25">
      <c r="A6" s="3" t="s">
        <v>5</v>
      </c>
      <c r="B6" s="2" t="s">
        <v>52</v>
      </c>
      <c r="C6" s="2"/>
      <c r="D6" s="2"/>
    </row>
    <row r="7" spans="1:20" x14ac:dyDescent="0.25">
      <c r="A7" s="3" t="s">
        <v>6</v>
      </c>
      <c r="B7" s="2" t="s">
        <v>71</v>
      </c>
      <c r="C7" s="2"/>
      <c r="D7" s="2"/>
    </row>
    <row r="8" spans="1:20" x14ac:dyDescent="0.25">
      <c r="A8" s="3" t="s">
        <v>7</v>
      </c>
      <c r="B8" s="2" t="s">
        <v>72</v>
      </c>
      <c r="C8" s="2"/>
      <c r="D8" s="2"/>
    </row>
    <row r="9" spans="1:20" x14ac:dyDescent="0.25">
      <c r="A9" s="3" t="s">
        <v>8</v>
      </c>
      <c r="B9" s="2">
        <v>2018</v>
      </c>
      <c r="C9" s="2"/>
      <c r="D9" s="2"/>
    </row>
    <row r="10" spans="1:20" x14ac:dyDescent="0.25">
      <c r="A10" s="6"/>
      <c r="B10" s="8"/>
      <c r="C10" s="8"/>
      <c r="D10" s="8"/>
      <c r="Q10" s="48"/>
    </row>
    <row r="11" spans="1:20" x14ac:dyDescent="0.25">
      <c r="B11" s="15">
        <v>2018</v>
      </c>
      <c r="C11" s="15"/>
      <c r="D11" s="15"/>
      <c r="E11" s="15" t="s">
        <v>106</v>
      </c>
      <c r="G11" s="34">
        <v>2018</v>
      </c>
      <c r="H11"/>
      <c r="J11" s="34" t="s">
        <v>105</v>
      </c>
      <c r="K11" s="34">
        <v>2018</v>
      </c>
      <c r="L11" s="22"/>
      <c r="M11" s="15">
        <v>2018</v>
      </c>
      <c r="N11" s="15"/>
      <c r="O11" s="15"/>
      <c r="P11" s="15"/>
      <c r="Q11" s="15"/>
      <c r="R11" s="15"/>
      <c r="S11" s="15"/>
    </row>
    <row r="12" spans="1:20" x14ac:dyDescent="0.25">
      <c r="B12" s="7" t="s">
        <v>1</v>
      </c>
      <c r="C12" s="15"/>
      <c r="D12" s="15"/>
      <c r="E12" s="7" t="s">
        <v>11</v>
      </c>
      <c r="F12" s="7"/>
      <c r="G12" s="7" t="s">
        <v>12</v>
      </c>
      <c r="H12" s="7" t="str">
        <f>B7</f>
        <v>Diabetes 2</v>
      </c>
      <c r="J12" s="7" t="s">
        <v>51</v>
      </c>
      <c r="K12" s="46" t="s">
        <v>74</v>
      </c>
      <c r="L12" s="29"/>
      <c r="M12" s="7" t="s">
        <v>18</v>
      </c>
      <c r="N12" s="7"/>
      <c r="O12" s="29"/>
      <c r="P12" s="15"/>
      <c r="Q12" s="15"/>
      <c r="R12" s="15"/>
      <c r="S12" s="15"/>
    </row>
    <row r="13" spans="1:20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7" t="s">
        <v>22</v>
      </c>
      <c r="K13" s="7" t="s">
        <v>23</v>
      </c>
      <c r="L13" s="7" t="s">
        <v>10</v>
      </c>
      <c r="M13" s="45" t="s">
        <v>22</v>
      </c>
      <c r="N13" s="7" t="s">
        <v>23</v>
      </c>
      <c r="O13" s="29"/>
      <c r="P13" s="24"/>
      <c r="Q13" s="36" t="s">
        <v>65</v>
      </c>
      <c r="R13" s="36" t="s">
        <v>66</v>
      </c>
      <c r="S13" s="36" t="s">
        <v>67</v>
      </c>
    </row>
    <row r="14" spans="1:20" x14ac:dyDescent="0.25">
      <c r="A14" s="19" t="s">
        <v>50</v>
      </c>
      <c r="B14" s="33">
        <v>402326</v>
      </c>
      <c r="C14" s="33">
        <v>382201</v>
      </c>
      <c r="D14" s="15">
        <f t="shared" ref="D14:D32" si="0">B14+C14</f>
        <v>784527</v>
      </c>
      <c r="E14" s="11">
        <v>78.626957154220719</v>
      </c>
      <c r="F14" s="11">
        <v>83.358919167443474</v>
      </c>
      <c r="G14" s="15">
        <v>0</v>
      </c>
      <c r="H14" s="15">
        <v>0</v>
      </c>
      <c r="I14" s="35">
        <f>H14+G14</f>
        <v>0</v>
      </c>
      <c r="J14" s="32"/>
      <c r="K14" s="32"/>
      <c r="L14" s="32"/>
      <c r="N14" s="29"/>
      <c r="O14" s="29"/>
      <c r="P14" s="24"/>
      <c r="Q14" s="37" t="s">
        <v>68</v>
      </c>
      <c r="R14" s="51">
        <v>5.0000000000000001E-3</v>
      </c>
      <c r="S14" s="51">
        <v>1.0999999999999999E-2</v>
      </c>
      <c r="T14" s="50"/>
    </row>
    <row r="15" spans="1:20" x14ac:dyDescent="0.25">
      <c r="A15" t="s">
        <v>25</v>
      </c>
      <c r="B15" s="33">
        <v>1591833</v>
      </c>
      <c r="C15" s="33">
        <v>1510230</v>
      </c>
      <c r="D15" s="15">
        <f t="shared" si="0"/>
        <v>3102063</v>
      </c>
      <c r="E15" s="11">
        <v>77.901075044209279</v>
      </c>
      <c r="F15" s="11">
        <v>82.602796116940183</v>
      </c>
      <c r="G15" s="15">
        <v>0</v>
      </c>
      <c r="H15" s="15">
        <v>0</v>
      </c>
      <c r="I15" s="35">
        <f t="shared" ref="I15:I33" si="1">H15+G15</f>
        <v>0</v>
      </c>
      <c r="J15" s="32"/>
      <c r="K15" s="32"/>
      <c r="L15" s="32"/>
      <c r="M15" s="29"/>
      <c r="N15" s="29"/>
      <c r="O15" s="29"/>
      <c r="P15" s="16"/>
      <c r="Q15" s="36" t="s">
        <v>69</v>
      </c>
      <c r="R15" s="51">
        <v>0.02</v>
      </c>
      <c r="S15" s="51">
        <v>1.4E-2</v>
      </c>
    </row>
    <row r="16" spans="1:20" x14ac:dyDescent="0.25">
      <c r="A16" t="s">
        <v>26</v>
      </c>
      <c r="B16" s="33">
        <v>1876797</v>
      </c>
      <c r="C16" s="33">
        <v>1775431</v>
      </c>
      <c r="D16" s="15">
        <f t="shared" si="0"/>
        <v>3652228</v>
      </c>
      <c r="E16" s="11">
        <v>73.950007767697073</v>
      </c>
      <c r="F16" s="11">
        <v>78.647848507409762</v>
      </c>
      <c r="G16" s="15">
        <v>0</v>
      </c>
      <c r="H16" s="15">
        <v>0</v>
      </c>
      <c r="I16" s="35">
        <f t="shared" si="1"/>
        <v>0</v>
      </c>
      <c r="J16" s="27"/>
      <c r="K16" s="27"/>
      <c r="L16" s="27"/>
      <c r="M16" s="29"/>
      <c r="N16" s="15"/>
      <c r="O16" s="15"/>
      <c r="P16" s="16"/>
      <c r="Q16" s="36" t="s">
        <v>70</v>
      </c>
      <c r="R16" s="51">
        <v>9.2999999999999999E-2</v>
      </c>
      <c r="S16" s="51">
        <v>5.1999999999999998E-2</v>
      </c>
    </row>
    <row r="17" spans="1:22" x14ac:dyDescent="0.25">
      <c r="A17" t="s">
        <v>27</v>
      </c>
      <c r="B17" s="33">
        <v>1899845</v>
      </c>
      <c r="C17" s="33">
        <v>1792628</v>
      </c>
      <c r="D17" s="15">
        <f t="shared" si="0"/>
        <v>3692473</v>
      </c>
      <c r="E17" s="11">
        <v>68.98039812377263</v>
      </c>
      <c r="F17" s="11">
        <v>73.674130625604391</v>
      </c>
      <c r="G17" s="15">
        <v>0</v>
      </c>
      <c r="H17" s="15">
        <v>0</v>
      </c>
      <c r="I17" s="35">
        <f t="shared" si="1"/>
        <v>0</v>
      </c>
      <c r="J17" s="27"/>
      <c r="K17" s="27"/>
      <c r="L17" s="32"/>
      <c r="M17" s="15"/>
      <c r="N17" s="15"/>
      <c r="O17" s="15"/>
      <c r="P17" s="15"/>
      <c r="Q17" s="47">
        <v>65</v>
      </c>
      <c r="R17" s="51">
        <v>0.21099999999999999</v>
      </c>
      <c r="S17" s="51">
        <v>0.17599999999999999</v>
      </c>
    </row>
    <row r="18" spans="1:22" x14ac:dyDescent="0.25">
      <c r="A18" t="s">
        <v>28</v>
      </c>
      <c r="B18" s="33">
        <v>2107006</v>
      </c>
      <c r="C18" s="33">
        <v>1935017</v>
      </c>
      <c r="D18" s="15">
        <f t="shared" si="0"/>
        <v>4042023</v>
      </c>
      <c r="E18" s="11">
        <v>64.010377438427909</v>
      </c>
      <c r="F18" s="11">
        <v>68.702030880736572</v>
      </c>
      <c r="G18" s="15">
        <v>0</v>
      </c>
      <c r="H18" s="15">
        <v>0</v>
      </c>
      <c r="I18" s="35">
        <f t="shared" si="1"/>
        <v>0</v>
      </c>
      <c r="J18" s="20">
        <f>(B18/5*2)*R14</f>
        <v>4214.0120000000006</v>
      </c>
      <c r="K18" s="20">
        <f>(C18/5*2)*S14</f>
        <v>8514.0748000000003</v>
      </c>
      <c r="L18" s="31">
        <f>K18+J18</f>
        <v>12728.086800000001</v>
      </c>
      <c r="M18" s="15"/>
      <c r="N18" s="15"/>
      <c r="P18" s="15"/>
      <c r="Q18" s="15" t="s">
        <v>103</v>
      </c>
      <c r="R18" s="38"/>
      <c r="S18" s="38"/>
    </row>
    <row r="19" spans="1:22" x14ac:dyDescent="0.25">
      <c r="A19" t="s">
        <v>29</v>
      </c>
      <c r="B19" s="33">
        <v>2414044</v>
      </c>
      <c r="C19" s="33">
        <v>2190849</v>
      </c>
      <c r="D19" s="15">
        <f t="shared" si="0"/>
        <v>4604893</v>
      </c>
      <c r="E19" s="11">
        <v>59.098485382932793</v>
      </c>
      <c r="F19" s="11">
        <v>63.75092482638329</v>
      </c>
      <c r="G19" s="15">
        <v>2</v>
      </c>
      <c r="H19" s="15">
        <v>0</v>
      </c>
      <c r="I19" s="35">
        <f t="shared" si="1"/>
        <v>2</v>
      </c>
      <c r="J19" s="20">
        <f>B19*R14</f>
        <v>12070.22</v>
      </c>
      <c r="K19" s="20">
        <f>C19*S14</f>
        <v>24099.339</v>
      </c>
      <c r="L19" s="31">
        <f t="shared" ref="L19:L33" si="2">K19+J19</f>
        <v>36169.559000000001</v>
      </c>
      <c r="M19" s="15"/>
      <c r="N19" s="15"/>
      <c r="O19" s="12"/>
      <c r="P19" s="15"/>
      <c r="Q19" s="15" t="s">
        <v>104</v>
      </c>
      <c r="R19" s="15"/>
      <c r="S19" s="34"/>
    </row>
    <row r="20" spans="1:22" x14ac:dyDescent="0.25">
      <c r="A20" t="s">
        <v>30</v>
      </c>
      <c r="B20" s="33">
        <v>2722879</v>
      </c>
      <c r="C20" s="33">
        <v>2522829</v>
      </c>
      <c r="D20" s="15">
        <f t="shared" si="0"/>
        <v>5245708</v>
      </c>
      <c r="E20" s="11">
        <v>54.217825849294165</v>
      </c>
      <c r="F20" s="11">
        <v>58.804059776841086</v>
      </c>
      <c r="G20" s="15">
        <v>1</v>
      </c>
      <c r="H20" s="15">
        <v>0</v>
      </c>
      <c r="I20" s="35">
        <f t="shared" si="1"/>
        <v>1</v>
      </c>
      <c r="J20" s="20">
        <f>B20*R$14</f>
        <v>13614.395</v>
      </c>
      <c r="K20" s="20">
        <f>C20*S$14</f>
        <v>27751.118999999999</v>
      </c>
      <c r="L20" s="31">
        <f t="shared" si="2"/>
        <v>41365.513999999996</v>
      </c>
      <c r="M20" s="18">
        <v>5.2408496527727028E-2</v>
      </c>
      <c r="N20" s="18">
        <v>5.2665220034318901E-2</v>
      </c>
      <c r="P20" s="16"/>
      <c r="Q20" s="15"/>
      <c r="R20" s="15"/>
      <c r="S20" s="15"/>
    </row>
    <row r="21" spans="1:22" x14ac:dyDescent="0.25">
      <c r="A21" t="s">
        <v>31</v>
      </c>
      <c r="B21" s="33">
        <v>2750389</v>
      </c>
      <c r="C21" s="33">
        <v>2599252</v>
      </c>
      <c r="D21" s="15">
        <f t="shared" si="0"/>
        <v>5349641</v>
      </c>
      <c r="E21" s="11">
        <v>49.33754231038737</v>
      </c>
      <c r="F21" s="11">
        <v>53.864215214666167</v>
      </c>
      <c r="G21" s="15">
        <v>3</v>
      </c>
      <c r="H21" s="15">
        <v>0</v>
      </c>
      <c r="I21" s="35">
        <f t="shared" si="1"/>
        <v>3</v>
      </c>
      <c r="J21" s="20">
        <f>B21*R$15</f>
        <v>55007.78</v>
      </c>
      <c r="K21" s="20">
        <f t="shared" ref="J21:K23" si="3">C21*S$15</f>
        <v>36389.527999999998</v>
      </c>
      <c r="L21" s="31">
        <f t="shared" si="2"/>
        <v>91397.30799999999</v>
      </c>
      <c r="M21" s="18">
        <v>5.5034364094714808E-2</v>
      </c>
      <c r="N21" s="18">
        <v>5.4892095597004947E-2</v>
      </c>
      <c r="P21" s="15"/>
      <c r="Q21" s="15"/>
      <c r="R21" s="15"/>
      <c r="S21" s="15"/>
    </row>
    <row r="22" spans="1:22" x14ac:dyDescent="0.25">
      <c r="A22" t="s">
        <v>32</v>
      </c>
      <c r="B22" s="33">
        <v>2633055</v>
      </c>
      <c r="C22" s="33">
        <v>2567258</v>
      </c>
      <c r="D22" s="15">
        <f t="shared" si="0"/>
        <v>5200313</v>
      </c>
      <c r="E22" s="11">
        <v>44.488317284298653</v>
      </c>
      <c r="F22" s="11">
        <v>48.95228719286898</v>
      </c>
      <c r="G22" s="15">
        <v>8</v>
      </c>
      <c r="H22" s="15">
        <v>2</v>
      </c>
      <c r="I22" s="35">
        <f t="shared" si="1"/>
        <v>10</v>
      </c>
      <c r="J22" s="20">
        <f t="shared" si="3"/>
        <v>52661.1</v>
      </c>
      <c r="K22" s="20">
        <f t="shared" si="3"/>
        <v>35941.612000000001</v>
      </c>
      <c r="L22" s="31">
        <f t="shared" si="2"/>
        <v>88602.712</v>
      </c>
      <c r="M22" s="18">
        <v>5.9361967613222925E-2</v>
      </c>
      <c r="N22" s="18">
        <v>5.8284579520909596E-2</v>
      </c>
      <c r="P22" s="15"/>
      <c r="Q22" s="52"/>
      <c r="R22" s="52"/>
      <c r="S22" s="8"/>
      <c r="T22" s="8"/>
      <c r="U22" s="8"/>
      <c r="V22" s="8"/>
    </row>
    <row r="23" spans="1:22" ht="15" customHeight="1" x14ac:dyDescent="0.25">
      <c r="A23" t="s">
        <v>33</v>
      </c>
      <c r="B23" s="33">
        <v>2425092</v>
      </c>
      <c r="C23" s="33">
        <v>2389956</v>
      </c>
      <c r="D23" s="15">
        <f t="shared" si="0"/>
        <v>4815048</v>
      </c>
      <c r="E23" s="11">
        <v>39.687037923821293</v>
      </c>
      <c r="F23" s="11">
        <v>44.07369725377356</v>
      </c>
      <c r="G23" s="15">
        <v>13</v>
      </c>
      <c r="H23" s="15">
        <v>6</v>
      </c>
      <c r="I23" s="35">
        <f t="shared" si="1"/>
        <v>19</v>
      </c>
      <c r="J23" s="20">
        <f t="shared" si="3"/>
        <v>48501.840000000004</v>
      </c>
      <c r="K23" s="20">
        <f t="shared" si="3"/>
        <v>33459.383999999998</v>
      </c>
      <c r="L23" s="31">
        <f t="shared" si="2"/>
        <v>81961.224000000002</v>
      </c>
      <c r="M23" s="18">
        <v>6.3354480392573909E-2</v>
      </c>
      <c r="N23" s="18">
        <v>6.1239093922934869E-2</v>
      </c>
      <c r="P23" s="15"/>
      <c r="Q23" s="53"/>
      <c r="R23" s="54"/>
      <c r="S23" s="55"/>
      <c r="T23" s="8"/>
      <c r="U23" s="8"/>
      <c r="V23" s="8"/>
    </row>
    <row r="24" spans="1:22" x14ac:dyDescent="0.25">
      <c r="A24" t="s">
        <v>34</v>
      </c>
      <c r="B24" s="33">
        <v>2905722</v>
      </c>
      <c r="C24" s="33">
        <v>2858181</v>
      </c>
      <c r="D24" s="15">
        <f t="shared" si="0"/>
        <v>5763903</v>
      </c>
      <c r="E24" s="11">
        <v>34.956689339135472</v>
      </c>
      <c r="F24" s="11">
        <v>39.238484561898026</v>
      </c>
      <c r="G24" s="15">
        <v>42</v>
      </c>
      <c r="H24" s="15">
        <v>14</v>
      </c>
      <c r="I24" s="35">
        <f t="shared" si="1"/>
        <v>56</v>
      </c>
      <c r="J24" s="20">
        <f>B24*R$16</f>
        <v>270232.14600000001</v>
      </c>
      <c r="K24" s="20">
        <f t="shared" ref="J24:K27" si="4">C24*S$16</f>
        <v>148625.41199999998</v>
      </c>
      <c r="L24" s="31">
        <f t="shared" si="2"/>
        <v>418857.55799999996</v>
      </c>
      <c r="M24" s="18">
        <v>6.7290050908006591E-2</v>
      </c>
      <c r="N24" s="18">
        <v>6.4140107131218829E-2</v>
      </c>
      <c r="P24" s="15"/>
      <c r="Q24" s="52"/>
      <c r="R24" s="54"/>
      <c r="S24" s="8"/>
      <c r="T24" s="8"/>
      <c r="U24" s="8"/>
      <c r="V24" s="8"/>
    </row>
    <row r="25" spans="1:22" x14ac:dyDescent="0.25">
      <c r="A25" t="s">
        <v>35</v>
      </c>
      <c r="B25" s="33">
        <v>3494106</v>
      </c>
      <c r="C25" s="33">
        <v>3427891</v>
      </c>
      <c r="D25" s="15">
        <f t="shared" si="0"/>
        <v>6921997</v>
      </c>
      <c r="E25" s="11">
        <v>30.343829275871371</v>
      </c>
      <c r="F25" s="11">
        <v>34.489397652077933</v>
      </c>
      <c r="G25" s="15">
        <v>70</v>
      </c>
      <c r="H25" s="15">
        <v>34</v>
      </c>
      <c r="I25" s="35">
        <f t="shared" si="1"/>
        <v>104</v>
      </c>
      <c r="J25" s="20">
        <f t="shared" si="4"/>
        <v>324951.85800000001</v>
      </c>
      <c r="K25" s="20">
        <f>C25*S$16</f>
        <v>178250.33199999999</v>
      </c>
      <c r="L25" s="31">
        <f t="shared" si="2"/>
        <v>503202.19</v>
      </c>
      <c r="M25" s="18">
        <v>6.9524955622301265E-2</v>
      </c>
      <c r="N25" s="18">
        <v>6.6423977455783351E-2</v>
      </c>
      <c r="P25" s="15"/>
      <c r="Q25" s="8"/>
      <c r="R25" s="8"/>
      <c r="S25" s="8"/>
      <c r="T25" s="8"/>
      <c r="U25" s="8"/>
      <c r="V25" s="8"/>
    </row>
    <row r="26" spans="1:22" x14ac:dyDescent="0.25">
      <c r="A26" t="s">
        <v>36</v>
      </c>
      <c r="B26" s="33">
        <v>3246984</v>
      </c>
      <c r="C26" s="33">
        <v>3252883</v>
      </c>
      <c r="D26" s="15">
        <f t="shared" si="0"/>
        <v>6499867</v>
      </c>
      <c r="E26" s="11">
        <v>25.918139851404373</v>
      </c>
      <c r="F26" s="11">
        <v>29.860779769164967</v>
      </c>
      <c r="G26" s="15">
        <v>134</v>
      </c>
      <c r="H26" s="15">
        <v>47</v>
      </c>
      <c r="I26" s="35">
        <f t="shared" si="1"/>
        <v>181</v>
      </c>
      <c r="J26" s="20">
        <f t="shared" si="4"/>
        <v>301969.51199999999</v>
      </c>
      <c r="K26" s="20">
        <f t="shared" si="4"/>
        <v>169149.916</v>
      </c>
      <c r="L26" s="31">
        <f>K26+J26</f>
        <v>471119.42799999996</v>
      </c>
      <c r="M26" s="18">
        <v>7.053997005571698E-2</v>
      </c>
      <c r="N26" s="18">
        <v>6.7747875982402006E-2</v>
      </c>
      <c r="P26" s="15"/>
      <c r="Q26" s="8"/>
      <c r="R26" s="8"/>
      <c r="S26" s="8"/>
      <c r="T26" s="8"/>
      <c r="U26" s="8"/>
      <c r="V26" s="8"/>
    </row>
    <row r="27" spans="1:22" x14ac:dyDescent="0.25">
      <c r="A27" t="s">
        <v>37</v>
      </c>
      <c r="B27" s="33">
        <v>2661858</v>
      </c>
      <c r="C27" s="33">
        <v>2772626</v>
      </c>
      <c r="D27" s="15">
        <f t="shared" si="0"/>
        <v>5434484</v>
      </c>
      <c r="E27" s="11">
        <v>21.769182549491369</v>
      </c>
      <c r="F27" s="11">
        <v>25.392219772590636</v>
      </c>
      <c r="G27" s="15">
        <v>202</v>
      </c>
      <c r="H27" s="15">
        <v>99</v>
      </c>
      <c r="I27" s="35">
        <f t="shared" si="1"/>
        <v>301</v>
      </c>
      <c r="J27" s="20">
        <f t="shared" si="4"/>
        <v>247552.79399999999</v>
      </c>
      <c r="K27" s="20">
        <f t="shared" si="4"/>
        <v>144176.552</v>
      </c>
      <c r="L27" s="31">
        <f t="shared" si="2"/>
        <v>391729.34600000002</v>
      </c>
      <c r="M27" s="18">
        <v>7.1405680283983308E-2</v>
      </c>
      <c r="N27" s="18">
        <v>6.9330715300717563E-2</v>
      </c>
      <c r="P27" s="15"/>
      <c r="Q27" s="8"/>
      <c r="R27" s="8"/>
      <c r="S27" s="8"/>
      <c r="T27" s="8"/>
      <c r="U27" s="8"/>
      <c r="V27" s="8"/>
    </row>
    <row r="28" spans="1:22" x14ac:dyDescent="0.25">
      <c r="A28" t="s">
        <v>38</v>
      </c>
      <c r="B28" s="33">
        <v>2271893</v>
      </c>
      <c r="C28" s="33">
        <v>2488203</v>
      </c>
      <c r="D28" s="15">
        <f t="shared" si="0"/>
        <v>4760096</v>
      </c>
      <c r="E28" s="11">
        <v>17.93858461028297</v>
      </c>
      <c r="F28" s="11">
        <v>21.113860047104556</v>
      </c>
      <c r="G28" s="15">
        <v>332</v>
      </c>
      <c r="H28" s="15">
        <v>156</v>
      </c>
      <c r="I28" s="35">
        <f t="shared" si="1"/>
        <v>488</v>
      </c>
      <c r="J28" s="20">
        <f t="shared" ref="J28:J29" si="5">B28*R$17</f>
        <v>479369.42300000001</v>
      </c>
      <c r="K28" s="20">
        <f t="shared" ref="K28:K33" si="6">C28*S$17</f>
        <v>437923.728</v>
      </c>
      <c r="L28" s="31">
        <f t="shared" si="2"/>
        <v>917293.15100000007</v>
      </c>
      <c r="M28" s="18">
        <v>7.215948084945864E-2</v>
      </c>
      <c r="N28" s="18">
        <v>7.045252282302937E-2</v>
      </c>
      <c r="P28" s="15"/>
      <c r="Q28" s="8"/>
      <c r="R28" s="8"/>
      <c r="S28" s="8"/>
      <c r="T28" s="8"/>
      <c r="U28" s="8"/>
      <c r="V28" s="8"/>
    </row>
    <row r="29" spans="1:22" x14ac:dyDescent="0.25">
      <c r="A29" t="s">
        <v>39</v>
      </c>
      <c r="B29" s="33">
        <v>1682189</v>
      </c>
      <c r="C29" s="33">
        <v>1922038</v>
      </c>
      <c r="D29" s="15">
        <f t="shared" si="0"/>
        <v>3604227</v>
      </c>
      <c r="E29" s="11">
        <v>14.39524465188911</v>
      </c>
      <c r="F29" s="11">
        <v>17.022924564336396</v>
      </c>
      <c r="G29" s="15">
        <v>357</v>
      </c>
      <c r="H29" s="15">
        <v>211</v>
      </c>
      <c r="I29" s="35">
        <f t="shared" si="1"/>
        <v>568</v>
      </c>
      <c r="J29" s="20">
        <f t="shared" si="5"/>
        <v>354941.87900000002</v>
      </c>
      <c r="K29" s="20">
        <f t="shared" si="6"/>
        <v>338278.68799999997</v>
      </c>
      <c r="L29" s="31">
        <f t="shared" si="2"/>
        <v>693220.56700000004</v>
      </c>
      <c r="M29" s="18">
        <v>7.2987444868676712E-2</v>
      </c>
      <c r="N29" s="18">
        <v>7.1004376330663171E-2</v>
      </c>
      <c r="P29" s="15"/>
      <c r="Q29" s="52"/>
      <c r="R29" s="52"/>
      <c r="S29" s="8"/>
      <c r="T29" s="8"/>
      <c r="U29" s="8"/>
      <c r="V29" s="8"/>
    </row>
    <row r="30" spans="1:22" x14ac:dyDescent="0.25">
      <c r="A30" t="s">
        <v>40</v>
      </c>
      <c r="B30" s="33">
        <v>1854023</v>
      </c>
      <c r="C30" s="33">
        <v>2308380</v>
      </c>
      <c r="D30" s="15">
        <f t="shared" si="0"/>
        <v>4162403</v>
      </c>
      <c r="E30" s="11">
        <v>11.096610275904405</v>
      </c>
      <c r="F30" s="11">
        <v>13.167192717621379</v>
      </c>
      <c r="G30" s="15">
        <v>654</v>
      </c>
      <c r="H30" s="15">
        <v>529</v>
      </c>
      <c r="I30" s="35">
        <f t="shared" si="1"/>
        <v>1183</v>
      </c>
      <c r="J30" s="20">
        <f>B30*R$17</f>
        <v>391198.853</v>
      </c>
      <c r="K30" s="20">
        <f t="shared" si="6"/>
        <v>406274.88</v>
      </c>
      <c r="L30" s="31">
        <f t="shared" si="2"/>
        <v>797473.73300000001</v>
      </c>
      <c r="M30" s="18">
        <v>7.4365265559834956E-2</v>
      </c>
      <c r="N30" s="18">
        <v>7.132727597343376E-2</v>
      </c>
      <c r="P30" s="15"/>
      <c r="Q30" s="53"/>
      <c r="R30" s="54"/>
      <c r="S30" s="8"/>
      <c r="T30" s="8"/>
      <c r="U30" s="8"/>
      <c r="V30" s="8"/>
    </row>
    <row r="31" spans="1:22" x14ac:dyDescent="0.25">
      <c r="A31" t="s">
        <v>41</v>
      </c>
      <c r="B31" s="33">
        <v>1236897</v>
      </c>
      <c r="C31" s="33">
        <v>1761508</v>
      </c>
      <c r="D31" s="15">
        <f t="shared" si="0"/>
        <v>2998405</v>
      </c>
      <c r="E31" s="11">
        <v>8.0792896933187226</v>
      </c>
      <c r="F31" s="11">
        <v>9.5612930662472628</v>
      </c>
      <c r="G31" s="15">
        <v>853</v>
      </c>
      <c r="H31" s="15">
        <v>886</v>
      </c>
      <c r="I31" s="35">
        <f t="shared" si="1"/>
        <v>1739</v>
      </c>
      <c r="J31" s="20">
        <f>B31*R$17</f>
        <v>260985.26699999999</v>
      </c>
      <c r="K31" s="20">
        <f t="shared" si="6"/>
        <v>310025.408</v>
      </c>
      <c r="L31" s="31">
        <f t="shared" si="2"/>
        <v>571010.67500000005</v>
      </c>
      <c r="M31" s="18">
        <v>7.5804394716025819E-2</v>
      </c>
      <c r="N31" s="18">
        <v>7.1327254476630478E-2</v>
      </c>
      <c r="P31" s="15"/>
      <c r="Q31" s="53"/>
      <c r="R31" s="54"/>
      <c r="S31" s="8"/>
      <c r="T31" s="8"/>
      <c r="U31" s="8"/>
      <c r="V31" s="8"/>
    </row>
    <row r="32" spans="1:22" x14ac:dyDescent="0.25">
      <c r="A32" t="s">
        <v>42</v>
      </c>
      <c r="B32" s="33">
        <v>528760</v>
      </c>
      <c r="C32" s="33">
        <v>960243</v>
      </c>
      <c r="D32" s="15">
        <f t="shared" si="0"/>
        <v>1489003</v>
      </c>
      <c r="E32" s="11">
        <v>5.5538264446399017</v>
      </c>
      <c r="F32" s="11">
        <v>6.5241880400076138</v>
      </c>
      <c r="G32" s="15">
        <v>689</v>
      </c>
      <c r="H32" s="15">
        <v>1035</v>
      </c>
      <c r="I32" s="35">
        <f t="shared" si="1"/>
        <v>1724</v>
      </c>
      <c r="J32" s="20">
        <f>B32*R$17</f>
        <v>111568.36</v>
      </c>
      <c r="K32" s="20">
        <f t="shared" si="6"/>
        <v>169002.76799999998</v>
      </c>
      <c r="L32" s="31">
        <f t="shared" si="2"/>
        <v>280571.12799999997</v>
      </c>
      <c r="M32" s="18">
        <v>7.7580876809671656E-2</v>
      </c>
      <c r="N32" s="18">
        <v>7.1669727687392978E-2</v>
      </c>
      <c r="P32" s="15"/>
      <c r="Q32" s="8"/>
      <c r="R32" s="8"/>
      <c r="S32" s="8"/>
      <c r="T32" s="8"/>
      <c r="U32" s="8"/>
      <c r="V32" s="8"/>
    </row>
    <row r="33" spans="1:22" x14ac:dyDescent="0.25">
      <c r="A33" t="s">
        <v>54</v>
      </c>
      <c r="B33" s="33">
        <v>199436</v>
      </c>
      <c r="C33" s="33">
        <v>583056</v>
      </c>
      <c r="D33" s="33">
        <f>B33+C33</f>
        <v>782492</v>
      </c>
      <c r="E33" s="11">
        <v>3.7230955263071164</v>
      </c>
      <c r="F33" s="11">
        <v>4.2816591850659282</v>
      </c>
      <c r="G33" s="15">
        <v>373</v>
      </c>
      <c r="H33" s="15">
        <v>1219</v>
      </c>
      <c r="I33" s="35">
        <f t="shared" si="1"/>
        <v>1592</v>
      </c>
      <c r="J33" s="20">
        <f>B33*R$17</f>
        <v>42080.995999999999</v>
      </c>
      <c r="K33" s="20">
        <f t="shared" si="6"/>
        <v>102617.856</v>
      </c>
      <c r="L33" s="31">
        <f t="shared" si="2"/>
        <v>144698.85200000001</v>
      </c>
      <c r="M33" s="18">
        <v>7.9199466738409233E-2</v>
      </c>
      <c r="N33" s="18">
        <v>7.1939610458644832E-2</v>
      </c>
      <c r="P33" s="49"/>
      <c r="Q33" s="8"/>
      <c r="R33" s="8"/>
      <c r="S33" s="8"/>
      <c r="T33" s="8"/>
      <c r="U33" s="8"/>
      <c r="V33" s="8"/>
    </row>
    <row r="34" spans="1:22" x14ac:dyDescent="0.25">
      <c r="B34" s="14"/>
      <c r="C34" s="15"/>
      <c r="D34" s="15"/>
      <c r="E34" s="11">
        <v>2.5243087722834745</v>
      </c>
      <c r="F34" s="11">
        <v>2.8588247778889748</v>
      </c>
      <c r="I34" s="35"/>
      <c r="J34" s="27"/>
      <c r="K34" s="27"/>
      <c r="L34" s="32"/>
      <c r="M34" s="15"/>
      <c r="N34" s="15"/>
      <c r="P34" s="15"/>
      <c r="Q34" s="15"/>
      <c r="R34" s="15"/>
      <c r="S34" s="15"/>
    </row>
    <row r="35" spans="1:22" x14ac:dyDescent="0.25">
      <c r="B35" s="14"/>
      <c r="C35" s="15"/>
      <c r="D35" s="15"/>
      <c r="E35" s="11">
        <v>1.8298313021956198</v>
      </c>
      <c r="F35" s="11">
        <v>2.0415159871351904</v>
      </c>
      <c r="G35" s="8"/>
      <c r="H35" s="35"/>
      <c r="I35" s="35"/>
      <c r="J35" s="27"/>
      <c r="K35" s="27"/>
      <c r="L35" s="32"/>
      <c r="M35" s="15"/>
      <c r="N35" s="15"/>
      <c r="P35" s="15"/>
      <c r="Q35" s="15"/>
      <c r="R35" s="15"/>
      <c r="S35" s="15"/>
    </row>
    <row r="36" spans="1:22" x14ac:dyDescent="0.25">
      <c r="B36" s="14"/>
      <c r="C36" s="15"/>
      <c r="D36" s="15"/>
      <c r="E36" s="15"/>
      <c r="G36"/>
      <c r="H36"/>
      <c r="J36" s="22"/>
      <c r="K36" s="22"/>
      <c r="L36" s="29"/>
      <c r="M36" s="15"/>
      <c r="N36" s="15"/>
      <c r="O36" s="15"/>
      <c r="P36" s="15"/>
      <c r="Q36" s="15"/>
      <c r="R36" s="15"/>
      <c r="S36" s="15"/>
    </row>
    <row r="37" spans="1:22" x14ac:dyDescent="0.25">
      <c r="B37" s="14"/>
      <c r="C37" s="15"/>
      <c r="D37" s="15"/>
      <c r="E37" s="15"/>
      <c r="G37"/>
      <c r="H37"/>
      <c r="J37" s="22"/>
      <c r="K37" s="22"/>
      <c r="L37" s="29"/>
      <c r="M37" s="15"/>
      <c r="N37" s="15"/>
      <c r="O37" s="15"/>
      <c r="P37" s="15"/>
      <c r="Q37" s="15"/>
      <c r="R37" s="15"/>
      <c r="S37" s="15"/>
    </row>
    <row r="38" spans="1:22" x14ac:dyDescent="0.25">
      <c r="A38" t="s">
        <v>19</v>
      </c>
      <c r="B38" s="33">
        <f>SUM(B14:B33)</f>
        <v>40905134</v>
      </c>
      <c r="C38" s="33">
        <f>SUM(C14:C33)</f>
        <v>42000660</v>
      </c>
      <c r="D38" s="33">
        <f t="shared" ref="D38" si="7">SUM(D14:D33)</f>
        <v>82905794</v>
      </c>
      <c r="E38" s="15"/>
      <c r="G38" s="39">
        <f>SUM(G14:G33)</f>
        <v>3733</v>
      </c>
      <c r="H38" s="39">
        <f t="shared" ref="H38:J38" si="8">SUM(H14:H33)</f>
        <v>4238</v>
      </c>
      <c r="I38" s="39">
        <f>SUM(I14:I33)</f>
        <v>7971</v>
      </c>
      <c r="J38" s="39">
        <f t="shared" si="8"/>
        <v>2970920.4349999996</v>
      </c>
      <c r="K38" s="39">
        <f>SUM(K14:K33)</f>
        <v>2570480.5967999999</v>
      </c>
      <c r="L38" s="39">
        <f>SUM(L14:L33)</f>
        <v>5541401.0317999991</v>
      </c>
      <c r="M38" s="15"/>
      <c r="N38" s="39"/>
      <c r="O38" s="15"/>
      <c r="P38" s="15"/>
      <c r="Q38" s="15"/>
      <c r="R38" s="15"/>
      <c r="S38" s="15"/>
    </row>
    <row r="39" spans="1:22" x14ac:dyDescent="0.25">
      <c r="B39" s="14"/>
      <c r="I39" s="11"/>
      <c r="J39" s="11"/>
      <c r="K39" s="15"/>
      <c r="L39" s="29"/>
      <c r="M39" s="12"/>
      <c r="N39" s="12"/>
      <c r="O39" s="15"/>
      <c r="P39" s="15"/>
      <c r="Q39" s="15"/>
      <c r="R39" s="15"/>
      <c r="S39" s="15"/>
    </row>
    <row r="40" spans="1:22" x14ac:dyDescent="0.25">
      <c r="J40" s="15"/>
      <c r="K40" s="15"/>
      <c r="L40" s="29"/>
      <c r="M40" s="15"/>
      <c r="N40" s="15"/>
      <c r="O40" s="15"/>
      <c r="P40" s="15"/>
      <c r="Q40" s="15"/>
      <c r="R40" s="15"/>
      <c r="S40" s="15"/>
    </row>
    <row r="41" spans="1:22" x14ac:dyDescent="0.25">
      <c r="A41" t="s">
        <v>13</v>
      </c>
      <c r="B41" s="15" t="s">
        <v>64</v>
      </c>
      <c r="E41" t="s">
        <v>61</v>
      </c>
      <c r="G41" s="15" t="s">
        <v>59</v>
      </c>
      <c r="J41" s="15"/>
      <c r="K41" s="15"/>
      <c r="L41" s="29"/>
      <c r="M41" s="15" t="s">
        <v>107</v>
      </c>
      <c r="N41" s="15"/>
      <c r="O41" s="15"/>
      <c r="P41" s="15"/>
      <c r="Q41" s="15"/>
      <c r="R41" s="15"/>
      <c r="S41" s="15"/>
    </row>
    <row r="42" spans="1:22" x14ac:dyDescent="0.25">
      <c r="B42" s="14"/>
      <c r="I42" s="11"/>
      <c r="J42" s="11"/>
      <c r="K42" s="15"/>
      <c r="L42" s="15"/>
      <c r="M42" s="12"/>
      <c r="N42" s="12"/>
      <c r="O42" s="15"/>
      <c r="P42" s="15"/>
      <c r="Q42" s="15"/>
      <c r="R42" s="15"/>
      <c r="S42" s="15"/>
    </row>
    <row r="45" spans="1:22" x14ac:dyDescent="0.25">
      <c r="B45" s="14"/>
      <c r="I45" s="11"/>
      <c r="J45" s="11"/>
      <c r="N45" s="12"/>
      <c r="Q45" s="15"/>
    </row>
    <row r="46" spans="1:22" x14ac:dyDescent="0.25">
      <c r="B46" s="14"/>
      <c r="I46" s="11"/>
      <c r="J46" s="11"/>
      <c r="N46" s="12"/>
    </row>
    <row r="47" spans="1:22" x14ac:dyDescent="0.25">
      <c r="B47" s="14"/>
      <c r="I47" s="11"/>
      <c r="J47" s="11"/>
      <c r="N47" s="12"/>
    </row>
    <row r="48" spans="1:22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4"/>
  <sheetViews>
    <sheetView workbookViewId="0">
      <selection activeCell="F37" sqref="F37"/>
    </sheetView>
  </sheetViews>
  <sheetFormatPr baseColWidth="10" defaultRowHeight="15" x14ac:dyDescent="0.25"/>
  <cols>
    <col min="5" max="5" width="10.85546875" style="15"/>
  </cols>
  <sheetData>
    <row r="1" spans="1:36" ht="26.25" customHeight="1" x14ac:dyDescent="0.3">
      <c r="A1" s="5" t="s">
        <v>0</v>
      </c>
      <c r="B1" s="2"/>
      <c r="C1" s="2"/>
      <c r="D1" s="2"/>
      <c r="E1" s="2"/>
      <c r="G1" s="4" t="s">
        <v>45</v>
      </c>
      <c r="H1" s="1"/>
      <c r="I1" s="4"/>
      <c r="J1" s="1"/>
    </row>
    <row r="2" spans="1:36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6" x14ac:dyDescent="0.25">
      <c r="A3" s="3" t="s">
        <v>3</v>
      </c>
      <c r="B3" s="2" t="str">
        <f>'Input data BoD'!B3</f>
        <v>Nov 2020</v>
      </c>
      <c r="C3" s="2"/>
      <c r="D3" s="2"/>
      <c r="E3" s="2"/>
    </row>
    <row r="4" spans="1:36" x14ac:dyDescent="0.25">
      <c r="A4" s="3" t="s">
        <v>4</v>
      </c>
      <c r="B4" s="2" t="str">
        <f>'Input data BoD'!B5</f>
        <v>PM2.5</v>
      </c>
      <c r="C4" s="2"/>
      <c r="D4" s="2"/>
      <c r="E4" s="2"/>
    </row>
    <row r="5" spans="1:36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6" x14ac:dyDescent="0.25">
      <c r="A6" s="3" t="s">
        <v>6</v>
      </c>
      <c r="B6" s="2" t="str">
        <f>'Input data BoD'!B7</f>
        <v>Diabetes 2</v>
      </c>
      <c r="C6" s="2"/>
      <c r="D6" s="2"/>
      <c r="E6" s="2"/>
    </row>
    <row r="7" spans="1:36" x14ac:dyDescent="0.25">
      <c r="A7" s="3" t="s">
        <v>7</v>
      </c>
      <c r="B7" s="2" t="str">
        <f>'Input data BoD'!B8</f>
        <v>E11-E11.1; E11.3-E11.9</v>
      </c>
      <c r="C7" s="2"/>
      <c r="D7" s="2"/>
      <c r="E7" s="2"/>
    </row>
    <row r="8" spans="1:36" x14ac:dyDescent="0.25">
      <c r="A8" s="3" t="s">
        <v>8</v>
      </c>
      <c r="B8" s="2">
        <f>'Input data BoD'!B9</f>
        <v>2018</v>
      </c>
      <c r="C8" s="2"/>
      <c r="D8" s="2"/>
      <c r="E8" s="2"/>
    </row>
    <row r="9" spans="1:3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6" x14ac:dyDescent="0.25"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6" x14ac:dyDescent="0.25">
      <c r="B11" s="7"/>
      <c r="C11" s="7"/>
      <c r="D11" s="7"/>
      <c r="E11" s="40" t="s">
        <v>46</v>
      </c>
      <c r="F11" s="41"/>
      <c r="G11" s="41"/>
      <c r="H11" s="7"/>
      <c r="I11" s="7"/>
      <c r="J11" s="7"/>
      <c r="K11" s="41"/>
      <c r="L11" s="23"/>
      <c r="M11" s="23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27"/>
      <c r="AB11" s="27"/>
      <c r="AC11" s="27"/>
      <c r="AD11" s="27"/>
      <c r="AE11" s="27"/>
      <c r="AF11" s="22"/>
      <c r="AG11" s="22"/>
      <c r="AH11" s="22"/>
      <c r="AI11" s="22"/>
      <c r="AJ11" s="22"/>
    </row>
    <row r="12" spans="1:36" x14ac:dyDescent="0.25">
      <c r="A12" s="6"/>
      <c r="B12" s="7" t="s">
        <v>21</v>
      </c>
      <c r="C12" s="7"/>
      <c r="D12" s="7"/>
      <c r="E12" s="41" t="s">
        <v>47</v>
      </c>
      <c r="F12" s="41"/>
      <c r="G12" s="41"/>
      <c r="H12" s="7" t="s">
        <v>24</v>
      </c>
      <c r="I12" s="7"/>
      <c r="J12" s="7"/>
      <c r="K12" s="41" t="s">
        <v>48</v>
      </c>
      <c r="L12" s="23"/>
      <c r="M12" s="23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27"/>
      <c r="AB12" s="27"/>
      <c r="AC12" s="27"/>
      <c r="AD12" s="27"/>
      <c r="AE12" s="27"/>
      <c r="AF12" s="22"/>
      <c r="AG12" s="22"/>
      <c r="AH12" s="22"/>
      <c r="AI12" s="22"/>
      <c r="AJ12" s="22"/>
    </row>
    <row r="13" spans="1:36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41" t="s">
        <v>22</v>
      </c>
      <c r="F13" s="41" t="s">
        <v>23</v>
      </c>
      <c r="G13" s="41" t="s">
        <v>10</v>
      </c>
      <c r="H13" s="7" t="s">
        <v>22</v>
      </c>
      <c r="I13" s="7" t="s">
        <v>23</v>
      </c>
      <c r="J13" s="7" t="s">
        <v>10</v>
      </c>
      <c r="K13" s="41"/>
      <c r="L13" s="23"/>
      <c r="M13" s="23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27"/>
      <c r="AB13" s="27"/>
      <c r="AC13" s="27"/>
      <c r="AD13" s="27"/>
      <c r="AE13" s="27"/>
      <c r="AF13" s="22"/>
      <c r="AG13" s="22"/>
      <c r="AH13" s="22"/>
      <c r="AI13" s="22"/>
      <c r="AJ13" s="22"/>
    </row>
    <row r="14" spans="1:36" x14ac:dyDescent="0.25">
      <c r="A14" s="15" t="s">
        <v>50</v>
      </c>
      <c r="B14" s="12">
        <f>'Input data BoD'!G14*'Input data BoD'!E14</f>
        <v>0</v>
      </c>
      <c r="C14" s="12">
        <f>'Input data BoD'!H14*'Input data BoD'!F14</f>
        <v>0</v>
      </c>
      <c r="D14" s="12">
        <f t="shared" ref="D14:D33" si="0">B14+C14</f>
        <v>0</v>
      </c>
      <c r="E14" s="42">
        <f>'Input data BoD'!J14*'Input data BoD'!M14</f>
        <v>0</v>
      </c>
      <c r="F14" s="42">
        <f>'Input data BoD'!K14*'Input data BoD'!N14</f>
        <v>0</v>
      </c>
      <c r="G14" s="12">
        <f>E14+F14</f>
        <v>0</v>
      </c>
      <c r="H14" s="12">
        <f t="shared" ref="H14:H33" si="1">E14+B14</f>
        <v>0</v>
      </c>
      <c r="I14" s="12">
        <f>F14+C14</f>
        <v>0</v>
      </c>
      <c r="J14" s="12">
        <f>G14+D14</f>
        <v>0</v>
      </c>
      <c r="K14" s="44"/>
      <c r="L14" s="22"/>
      <c r="M14" s="22"/>
      <c r="N14" s="57"/>
      <c r="O14" s="57"/>
      <c r="P14" s="57"/>
      <c r="Q14" s="57"/>
      <c r="R14" s="57"/>
      <c r="S14" s="57"/>
      <c r="T14" s="27"/>
      <c r="U14" s="57"/>
      <c r="V14" s="57"/>
      <c r="W14" s="57"/>
      <c r="X14" s="57"/>
      <c r="Y14" s="57"/>
      <c r="Z14" s="57"/>
      <c r="AA14" s="27"/>
      <c r="AB14" s="27"/>
      <c r="AC14" s="27"/>
      <c r="AD14" s="27"/>
      <c r="AE14" s="27"/>
      <c r="AF14" s="22"/>
      <c r="AG14" s="22"/>
      <c r="AH14" s="22"/>
      <c r="AI14" s="22"/>
      <c r="AJ14" s="22"/>
    </row>
    <row r="15" spans="1:36" x14ac:dyDescent="0.25">
      <c r="A15" s="15" t="s">
        <v>25</v>
      </c>
      <c r="B15" s="12">
        <f>'Input data BoD'!G15*'Input data BoD'!E15</f>
        <v>0</v>
      </c>
      <c r="C15" s="12">
        <f>'Input data BoD'!H15*'Input data BoD'!F15</f>
        <v>0</v>
      </c>
      <c r="D15" s="12">
        <f t="shared" si="0"/>
        <v>0</v>
      </c>
      <c r="E15" s="42">
        <f>'Input data BoD'!J15*'Input data BoD'!M15</f>
        <v>0</v>
      </c>
      <c r="F15" s="42">
        <f>'Input data BoD'!K15*'Input data BoD'!N15</f>
        <v>0</v>
      </c>
      <c r="G15" s="12">
        <f t="shared" ref="G15:G33" si="2">E15+F15</f>
        <v>0</v>
      </c>
      <c r="H15" s="12">
        <f t="shared" si="1"/>
        <v>0</v>
      </c>
      <c r="I15" s="12">
        <f t="shared" ref="I15:I33" si="3">F15+C15</f>
        <v>0</v>
      </c>
      <c r="J15" s="12">
        <f t="shared" ref="J15:J33" si="4">G15+D15</f>
        <v>0</v>
      </c>
      <c r="K15" s="44"/>
      <c r="L15" s="22"/>
      <c r="M15" s="22"/>
      <c r="N15" s="57"/>
      <c r="O15" s="57"/>
      <c r="P15" s="57"/>
      <c r="Q15" s="57"/>
      <c r="R15" s="57"/>
      <c r="S15" s="57"/>
      <c r="T15" s="27"/>
      <c r="U15" s="57"/>
      <c r="V15" s="57"/>
      <c r="W15" s="57"/>
      <c r="X15" s="57"/>
      <c r="Y15" s="57"/>
      <c r="Z15" s="57"/>
      <c r="AA15" s="27"/>
      <c r="AB15" s="27"/>
      <c r="AC15" s="27"/>
      <c r="AD15" s="27"/>
      <c r="AE15" s="27"/>
      <c r="AF15" s="22"/>
      <c r="AG15" s="22"/>
      <c r="AH15" s="22"/>
      <c r="AI15" s="22"/>
      <c r="AJ15" s="22"/>
    </row>
    <row r="16" spans="1:36" x14ac:dyDescent="0.25">
      <c r="A16" s="15" t="s">
        <v>26</v>
      </c>
      <c r="B16" s="12">
        <f>'Input data BoD'!G16*'Input data BoD'!E16</f>
        <v>0</v>
      </c>
      <c r="C16" s="12">
        <f>'Input data BoD'!H16*'Input data BoD'!F16</f>
        <v>0</v>
      </c>
      <c r="D16" s="12">
        <f t="shared" si="0"/>
        <v>0</v>
      </c>
      <c r="E16" s="42">
        <f>'Input data BoD'!J16*'Input data BoD'!M16</f>
        <v>0</v>
      </c>
      <c r="F16" s="42">
        <f>'Input data BoD'!K16*'Input data BoD'!N16</f>
        <v>0</v>
      </c>
      <c r="G16" s="12">
        <f t="shared" si="2"/>
        <v>0</v>
      </c>
      <c r="H16" s="12">
        <f t="shared" si="1"/>
        <v>0</v>
      </c>
      <c r="I16" s="12">
        <f t="shared" si="3"/>
        <v>0</v>
      </c>
      <c r="J16" s="12">
        <f t="shared" si="4"/>
        <v>0</v>
      </c>
      <c r="K16" s="44"/>
      <c r="L16" s="22"/>
      <c r="M16" s="22"/>
      <c r="N16" s="57"/>
      <c r="O16" s="57"/>
      <c r="P16" s="57"/>
      <c r="Q16" s="57"/>
      <c r="R16" s="57"/>
      <c r="S16" s="57"/>
      <c r="T16" s="27"/>
      <c r="U16" s="57"/>
      <c r="V16" s="57"/>
      <c r="W16" s="57"/>
      <c r="X16" s="57"/>
      <c r="Y16" s="57"/>
      <c r="Z16" s="57"/>
      <c r="AA16" s="27"/>
      <c r="AB16" s="27"/>
      <c r="AC16" s="27"/>
      <c r="AD16" s="27"/>
      <c r="AE16" s="27"/>
      <c r="AF16" s="22"/>
      <c r="AG16" s="22"/>
      <c r="AH16" s="22"/>
      <c r="AI16" s="22"/>
      <c r="AJ16" s="22"/>
    </row>
    <row r="17" spans="1:36" x14ac:dyDescent="0.25">
      <c r="A17" s="15" t="s">
        <v>27</v>
      </c>
      <c r="B17" s="12">
        <f>'Input data BoD'!G17*'Input data BoD'!E17</f>
        <v>0</v>
      </c>
      <c r="C17" s="12">
        <f>'Input data BoD'!H17*'Input data BoD'!F17</f>
        <v>0</v>
      </c>
      <c r="D17" s="12">
        <f t="shared" si="0"/>
        <v>0</v>
      </c>
      <c r="E17" s="42">
        <f>'Input data BoD'!J17*'Input data BoD'!M17</f>
        <v>0</v>
      </c>
      <c r="F17" s="42">
        <f>'Input data BoD'!K17*'Input data BoD'!N17</f>
        <v>0</v>
      </c>
      <c r="G17" s="12">
        <f t="shared" si="2"/>
        <v>0</v>
      </c>
      <c r="H17" s="12">
        <f t="shared" si="1"/>
        <v>0</v>
      </c>
      <c r="I17" s="12">
        <f t="shared" si="3"/>
        <v>0</v>
      </c>
      <c r="J17" s="12">
        <f t="shared" si="4"/>
        <v>0</v>
      </c>
      <c r="K17" s="44"/>
      <c r="L17" s="22"/>
      <c r="M17" s="22"/>
      <c r="N17" s="57"/>
      <c r="O17" s="57"/>
      <c r="P17" s="57"/>
      <c r="Q17" s="57"/>
      <c r="R17" s="57"/>
      <c r="S17" s="57"/>
      <c r="T17" s="27"/>
      <c r="U17" s="57"/>
      <c r="V17" s="57"/>
      <c r="W17" s="57"/>
      <c r="X17" s="57"/>
      <c r="Y17" s="57"/>
      <c r="Z17" s="57"/>
      <c r="AA17" s="27"/>
      <c r="AB17" s="27"/>
      <c r="AC17" s="27"/>
      <c r="AD17" s="27"/>
      <c r="AE17" s="27"/>
      <c r="AF17" s="22"/>
      <c r="AG17" s="22"/>
      <c r="AH17" s="22"/>
      <c r="AI17" s="22"/>
      <c r="AJ17" s="22"/>
    </row>
    <row r="18" spans="1:36" x14ac:dyDescent="0.25">
      <c r="A18" s="15" t="s">
        <v>28</v>
      </c>
      <c r="B18" s="12">
        <f>'Input data BoD'!G18*'Input data BoD'!E18</f>
        <v>0</v>
      </c>
      <c r="C18" s="12">
        <f>'Input data BoD'!H18*'Input data BoD'!F18</f>
        <v>0</v>
      </c>
      <c r="D18" s="12">
        <f t="shared" si="0"/>
        <v>0</v>
      </c>
      <c r="E18" s="42">
        <f>'Input data BoD'!J18*'Input data BoD'!M18</f>
        <v>0</v>
      </c>
      <c r="F18" s="42">
        <f>'Input data BoD'!K18*'Input data BoD'!N18</f>
        <v>0</v>
      </c>
      <c r="G18" s="12">
        <f t="shared" si="2"/>
        <v>0</v>
      </c>
      <c r="H18" s="12">
        <f>E18+B18</f>
        <v>0</v>
      </c>
      <c r="I18" s="12">
        <f t="shared" si="3"/>
        <v>0</v>
      </c>
      <c r="J18" s="12">
        <f t="shared" si="4"/>
        <v>0</v>
      </c>
      <c r="K18" s="44"/>
      <c r="L18" s="22"/>
      <c r="M18" s="22"/>
      <c r="N18" s="57"/>
      <c r="O18" s="57"/>
      <c r="P18" s="57"/>
      <c r="Q18" s="57"/>
      <c r="R18" s="57"/>
      <c r="S18" s="57"/>
      <c r="T18" s="27"/>
      <c r="U18" s="57"/>
      <c r="V18" s="57"/>
      <c r="W18" s="57"/>
      <c r="X18" s="57"/>
      <c r="Y18" s="57"/>
      <c r="Z18" s="57"/>
      <c r="AA18" s="27"/>
      <c r="AB18" s="27"/>
      <c r="AC18" s="27"/>
      <c r="AD18" s="27"/>
      <c r="AE18" s="27"/>
      <c r="AF18" s="22"/>
      <c r="AG18" s="22"/>
      <c r="AH18" s="22"/>
      <c r="AI18" s="22"/>
      <c r="AJ18" s="22"/>
    </row>
    <row r="19" spans="1:36" x14ac:dyDescent="0.25">
      <c r="A19" s="15" t="s">
        <v>29</v>
      </c>
      <c r="B19" s="12">
        <f>'Input data BoD'!G19*'Input data BoD'!E19</f>
        <v>118.19697076586559</v>
      </c>
      <c r="C19" s="12">
        <f>'Input data BoD'!H19*'Input data BoD'!F19</f>
        <v>0</v>
      </c>
      <c r="D19" s="12">
        <f t="shared" si="0"/>
        <v>118.19697076586559</v>
      </c>
      <c r="E19" s="42">
        <f>'Input data BoD'!J19*'Input data BoD'!M19</f>
        <v>0</v>
      </c>
      <c r="F19" s="42">
        <f>'Input data BoD'!K19*'Input data BoD'!N19</f>
        <v>0</v>
      </c>
      <c r="G19" s="12">
        <f>E19+F19</f>
        <v>0</v>
      </c>
      <c r="H19" s="12">
        <f t="shared" si="1"/>
        <v>118.19697076586559</v>
      </c>
      <c r="I19" s="12">
        <f t="shared" si="3"/>
        <v>0</v>
      </c>
      <c r="J19" s="12">
        <f t="shared" si="4"/>
        <v>118.19697076586559</v>
      </c>
      <c r="K19" s="44">
        <f t="shared" ref="K15:K33" si="5">G19/J19</f>
        <v>0</v>
      </c>
      <c r="L19" s="22"/>
      <c r="M19" s="22"/>
      <c r="N19" s="57"/>
      <c r="O19" s="57"/>
      <c r="P19" s="57"/>
      <c r="Q19" s="57"/>
      <c r="R19" s="57"/>
      <c r="S19" s="57"/>
      <c r="T19" s="27"/>
      <c r="U19" s="57"/>
      <c r="V19" s="57"/>
      <c r="W19" s="57"/>
      <c r="X19" s="57"/>
      <c r="Y19" s="57"/>
      <c r="Z19" s="57"/>
      <c r="AA19" s="27"/>
      <c r="AB19" s="27"/>
      <c r="AC19" s="27"/>
      <c r="AD19" s="27"/>
      <c r="AE19" s="27"/>
      <c r="AF19" s="22"/>
      <c r="AG19" s="22"/>
      <c r="AH19" s="22"/>
      <c r="AI19" s="22"/>
      <c r="AJ19" s="22"/>
    </row>
    <row r="20" spans="1:36" x14ac:dyDescent="0.25">
      <c r="A20" s="15" t="s">
        <v>30</v>
      </c>
      <c r="B20" s="12">
        <f>'Input data BoD'!G20*'Input data BoD'!E20</f>
        <v>54.217825849294165</v>
      </c>
      <c r="C20" s="12">
        <f>'Input data BoD'!H20*'Input data BoD'!F20</f>
        <v>0</v>
      </c>
      <c r="D20" s="12">
        <f t="shared" si="0"/>
        <v>54.217825849294165</v>
      </c>
      <c r="E20" s="42">
        <f>'Input data BoD'!J20*'Input data BoD'!M20</f>
        <v>713.50997308460421</v>
      </c>
      <c r="F20" s="42">
        <f>'Input data BoD'!K20*'Input data BoD'!N20</f>
        <v>1461.5187883335677</v>
      </c>
      <c r="G20" s="12">
        <f t="shared" si="2"/>
        <v>2175.0287614181721</v>
      </c>
      <c r="H20" s="12">
        <f t="shared" si="1"/>
        <v>767.72779893389838</v>
      </c>
      <c r="I20" s="12">
        <f t="shared" si="3"/>
        <v>1461.5187883335677</v>
      </c>
      <c r="J20" s="12">
        <f t="shared" si="4"/>
        <v>2229.2465872674661</v>
      </c>
      <c r="K20" s="44">
        <f t="shared" si="5"/>
        <v>0.97567885663301501</v>
      </c>
      <c r="L20" s="22"/>
      <c r="M20" s="22"/>
      <c r="N20" s="57"/>
      <c r="O20" s="57"/>
      <c r="P20" s="57"/>
      <c r="Q20" s="57"/>
      <c r="R20" s="57"/>
      <c r="S20" s="57"/>
      <c r="T20" s="27"/>
      <c r="U20" s="57"/>
      <c r="V20" s="57"/>
      <c r="W20" s="57"/>
      <c r="X20" s="57"/>
      <c r="Y20" s="57"/>
      <c r="Z20" s="57"/>
      <c r="AA20" s="27"/>
      <c r="AB20" s="27"/>
      <c r="AC20" s="27"/>
      <c r="AD20" s="27"/>
      <c r="AE20" s="27"/>
      <c r="AF20" s="22"/>
      <c r="AG20" s="22"/>
      <c r="AH20" s="22"/>
      <c r="AI20" s="22"/>
      <c r="AJ20" s="22"/>
    </row>
    <row r="21" spans="1:36" x14ac:dyDescent="0.25">
      <c r="A21" s="15" t="s">
        <v>31</v>
      </c>
      <c r="B21" s="12">
        <f>'Input data BoD'!G21*'Input data BoD'!E21</f>
        <v>148.01262693116212</v>
      </c>
      <c r="C21" s="12">
        <f>'Input data BoD'!H21*'Input data BoD'!F21</f>
        <v>0</v>
      </c>
      <c r="D21" s="12">
        <f t="shared" si="0"/>
        <v>148.01262693116212</v>
      </c>
      <c r="E21" s="42">
        <f>'Input data BoD'!J21*'Input data BoD'!M21</f>
        <v>3027.318192561971</v>
      </c>
      <c r="F21" s="42">
        <f>'Input data BoD'!K21*'Input data BoD'!N21</f>
        <v>1997.4974497058881</v>
      </c>
      <c r="G21" s="12">
        <f t="shared" si="2"/>
        <v>5024.8156422678594</v>
      </c>
      <c r="H21" s="12">
        <f t="shared" si="1"/>
        <v>3175.3308194931333</v>
      </c>
      <c r="I21" s="12">
        <f t="shared" si="3"/>
        <v>1997.4974497058881</v>
      </c>
      <c r="J21" s="12">
        <f t="shared" si="4"/>
        <v>5172.8282691990216</v>
      </c>
      <c r="K21" s="44">
        <f t="shared" si="5"/>
        <v>0.97138651831678124</v>
      </c>
      <c r="L21" s="22"/>
      <c r="M21" s="22"/>
      <c r="N21" s="57"/>
      <c r="O21" s="57"/>
      <c r="P21" s="57"/>
      <c r="Q21" s="57"/>
      <c r="R21" s="57"/>
      <c r="S21" s="57"/>
      <c r="T21" s="27"/>
      <c r="U21" s="57"/>
      <c r="V21" s="57"/>
      <c r="W21" s="57"/>
      <c r="X21" s="57"/>
      <c r="Y21" s="57"/>
      <c r="Z21" s="57"/>
      <c r="AA21" s="27"/>
      <c r="AB21" s="27"/>
      <c r="AC21" s="27"/>
      <c r="AD21" s="27"/>
      <c r="AE21" s="27"/>
      <c r="AF21" s="22"/>
      <c r="AG21" s="22"/>
      <c r="AH21" s="22"/>
      <c r="AI21" s="22"/>
      <c r="AJ21" s="22"/>
    </row>
    <row r="22" spans="1:36" x14ac:dyDescent="0.25">
      <c r="A22" s="15" t="s">
        <v>32</v>
      </c>
      <c r="B22" s="12">
        <f>'Input data BoD'!G22*'Input data BoD'!E22</f>
        <v>355.90653827438922</v>
      </c>
      <c r="C22" s="12">
        <f>'Input data BoD'!H22*'Input data BoD'!F22</f>
        <v>97.904574385737959</v>
      </c>
      <c r="D22" s="12">
        <f t="shared" si="0"/>
        <v>453.81111266012715</v>
      </c>
      <c r="E22" s="42">
        <f>'Input data BoD'!J22*'Input data BoD'!M22</f>
        <v>3126.0665126766935</v>
      </c>
      <c r="F22" s="42">
        <f>'Input data BoD'!K22*'Input data BoD'!N22</f>
        <v>2094.8417427236786</v>
      </c>
      <c r="G22" s="12">
        <f t="shared" si="2"/>
        <v>5220.9082554003726</v>
      </c>
      <c r="H22" s="12">
        <f t="shared" si="1"/>
        <v>3481.9730509510828</v>
      </c>
      <c r="I22" s="12">
        <f t="shared" si="3"/>
        <v>2192.7463171094164</v>
      </c>
      <c r="J22" s="12">
        <f t="shared" si="4"/>
        <v>5674.7193680604996</v>
      </c>
      <c r="K22" s="44">
        <f t="shared" si="5"/>
        <v>0.92002932951815197</v>
      </c>
      <c r="L22" s="22"/>
      <c r="M22" s="22"/>
      <c r="N22" s="57"/>
      <c r="O22" s="57"/>
      <c r="P22" s="57"/>
      <c r="Q22" s="57"/>
      <c r="R22" s="57"/>
      <c r="S22" s="57"/>
      <c r="T22" s="27"/>
      <c r="U22" s="57"/>
      <c r="V22" s="57"/>
      <c r="W22" s="57"/>
      <c r="X22" s="57"/>
      <c r="Y22" s="57"/>
      <c r="Z22" s="57"/>
      <c r="AA22" s="27"/>
      <c r="AB22" s="27"/>
      <c r="AC22" s="27"/>
      <c r="AD22" s="27"/>
      <c r="AE22" s="27"/>
      <c r="AF22" s="22"/>
      <c r="AG22" s="22"/>
      <c r="AH22" s="22"/>
      <c r="AI22" s="22"/>
      <c r="AJ22" s="22"/>
    </row>
    <row r="23" spans="1:36" x14ac:dyDescent="0.25">
      <c r="A23" s="15" t="s">
        <v>33</v>
      </c>
      <c r="B23" s="12">
        <f>'Input data BoD'!G23*'Input data BoD'!E23</f>
        <v>515.93149300967684</v>
      </c>
      <c r="C23" s="12">
        <f>'Input data BoD'!H23*'Input data BoD'!F23</f>
        <v>264.44218352264136</v>
      </c>
      <c r="D23" s="12">
        <f t="shared" si="0"/>
        <v>780.3736765323182</v>
      </c>
      <c r="E23" s="42">
        <f>'Input data BoD'!J23*'Input data BoD'!M23</f>
        <v>3072.8088712837571</v>
      </c>
      <c r="F23" s="42">
        <f>'Input data BoD'!K23*'Input data BoD'!N23</f>
        <v>2049.022359379544</v>
      </c>
      <c r="G23" s="12">
        <f t="shared" si="2"/>
        <v>5121.8312306633015</v>
      </c>
      <c r="H23" s="12">
        <f t="shared" si="1"/>
        <v>3588.7403642934341</v>
      </c>
      <c r="I23" s="12">
        <f t="shared" si="3"/>
        <v>2313.4645429021853</v>
      </c>
      <c r="J23" s="12">
        <f t="shared" si="4"/>
        <v>5902.2049071956199</v>
      </c>
      <c r="K23" s="44">
        <f t="shared" si="5"/>
        <v>0.86778268650399903</v>
      </c>
      <c r="L23" s="22"/>
      <c r="M23" s="22"/>
      <c r="N23" s="57"/>
      <c r="O23" s="57"/>
      <c r="P23" s="57"/>
      <c r="Q23" s="57"/>
      <c r="R23" s="57"/>
      <c r="S23" s="57"/>
      <c r="T23" s="27"/>
      <c r="U23" s="57"/>
      <c r="V23" s="57"/>
      <c r="W23" s="57"/>
      <c r="X23" s="57"/>
      <c r="Y23" s="57"/>
      <c r="Z23" s="57"/>
      <c r="AA23" s="27"/>
      <c r="AB23" s="27"/>
      <c r="AC23" s="27"/>
      <c r="AD23" s="27"/>
      <c r="AE23" s="27"/>
      <c r="AF23" s="22"/>
      <c r="AG23" s="22"/>
      <c r="AH23" s="22"/>
      <c r="AI23" s="22"/>
      <c r="AJ23" s="22"/>
    </row>
    <row r="24" spans="1:36" x14ac:dyDescent="0.25">
      <c r="A24" s="15" t="s">
        <v>34</v>
      </c>
      <c r="B24" s="12">
        <f>'Input data BoD'!G24*'Input data BoD'!E24</f>
        <v>1468.1809522436899</v>
      </c>
      <c r="C24" s="12">
        <f>'Input data BoD'!H24*'Input data BoD'!F24</f>
        <v>549.33878386657238</v>
      </c>
      <c r="D24" s="12">
        <f t="shared" si="0"/>
        <v>2017.5197361102623</v>
      </c>
      <c r="E24" s="42">
        <f>'Input data BoD'!J24*'Input data BoD'!M24</f>
        <v>18183.934861319871</v>
      </c>
      <c r="F24" s="42">
        <f>'Input data BoD'!K24*'Input data BoD'!N24</f>
        <v>9532.8498481015358</v>
      </c>
      <c r="G24" s="12">
        <f t="shared" si="2"/>
        <v>27716.784709421408</v>
      </c>
      <c r="H24" s="12">
        <f t="shared" si="1"/>
        <v>19652.11581356356</v>
      </c>
      <c r="I24" s="12">
        <f t="shared" si="3"/>
        <v>10082.188631968109</v>
      </c>
      <c r="J24" s="12">
        <f t="shared" si="4"/>
        <v>29734.30444553167</v>
      </c>
      <c r="K24" s="44">
        <f t="shared" si="5"/>
        <v>0.93214841329797959</v>
      </c>
      <c r="L24" s="22"/>
      <c r="M24" s="22"/>
      <c r="N24" s="57"/>
      <c r="O24" s="57"/>
      <c r="P24" s="57"/>
      <c r="Q24" s="57"/>
      <c r="R24" s="57"/>
      <c r="S24" s="57"/>
      <c r="T24" s="27"/>
      <c r="U24" s="57"/>
      <c r="V24" s="57"/>
      <c r="W24" s="57"/>
      <c r="X24" s="57"/>
      <c r="Y24" s="57"/>
      <c r="Z24" s="57"/>
      <c r="AA24" s="27"/>
      <c r="AB24" s="27"/>
      <c r="AC24" s="27"/>
      <c r="AD24" s="27"/>
      <c r="AE24" s="27"/>
      <c r="AF24" s="22"/>
      <c r="AG24" s="22"/>
      <c r="AH24" s="22"/>
      <c r="AI24" s="22"/>
      <c r="AJ24" s="22"/>
    </row>
    <row r="25" spans="1:36" x14ac:dyDescent="0.25">
      <c r="A25" s="15" t="s">
        <v>35</v>
      </c>
      <c r="B25" s="12">
        <f>'Input data BoD'!G25*'Input data BoD'!E25</f>
        <v>2124.0680493109958</v>
      </c>
      <c r="C25" s="12">
        <f>'Input data BoD'!H25*'Input data BoD'!F25</f>
        <v>1172.6395201706498</v>
      </c>
      <c r="D25" s="12">
        <f t="shared" si="0"/>
        <v>3296.7075694816458</v>
      </c>
      <c r="E25" s="42">
        <f>'Input data BoD'!J25*'Input data BoD'!M25</f>
        <v>22592.263506834344</v>
      </c>
      <c r="F25" s="42">
        <f>'Input data BoD'!K25*'Input data BoD'!N25</f>
        <v>11840.096034253897</v>
      </c>
      <c r="G25" s="12">
        <f t="shared" si="2"/>
        <v>34432.359541088241</v>
      </c>
      <c r="H25" s="12">
        <f t="shared" si="1"/>
        <v>24716.331556145342</v>
      </c>
      <c r="I25" s="12">
        <f t="shared" si="3"/>
        <v>13012.735554424546</v>
      </c>
      <c r="J25" s="12">
        <f t="shared" si="4"/>
        <v>37729.067110569886</v>
      </c>
      <c r="K25" s="44">
        <f t="shared" si="5"/>
        <v>0.91262154561573916</v>
      </c>
      <c r="L25" s="22"/>
      <c r="M25" s="22"/>
      <c r="N25" s="57"/>
      <c r="O25" s="57"/>
      <c r="P25" s="57"/>
      <c r="Q25" s="57"/>
      <c r="R25" s="57"/>
      <c r="S25" s="57"/>
      <c r="T25" s="27"/>
      <c r="U25" s="57"/>
      <c r="V25" s="57"/>
      <c r="W25" s="57"/>
      <c r="X25" s="57"/>
      <c r="Y25" s="57"/>
      <c r="Z25" s="57"/>
      <c r="AA25" s="27"/>
      <c r="AB25" s="27"/>
      <c r="AC25" s="27"/>
      <c r="AD25" s="27"/>
      <c r="AE25" s="27"/>
      <c r="AF25" s="22"/>
      <c r="AG25" s="22"/>
      <c r="AH25" s="22"/>
      <c r="AI25" s="22"/>
      <c r="AJ25" s="22"/>
    </row>
    <row r="26" spans="1:36" x14ac:dyDescent="0.25">
      <c r="A26" s="15" t="s">
        <v>36</v>
      </c>
      <c r="B26" s="12">
        <f>'Input data BoD'!G26*'Input data BoD'!E26</f>
        <v>3473.0307400881861</v>
      </c>
      <c r="C26" s="12">
        <f>'Input data BoD'!H26*'Input data BoD'!F26</f>
        <v>1403.4566491507535</v>
      </c>
      <c r="D26" s="12">
        <f t="shared" si="0"/>
        <v>4876.4873892389396</v>
      </c>
      <c r="E26" s="42">
        <f>'Input data BoD'!J26*'Input data BoD'!M26</f>
        <v>21300.920334219467</v>
      </c>
      <c r="F26" s="42">
        <f>'Input data BoD'!K26*'Input data BoD'!N26</f>
        <v>11459.547531601716</v>
      </c>
      <c r="G26" s="12">
        <f t="shared" si="2"/>
        <v>32760.467865821185</v>
      </c>
      <c r="H26" s="12">
        <f t="shared" si="1"/>
        <v>24773.951074307653</v>
      </c>
      <c r="I26" s="12">
        <f t="shared" si="3"/>
        <v>12863.00418075247</v>
      </c>
      <c r="J26" s="12">
        <f t="shared" si="4"/>
        <v>37636.955255060122</v>
      </c>
      <c r="K26" s="44">
        <f t="shared" si="5"/>
        <v>0.87043353118785249</v>
      </c>
      <c r="L26" s="22"/>
      <c r="M26" s="22"/>
      <c r="N26" s="57"/>
      <c r="O26" s="57"/>
      <c r="P26" s="57"/>
      <c r="Q26" s="57"/>
      <c r="R26" s="57"/>
      <c r="S26" s="57"/>
      <c r="T26" s="27"/>
      <c r="U26" s="57"/>
      <c r="V26" s="57"/>
      <c r="W26" s="57"/>
      <c r="X26" s="57"/>
      <c r="Y26" s="57"/>
      <c r="Z26" s="57"/>
      <c r="AA26" s="27"/>
      <c r="AB26" s="27"/>
      <c r="AC26" s="27"/>
      <c r="AD26" s="27"/>
      <c r="AE26" s="27"/>
      <c r="AF26" s="22"/>
      <c r="AG26" s="22"/>
      <c r="AH26" s="22"/>
      <c r="AI26" s="22"/>
      <c r="AJ26" s="22"/>
    </row>
    <row r="27" spans="1:36" x14ac:dyDescent="0.25">
      <c r="A27" s="15" t="s">
        <v>37</v>
      </c>
      <c r="B27" s="12">
        <f>'Input data BoD'!G27*'Input data BoD'!E27</f>
        <v>4397.3748749972565</v>
      </c>
      <c r="C27" s="12">
        <f>'Input data BoD'!H27*'Input data BoD'!F27</f>
        <v>2513.8297574864728</v>
      </c>
      <c r="D27" s="12">
        <f t="shared" si="0"/>
        <v>6911.2046324837293</v>
      </c>
      <c r="E27" s="42">
        <f>'Input data BoD'!J27*'Input data BoD'!M27</f>
        <v>17676.67566177078</v>
      </c>
      <c r="F27" s="42">
        <f>'Input data BoD'!K27*'Input data BoD'!N27</f>
        <v>9995.8634797511004</v>
      </c>
      <c r="G27" s="12">
        <f t="shared" si="2"/>
        <v>27672.53914152188</v>
      </c>
      <c r="H27" s="12">
        <f t="shared" si="1"/>
        <v>22074.050536768038</v>
      </c>
      <c r="I27" s="12">
        <f t="shared" si="3"/>
        <v>12509.693237237574</v>
      </c>
      <c r="J27" s="12">
        <f t="shared" si="4"/>
        <v>34583.743774005612</v>
      </c>
      <c r="K27" s="44">
        <f t="shared" si="5"/>
        <v>0.80016031006803712</v>
      </c>
      <c r="L27" s="22"/>
      <c r="M27" s="22"/>
      <c r="N27" s="57"/>
      <c r="O27" s="57"/>
      <c r="P27" s="57"/>
      <c r="Q27" s="57"/>
      <c r="R27" s="57"/>
      <c r="S27" s="57"/>
      <c r="T27" s="27"/>
      <c r="U27" s="57"/>
      <c r="V27" s="57"/>
      <c r="W27" s="57"/>
      <c r="X27" s="57"/>
      <c r="Y27" s="57"/>
      <c r="Z27" s="57"/>
      <c r="AA27" s="27"/>
      <c r="AB27" s="27"/>
      <c r="AC27" s="27"/>
      <c r="AD27" s="27"/>
      <c r="AE27" s="27"/>
      <c r="AF27" s="22"/>
      <c r="AG27" s="22"/>
      <c r="AH27" s="22"/>
      <c r="AI27" s="22"/>
      <c r="AJ27" s="22"/>
    </row>
    <row r="28" spans="1:36" x14ac:dyDescent="0.25">
      <c r="A28" s="15" t="s">
        <v>38</v>
      </c>
      <c r="B28" s="12">
        <f>'Input data BoD'!G28*'Input data BoD'!E28</f>
        <v>5955.6100906139463</v>
      </c>
      <c r="C28" s="12">
        <f>'Input data BoD'!H28*'Input data BoD'!F28</f>
        <v>3293.7621673483109</v>
      </c>
      <c r="D28" s="12">
        <f t="shared" si="0"/>
        <v>9249.3722579622572</v>
      </c>
      <c r="E28" s="42">
        <f>'Input data BoD'!J28*'Input data BoD'!M28</f>
        <v>34591.048698784536</v>
      </c>
      <c r="F28" s="42">
        <f>'Input data BoD'!K28*'Input data BoD'!N28</f>
        <v>30852.831441666105</v>
      </c>
      <c r="G28" s="12">
        <f t="shared" si="2"/>
        <v>65443.880140450638</v>
      </c>
      <c r="H28" s="12">
        <f t="shared" si="1"/>
        <v>40546.658789398483</v>
      </c>
      <c r="I28" s="12">
        <f t="shared" si="3"/>
        <v>34146.593609014417</v>
      </c>
      <c r="J28" s="12">
        <f t="shared" si="4"/>
        <v>74693.252398412893</v>
      </c>
      <c r="K28" s="44">
        <f t="shared" si="5"/>
        <v>0.87616856997167269</v>
      </c>
      <c r="L28" s="22"/>
      <c r="M28" s="22"/>
      <c r="N28" s="57"/>
      <c r="O28" s="57"/>
      <c r="P28" s="57"/>
      <c r="Q28" s="57"/>
      <c r="R28" s="57"/>
      <c r="S28" s="57"/>
      <c r="T28" s="27"/>
      <c r="U28" s="57"/>
      <c r="V28" s="57"/>
      <c r="W28" s="57"/>
      <c r="X28" s="57"/>
      <c r="Y28" s="57"/>
      <c r="Z28" s="57"/>
      <c r="AA28" s="27"/>
      <c r="AB28" s="27"/>
      <c r="AC28" s="27"/>
      <c r="AD28" s="27"/>
      <c r="AE28" s="27"/>
      <c r="AF28" s="22"/>
      <c r="AG28" s="22"/>
      <c r="AH28" s="22"/>
      <c r="AI28" s="22"/>
      <c r="AJ28" s="22"/>
    </row>
    <row r="29" spans="1:36" x14ac:dyDescent="0.25">
      <c r="A29" s="15" t="s">
        <v>39</v>
      </c>
      <c r="B29" s="12">
        <f>'Input data BoD'!G29*'Input data BoD'!E29</f>
        <v>5139.102340724412</v>
      </c>
      <c r="C29" s="12">
        <f>'Input data BoD'!H29*'Input data BoD'!F29</f>
        <v>3591.8370830749795</v>
      </c>
      <c r="D29" s="12">
        <f t="shared" si="0"/>
        <v>8730.9394237993911</v>
      </c>
      <c r="E29" s="42">
        <f>'Input data BoD'!J29*'Input data BoD'!M29</f>
        <v>25906.300825097023</v>
      </c>
      <c r="F29" s="42">
        <f>'Input data BoD'!K29*'Input data BoD'!N29</f>
        <v>24019.267267394989</v>
      </c>
      <c r="G29" s="12">
        <f t="shared" si="2"/>
        <v>49925.568092492016</v>
      </c>
      <c r="H29" s="12">
        <f t="shared" si="1"/>
        <v>31045.403165821437</v>
      </c>
      <c r="I29" s="12">
        <f t="shared" si="3"/>
        <v>27611.10435046997</v>
      </c>
      <c r="J29" s="12">
        <f t="shared" si="4"/>
        <v>58656.507516291407</v>
      </c>
      <c r="K29" s="44">
        <f t="shared" si="5"/>
        <v>0.85115139319581146</v>
      </c>
      <c r="L29" s="22"/>
      <c r="M29" s="22"/>
      <c r="N29" s="57"/>
      <c r="O29" s="57"/>
      <c r="P29" s="57"/>
      <c r="Q29" s="57"/>
      <c r="R29" s="57"/>
      <c r="S29" s="57"/>
      <c r="T29" s="27"/>
      <c r="U29" s="57"/>
      <c r="V29" s="57"/>
      <c r="W29" s="57"/>
      <c r="X29" s="57"/>
      <c r="Y29" s="57"/>
      <c r="Z29" s="57"/>
      <c r="AA29" s="27"/>
      <c r="AB29" s="27"/>
      <c r="AC29" s="27"/>
      <c r="AD29" s="27"/>
      <c r="AE29" s="27"/>
      <c r="AF29" s="22"/>
      <c r="AG29" s="22"/>
      <c r="AH29" s="22"/>
      <c r="AI29" s="22"/>
      <c r="AJ29" s="22"/>
    </row>
    <row r="30" spans="1:36" x14ac:dyDescent="0.25">
      <c r="A30" s="15" t="s">
        <v>40</v>
      </c>
      <c r="B30" s="12">
        <f>'Input data BoD'!G30*'Input data BoD'!E30</f>
        <v>7257.1831204414812</v>
      </c>
      <c r="C30" s="12">
        <f>'Input data BoD'!H30*'Input data BoD'!F30</f>
        <v>6965.4449476217096</v>
      </c>
      <c r="D30" s="12">
        <f t="shared" si="0"/>
        <v>14222.62806806319</v>
      </c>
      <c r="E30" s="42">
        <f>'Input data BoD'!J30*'Input data BoD'!M30</f>
        <v>29091.606590047839</v>
      </c>
      <c r="F30" s="42">
        <f>'Input data BoD'!K30*'Input data BoD'!N30</f>
        <v>28978.480486833683</v>
      </c>
      <c r="G30" s="12">
        <f t="shared" si="2"/>
        <v>58070.087076881522</v>
      </c>
      <c r="H30" s="12">
        <f t="shared" si="1"/>
        <v>36348.78971048932</v>
      </c>
      <c r="I30" s="12">
        <f t="shared" si="3"/>
        <v>35943.925434455392</v>
      </c>
      <c r="J30" s="12">
        <f t="shared" si="4"/>
        <v>72292.715144944712</v>
      </c>
      <c r="K30" s="44">
        <f t="shared" si="5"/>
        <v>0.80326332965158043</v>
      </c>
      <c r="L30" s="22"/>
      <c r="M30" s="22"/>
      <c r="N30" s="57"/>
      <c r="O30" s="57"/>
      <c r="P30" s="57"/>
      <c r="Q30" s="57"/>
      <c r="R30" s="57"/>
      <c r="S30" s="57"/>
      <c r="T30" s="27"/>
      <c r="U30" s="57"/>
      <c r="V30" s="57"/>
      <c r="W30" s="57"/>
      <c r="X30" s="57"/>
      <c r="Y30" s="57"/>
      <c r="Z30" s="57"/>
      <c r="AA30" s="27"/>
      <c r="AB30" s="27"/>
      <c r="AC30" s="27"/>
      <c r="AD30" s="27"/>
      <c r="AE30" s="27"/>
      <c r="AF30" s="22"/>
      <c r="AG30" s="22"/>
      <c r="AH30" s="22"/>
      <c r="AI30" s="22"/>
      <c r="AJ30" s="22"/>
    </row>
    <row r="31" spans="1:36" x14ac:dyDescent="0.25">
      <c r="A31" s="15" t="s">
        <v>41</v>
      </c>
      <c r="B31" s="12">
        <f>'Input data BoD'!G31*'Input data BoD'!E31</f>
        <v>6891.63410840087</v>
      </c>
      <c r="C31" s="12">
        <f>'Input data BoD'!H31*'Input data BoD'!F31</f>
        <v>8471.3056566950745</v>
      </c>
      <c r="D31" s="12">
        <f t="shared" si="0"/>
        <v>15362.939765095944</v>
      </c>
      <c r="E31" s="42">
        <f>'Input data BoD'!J31*'Input data BoD'!M31</f>
        <v>19783.830194735387</v>
      </c>
      <c r="F31" s="42">
        <f>'Input data BoD'!K31*'Input data BoD'!N31</f>
        <v>22113.26117063719</v>
      </c>
      <c r="G31" s="12">
        <f t="shared" si="2"/>
        <v>41897.091365372573</v>
      </c>
      <c r="H31" s="12">
        <f t="shared" si="1"/>
        <v>26675.464303136258</v>
      </c>
      <c r="I31" s="12">
        <f t="shared" si="3"/>
        <v>30584.566827332266</v>
      </c>
      <c r="J31" s="12">
        <f t="shared" si="4"/>
        <v>57260.031130468516</v>
      </c>
      <c r="K31" s="44">
        <f t="shared" si="5"/>
        <v>0.73169871790514618</v>
      </c>
      <c r="L31" s="22"/>
      <c r="M31" s="22"/>
      <c r="N31" s="57"/>
      <c r="O31" s="57"/>
      <c r="P31" s="57"/>
      <c r="Q31" s="57"/>
      <c r="R31" s="57"/>
      <c r="S31" s="57"/>
      <c r="T31" s="27"/>
      <c r="U31" s="57"/>
      <c r="V31" s="57"/>
      <c r="W31" s="57"/>
      <c r="X31" s="57"/>
      <c r="Y31" s="57"/>
      <c r="Z31" s="57"/>
      <c r="AA31" s="27"/>
      <c r="AB31" s="27"/>
      <c r="AC31" s="27"/>
      <c r="AD31" s="27"/>
      <c r="AE31" s="27"/>
      <c r="AF31" s="22"/>
      <c r="AG31" s="22"/>
      <c r="AH31" s="22"/>
      <c r="AI31" s="22"/>
      <c r="AJ31" s="22"/>
    </row>
    <row r="32" spans="1:36" x14ac:dyDescent="0.25">
      <c r="A32" s="15" t="s">
        <v>42</v>
      </c>
      <c r="B32" s="12">
        <f>'Input data BoD'!G32*'Input data BoD'!E32</f>
        <v>3826.5864203568922</v>
      </c>
      <c r="C32" s="12">
        <f>'Input data BoD'!H32*'Input data BoD'!F32</f>
        <v>6752.53462140788</v>
      </c>
      <c r="D32" s="12">
        <f t="shared" si="0"/>
        <v>10579.121041764773</v>
      </c>
      <c r="E32" s="42">
        <f>'Input data BoD'!J32*'Input data BoD'!M32</f>
        <v>8655.5711930170983</v>
      </c>
      <c r="F32" s="42">
        <f>'Input data BoD'!K32*'Input data BoD'!N32</f>
        <v>12112.382360975651</v>
      </c>
      <c r="G32" s="12">
        <f t="shared" si="2"/>
        <v>20767.953553992749</v>
      </c>
      <c r="H32" s="12">
        <f t="shared" si="1"/>
        <v>12482.157613373991</v>
      </c>
      <c r="I32" s="12">
        <f t="shared" si="3"/>
        <v>18864.916982383533</v>
      </c>
      <c r="J32" s="12">
        <f t="shared" si="4"/>
        <v>31347.07459575752</v>
      </c>
      <c r="K32" s="44">
        <f t="shared" si="5"/>
        <v>0.66251648110102956</v>
      </c>
      <c r="L32" s="22"/>
      <c r="M32" s="22"/>
      <c r="N32" s="57"/>
      <c r="O32" s="57"/>
      <c r="P32" s="57"/>
      <c r="Q32" s="57"/>
      <c r="R32" s="57"/>
      <c r="S32" s="57"/>
      <c r="T32" s="27"/>
      <c r="U32" s="57"/>
      <c r="V32" s="57"/>
      <c r="W32" s="57"/>
      <c r="X32" s="57"/>
      <c r="Y32" s="57"/>
      <c r="Z32" s="57"/>
      <c r="AA32" s="27"/>
      <c r="AB32" s="27"/>
      <c r="AC32" s="27"/>
      <c r="AD32" s="27"/>
      <c r="AE32" s="27"/>
      <c r="AF32" s="22"/>
      <c r="AG32" s="22"/>
      <c r="AH32" s="22"/>
      <c r="AI32" s="22"/>
      <c r="AJ32" s="22"/>
    </row>
    <row r="33" spans="1:36" x14ac:dyDescent="0.25">
      <c r="A33" s="15" t="s">
        <v>54</v>
      </c>
      <c r="B33" s="21">
        <f>'Input data BoD'!G33*'Input data BoD'!E33</f>
        <v>1388.7146313125545</v>
      </c>
      <c r="C33" s="12">
        <f>'Input data BoD'!H33*'Input data BoD'!F33</f>
        <v>5219.3425465953669</v>
      </c>
      <c r="D33" s="12">
        <f t="shared" si="0"/>
        <v>6608.0571779079219</v>
      </c>
      <c r="E33" s="42">
        <f>'Input data BoD'!J33*'Input data BoD'!M33</f>
        <v>3332.7924430211319</v>
      </c>
      <c r="F33" s="42">
        <f>'Input data BoD'!K33*'Input data BoD'!N33</f>
        <v>7382.2885867413097</v>
      </c>
      <c r="G33" s="12">
        <f t="shared" si="2"/>
        <v>10715.081029762441</v>
      </c>
      <c r="H33" s="12">
        <f t="shared" si="1"/>
        <v>4721.5070743336864</v>
      </c>
      <c r="I33" s="12">
        <f t="shared" si="3"/>
        <v>12601.631133336676</v>
      </c>
      <c r="J33" s="12">
        <f t="shared" si="4"/>
        <v>17323.138207670363</v>
      </c>
      <c r="K33" s="44">
        <f t="shared" si="5"/>
        <v>0.61854156569725938</v>
      </c>
      <c r="L33" s="22"/>
      <c r="M33" s="22"/>
      <c r="N33" s="57"/>
      <c r="O33" s="57"/>
      <c r="P33" s="57"/>
      <c r="Q33" s="57"/>
      <c r="R33" s="57"/>
      <c r="S33" s="57"/>
      <c r="T33" s="27"/>
      <c r="U33" s="57"/>
      <c r="V33" s="57"/>
      <c r="W33" s="57"/>
      <c r="X33" s="57"/>
      <c r="Y33" s="57"/>
      <c r="Z33" s="57"/>
      <c r="AA33" s="27"/>
      <c r="AB33" s="27"/>
      <c r="AC33" s="27"/>
      <c r="AD33" s="27"/>
      <c r="AE33" s="27"/>
      <c r="AF33" s="22"/>
      <c r="AG33" s="22"/>
      <c r="AH33" s="22"/>
      <c r="AI33" s="22"/>
      <c r="AJ33" s="22"/>
    </row>
    <row r="34" spans="1:36" x14ac:dyDescent="0.25">
      <c r="A34" s="15"/>
      <c r="B34" s="12"/>
      <c r="C34" s="12"/>
      <c r="D34" s="12"/>
      <c r="E34" s="42"/>
      <c r="F34" s="42"/>
      <c r="G34" s="42"/>
      <c r="H34" s="12"/>
      <c r="I34" s="12"/>
      <c r="J34" s="12"/>
      <c r="K34" s="44"/>
      <c r="L34" s="22"/>
      <c r="M34" s="22"/>
      <c r="N34" s="57"/>
      <c r="O34" s="57"/>
      <c r="P34" s="57"/>
      <c r="Q34" s="57"/>
      <c r="R34" s="57"/>
      <c r="S34" s="57"/>
      <c r="T34" s="27"/>
      <c r="U34" s="57"/>
      <c r="V34" s="57"/>
      <c r="W34" s="57"/>
      <c r="X34" s="57"/>
      <c r="Y34" s="57"/>
      <c r="Z34" s="57"/>
      <c r="AA34" s="27"/>
      <c r="AB34" s="27"/>
      <c r="AC34" s="27"/>
      <c r="AD34" s="27"/>
      <c r="AE34" s="27"/>
      <c r="AF34" s="22"/>
      <c r="AG34" s="22"/>
      <c r="AH34" s="22"/>
      <c r="AI34" s="22"/>
      <c r="AJ34" s="22"/>
    </row>
    <row r="35" spans="1:36" x14ac:dyDescent="0.25">
      <c r="A35" s="15"/>
      <c r="B35" s="12"/>
      <c r="C35" s="12"/>
      <c r="D35" s="12"/>
      <c r="E35" s="42"/>
      <c r="F35" s="42"/>
      <c r="G35" s="42"/>
      <c r="H35" s="12"/>
      <c r="I35" s="12"/>
      <c r="J35" s="12"/>
      <c r="K35" s="44"/>
      <c r="L35" s="22"/>
      <c r="M35" s="22"/>
      <c r="N35" s="57"/>
      <c r="O35" s="57"/>
      <c r="P35" s="57"/>
      <c r="Q35" s="57"/>
      <c r="R35" s="57"/>
      <c r="S35" s="57"/>
      <c r="T35" s="27"/>
      <c r="U35" s="57"/>
      <c r="V35" s="57"/>
      <c r="W35" s="57"/>
      <c r="X35" s="57"/>
      <c r="Y35" s="57"/>
      <c r="Z35" s="57"/>
      <c r="AA35" s="27"/>
      <c r="AB35" s="27"/>
      <c r="AC35" s="27"/>
      <c r="AD35" s="27"/>
      <c r="AE35" s="27"/>
      <c r="AF35" s="22"/>
      <c r="AG35" s="22"/>
      <c r="AH35" s="22"/>
      <c r="AI35" s="22"/>
      <c r="AJ35" s="22"/>
    </row>
    <row r="36" spans="1:36" x14ac:dyDescent="0.25">
      <c r="A36" s="15"/>
      <c r="B36" s="12"/>
      <c r="C36" s="12"/>
      <c r="D36" s="12"/>
      <c r="E36" s="34"/>
      <c r="F36" s="34"/>
      <c r="G36" s="34"/>
      <c r="H36" s="12"/>
      <c r="I36" s="12"/>
      <c r="J36" s="12"/>
      <c r="K36" s="44"/>
      <c r="L36" s="22"/>
      <c r="M36" s="2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2"/>
      <c r="AG36" s="22"/>
      <c r="AH36" s="22"/>
      <c r="AI36" s="22"/>
      <c r="AJ36" s="22"/>
    </row>
    <row r="37" spans="1:36" s="7" customFormat="1" x14ac:dyDescent="0.25">
      <c r="A37" s="7" t="s">
        <v>19</v>
      </c>
      <c r="B37" s="21">
        <f>SUM(B14:B33)</f>
        <v>43113.750783320676</v>
      </c>
      <c r="C37" s="21">
        <f t="shared" ref="C37:I37" si="6">SUM(C14:C33)</f>
        <v>40295.838491326154</v>
      </c>
      <c r="D37" s="21">
        <f t="shared" si="6"/>
        <v>83409.589274646816</v>
      </c>
      <c r="E37" s="21">
        <f t="shared" si="6"/>
        <v>211054.6478584545</v>
      </c>
      <c r="F37" s="21">
        <f t="shared" si="6"/>
        <v>175889.74854809983</v>
      </c>
      <c r="G37" s="21">
        <f t="shared" si="6"/>
        <v>386944.39640655433</v>
      </c>
      <c r="H37" s="21">
        <f t="shared" si="6"/>
        <v>254168.39864177525</v>
      </c>
      <c r="I37" s="21">
        <f t="shared" si="6"/>
        <v>216185.58703942603</v>
      </c>
      <c r="J37" s="21">
        <f>SUM(J14:J33)</f>
        <v>470353.98568120121</v>
      </c>
      <c r="K37" s="43"/>
      <c r="L37" s="25"/>
      <c r="M37" s="25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6"/>
      <c r="AB37" s="56"/>
      <c r="AC37" s="56"/>
      <c r="AD37" s="56"/>
      <c r="AE37" s="56"/>
      <c r="AF37" s="23"/>
      <c r="AG37" s="23"/>
      <c r="AH37" s="23"/>
      <c r="AI37" s="23"/>
      <c r="AJ37" s="23"/>
    </row>
    <row r="38" spans="1:36" x14ac:dyDescent="0.25">
      <c r="A38" s="15"/>
      <c r="B38" s="12"/>
      <c r="C38" s="12"/>
      <c r="D38" s="12"/>
      <c r="E38" s="34"/>
      <c r="F38" s="34"/>
      <c r="G38" s="34"/>
      <c r="H38" s="12"/>
      <c r="I38" s="12"/>
      <c r="J38" s="12"/>
      <c r="K38" s="10"/>
      <c r="L38" s="22"/>
      <c r="M38" s="2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2"/>
      <c r="AG38" s="22"/>
      <c r="AH38" s="22"/>
      <c r="AI38" s="22"/>
      <c r="AJ38" s="22"/>
    </row>
    <row r="39" spans="1:36" x14ac:dyDescent="0.25">
      <c r="E39" s="34"/>
      <c r="F39" s="34"/>
      <c r="G39" s="34"/>
      <c r="L39" s="22"/>
      <c r="M39" s="2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2"/>
      <c r="AG39" s="22"/>
      <c r="AH39" s="22"/>
      <c r="AI39" s="22"/>
      <c r="AJ39" s="22"/>
    </row>
    <row r="40" spans="1:36" x14ac:dyDescent="0.25">
      <c r="E40" s="34"/>
      <c r="F40" s="34"/>
      <c r="G40" s="34"/>
      <c r="L40" s="22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2"/>
      <c r="AG40" s="22"/>
      <c r="AH40" s="22"/>
      <c r="AI40" s="22"/>
      <c r="AJ40" s="22"/>
    </row>
    <row r="41" spans="1:36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26"/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2"/>
      <c r="AG41" s="22"/>
      <c r="AH41" s="22"/>
      <c r="AI41" s="22"/>
      <c r="AJ41" s="22"/>
    </row>
    <row r="42" spans="1:36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26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2"/>
      <c r="AG42" s="22"/>
      <c r="AH42" s="22"/>
      <c r="AI42" s="22"/>
      <c r="AJ42" s="22"/>
    </row>
    <row r="43" spans="1:36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6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6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6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6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6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</row>
    <row r="63" spans="1:31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</row>
    <row r="64" spans="1:31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</row>
    <row r="65" spans="1:1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</row>
    <row r="66" spans="1:1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</row>
    <row r="67" spans="1:1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</row>
    <row r="68" spans="1:1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</row>
    <row r="69" spans="1:1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</row>
    <row r="70" spans="1:1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</row>
    <row r="71" spans="1:1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</row>
    <row r="72" spans="1:1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</row>
    <row r="73" spans="1:1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</row>
    <row r="74" spans="1:1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</row>
    <row r="75" spans="1:1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</row>
    <row r="76" spans="1:1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</row>
    <row r="77" spans="1:1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</row>
    <row r="78" spans="1:1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</row>
    <row r="79" spans="1:1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</row>
    <row r="80" spans="1:1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</row>
    <row r="81" spans="1:1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</row>
    <row r="82" spans="1:1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</row>
    <row r="83" spans="1:1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</row>
    <row r="84" spans="1:1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</row>
    <row r="85" spans="1:1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</row>
    <row r="86" spans="1:1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</row>
    <row r="87" spans="1:1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</row>
    <row r="88" spans="1:1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</row>
    <row r="89" spans="1:1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</row>
    <row r="90" spans="1:1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</row>
    <row r="91" spans="1:1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</row>
    <row r="92" spans="1:1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</row>
    <row r="93" spans="1:1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</row>
    <row r="94" spans="1:1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</row>
    <row r="95" spans="1:1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</row>
    <row r="96" spans="1:1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</row>
    <row r="97" spans="1:1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</row>
    <row r="98" spans="1:1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</row>
    <row r="99" spans="1:1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</row>
    <row r="100" spans="1:1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</row>
    <row r="101" spans="1:1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</row>
    <row r="102" spans="1:1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</row>
    <row r="103" spans="1:1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</row>
    <row r="104" spans="1:1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</row>
    <row r="105" spans="1:1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</row>
    <row r="106" spans="1:1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</row>
    <row r="107" spans="1:1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</row>
    <row r="108" spans="1:1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</row>
    <row r="109" spans="1:1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1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1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12" x14ac:dyDescent="0.25">
      <c r="A112" s="15"/>
      <c r="B112" s="14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  <row r="113" spans="1:12" x14ac:dyDescent="0.25">
      <c r="A113" s="15"/>
      <c r="B113" s="14"/>
      <c r="C113" s="12"/>
      <c r="D113" s="12"/>
      <c r="E113" s="12"/>
      <c r="F113" s="15"/>
      <c r="G113" s="15"/>
      <c r="H113" s="15"/>
      <c r="I113" s="12"/>
      <c r="J113" s="12"/>
      <c r="K113" s="12"/>
      <c r="L113" s="10"/>
    </row>
    <row r="114" spans="1:12" x14ac:dyDescent="0.25">
      <c r="A114" s="15"/>
      <c r="B114" s="15"/>
      <c r="C114" s="12"/>
      <c r="D114" s="12"/>
      <c r="E114" s="12"/>
      <c r="F114" s="15"/>
      <c r="G114" s="15"/>
      <c r="H114" s="15"/>
      <c r="I114" s="12"/>
      <c r="J114" s="12"/>
      <c r="K114" s="12"/>
      <c r="L114" s="10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2"/>
  <sheetViews>
    <sheetView topLeftCell="A7" workbookViewId="0">
      <selection activeCell="C31" sqref="B31:C31"/>
    </sheetView>
  </sheetViews>
  <sheetFormatPr baseColWidth="10" defaultRowHeight="15" x14ac:dyDescent="0.25"/>
  <cols>
    <col min="2" max="2" width="16.42578125" customWidth="1"/>
    <col min="3" max="3" width="12.42578125" customWidth="1"/>
    <col min="4" max="4" width="14" customWidth="1"/>
    <col min="7" max="7" width="13.42578125" bestFit="1" customWidth="1"/>
  </cols>
  <sheetData>
    <row r="1" spans="1:8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8" x14ac:dyDescent="0.25">
      <c r="A2" s="3" t="s">
        <v>2</v>
      </c>
      <c r="B2" s="2" t="str">
        <f>'Input data BoD'!B2</f>
        <v>Myriam</v>
      </c>
      <c r="C2" s="2"/>
      <c r="D2" s="2"/>
    </row>
    <row r="3" spans="1:8" x14ac:dyDescent="0.25">
      <c r="A3" s="3" t="s">
        <v>3</v>
      </c>
      <c r="B3" s="2" t="str">
        <f>'Input data BoD'!B3</f>
        <v>Nov 2020</v>
      </c>
      <c r="C3" s="2"/>
      <c r="D3" s="2"/>
    </row>
    <row r="4" spans="1:8" x14ac:dyDescent="0.25">
      <c r="A4" s="3" t="s">
        <v>4</v>
      </c>
      <c r="B4" s="2" t="str">
        <f>'Input data BoD'!B5</f>
        <v>PM2.5</v>
      </c>
      <c r="C4" s="2"/>
      <c r="D4" s="2"/>
    </row>
    <row r="5" spans="1:8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8" x14ac:dyDescent="0.25">
      <c r="A6" s="3" t="s">
        <v>6</v>
      </c>
      <c r="B6" s="2" t="str">
        <f>'Input data BoD'!B7</f>
        <v>Diabetes 2</v>
      </c>
      <c r="C6" s="2"/>
      <c r="D6" s="2"/>
    </row>
    <row r="7" spans="1:8" x14ac:dyDescent="0.25">
      <c r="A7" s="3" t="s">
        <v>7</v>
      </c>
      <c r="B7" s="2" t="str">
        <f>'Input data BoD'!B8</f>
        <v>E11-E11.1; E11.3-E11.9</v>
      </c>
      <c r="C7" s="2"/>
      <c r="D7" s="2"/>
    </row>
    <row r="8" spans="1:8" x14ac:dyDescent="0.25">
      <c r="A8" s="3" t="s">
        <v>8</v>
      </c>
      <c r="B8" s="2">
        <f>'Input data BoD'!B9</f>
        <v>2018</v>
      </c>
      <c r="C8" s="2"/>
      <c r="D8" s="2"/>
    </row>
    <row r="10" spans="1:8" x14ac:dyDescent="0.25">
      <c r="A10" s="15"/>
      <c r="B10" s="15"/>
      <c r="C10" s="15">
        <v>2018</v>
      </c>
      <c r="D10" s="15"/>
    </row>
    <row r="11" spans="1:8" x14ac:dyDescent="0.25">
      <c r="A11" s="15" t="s">
        <v>57</v>
      </c>
      <c r="B11" s="15" t="s">
        <v>53</v>
      </c>
      <c r="C11" s="15" t="s">
        <v>1</v>
      </c>
      <c r="D11" s="15" t="s">
        <v>49</v>
      </c>
    </row>
    <row r="12" spans="1:8" x14ac:dyDescent="0.25">
      <c r="A12" s="15" t="s">
        <v>15</v>
      </c>
      <c r="B12" s="15" t="s">
        <v>15</v>
      </c>
      <c r="C12" s="9"/>
      <c r="D12" s="15"/>
    </row>
    <row r="13" spans="1:8" x14ac:dyDescent="0.25">
      <c r="A13" s="15">
        <v>0</v>
      </c>
      <c r="B13" s="15" t="s">
        <v>75</v>
      </c>
      <c r="C13" s="9"/>
      <c r="D13" s="28">
        <f t="shared" ref="D13:D38" si="0">C13/C$40</f>
        <v>0</v>
      </c>
    </row>
    <row r="14" spans="1:8" x14ac:dyDescent="0.25">
      <c r="A14" s="9">
        <v>1</v>
      </c>
      <c r="B14" s="15" t="s">
        <v>76</v>
      </c>
      <c r="C14" s="9"/>
      <c r="D14" s="28">
        <f t="shared" si="0"/>
        <v>0</v>
      </c>
    </row>
    <row r="15" spans="1:8" x14ac:dyDescent="0.25">
      <c r="A15" s="9">
        <v>2</v>
      </c>
      <c r="B15" s="15" t="s">
        <v>77</v>
      </c>
      <c r="C15" s="9"/>
      <c r="D15" s="28">
        <f t="shared" si="0"/>
        <v>0</v>
      </c>
    </row>
    <row r="16" spans="1:8" x14ac:dyDescent="0.25">
      <c r="A16" s="9">
        <v>3</v>
      </c>
      <c r="B16" s="15" t="s">
        <v>78</v>
      </c>
      <c r="C16" s="9"/>
      <c r="D16" s="28">
        <f t="shared" si="0"/>
        <v>0</v>
      </c>
    </row>
    <row r="17" spans="1:10" x14ac:dyDescent="0.25">
      <c r="A17" s="9">
        <v>4</v>
      </c>
      <c r="B17" s="15" t="s">
        <v>79</v>
      </c>
      <c r="C17" s="9"/>
      <c r="D17" s="28">
        <f t="shared" si="0"/>
        <v>0</v>
      </c>
    </row>
    <row r="18" spans="1:10" x14ac:dyDescent="0.25">
      <c r="A18" s="9">
        <v>5</v>
      </c>
      <c r="B18" s="15" t="s">
        <v>80</v>
      </c>
      <c r="C18" s="9"/>
      <c r="D18" s="28">
        <f t="shared" si="0"/>
        <v>0</v>
      </c>
    </row>
    <row r="19" spans="1:10" x14ac:dyDescent="0.25">
      <c r="A19" s="9">
        <v>6</v>
      </c>
      <c r="B19" s="15" t="s">
        <v>81</v>
      </c>
      <c r="C19" s="9">
        <v>97292</v>
      </c>
      <c r="D19" s="28">
        <f t="shared" si="0"/>
        <v>1.21124889332173E-3</v>
      </c>
    </row>
    <row r="20" spans="1:10" x14ac:dyDescent="0.25">
      <c r="A20" s="9">
        <v>7</v>
      </c>
      <c r="B20" s="15" t="s">
        <v>82</v>
      </c>
      <c r="C20" s="9">
        <v>714104</v>
      </c>
      <c r="D20" s="28">
        <f t="shared" si="0"/>
        <v>8.8903268482158921E-3</v>
      </c>
      <c r="J20" s="12"/>
    </row>
    <row r="21" spans="1:10" x14ac:dyDescent="0.25">
      <c r="A21" s="9">
        <v>8</v>
      </c>
      <c r="B21" s="15" t="s">
        <v>83</v>
      </c>
      <c r="C21" s="9">
        <v>4789311</v>
      </c>
      <c r="D21" s="28">
        <f t="shared" si="0"/>
        <v>5.9625124866624059E-2</v>
      </c>
      <c r="J21" s="12"/>
    </row>
    <row r="22" spans="1:10" x14ac:dyDescent="0.25">
      <c r="A22" s="9">
        <v>9</v>
      </c>
      <c r="B22" s="15" t="s">
        <v>84</v>
      </c>
      <c r="C22" s="9">
        <v>12788797</v>
      </c>
      <c r="D22" s="28">
        <f t="shared" si="0"/>
        <v>0.15921572393584529</v>
      </c>
      <c r="J22" s="12"/>
    </row>
    <row r="23" spans="1:10" x14ac:dyDescent="0.25">
      <c r="A23" s="9">
        <v>10</v>
      </c>
      <c r="B23" s="15" t="s">
        <v>85</v>
      </c>
      <c r="C23" s="9">
        <v>17240246</v>
      </c>
      <c r="D23" s="28">
        <f t="shared" si="0"/>
        <v>0.21463459367773693</v>
      </c>
      <c r="J23" s="12"/>
    </row>
    <row r="24" spans="1:10" x14ac:dyDescent="0.25">
      <c r="A24" s="9">
        <v>11</v>
      </c>
      <c r="B24" s="15" t="s">
        <v>86</v>
      </c>
      <c r="C24" s="9">
        <v>19820479</v>
      </c>
      <c r="D24" s="28">
        <f t="shared" si="0"/>
        <v>0.24675752635218301</v>
      </c>
      <c r="J24" s="12"/>
    </row>
    <row r="25" spans="1:10" x14ac:dyDescent="0.25">
      <c r="A25" s="9">
        <v>12</v>
      </c>
      <c r="B25" s="15" t="s">
        <v>87</v>
      </c>
      <c r="C25" s="9">
        <v>14348954</v>
      </c>
      <c r="D25" s="28">
        <f t="shared" si="0"/>
        <v>0.17863909317132354</v>
      </c>
      <c r="J25" s="12"/>
    </row>
    <row r="26" spans="1:10" x14ac:dyDescent="0.25">
      <c r="A26" s="9">
        <v>13</v>
      </c>
      <c r="B26" s="15" t="s">
        <v>88</v>
      </c>
      <c r="C26" s="9">
        <v>5931851</v>
      </c>
      <c r="D26" s="28">
        <f t="shared" si="0"/>
        <v>7.3849319153675499E-2</v>
      </c>
      <c r="J26" s="12"/>
    </row>
    <row r="27" spans="1:10" x14ac:dyDescent="0.25">
      <c r="A27" s="9">
        <v>14</v>
      </c>
      <c r="B27" s="15" t="s">
        <v>89</v>
      </c>
      <c r="C27" s="9">
        <v>2577575</v>
      </c>
      <c r="D27" s="28">
        <f t="shared" si="0"/>
        <v>3.2089841571801982E-2</v>
      </c>
      <c r="J27" s="12"/>
    </row>
    <row r="28" spans="1:10" x14ac:dyDescent="0.25">
      <c r="A28" s="9">
        <v>15</v>
      </c>
      <c r="B28" s="15" t="s">
        <v>90</v>
      </c>
      <c r="C28" s="9">
        <v>1327301</v>
      </c>
      <c r="D28" s="28">
        <f t="shared" si="0"/>
        <v>1.6524399409559114E-2</v>
      </c>
      <c r="J28" s="12"/>
    </row>
    <row r="29" spans="1:10" x14ac:dyDescent="0.25">
      <c r="A29" s="9">
        <v>16</v>
      </c>
      <c r="B29" s="15" t="s">
        <v>91</v>
      </c>
      <c r="C29" s="9">
        <v>490437</v>
      </c>
      <c r="D29" s="28">
        <f t="shared" si="0"/>
        <v>6.1057566243270696E-3</v>
      </c>
      <c r="J29" s="12"/>
    </row>
    <row r="30" spans="1:10" x14ac:dyDescent="0.25">
      <c r="A30" s="9">
        <v>17</v>
      </c>
      <c r="B30" s="15" t="s">
        <v>92</v>
      </c>
      <c r="C30" s="9">
        <v>188056</v>
      </c>
      <c r="D30" s="28">
        <f t="shared" si="0"/>
        <v>2.3412266361315551E-3</v>
      </c>
      <c r="J30" s="12"/>
    </row>
    <row r="31" spans="1:10" x14ac:dyDescent="0.25">
      <c r="A31" s="9">
        <v>18</v>
      </c>
      <c r="B31" s="15" t="s">
        <v>93</v>
      </c>
      <c r="C31" s="9">
        <v>9303</v>
      </c>
      <c r="D31" s="28">
        <f t="shared" si="0"/>
        <v>1.1581885925432773E-4</v>
      </c>
    </row>
    <row r="32" spans="1:10" x14ac:dyDescent="0.25">
      <c r="A32" s="9">
        <v>19</v>
      </c>
      <c r="B32" s="15" t="s">
        <v>94</v>
      </c>
      <c r="C32" s="9"/>
      <c r="D32" s="28">
        <f t="shared" si="0"/>
        <v>0</v>
      </c>
    </row>
    <row r="33" spans="1:5" x14ac:dyDescent="0.25">
      <c r="A33" s="9">
        <v>20</v>
      </c>
      <c r="B33" s="15" t="s">
        <v>95</v>
      </c>
      <c r="C33" s="9"/>
      <c r="D33" s="28">
        <f t="shared" si="0"/>
        <v>0</v>
      </c>
    </row>
    <row r="34" spans="1:5" x14ac:dyDescent="0.25">
      <c r="A34" s="9">
        <v>21</v>
      </c>
      <c r="B34" s="15" t="s">
        <v>96</v>
      </c>
      <c r="C34" s="9"/>
      <c r="D34" s="28">
        <f t="shared" si="0"/>
        <v>0</v>
      </c>
    </row>
    <row r="35" spans="1:5" x14ac:dyDescent="0.25">
      <c r="A35" s="9">
        <v>22</v>
      </c>
      <c r="B35" s="15" t="s">
        <v>97</v>
      </c>
      <c r="C35" s="9"/>
      <c r="D35" s="28">
        <f t="shared" si="0"/>
        <v>0</v>
      </c>
    </row>
    <row r="36" spans="1:5" x14ac:dyDescent="0.25">
      <c r="A36" s="9">
        <v>23</v>
      </c>
      <c r="B36" s="15" t="s">
        <v>99</v>
      </c>
      <c r="C36" s="9"/>
      <c r="D36" s="28">
        <f t="shared" si="0"/>
        <v>0</v>
      </c>
      <c r="E36" s="10"/>
    </row>
    <row r="37" spans="1:5" x14ac:dyDescent="0.25">
      <c r="A37" s="9">
        <v>24</v>
      </c>
      <c r="B37" s="15" t="s">
        <v>100</v>
      </c>
      <c r="C37" s="9"/>
      <c r="D37" s="28">
        <f t="shared" si="0"/>
        <v>0</v>
      </c>
      <c r="E37" s="10"/>
    </row>
    <row r="38" spans="1:5" x14ac:dyDescent="0.25">
      <c r="A38" s="9">
        <v>25</v>
      </c>
      <c r="B38" s="15" t="s">
        <v>101</v>
      </c>
      <c r="C38" s="9"/>
      <c r="D38" s="28">
        <f t="shared" si="0"/>
        <v>0</v>
      </c>
      <c r="E38" s="10"/>
    </row>
    <row r="39" spans="1:5" x14ac:dyDescent="0.25">
      <c r="A39" s="15"/>
      <c r="B39" s="15"/>
      <c r="C39" s="9"/>
      <c r="D39" s="15"/>
      <c r="E39" s="10"/>
    </row>
    <row r="40" spans="1:5" x14ac:dyDescent="0.25">
      <c r="A40" s="9" t="s">
        <v>19</v>
      </c>
      <c r="B40" s="9"/>
      <c r="C40" s="12">
        <f>SUM(C13:C38)</f>
        <v>80323706</v>
      </c>
      <c r="D40" s="10">
        <f>SUM(D13:D38)</f>
        <v>1</v>
      </c>
    </row>
    <row r="41" spans="1:5" x14ac:dyDescent="0.25">
      <c r="A41" s="9"/>
      <c r="B41" s="9"/>
      <c r="D41" s="10"/>
    </row>
    <row r="42" spans="1:5" x14ac:dyDescent="0.25">
      <c r="A42" s="9"/>
      <c r="B42" s="9"/>
      <c r="C42" s="12"/>
      <c r="D42" s="10"/>
    </row>
    <row r="43" spans="1:5" x14ac:dyDescent="0.25">
      <c r="A43" s="9" t="s">
        <v>16</v>
      </c>
      <c r="B43" s="9"/>
      <c r="C43" t="s">
        <v>56</v>
      </c>
      <c r="D43" s="10"/>
    </row>
    <row r="44" spans="1:5" x14ac:dyDescent="0.25">
      <c r="A44" s="9"/>
      <c r="B44" s="9"/>
      <c r="D44" s="10"/>
    </row>
    <row r="45" spans="1:5" x14ac:dyDescent="0.25">
      <c r="A45" s="9"/>
      <c r="B45" s="9"/>
      <c r="D45" s="10"/>
    </row>
    <row r="46" spans="1:5" x14ac:dyDescent="0.25">
      <c r="A46" s="9"/>
      <c r="B46" s="9"/>
      <c r="D46" s="10"/>
    </row>
    <row r="47" spans="1:5" x14ac:dyDescent="0.25">
      <c r="A47" s="9"/>
      <c r="B47" s="9"/>
      <c r="D47" s="10"/>
    </row>
    <row r="48" spans="1:5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B58" s="9"/>
    </row>
    <row r="59" spans="1:4" x14ac:dyDescent="0.25">
      <c r="A59" s="9"/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1"/>
  <sheetViews>
    <sheetView workbookViewId="0">
      <selection activeCell="A19" sqref="A19"/>
    </sheetView>
  </sheetViews>
  <sheetFormatPr baseColWidth="10" defaultRowHeight="15" x14ac:dyDescent="0.25"/>
  <sheetData>
    <row r="1" spans="1:1" x14ac:dyDescent="0.25">
      <c r="A1" s="7" t="s">
        <v>55</v>
      </c>
    </row>
    <row r="4" spans="1:1" x14ac:dyDescent="0.25">
      <c r="A4" t="str">
        <f>'Input data BoD'!B41</f>
        <v>Gesundheitsberichtserstattung des Bundes (2018)</v>
      </c>
    </row>
    <row r="5" spans="1:1" x14ac:dyDescent="0.25">
      <c r="A5" t="s">
        <v>63</v>
      </c>
    </row>
    <row r="7" spans="1:1" x14ac:dyDescent="0.25">
      <c r="A7" t="str">
        <f>'Input data BoD'!E41</f>
        <v>Destatis (2018)</v>
      </c>
    </row>
    <row r="8" spans="1:1" x14ac:dyDescent="0.25">
      <c r="A8" t="s">
        <v>60</v>
      </c>
    </row>
    <row r="10" spans="1:1" x14ac:dyDescent="0.25">
      <c r="A10" t="str">
        <f>'Input data BoD'!G41</f>
        <v>Gesundheitsberichtserstattung des Bundes (2017)</v>
      </c>
    </row>
    <row r="11" spans="1:1" x14ac:dyDescent="0.25">
      <c r="A11" t="s">
        <v>58</v>
      </c>
    </row>
    <row r="13" spans="1:1" x14ac:dyDescent="0.25">
      <c r="A13" t="str">
        <f>'Input data Exposure'!C43</f>
        <v>Modelierung Sarah</v>
      </c>
    </row>
    <row r="14" spans="1:1" x14ac:dyDescent="0.25">
      <c r="A14" s="30" t="s">
        <v>62</v>
      </c>
    </row>
    <row r="16" spans="1:1" x14ac:dyDescent="0.25">
      <c r="A16" t="str">
        <f>'Input data BoD'!M41</f>
        <v>GBD 2019</v>
      </c>
    </row>
    <row r="17" spans="1:1" x14ac:dyDescent="0.25">
      <c r="A17" t="s">
        <v>108</v>
      </c>
    </row>
    <row r="19" spans="1:1" x14ac:dyDescent="0.25">
      <c r="A19" s="15" t="str">
        <f>'Input data BoD'!Q18</f>
        <v>Geda 2014/2015</v>
      </c>
    </row>
    <row r="20" spans="1:1" x14ac:dyDescent="0.25">
      <c r="A20" s="15" t="s">
        <v>73</v>
      </c>
    </row>
    <row r="21" spans="1:1" x14ac:dyDescent="0.25">
      <c r="A21" s="15"/>
    </row>
  </sheetData>
  <hyperlinks>
    <hyperlink ref="A14" r:id="rId1" xr:uid="{00000000-0004-0000-07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 data BoD</vt:lpstr>
      <vt:lpstr>Quantification BoD</vt:lpstr>
      <vt:lpstr>Input data Exposure</vt:lpstr>
      <vt:lpstr>Sources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2023-07-11T14:32:25Z</dcterms:modified>
</cp:coreProperties>
</file>