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/>
  <mc:AlternateContent xmlns:mc="http://schemas.openxmlformats.org/markup-compatibility/2006">
    <mc:Choice Requires="x15">
      <x15ac:absPath xmlns:x15ac="http://schemas.microsoft.com/office/spreadsheetml/2010/11/ac" url="Z:\int\BMBF_UKAGEP\Projektunterlagen\EBD-Berechnung\Lärm\Daten_Matthias_Lochmann\"/>
    </mc:Choice>
  </mc:AlternateContent>
  <xr:revisionPtr revIDLastSave="0" documentId="13_ncr:1_{271E2BDB-0F89-4B7D-8D8E-0E635A37DA8B}" xr6:coauthVersionLast="36" xr6:coauthVersionMax="36" xr10:uidLastSave="{00000000-0000-0000-0000-000000000000}"/>
  <bookViews>
    <workbookView xWindow="0" yWindow="465" windowWidth="28800" windowHeight="14235" xr2:uid="{00000000-000D-0000-FFFF-FFFF00000000}"/>
  </bookViews>
  <sheets>
    <sheet name="Road traffic noise" sheetId="2" r:id="rId1"/>
    <sheet name="Air craft noise" sheetId="1" r:id="rId2"/>
    <sheet name="Rail traffic nois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0" i="3" l="1"/>
  <c r="E28" i="3" l="1"/>
  <c r="E28" i="2"/>
  <c r="E27" i="2"/>
  <c r="E26" i="2"/>
  <c r="C20" i="2"/>
  <c r="E27" i="3" l="1"/>
  <c r="C20" i="3"/>
  <c r="D19" i="3"/>
  <c r="D14" i="3"/>
  <c r="E28" i="1"/>
  <c r="E20" i="2" l="1"/>
  <c r="E27" i="1" l="1"/>
  <c r="E20" i="1" l="1"/>
  <c r="E26" i="1" s="1"/>
  <c r="C20" i="1"/>
  <c r="E26" i="3" l="1"/>
  <c r="H20" i="2" l="1"/>
  <c r="E14" i="2"/>
  <c r="F14" i="2"/>
  <c r="F20" i="2"/>
  <c r="F15" i="2"/>
  <c r="F16" i="2"/>
  <c r="F17" i="2"/>
  <c r="F18" i="2"/>
  <c r="F19" i="2"/>
  <c r="H15" i="2" l="1"/>
  <c r="H14" i="2"/>
  <c r="H20" i="1"/>
  <c r="H16" i="1"/>
  <c r="H15" i="1"/>
  <c r="H14" i="1"/>
  <c r="H14" i="3"/>
  <c r="D14" i="1"/>
  <c r="E15" i="2"/>
  <c r="D14" i="2"/>
  <c r="D15" i="2" l="1"/>
  <c r="D16" i="2"/>
  <c r="E16" i="2"/>
  <c r="J16" i="2" s="1"/>
  <c r="D17" i="2"/>
  <c r="E17" i="2"/>
  <c r="J17" i="2" s="1"/>
  <c r="D18" i="2"/>
  <c r="E18" i="2"/>
  <c r="G18" i="2" s="1"/>
  <c r="D19" i="2"/>
  <c r="E19" i="2"/>
  <c r="I19" i="2" s="1"/>
  <c r="E16" i="3"/>
  <c r="J16" i="3" s="1"/>
  <c r="D15" i="3"/>
  <c r="E15" i="3" s="1"/>
  <c r="D16" i="3"/>
  <c r="H16" i="3"/>
  <c r="D17" i="3"/>
  <c r="D18" i="3"/>
  <c r="E14" i="3"/>
  <c r="H18" i="2"/>
  <c r="D15" i="1"/>
  <c r="E15" i="1" s="1"/>
  <c r="D16" i="1"/>
  <c r="E16" i="1" s="1"/>
  <c r="E14" i="1"/>
  <c r="I14" i="1" s="1"/>
  <c r="D17" i="1"/>
  <c r="E17" i="1" s="1"/>
  <c r="D18" i="1"/>
  <c r="E18" i="1" s="1"/>
  <c r="D19" i="1"/>
  <c r="E19" i="1" s="1"/>
  <c r="I14" i="2"/>
  <c r="I16" i="2"/>
  <c r="G14" i="3" l="1"/>
  <c r="I16" i="3"/>
  <c r="I14" i="3"/>
  <c r="G14" i="1"/>
  <c r="G17" i="2"/>
  <c r="G14" i="2"/>
  <c r="H19" i="2"/>
  <c r="G19" i="2"/>
  <c r="J19" i="2"/>
  <c r="H17" i="2"/>
  <c r="I17" i="2"/>
  <c r="J19" i="1"/>
  <c r="G19" i="1"/>
  <c r="I19" i="1"/>
  <c r="H19" i="1"/>
  <c r="J16" i="1"/>
  <c r="G16" i="1"/>
  <c r="I16" i="1"/>
  <c r="I18" i="1"/>
  <c r="J18" i="1"/>
  <c r="H18" i="1"/>
  <c r="G18" i="1"/>
  <c r="J15" i="1"/>
  <c r="I15" i="1"/>
  <c r="G15" i="1"/>
  <c r="H15" i="3"/>
  <c r="I15" i="3"/>
  <c r="G15" i="3"/>
  <c r="J15" i="3"/>
  <c r="H17" i="1"/>
  <c r="I17" i="1"/>
  <c r="G17" i="1"/>
  <c r="J17" i="1"/>
  <c r="J15" i="2"/>
  <c r="I15" i="2"/>
  <c r="G15" i="2"/>
  <c r="I18" i="2"/>
  <c r="F16" i="3"/>
  <c r="E19" i="3"/>
  <c r="J18" i="2"/>
  <c r="F15" i="3"/>
  <c r="G16" i="2"/>
  <c r="G16" i="3"/>
  <c r="H16" i="2"/>
  <c r="E18" i="3"/>
  <c r="F18" i="3" s="1"/>
  <c r="E17" i="3"/>
  <c r="I20" i="1" l="1"/>
  <c r="G20" i="2"/>
  <c r="I20" i="2"/>
  <c r="H19" i="3"/>
  <c r="J19" i="3"/>
  <c r="G19" i="3"/>
  <c r="I19" i="3"/>
  <c r="J20" i="2"/>
  <c r="J20" i="1"/>
  <c r="J17" i="3"/>
  <c r="H17" i="3"/>
  <c r="I17" i="3"/>
  <c r="G17" i="3"/>
  <c r="H18" i="3"/>
  <c r="G18" i="3"/>
  <c r="J18" i="3"/>
  <c r="I18" i="3"/>
  <c r="F19" i="3"/>
  <c r="G20" i="1"/>
  <c r="F17" i="3"/>
  <c r="E20" i="3"/>
  <c r="G20" i="3" l="1"/>
  <c r="I20" i="3"/>
  <c r="D26" i="3"/>
  <c r="J20" i="3"/>
</calcChain>
</file>

<file path=xl/sharedStrings.xml><?xml version="1.0" encoding="utf-8"?>
<sst xmlns="http://schemas.openxmlformats.org/spreadsheetml/2006/main" count="252" uniqueCount="49">
  <si>
    <t>DW</t>
  </si>
  <si>
    <t>Lden</t>
  </si>
  <si>
    <t>&lt;=55</t>
  </si>
  <si>
    <t>&gt; 60 &lt;= 65</t>
  </si>
  <si>
    <t>&gt; 65 &lt;= 70</t>
  </si>
  <si>
    <t>&gt; 70 &lt;= 75</t>
  </si>
  <si>
    <t xml:space="preserve"> &gt; 75</t>
  </si>
  <si>
    <t>Summe</t>
  </si>
  <si>
    <t>YLDs</t>
  </si>
  <si>
    <t>Burden of Disease Quantification</t>
  </si>
  <si>
    <t>Author:</t>
  </si>
  <si>
    <t>Myriam</t>
  </si>
  <si>
    <t>Date:</t>
  </si>
  <si>
    <t>Checked by:</t>
  </si>
  <si>
    <t>Substance:</t>
  </si>
  <si>
    <t>Population:</t>
  </si>
  <si>
    <t xml:space="preserve">Germany </t>
  </si>
  <si>
    <t>Disease:</t>
  </si>
  <si>
    <t>ICD-10:</t>
  </si>
  <si>
    <t>Year:</t>
  </si>
  <si>
    <t>Annoyance</t>
  </si>
  <si>
    <t xml:space="preserve"> - </t>
  </si>
  <si>
    <t>Exposure response curve</t>
  </si>
  <si>
    <t>Source:</t>
  </si>
  <si>
    <t>Guski et al.2017</t>
  </si>
  <si>
    <t>Lden mean</t>
  </si>
  <si>
    <t>population</t>
  </si>
  <si>
    <t>Highly annoyed</t>
  </si>
  <si>
    <t>People highly annoyed</t>
  </si>
  <si>
    <t>Disbaility Weight:</t>
  </si>
  <si>
    <t>Evidence weighting</t>
  </si>
  <si>
    <t>moderat</t>
  </si>
  <si>
    <t>WHO Noises Guidelines</t>
  </si>
  <si>
    <t>August 2018</t>
  </si>
  <si>
    <t>Road traffic Noise</t>
  </si>
  <si>
    <t xml:space="preserve"> Rail traffic Noise</t>
  </si>
  <si>
    <t>low quality</t>
  </si>
  <si>
    <t>%HA=38,1596-2,05538*lden+0,0285*lden2</t>
  </si>
  <si>
    <t>&gt; 55 &lt;=56</t>
  </si>
  <si>
    <t>Guski et al. 2017</t>
  </si>
  <si>
    <t>%HA= -50.9693+1.0168*Lden+0.0072*Lden2</t>
  </si>
  <si>
    <t>Aircraft Noise</t>
  </si>
  <si>
    <t>WHO Noises Guidelines 2018</t>
  </si>
  <si>
    <t>%HA=78,927-3,1162*Lden+0,0342*Lden2</t>
  </si>
  <si>
    <t>Kopie von Reporting_D2017_DF8_Ergebnisse_190107_Pegelband</t>
  </si>
  <si>
    <t xml:space="preserve">Percentage feeling anoyed of the exposed </t>
  </si>
  <si>
    <t>Percentage feeling anoyed of entire population</t>
  </si>
  <si>
    <t xml:space="preserve">Perecentage being exposed of entire population </t>
  </si>
  <si>
    <t>&gt; 55 &lt;=60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</si>
</sst>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\ _€_-;\-* #,##0.00\ _€_-;_-* &quot;-&quot;??\ _€_-;_-@_-"/>
    <numFmt numFmtId="164" formatCode="0.0"/>
    <numFmt numFmtId="165" formatCode="_-* #,##0\ _€_-;\-* #,##0\ _€_-;_-* &quot;-&quot;??\ _€_-;_-@_-"/>
    <numFmt numFmtId="166" formatCode="0.0%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2"/>
      <color theme="1"/>
      <name val="Times New Roman"/>
      <family val="1"/>
    </font>
    <font>
      <b/>
      <sz val="11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13">
    <xf numFmtId="0" fontId="0" fillId="0" borderId="0"/>
    <xf numFmtId="43" fontId="9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9" fontId="9" fillId="0" borderId="0" applyFont="0" applyFill="0" applyBorder="0" applyAlignment="0" applyProtection="0"/>
  </cellStyleXfs>
  <cellXfs count="71">
    <xf numFmtId="0" fontId="0" fillId="0" borderId="0" xfId="0"/>
    <xf numFmtId="0" fontId="0" fillId="0" borderId="0" xfId="0" applyFont="1"/>
    <xf numFmtId="0" fontId="0" fillId="0" borderId="1" xfId="0" applyFont="1" applyBorder="1"/>
    <xf numFmtId="0" fontId="1" fillId="0" borderId="0" xfId="0" applyFont="1" applyBorder="1"/>
    <xf numFmtId="0" fontId="1" fillId="0" borderId="0" xfId="0" applyFont="1"/>
    <xf numFmtId="3" fontId="2" fillId="0" borderId="0" xfId="0" applyNumberFormat="1" applyFont="1" applyBorder="1" applyAlignment="1"/>
    <xf numFmtId="0" fontId="3" fillId="0" borderId="0" xfId="0" applyFont="1"/>
    <xf numFmtId="0" fontId="4" fillId="0" borderId="0" xfId="0" applyFont="1"/>
    <xf numFmtId="3" fontId="4" fillId="0" borderId="0" xfId="0" applyNumberFormat="1" applyFont="1"/>
    <xf numFmtId="2" fontId="4" fillId="0" borderId="0" xfId="0" applyNumberFormat="1" applyFont="1"/>
    <xf numFmtId="3" fontId="3" fillId="0" borderId="0" xfId="0" applyNumberFormat="1" applyFont="1"/>
    <xf numFmtId="2" fontId="3" fillId="0" borderId="0" xfId="0" applyNumberFormat="1" applyFont="1"/>
    <xf numFmtId="0" fontId="4" fillId="0" borderId="0" xfId="0" applyNumberFormat="1" applyFont="1" applyFill="1"/>
    <xf numFmtId="0" fontId="3" fillId="0" borderId="0" xfId="0" applyFont="1" applyBorder="1"/>
    <xf numFmtId="3" fontId="3" fillId="0" borderId="0" xfId="0" applyNumberFormat="1" applyFont="1" applyFill="1"/>
    <xf numFmtId="1" fontId="3" fillId="0" borderId="0" xfId="0" applyNumberFormat="1" applyFont="1"/>
    <xf numFmtId="164" fontId="3" fillId="0" borderId="0" xfId="0" applyNumberFormat="1" applyFont="1"/>
    <xf numFmtId="0" fontId="5" fillId="0" borderId="0" xfId="0" applyFont="1"/>
    <xf numFmtId="3" fontId="6" fillId="0" borderId="0" xfId="0" applyNumberFormat="1" applyFont="1"/>
    <xf numFmtId="2" fontId="6" fillId="0" borderId="0" xfId="0" applyNumberFormat="1" applyFont="1"/>
    <xf numFmtId="0" fontId="6" fillId="0" borderId="0" xfId="0" applyFont="1"/>
    <xf numFmtId="3" fontId="5" fillId="0" borderId="0" xfId="0" applyNumberFormat="1" applyFont="1"/>
    <xf numFmtId="2" fontId="5" fillId="0" borderId="0" xfId="0" applyNumberFormat="1" applyFont="1"/>
    <xf numFmtId="0" fontId="5" fillId="0" borderId="0" xfId="0" applyNumberFormat="1" applyFont="1" applyFill="1"/>
    <xf numFmtId="2" fontId="5" fillId="0" borderId="0" xfId="0" applyNumberFormat="1" applyFont="1" applyFill="1"/>
    <xf numFmtId="1" fontId="6" fillId="0" borderId="0" xfId="0" applyNumberFormat="1" applyFont="1"/>
    <xf numFmtId="0" fontId="7" fillId="2" borderId="0" xfId="0" applyFont="1" applyFill="1"/>
    <xf numFmtId="0" fontId="0" fillId="2" borderId="0" xfId="0" applyFill="1"/>
    <xf numFmtId="0" fontId="1" fillId="2" borderId="0" xfId="0" applyFont="1" applyFill="1"/>
    <xf numFmtId="49" fontId="0" fillId="2" borderId="0" xfId="0" applyNumberFormat="1" applyFill="1"/>
    <xf numFmtId="0" fontId="0" fillId="3" borderId="0" xfId="0" applyFont="1" applyFill="1"/>
    <xf numFmtId="0" fontId="1" fillId="3" borderId="0" xfId="0" applyFont="1" applyFill="1"/>
    <xf numFmtId="164" fontId="8" fillId="0" borderId="0" xfId="0" applyNumberFormat="1" applyFont="1"/>
    <xf numFmtId="3" fontId="0" fillId="0" borderId="0" xfId="0" applyNumberFormat="1"/>
    <xf numFmtId="165" fontId="0" fillId="0" borderId="0" xfId="1" applyNumberFormat="1" applyFont="1"/>
    <xf numFmtId="165" fontId="3" fillId="0" borderId="0" xfId="1" applyNumberFormat="1" applyFont="1"/>
    <xf numFmtId="0" fontId="12" fillId="0" borderId="0" xfId="0" applyFont="1"/>
    <xf numFmtId="165" fontId="0" fillId="0" borderId="0" xfId="0" applyNumberFormat="1"/>
    <xf numFmtId="165" fontId="0" fillId="0" borderId="0" xfId="0" applyNumberFormat="1" applyFont="1"/>
    <xf numFmtId="1" fontId="0" fillId="0" borderId="0" xfId="0" applyNumberFormat="1" applyFont="1"/>
    <xf numFmtId="3" fontId="12" fillId="0" borderId="0" xfId="0" applyNumberFormat="1" applyFont="1"/>
    <xf numFmtId="9" fontId="0" fillId="0" borderId="0" xfId="12" applyFont="1"/>
    <xf numFmtId="165" fontId="3" fillId="0" borderId="0" xfId="0" applyNumberFormat="1" applyFont="1"/>
    <xf numFmtId="0" fontId="13" fillId="0" borderId="0" xfId="0" applyFont="1"/>
    <xf numFmtId="0" fontId="13" fillId="0" borderId="0" xfId="0" applyNumberFormat="1" applyFont="1" applyFill="1"/>
    <xf numFmtId="165" fontId="14" fillId="0" borderId="0" xfId="1" applyNumberFormat="1" applyFont="1"/>
    <xf numFmtId="165" fontId="13" fillId="0" borderId="0" xfId="1" applyNumberFormat="1" applyFont="1"/>
    <xf numFmtId="2" fontId="13" fillId="0" borderId="0" xfId="0" applyNumberFormat="1" applyFont="1" applyFill="1"/>
    <xf numFmtId="43" fontId="13" fillId="0" borderId="0" xfId="1" applyNumberFormat="1" applyFont="1" applyFill="1"/>
    <xf numFmtId="43" fontId="4" fillId="0" borderId="0" xfId="1" applyNumberFormat="1" applyFont="1" applyFill="1"/>
    <xf numFmtId="43" fontId="14" fillId="0" borderId="0" xfId="1" applyNumberFormat="1" applyFont="1"/>
    <xf numFmtId="0" fontId="14" fillId="0" borderId="0" xfId="0" applyFont="1"/>
    <xf numFmtId="165" fontId="13" fillId="0" borderId="0" xfId="0" applyNumberFormat="1" applyFont="1"/>
    <xf numFmtId="1" fontId="0" fillId="0" borderId="0" xfId="0" applyNumberFormat="1"/>
    <xf numFmtId="0" fontId="0" fillId="4" borderId="0" xfId="0" applyFill="1"/>
    <xf numFmtId="9" fontId="0" fillId="4" borderId="0" xfId="12" applyFont="1" applyFill="1"/>
    <xf numFmtId="2" fontId="0" fillId="4" borderId="0" xfId="0" applyNumberFormat="1" applyFill="1"/>
    <xf numFmtId="166" fontId="0" fillId="4" borderId="0" xfId="12" applyNumberFormat="1" applyFont="1" applyFill="1"/>
    <xf numFmtId="10" fontId="0" fillId="4" borderId="0" xfId="12" applyNumberFormat="1" applyFont="1" applyFill="1"/>
    <xf numFmtId="0" fontId="5" fillId="4" borderId="0" xfId="0" applyFont="1" applyFill="1"/>
    <xf numFmtId="3" fontId="5" fillId="4" borderId="0" xfId="0" applyNumberFormat="1" applyFont="1" applyFill="1"/>
    <xf numFmtId="2" fontId="5" fillId="4" borderId="0" xfId="0" applyNumberFormat="1" applyFont="1" applyFill="1"/>
    <xf numFmtId="0" fontId="6" fillId="4" borderId="0" xfId="0" applyFont="1" applyFill="1"/>
    <xf numFmtId="0" fontId="0" fillId="4" borderId="0" xfId="0" applyFont="1" applyFill="1"/>
    <xf numFmtId="9" fontId="3" fillId="4" borderId="0" xfId="12" applyFont="1" applyFill="1"/>
    <xf numFmtId="3" fontId="4" fillId="0" borderId="0" xfId="0" applyNumberFormat="1" applyFont="1" applyFill="1"/>
    <xf numFmtId="165" fontId="15" fillId="0" borderId="0" xfId="1" applyNumberFormat="1" applyFont="1" applyFill="1"/>
    <xf numFmtId="3" fontId="0" fillId="0" borderId="0" xfId="0" applyNumberFormat="1" applyFont="1" applyFill="1"/>
    <xf numFmtId="17" fontId="0" fillId="0" borderId="0" xfId="0" applyNumberFormat="1"/>
    <xf numFmtId="2" fontId="16" fillId="0" borderId="0" xfId="0" applyNumberFormat="1" applyFont="1"/>
    <xf numFmtId="2" fontId="17" fillId="0" borderId="0" xfId="0" applyNumberFormat="1" applyFont="1"/>
  </cellXfs>
  <cellStyles count="13">
    <cellStyle name="Besuchter Hyperlink" xfId="3" builtinId="9" hidden="1"/>
    <cellStyle name="Besuchter Hyperlink" xfId="5" builtinId="9" hidden="1"/>
    <cellStyle name="Besuchter Hyperlink" xfId="7" builtinId="9" hidden="1"/>
    <cellStyle name="Besuchter Hyperlink" xfId="9" builtinId="9" hidden="1"/>
    <cellStyle name="Besuchter Hyperlink" xfId="11" builtinId="9" hidden="1"/>
    <cellStyle name="Komma" xfId="1" builtinId="3"/>
    <cellStyle name="Link" xfId="2" builtinId="8" hidden="1"/>
    <cellStyle name="Link" xfId="4" builtinId="8" hidden="1"/>
    <cellStyle name="Link" xfId="6" builtinId="8" hidden="1"/>
    <cellStyle name="Link" xfId="8" builtinId="8" hidden="1"/>
    <cellStyle name="Link" xfId="10" builtinId="8" hidden="1"/>
    <cellStyle name="Prozent" xfId="12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4"/>
  <sheetViews>
    <sheetView tabSelected="1" workbookViewId="0">
      <selection activeCell="G34" sqref="G34"/>
    </sheetView>
  </sheetViews>
  <sheetFormatPr baseColWidth="10" defaultRowHeight="15" x14ac:dyDescent="0.25"/>
  <cols>
    <col min="3" max="3" width="14.42578125" bestFit="1" customWidth="1"/>
    <col min="5" max="5" width="17.7109375" bestFit="1" customWidth="1"/>
    <col min="6" max="6" width="18.85546875" customWidth="1"/>
    <col min="7" max="7" width="12" bestFit="1" customWidth="1"/>
    <col min="8" max="8" width="12.140625" bestFit="1" customWidth="1"/>
    <col min="9" max="9" width="13" bestFit="1" customWidth="1"/>
    <col min="10" max="10" width="13" customWidth="1"/>
    <col min="12" max="12" width="21.42578125" customWidth="1"/>
    <col min="13" max="13" width="14.85546875" customWidth="1"/>
    <col min="14" max="14" width="12" bestFit="1" customWidth="1"/>
    <col min="18" max="18" width="13" bestFit="1" customWidth="1"/>
  </cols>
  <sheetData>
    <row r="1" spans="1:19" ht="18.75" x14ac:dyDescent="0.3">
      <c r="A1" s="26" t="s">
        <v>9</v>
      </c>
      <c r="B1" s="27"/>
      <c r="C1" s="27"/>
      <c r="D1" s="27"/>
      <c r="E1" s="1"/>
      <c r="F1" s="31" t="s">
        <v>22</v>
      </c>
      <c r="G1" s="30" t="s">
        <v>43</v>
      </c>
      <c r="H1" s="30"/>
      <c r="I1" s="30"/>
      <c r="J1" s="30"/>
      <c r="K1" s="1"/>
    </row>
    <row r="2" spans="1:19" x14ac:dyDescent="0.25">
      <c r="A2" s="28" t="s">
        <v>10</v>
      </c>
      <c r="B2" s="27" t="s">
        <v>11</v>
      </c>
      <c r="C2" s="27"/>
      <c r="D2" s="27"/>
      <c r="E2" s="1"/>
      <c r="F2" s="31" t="s">
        <v>23</v>
      </c>
      <c r="G2" s="30" t="s">
        <v>24</v>
      </c>
      <c r="H2" s="30"/>
      <c r="I2" s="30"/>
      <c r="J2" s="30"/>
      <c r="K2" s="1"/>
    </row>
    <row r="3" spans="1:19" x14ac:dyDescent="0.25">
      <c r="A3" s="28" t="s">
        <v>12</v>
      </c>
      <c r="B3" s="29" t="s">
        <v>33</v>
      </c>
      <c r="C3" s="27"/>
      <c r="D3" s="27"/>
      <c r="E3" s="1"/>
      <c r="F3" s="31" t="s">
        <v>30</v>
      </c>
      <c r="G3" s="30" t="s">
        <v>36</v>
      </c>
      <c r="H3" s="30"/>
      <c r="I3" s="30"/>
      <c r="J3" s="30"/>
      <c r="K3" s="1"/>
    </row>
    <row r="4" spans="1:19" x14ac:dyDescent="0.25">
      <c r="A4" s="28" t="s">
        <v>13</v>
      </c>
      <c r="B4" s="29"/>
      <c r="C4" s="27"/>
      <c r="D4" s="27"/>
      <c r="E4" s="1"/>
      <c r="F4" s="31" t="s">
        <v>29</v>
      </c>
      <c r="G4" s="30">
        <v>0.02</v>
      </c>
      <c r="H4" s="30"/>
      <c r="I4" s="30"/>
      <c r="J4" s="30"/>
      <c r="K4" s="1"/>
    </row>
    <row r="5" spans="1:19" x14ac:dyDescent="0.25">
      <c r="A5" s="28" t="s">
        <v>14</v>
      </c>
      <c r="B5" s="27" t="s">
        <v>34</v>
      </c>
      <c r="C5" s="27"/>
      <c r="D5" s="27"/>
      <c r="E5" s="5"/>
      <c r="F5" s="31" t="s">
        <v>23</v>
      </c>
      <c r="G5" s="30" t="s">
        <v>32</v>
      </c>
      <c r="H5" s="30"/>
      <c r="I5" s="30"/>
      <c r="J5" s="30"/>
      <c r="K5" s="6"/>
    </row>
    <row r="6" spans="1:19" x14ac:dyDescent="0.25">
      <c r="A6" s="28" t="s">
        <v>15</v>
      </c>
      <c r="B6" s="27" t="s">
        <v>16</v>
      </c>
      <c r="C6" s="27"/>
      <c r="D6" s="27"/>
      <c r="E6" s="8"/>
      <c r="F6" s="9"/>
      <c r="G6" s="8"/>
      <c r="H6" s="6"/>
      <c r="I6" s="7"/>
      <c r="J6" s="7"/>
      <c r="K6" s="6"/>
    </row>
    <row r="7" spans="1:19" x14ac:dyDescent="0.25">
      <c r="A7" s="28" t="s">
        <v>17</v>
      </c>
      <c r="B7" s="27" t="s">
        <v>20</v>
      </c>
      <c r="C7" s="27"/>
      <c r="D7" s="27"/>
      <c r="E7" s="10"/>
      <c r="F7" s="11"/>
      <c r="G7" s="10"/>
      <c r="H7" s="6"/>
      <c r="I7" s="7"/>
      <c r="J7" s="7"/>
      <c r="K7" s="7"/>
    </row>
    <row r="8" spans="1:19" x14ac:dyDescent="0.25">
      <c r="A8" s="28" t="s">
        <v>18</v>
      </c>
      <c r="B8" s="27" t="s">
        <v>21</v>
      </c>
      <c r="C8" s="27"/>
      <c r="D8" s="27"/>
      <c r="E8" s="10"/>
      <c r="F8" s="11"/>
      <c r="G8" s="10"/>
      <c r="H8" s="6"/>
      <c r="I8" s="1"/>
      <c r="J8" s="1"/>
      <c r="K8" s="1"/>
    </row>
    <row r="9" spans="1:19" x14ac:dyDescent="0.25">
      <c r="A9" s="28" t="s">
        <v>19</v>
      </c>
      <c r="B9" s="27">
        <v>2016</v>
      </c>
      <c r="C9" s="27"/>
      <c r="D9" s="27"/>
      <c r="E9" s="10"/>
      <c r="F9" s="11"/>
      <c r="G9" s="10"/>
      <c r="H9" s="6"/>
      <c r="I9" s="1"/>
      <c r="J9" s="1"/>
      <c r="K9" s="1"/>
    </row>
    <row r="10" spans="1:19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</row>
    <row r="11" spans="1:19" ht="15.75" x14ac:dyDescent="0.25">
      <c r="A11" s="1"/>
      <c r="B11" s="1"/>
      <c r="C11" s="1"/>
      <c r="D11" s="1"/>
      <c r="E11" s="1"/>
      <c r="F11" s="1"/>
      <c r="G11" s="7"/>
      <c r="H11" s="7" t="s">
        <v>8</v>
      </c>
      <c r="I11" s="43"/>
      <c r="J11" s="43"/>
      <c r="K11" s="1"/>
      <c r="R11" s="36"/>
    </row>
    <row r="12" spans="1:19" x14ac:dyDescent="0.25">
      <c r="A12" s="1"/>
      <c r="B12" s="1"/>
      <c r="C12" s="1"/>
      <c r="D12" s="1"/>
      <c r="E12" s="1"/>
      <c r="F12" s="1"/>
      <c r="G12" s="43" t="s">
        <v>0</v>
      </c>
      <c r="H12" s="7"/>
      <c r="I12" s="44"/>
      <c r="K12" s="1"/>
      <c r="N12" s="33"/>
      <c r="O12" s="33"/>
      <c r="P12" s="33"/>
      <c r="Q12" s="33"/>
    </row>
    <row r="13" spans="1:19" x14ac:dyDescent="0.25">
      <c r="A13" s="7" t="s">
        <v>1</v>
      </c>
      <c r="B13" s="3" t="s">
        <v>25</v>
      </c>
      <c r="C13" s="8" t="s">
        <v>26</v>
      </c>
      <c r="D13" s="9" t="s">
        <v>27</v>
      </c>
      <c r="E13" s="8" t="s">
        <v>28</v>
      </c>
      <c r="F13" s="69"/>
      <c r="G13" s="48">
        <v>0.01</v>
      </c>
      <c r="H13" s="49">
        <v>0.02</v>
      </c>
      <c r="I13" s="50">
        <v>0.12</v>
      </c>
      <c r="J13" s="44">
        <v>1.7500000000000002E-2</v>
      </c>
      <c r="K13" s="1"/>
      <c r="L13" s="4"/>
      <c r="M13" s="4"/>
      <c r="N13" s="4"/>
      <c r="Q13" s="9"/>
      <c r="R13" s="8"/>
      <c r="S13" s="4"/>
    </row>
    <row r="14" spans="1:19" x14ac:dyDescent="0.25">
      <c r="A14" s="2" t="s">
        <v>2</v>
      </c>
      <c r="B14" s="13">
        <v>52</v>
      </c>
      <c r="C14">
        <v>12709000</v>
      </c>
      <c r="D14" s="11">
        <f t="shared" ref="D14:D19" si="0">78.927-3.1162*B14+0.0342*(B14^2)</f>
        <v>9.3613999999999891</v>
      </c>
      <c r="E14" s="14">
        <f>(C14*D14)/100</f>
        <v>1189740.3259999985</v>
      </c>
      <c r="F14" s="70">
        <f>C14*D14</f>
        <v>118974032.59999986</v>
      </c>
      <c r="G14" s="45">
        <f>$G$11*$E14</f>
        <v>0</v>
      </c>
      <c r="H14" s="35">
        <f>G$4*$E14</f>
        <v>23794.806519999969</v>
      </c>
      <c r="I14" s="45">
        <f>$L$8*$E14</f>
        <v>0</v>
      </c>
      <c r="J14" s="45"/>
      <c r="K14" s="1"/>
    </row>
    <row r="15" spans="1:19" x14ac:dyDescent="0.25">
      <c r="A15" s="2" t="s">
        <v>48</v>
      </c>
      <c r="B15" s="13">
        <v>57</v>
      </c>
      <c r="C15">
        <v>7020000</v>
      </c>
      <c r="D15" s="11">
        <f t="shared" si="0"/>
        <v>12.41940000000001</v>
      </c>
      <c r="E15" s="10">
        <f>(C15*D15)/100</f>
        <v>871841.8800000007</v>
      </c>
      <c r="F15" s="70">
        <f t="shared" ref="F15:F19" si="1">C15*D15</f>
        <v>87184188.000000075</v>
      </c>
      <c r="G15" s="45">
        <f>G$13*$E15</f>
        <v>8718.4188000000067</v>
      </c>
      <c r="H15" s="35">
        <f>G$4*$E15</f>
        <v>17436.837600000013</v>
      </c>
      <c r="I15" s="45">
        <f>I$13*$E15</f>
        <v>104621.02560000008</v>
      </c>
      <c r="J15" s="45">
        <f>E15*$J$13</f>
        <v>15257.232900000014</v>
      </c>
      <c r="K15" s="1"/>
      <c r="M15" s="34"/>
      <c r="N15" s="34"/>
      <c r="R15" s="37"/>
      <c r="S15" s="37"/>
    </row>
    <row r="16" spans="1:19" x14ac:dyDescent="0.25">
      <c r="A16" s="2" t="s">
        <v>3</v>
      </c>
      <c r="B16" s="13">
        <v>62</v>
      </c>
      <c r="C16">
        <v>3601000</v>
      </c>
      <c r="D16" s="11">
        <f t="shared" si="0"/>
        <v>17.187400000000011</v>
      </c>
      <c r="E16" s="10">
        <f t="shared" ref="E16:E19" si="2">(C16*D16)/100</f>
        <v>618918.27400000033</v>
      </c>
      <c r="F16" s="70">
        <f t="shared" si="1"/>
        <v>61891827.400000036</v>
      </c>
      <c r="G16" s="45">
        <f>$G$13*$E16</f>
        <v>6189.1827400000038</v>
      </c>
      <c r="H16" s="35">
        <f t="shared" ref="H16:H19" si="3">G$4*$E16</f>
        <v>12378.365480000008</v>
      </c>
      <c r="I16" s="45">
        <f t="shared" ref="I16:I19" si="4">I$13*$E16</f>
        <v>74270.192880000031</v>
      </c>
      <c r="J16" s="45">
        <f t="shared" ref="J16:J20" si="5">E16*$J$13</f>
        <v>10831.069795000007</v>
      </c>
      <c r="K16" s="1"/>
      <c r="M16" s="34"/>
      <c r="N16" s="34"/>
      <c r="R16" s="37"/>
      <c r="S16" s="37"/>
    </row>
    <row r="17" spans="1:19" x14ac:dyDescent="0.25">
      <c r="A17" s="2" t="s">
        <v>4</v>
      </c>
      <c r="B17" s="13">
        <v>67</v>
      </c>
      <c r="C17">
        <v>1975000</v>
      </c>
      <c r="D17" s="11">
        <f t="shared" si="0"/>
        <v>23.665399999999977</v>
      </c>
      <c r="E17" s="10">
        <f t="shared" si="2"/>
        <v>467391.64999999956</v>
      </c>
      <c r="F17" s="70">
        <f t="shared" si="1"/>
        <v>46739164.999999955</v>
      </c>
      <c r="G17" s="45">
        <f>$G$13*$E17</f>
        <v>4673.9164999999957</v>
      </c>
      <c r="H17" s="35">
        <f t="shared" si="3"/>
        <v>9347.8329999999914</v>
      </c>
      <c r="I17" s="45">
        <f t="shared" si="4"/>
        <v>56086.997999999941</v>
      </c>
      <c r="J17" s="45">
        <f t="shared" si="5"/>
        <v>8179.3538749999934</v>
      </c>
      <c r="K17" s="1"/>
      <c r="M17" s="34"/>
      <c r="N17" s="34"/>
      <c r="R17" s="37"/>
      <c r="S17" s="37"/>
    </row>
    <row r="18" spans="1:19" x14ac:dyDescent="0.25">
      <c r="A18" s="2" t="s">
        <v>5</v>
      </c>
      <c r="B18" s="13">
        <v>72</v>
      </c>
      <c r="C18">
        <v>646000</v>
      </c>
      <c r="D18" s="11">
        <f t="shared" si="0"/>
        <v>31.853400000000022</v>
      </c>
      <c r="E18" s="10">
        <f t="shared" si="2"/>
        <v>205772.96400000012</v>
      </c>
      <c r="F18" s="70">
        <f t="shared" si="1"/>
        <v>20577296.400000013</v>
      </c>
      <c r="G18" s="45">
        <f>$G$13*$E18</f>
        <v>2057.7296400000014</v>
      </c>
      <c r="H18" s="35">
        <f t="shared" si="3"/>
        <v>4115.4592800000028</v>
      </c>
      <c r="I18" s="45">
        <f t="shared" si="4"/>
        <v>24692.755680000013</v>
      </c>
      <c r="J18" s="45">
        <f t="shared" si="5"/>
        <v>3601.0268700000024</v>
      </c>
      <c r="K18" s="1"/>
      <c r="M18" s="34"/>
      <c r="N18" s="34"/>
      <c r="R18" s="37"/>
      <c r="S18" s="37"/>
    </row>
    <row r="19" spans="1:19" x14ac:dyDescent="0.25">
      <c r="A19" s="2" t="s">
        <v>6</v>
      </c>
      <c r="B19" s="13">
        <v>75</v>
      </c>
      <c r="C19">
        <v>62000</v>
      </c>
      <c r="D19" s="11">
        <f t="shared" si="0"/>
        <v>37.586999999999989</v>
      </c>
      <c r="E19" s="10">
        <f t="shared" si="2"/>
        <v>23303.939999999995</v>
      </c>
      <c r="F19" s="70">
        <f t="shared" si="1"/>
        <v>2330393.9999999995</v>
      </c>
      <c r="G19" s="45">
        <f>$G$13*$E19</f>
        <v>233.03939999999994</v>
      </c>
      <c r="H19" s="35">
        <f t="shared" si="3"/>
        <v>466.07879999999989</v>
      </c>
      <c r="I19" s="45">
        <f t="shared" si="4"/>
        <v>2796.4727999999991</v>
      </c>
      <c r="J19" s="45">
        <f t="shared" si="5"/>
        <v>407.81894999999997</v>
      </c>
      <c r="K19" s="1"/>
      <c r="M19" s="34"/>
      <c r="N19" s="34"/>
      <c r="R19" s="37"/>
      <c r="S19" s="37"/>
    </row>
    <row r="20" spans="1:19" x14ac:dyDescent="0.25">
      <c r="A20" s="6" t="s">
        <v>7</v>
      </c>
      <c r="B20" s="1"/>
      <c r="C20" s="35">
        <f>SUM(C14:C19)</f>
        <v>26013000</v>
      </c>
      <c r="D20" s="10"/>
      <c r="E20" s="10">
        <f>SUM(E14:E19)</f>
        <v>3376969.0339999991</v>
      </c>
      <c r="F20" s="70">
        <f>(SUM(F14:F19))/C20</f>
        <v>12.981851512705186</v>
      </c>
      <c r="G20" s="45">
        <f>SUM(G14:G19)</f>
        <v>21872.287080000009</v>
      </c>
      <c r="H20" s="35">
        <f>SUM(H14:H19)</f>
        <v>67539.380679999987</v>
      </c>
      <c r="I20" s="46">
        <f>SUM(I14:I19)</f>
        <v>262467.44496000005</v>
      </c>
      <c r="J20" s="45">
        <f t="shared" si="5"/>
        <v>59096.958094999987</v>
      </c>
      <c r="K20" s="1"/>
      <c r="M20" s="34"/>
      <c r="N20" s="34"/>
      <c r="R20" s="37"/>
      <c r="S20" s="37"/>
    </row>
    <row r="21" spans="1:19" x14ac:dyDescent="0.25">
      <c r="A21" s="1"/>
      <c r="B21" s="11"/>
      <c r="C21" s="35"/>
      <c r="D21" s="11"/>
      <c r="E21" s="10"/>
      <c r="F21" s="70"/>
      <c r="G21" s="32"/>
      <c r="H21" s="16"/>
      <c r="I21" s="44"/>
      <c r="J21" s="44"/>
      <c r="K21" s="1"/>
    </row>
    <row r="22" spans="1:19" x14ac:dyDescent="0.25">
      <c r="A22" s="1"/>
      <c r="B22" s="6"/>
      <c r="C22" s="1"/>
      <c r="D22" s="11"/>
      <c r="E22" s="10"/>
      <c r="F22" s="11"/>
      <c r="G22" s="10"/>
      <c r="H22" s="15"/>
      <c r="I22" s="15"/>
      <c r="J22" s="15"/>
      <c r="K22" s="6"/>
    </row>
    <row r="23" spans="1:19" x14ac:dyDescent="0.25">
      <c r="A23" s="1"/>
      <c r="B23" s="1"/>
      <c r="C23" s="1" t="s">
        <v>44</v>
      </c>
      <c r="D23" s="1"/>
      <c r="E23" s="1"/>
      <c r="F23" s="1"/>
      <c r="G23" s="1"/>
      <c r="H23" s="1"/>
      <c r="I23" s="1"/>
      <c r="J23" s="1"/>
      <c r="K23" s="1"/>
    </row>
    <row r="24" spans="1:19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4"/>
    </row>
    <row r="25" spans="1:19" x14ac:dyDescent="0.25">
      <c r="A25" s="17"/>
      <c r="B25" s="17"/>
      <c r="C25" s="18"/>
      <c r="D25" s="19"/>
      <c r="E25" s="18"/>
      <c r="F25" s="19"/>
      <c r="G25" s="18"/>
      <c r="H25" s="20"/>
      <c r="I25" s="17"/>
      <c r="J25" s="52"/>
      <c r="K25" s="17"/>
    </row>
    <row r="26" spans="1:19" x14ac:dyDescent="0.25">
      <c r="A26" s="54" t="s">
        <v>45</v>
      </c>
      <c r="B26" s="54"/>
      <c r="C26" s="54"/>
      <c r="D26" s="54"/>
      <c r="E26" s="58">
        <f>E20/C20</f>
        <v>0.12981851512705181</v>
      </c>
      <c r="R26" s="41"/>
    </row>
    <row r="27" spans="1:19" x14ac:dyDescent="0.25">
      <c r="A27" s="54" t="s">
        <v>46</v>
      </c>
      <c r="B27" s="54"/>
      <c r="C27" s="54">
        <v>82348694</v>
      </c>
      <c r="D27" s="56"/>
      <c r="E27" s="57">
        <f>E20/C27</f>
        <v>4.1008167464076588E-2</v>
      </c>
    </row>
    <row r="28" spans="1:19" x14ac:dyDescent="0.25">
      <c r="A28" s="54" t="s">
        <v>47</v>
      </c>
      <c r="B28" s="54"/>
      <c r="C28" s="54"/>
      <c r="D28" s="54"/>
      <c r="E28" s="55">
        <f>C20/C27</f>
        <v>0.31588843412622913</v>
      </c>
    </row>
    <row r="31" spans="1:19" x14ac:dyDescent="0.25">
      <c r="E31" s="34"/>
      <c r="H31" s="37"/>
    </row>
    <row r="34" spans="8:8" x14ac:dyDescent="0.25">
      <c r="H34" s="68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34"/>
  <sheetViews>
    <sheetView workbookViewId="0">
      <selection activeCell="F20" sqref="F20"/>
    </sheetView>
  </sheetViews>
  <sheetFormatPr baseColWidth="10" defaultColWidth="10.85546875" defaultRowHeight="15" x14ac:dyDescent="0.25"/>
  <cols>
    <col min="1" max="2" width="10.85546875" style="1"/>
    <col min="3" max="3" width="14" style="1" customWidth="1"/>
    <col min="4" max="4" width="17.140625" style="1" customWidth="1"/>
    <col min="5" max="5" width="15.28515625" style="1" customWidth="1"/>
    <col min="6" max="6" width="16.42578125" style="1" customWidth="1"/>
    <col min="7" max="7" width="14.85546875" style="1" customWidth="1"/>
    <col min="8" max="8" width="17.42578125" style="1" customWidth="1"/>
    <col min="9" max="9" width="13" style="1" bestFit="1" customWidth="1"/>
    <col min="10" max="16384" width="10.85546875" style="1"/>
  </cols>
  <sheetData>
    <row r="1" spans="1:14" ht="18.75" x14ac:dyDescent="0.3">
      <c r="A1" s="26" t="s">
        <v>9</v>
      </c>
      <c r="B1" s="27"/>
      <c r="C1" s="27"/>
      <c r="D1" s="27"/>
      <c r="F1" s="31" t="s">
        <v>22</v>
      </c>
      <c r="G1" s="30" t="s">
        <v>40</v>
      </c>
      <c r="H1" s="30"/>
      <c r="I1" s="30"/>
    </row>
    <row r="2" spans="1:14" x14ac:dyDescent="0.25">
      <c r="A2" s="28" t="s">
        <v>10</v>
      </c>
      <c r="B2" s="27" t="s">
        <v>11</v>
      </c>
      <c r="C2" s="27"/>
      <c r="D2" s="27"/>
      <c r="F2" s="31" t="s">
        <v>23</v>
      </c>
      <c r="G2" s="30" t="s">
        <v>39</v>
      </c>
      <c r="H2" s="30"/>
      <c r="I2" s="30"/>
    </row>
    <row r="3" spans="1:14" x14ac:dyDescent="0.25">
      <c r="A3" s="28" t="s">
        <v>12</v>
      </c>
      <c r="B3" s="29" t="s">
        <v>33</v>
      </c>
      <c r="C3" s="27"/>
      <c r="D3" s="27"/>
      <c r="F3" s="31" t="s">
        <v>30</v>
      </c>
      <c r="G3" s="30" t="s">
        <v>31</v>
      </c>
      <c r="H3" s="30"/>
      <c r="I3" s="30"/>
    </row>
    <row r="4" spans="1:14" x14ac:dyDescent="0.25">
      <c r="A4" s="28" t="s">
        <v>13</v>
      </c>
      <c r="B4" s="29"/>
      <c r="C4" s="27"/>
      <c r="D4" s="27"/>
      <c r="F4" s="31" t="s">
        <v>29</v>
      </c>
      <c r="G4" s="30">
        <v>0.02</v>
      </c>
      <c r="H4" s="30"/>
      <c r="I4" s="30"/>
    </row>
    <row r="5" spans="1:14" x14ac:dyDescent="0.25">
      <c r="A5" s="28" t="s">
        <v>14</v>
      </c>
      <c r="B5" s="27" t="s">
        <v>41</v>
      </c>
      <c r="C5" s="27"/>
      <c r="D5" s="27"/>
      <c r="E5" s="5"/>
      <c r="F5" s="31" t="s">
        <v>23</v>
      </c>
      <c r="G5" s="30" t="s">
        <v>42</v>
      </c>
      <c r="H5" s="30"/>
      <c r="I5" s="30"/>
      <c r="J5" s="6"/>
      <c r="K5" s="6"/>
    </row>
    <row r="6" spans="1:14" x14ac:dyDescent="0.25">
      <c r="A6" s="28" t="s">
        <v>15</v>
      </c>
      <c r="B6" s="27" t="s">
        <v>16</v>
      </c>
      <c r="C6" s="27"/>
      <c r="D6" s="27"/>
      <c r="E6" s="8"/>
      <c r="F6" s="9"/>
      <c r="G6" s="8"/>
      <c r="H6" s="6"/>
      <c r="I6" s="7"/>
      <c r="J6" s="6"/>
      <c r="K6" s="6"/>
    </row>
    <row r="7" spans="1:14" x14ac:dyDescent="0.25">
      <c r="A7" s="28" t="s">
        <v>17</v>
      </c>
      <c r="B7" s="27" t="s">
        <v>20</v>
      </c>
      <c r="C7" s="27"/>
      <c r="D7" s="27"/>
      <c r="E7" s="10"/>
      <c r="F7" s="11"/>
      <c r="G7" s="10"/>
      <c r="H7" s="6"/>
      <c r="I7" s="7"/>
      <c r="J7" s="7"/>
      <c r="K7" s="7"/>
    </row>
    <row r="8" spans="1:14" x14ac:dyDescent="0.25">
      <c r="A8" s="28" t="s">
        <v>18</v>
      </c>
      <c r="B8" s="27" t="s">
        <v>21</v>
      </c>
      <c r="C8" s="27"/>
      <c r="D8" s="27"/>
      <c r="E8" s="10"/>
      <c r="F8" s="11"/>
      <c r="G8" s="10"/>
      <c r="H8" s="6"/>
      <c r="K8" s="7"/>
    </row>
    <row r="9" spans="1:14" x14ac:dyDescent="0.25">
      <c r="A9" s="28" t="s">
        <v>19</v>
      </c>
      <c r="B9" s="27">
        <v>2016</v>
      </c>
      <c r="C9" s="27"/>
      <c r="D9" s="27"/>
      <c r="E9" s="10"/>
      <c r="F9" s="11"/>
      <c r="G9" s="10"/>
      <c r="H9" s="6"/>
      <c r="K9" s="7"/>
    </row>
    <row r="10" spans="1:14" x14ac:dyDescent="0.25">
      <c r="L10"/>
      <c r="N10"/>
    </row>
    <row r="11" spans="1:14" x14ac:dyDescent="0.25">
      <c r="G11" s="7"/>
      <c r="H11" s="7" t="s">
        <v>8</v>
      </c>
    </row>
    <row r="12" spans="1:14" x14ac:dyDescent="0.25">
      <c r="G12" s="43" t="s">
        <v>0</v>
      </c>
      <c r="H12" s="7"/>
      <c r="L12" s="9"/>
      <c r="M12" s="8"/>
      <c r="N12" s="4"/>
    </row>
    <row r="13" spans="1:14" x14ac:dyDescent="0.25">
      <c r="A13" s="7" t="s">
        <v>1</v>
      </c>
      <c r="B13" s="3" t="s">
        <v>25</v>
      </c>
      <c r="C13" s="65" t="s">
        <v>26</v>
      </c>
      <c r="D13" s="9" t="s">
        <v>27</v>
      </c>
      <c r="E13" s="8" t="s">
        <v>28</v>
      </c>
      <c r="F13" s="9"/>
      <c r="G13" s="44">
        <v>0.01</v>
      </c>
      <c r="H13" s="12">
        <v>0.02</v>
      </c>
      <c r="I13" s="47">
        <v>0.12</v>
      </c>
      <c r="J13" s="44">
        <v>1.7500000000000002E-2</v>
      </c>
    </row>
    <row r="14" spans="1:14" x14ac:dyDescent="0.25">
      <c r="A14" s="2" t="s">
        <v>2</v>
      </c>
      <c r="B14" s="13">
        <v>52</v>
      </c>
      <c r="C14" s="66">
        <v>1298000</v>
      </c>
      <c r="D14" s="11">
        <f>-50.9693+1.0168*B14+0.0072*(B14^2)</f>
        <v>21.373099999999997</v>
      </c>
      <c r="E14" s="14">
        <f t="shared" ref="E14" si="0">(C14*D14)/100</f>
        <v>277422.83799999999</v>
      </c>
      <c r="F14" s="11"/>
      <c r="G14" s="45">
        <f>$G$11*$E14</f>
        <v>0</v>
      </c>
      <c r="H14" s="35">
        <f>$G$4*$E14</f>
        <v>5548.45676</v>
      </c>
      <c r="I14" s="45">
        <f>$K$8*$E14</f>
        <v>0</v>
      </c>
      <c r="J14" s="45"/>
    </row>
    <row r="15" spans="1:14" x14ac:dyDescent="0.25">
      <c r="A15" s="2" t="s">
        <v>38</v>
      </c>
      <c r="B15" s="13">
        <v>57</v>
      </c>
      <c r="C15" s="66">
        <v>649000</v>
      </c>
      <c r="D15" s="11">
        <f>-50.9693+1.0168*B15+0.0072*(B15^2)</f>
        <v>30.3811</v>
      </c>
      <c r="E15" s="10">
        <f>(C15*D15)/100</f>
        <v>197173.33899999998</v>
      </c>
      <c r="F15" s="11"/>
      <c r="G15" s="45">
        <f>G$13*$E15</f>
        <v>1971.7333899999999</v>
      </c>
      <c r="H15" s="35">
        <f>$G$4*$E15</f>
        <v>3943.4667799999997</v>
      </c>
      <c r="I15" s="45">
        <f>I$13*$E15</f>
        <v>23660.800679999997</v>
      </c>
      <c r="J15" s="45">
        <f>E15*$J$13</f>
        <v>3450.5334324999999</v>
      </c>
      <c r="M15" s="38"/>
      <c r="N15" s="39"/>
    </row>
    <row r="16" spans="1:14" x14ac:dyDescent="0.25">
      <c r="A16" s="2" t="s">
        <v>3</v>
      </c>
      <c r="B16" s="13">
        <v>62</v>
      </c>
      <c r="C16" s="66">
        <v>220000</v>
      </c>
      <c r="D16" s="11">
        <f>-50.9693+1.0168*B16+0.0072*(B16^2)</f>
        <v>39.749099999999999</v>
      </c>
      <c r="E16" s="10">
        <f t="shared" ref="E16:E19" si="1">(C16*D16)/100</f>
        <v>87448.02</v>
      </c>
      <c r="F16" s="11"/>
      <c r="G16" s="45">
        <f>$G$13*$E16</f>
        <v>874.48020000000008</v>
      </c>
      <c r="H16" s="35">
        <f>$G$4*$E16</f>
        <v>1748.9604000000002</v>
      </c>
      <c r="I16" s="45">
        <f t="shared" ref="I16:I19" si="2">I$13*$E16</f>
        <v>10493.7624</v>
      </c>
      <c r="J16" s="45">
        <f t="shared" ref="J16:J20" si="3">E16*$J$13</f>
        <v>1530.3403500000002</v>
      </c>
      <c r="M16" s="38"/>
      <c r="N16" s="39"/>
    </row>
    <row r="17" spans="1:14" x14ac:dyDescent="0.25">
      <c r="A17" s="2" t="s">
        <v>4</v>
      </c>
      <c r="B17" s="13">
        <v>67</v>
      </c>
      <c r="C17" s="66">
        <v>33000</v>
      </c>
      <c r="D17" s="11">
        <f t="shared" ref="D17:D19" si="4">-50.9693+1.0168*B17+0.0072*(B17^2)</f>
        <v>49.477099999999993</v>
      </c>
      <c r="E17" s="10">
        <f t="shared" si="1"/>
        <v>16327.442999999997</v>
      </c>
      <c r="F17" s="11"/>
      <c r="G17" s="45">
        <f>$G$13*$E17</f>
        <v>163.27442999999997</v>
      </c>
      <c r="H17" s="35">
        <f t="shared" ref="H17:H19" si="5">$G$4*$E17</f>
        <v>326.54885999999993</v>
      </c>
      <c r="I17" s="45">
        <f t="shared" si="2"/>
        <v>1959.2931599999997</v>
      </c>
      <c r="J17" s="45">
        <f t="shared" si="3"/>
        <v>285.73025250000001</v>
      </c>
      <c r="M17" s="38"/>
      <c r="N17" s="39"/>
    </row>
    <row r="18" spans="1:14" x14ac:dyDescent="0.25">
      <c r="A18" s="2" t="s">
        <v>5</v>
      </c>
      <c r="B18" s="13">
        <v>72</v>
      </c>
      <c r="C18" s="66">
        <v>4000</v>
      </c>
      <c r="D18" s="11">
        <f t="shared" si="4"/>
        <v>59.565099999999994</v>
      </c>
      <c r="E18" s="10">
        <f t="shared" si="1"/>
        <v>2382.6039999999998</v>
      </c>
      <c r="F18" s="11"/>
      <c r="G18" s="45">
        <f>$G$13*$E18</f>
        <v>23.826039999999999</v>
      </c>
      <c r="H18" s="35">
        <f t="shared" si="5"/>
        <v>47.652079999999998</v>
      </c>
      <c r="I18" s="45">
        <f t="shared" si="2"/>
        <v>285.91247999999996</v>
      </c>
      <c r="J18" s="45">
        <f t="shared" si="3"/>
        <v>41.695570000000004</v>
      </c>
      <c r="M18" s="38"/>
      <c r="N18" s="39"/>
    </row>
    <row r="19" spans="1:14" x14ac:dyDescent="0.25">
      <c r="A19" s="2" t="s">
        <v>6</v>
      </c>
      <c r="B19" s="13">
        <v>75</v>
      </c>
      <c r="C19" s="67">
        <v>0</v>
      </c>
      <c r="D19" s="11">
        <f t="shared" si="4"/>
        <v>65.790699999999987</v>
      </c>
      <c r="E19" s="10">
        <f t="shared" si="1"/>
        <v>0</v>
      </c>
      <c r="F19" s="11"/>
      <c r="G19" s="45">
        <f>$G$13*$E19</f>
        <v>0</v>
      </c>
      <c r="H19" s="35">
        <f t="shared" si="5"/>
        <v>0</v>
      </c>
      <c r="I19" s="45">
        <f t="shared" si="2"/>
        <v>0</v>
      </c>
      <c r="J19" s="45">
        <f t="shared" si="3"/>
        <v>0</v>
      </c>
    </row>
    <row r="20" spans="1:14" x14ac:dyDescent="0.25">
      <c r="A20" s="6" t="s">
        <v>7</v>
      </c>
      <c r="C20" s="35">
        <f>SUM(C14:C19)</f>
        <v>2204000</v>
      </c>
      <c r="D20" s="10"/>
      <c r="E20" s="10">
        <f>SUM(E14:E19)</f>
        <v>580754.24399999995</v>
      </c>
      <c r="F20" s="11"/>
      <c r="G20" s="45">
        <f>SUM(G14:G19)</f>
        <v>3033.3140599999997</v>
      </c>
      <c r="H20" s="35">
        <f>SUM(H14:H19)</f>
        <v>11615.08488</v>
      </c>
      <c r="I20" s="45">
        <f>SUM(I14:I19)</f>
        <v>36399.768719999993</v>
      </c>
      <c r="J20" s="45">
        <f t="shared" si="3"/>
        <v>10163.199269999999</v>
      </c>
      <c r="M20" s="39"/>
      <c r="N20" s="39"/>
    </row>
    <row r="21" spans="1:14" x14ac:dyDescent="0.25">
      <c r="B21" s="11"/>
      <c r="C21" s="10"/>
      <c r="D21" s="11"/>
      <c r="E21" s="10"/>
      <c r="F21" s="11"/>
      <c r="G21" s="32"/>
      <c r="H21" s="16"/>
      <c r="I21" s="6"/>
      <c r="J21" s="44"/>
      <c r="M21" s="39"/>
      <c r="N21" s="39"/>
    </row>
    <row r="22" spans="1:14" x14ac:dyDescent="0.25">
      <c r="B22" s="6"/>
      <c r="D22" s="11"/>
      <c r="E22" s="10"/>
      <c r="F22" s="11"/>
      <c r="G22" s="10"/>
      <c r="H22" s="42"/>
      <c r="I22" s="16"/>
      <c r="J22" s="15"/>
      <c r="K22" s="6"/>
    </row>
    <row r="23" spans="1:14" x14ac:dyDescent="0.25">
      <c r="C23" s="1" t="s">
        <v>44</v>
      </c>
    </row>
    <row r="25" spans="1:14" x14ac:dyDescent="0.25">
      <c r="A25" s="17"/>
      <c r="B25" s="17"/>
      <c r="C25" s="18"/>
      <c r="D25" s="19"/>
      <c r="E25" s="18"/>
      <c r="F25" s="19"/>
      <c r="G25" s="18"/>
      <c r="H25" s="20"/>
      <c r="I25" s="17"/>
      <c r="J25" s="52"/>
      <c r="K25" s="17"/>
      <c r="L25" s="20"/>
      <c r="M25" s="41"/>
    </row>
    <row r="26" spans="1:14" x14ac:dyDescent="0.25">
      <c r="A26" s="54" t="s">
        <v>45</v>
      </c>
      <c r="B26" s="59"/>
      <c r="C26" s="60"/>
      <c r="D26" s="61"/>
      <c r="E26" s="55">
        <f>E20/C20</f>
        <v>0.26350011070780399</v>
      </c>
      <c r="F26" s="22"/>
      <c r="G26" s="21"/>
      <c r="H26" s="17"/>
      <c r="I26" s="23"/>
      <c r="J26" s="23"/>
      <c r="K26" s="24"/>
      <c r="L26" s="20"/>
    </row>
    <row r="27" spans="1:14" x14ac:dyDescent="0.25">
      <c r="A27" s="54" t="s">
        <v>46</v>
      </c>
      <c r="B27" s="62"/>
      <c r="C27" s="54">
        <v>82348694</v>
      </c>
      <c r="D27" s="56"/>
      <c r="E27" s="57">
        <f>E20/C27</f>
        <v>7.0523795313620873E-3</v>
      </c>
      <c r="F27" s="19"/>
      <c r="G27" s="18"/>
      <c r="H27" s="20"/>
      <c r="I27" s="25"/>
      <c r="J27" s="25"/>
      <c r="K27" s="25"/>
      <c r="L27" s="20"/>
    </row>
    <row r="28" spans="1:14" x14ac:dyDescent="0.25">
      <c r="A28" s="54" t="s">
        <v>47</v>
      </c>
      <c r="B28" s="63"/>
      <c r="C28" s="63"/>
      <c r="D28" s="63"/>
      <c r="E28" s="64">
        <f>C20/C27</f>
        <v>2.6764237451051744E-2</v>
      </c>
      <c r="F28" s="19"/>
      <c r="G28" s="18"/>
      <c r="H28" s="20"/>
      <c r="I28" s="25"/>
      <c r="J28" s="25"/>
      <c r="K28" s="25"/>
      <c r="L28" s="20"/>
    </row>
    <row r="29" spans="1:14" x14ac:dyDescent="0.25">
      <c r="A29"/>
      <c r="E29" s="18"/>
      <c r="F29" s="19"/>
      <c r="G29" s="18"/>
      <c r="H29" s="20"/>
      <c r="I29" s="25"/>
      <c r="J29" s="25"/>
      <c r="K29" s="25"/>
      <c r="L29" s="20"/>
    </row>
    <row r="30" spans="1:14" x14ac:dyDescent="0.25">
      <c r="A30"/>
      <c r="E30" s="18"/>
      <c r="F30" s="19"/>
      <c r="G30" s="18"/>
      <c r="I30" s="25"/>
      <c r="J30" s="25"/>
      <c r="K30" s="25"/>
      <c r="L30" s="20"/>
    </row>
    <row r="31" spans="1:14" x14ac:dyDescent="0.25">
      <c r="A31"/>
      <c r="B31"/>
      <c r="C31"/>
      <c r="D31"/>
      <c r="E31" s="34"/>
      <c r="G31" s="18"/>
      <c r="H31" s="37"/>
      <c r="I31" s="25"/>
      <c r="J31" s="25"/>
      <c r="K31" s="25"/>
      <c r="L31" s="20"/>
    </row>
    <row r="32" spans="1:14" x14ac:dyDescent="0.25">
      <c r="E32" s="18"/>
      <c r="F32" s="19"/>
      <c r="G32" s="18"/>
      <c r="H32" s="20"/>
      <c r="I32" s="25"/>
      <c r="J32" s="25"/>
      <c r="K32" s="25"/>
      <c r="L32" s="20"/>
    </row>
    <row r="33" spans="5:12" x14ac:dyDescent="0.25">
      <c r="E33" s="18"/>
      <c r="F33" s="19"/>
      <c r="G33" s="18"/>
      <c r="H33" s="18"/>
      <c r="I33" s="25"/>
      <c r="J33" s="25"/>
      <c r="K33" s="25"/>
      <c r="L33" s="20"/>
    </row>
    <row r="34" spans="5:12" x14ac:dyDescent="0.25">
      <c r="E34" s="20"/>
      <c r="F34" s="20"/>
      <c r="G34" s="20"/>
      <c r="H34" s="20"/>
      <c r="I34" s="20"/>
      <c r="J34" s="20"/>
      <c r="K34" s="20"/>
      <c r="L34" s="20"/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31"/>
  <sheetViews>
    <sheetView workbookViewId="0">
      <selection activeCell="H34" sqref="H34"/>
    </sheetView>
  </sheetViews>
  <sheetFormatPr baseColWidth="10" defaultRowHeight="15" x14ac:dyDescent="0.25"/>
  <cols>
    <col min="3" max="3" width="14.42578125" bestFit="1" customWidth="1"/>
    <col min="6" max="6" width="14.42578125" customWidth="1"/>
    <col min="7" max="7" width="12" bestFit="1" customWidth="1"/>
    <col min="8" max="8" width="12.140625" bestFit="1" customWidth="1"/>
    <col min="9" max="9" width="13" bestFit="1" customWidth="1"/>
  </cols>
  <sheetData>
    <row r="1" spans="1:14" ht="18.75" x14ac:dyDescent="0.3">
      <c r="A1" s="26" t="s">
        <v>9</v>
      </c>
      <c r="B1" s="27"/>
      <c r="C1" s="27"/>
      <c r="D1" s="27"/>
      <c r="E1" s="1"/>
      <c r="F1" s="31" t="s">
        <v>22</v>
      </c>
      <c r="G1" s="30" t="s">
        <v>37</v>
      </c>
      <c r="H1" s="30"/>
      <c r="I1" s="30"/>
      <c r="J1" s="1"/>
    </row>
    <row r="2" spans="1:14" x14ac:dyDescent="0.25">
      <c r="A2" s="28" t="s">
        <v>10</v>
      </c>
      <c r="B2" s="27" t="s">
        <v>11</v>
      </c>
      <c r="C2" s="27"/>
      <c r="D2" s="27"/>
      <c r="E2" s="1"/>
      <c r="F2" s="31" t="s">
        <v>23</v>
      </c>
      <c r="G2" s="30" t="s">
        <v>24</v>
      </c>
      <c r="H2" s="30"/>
      <c r="I2" s="30"/>
      <c r="J2" s="1"/>
    </row>
    <row r="3" spans="1:14" x14ac:dyDescent="0.25">
      <c r="A3" s="28" t="s">
        <v>12</v>
      </c>
      <c r="B3" s="29" t="s">
        <v>33</v>
      </c>
      <c r="C3" s="27"/>
      <c r="D3" s="27"/>
      <c r="E3" s="1"/>
      <c r="F3" s="31" t="s">
        <v>30</v>
      </c>
      <c r="G3" s="30" t="s">
        <v>31</v>
      </c>
      <c r="H3" s="30"/>
      <c r="I3" s="30"/>
      <c r="J3" s="1"/>
    </row>
    <row r="4" spans="1:14" ht="15.75" x14ac:dyDescent="0.25">
      <c r="A4" s="28" t="s">
        <v>13</v>
      </c>
      <c r="B4" s="29"/>
      <c r="C4" s="27"/>
      <c r="D4" s="27"/>
      <c r="E4" s="1"/>
      <c r="F4" s="31" t="s">
        <v>29</v>
      </c>
      <c r="G4" s="30">
        <v>0.02</v>
      </c>
      <c r="H4" s="30"/>
      <c r="I4" s="30"/>
      <c r="J4" s="1"/>
      <c r="N4" s="40"/>
    </row>
    <row r="5" spans="1:14" x14ac:dyDescent="0.25">
      <c r="A5" s="28" t="s">
        <v>14</v>
      </c>
      <c r="B5" s="27" t="s">
        <v>35</v>
      </c>
      <c r="C5" s="27"/>
      <c r="D5" s="27"/>
      <c r="E5" s="5"/>
      <c r="F5" s="31" t="s">
        <v>23</v>
      </c>
      <c r="G5" s="30" t="s">
        <v>32</v>
      </c>
      <c r="H5" s="30"/>
      <c r="I5" s="30"/>
      <c r="J5" s="6"/>
    </row>
    <row r="6" spans="1:14" x14ac:dyDescent="0.25">
      <c r="A6" s="28" t="s">
        <v>15</v>
      </c>
      <c r="B6" s="27" t="s">
        <v>16</v>
      </c>
      <c r="C6" s="27"/>
      <c r="D6" s="27"/>
      <c r="E6" s="8"/>
      <c r="F6" s="9"/>
      <c r="G6" s="8"/>
      <c r="H6" s="6"/>
      <c r="I6" s="7"/>
      <c r="J6" s="6"/>
    </row>
    <row r="7" spans="1:14" x14ac:dyDescent="0.25">
      <c r="A7" s="28" t="s">
        <v>17</v>
      </c>
      <c r="B7" s="27" t="s">
        <v>20</v>
      </c>
      <c r="C7" s="27"/>
      <c r="D7" s="27"/>
      <c r="E7" s="10"/>
      <c r="F7" s="11"/>
      <c r="G7" s="10"/>
      <c r="H7" s="6"/>
      <c r="I7" s="7"/>
      <c r="J7" s="7"/>
    </row>
    <row r="8" spans="1:14" x14ac:dyDescent="0.25">
      <c r="A8" s="28" t="s">
        <v>18</v>
      </c>
      <c r="B8" s="27" t="s">
        <v>21</v>
      </c>
      <c r="C8" s="27"/>
      <c r="D8" s="27"/>
      <c r="E8" s="10"/>
      <c r="F8" s="11"/>
      <c r="G8" s="10"/>
      <c r="H8" s="6"/>
      <c r="I8" s="1"/>
      <c r="J8" s="1"/>
    </row>
    <row r="9" spans="1:14" x14ac:dyDescent="0.25">
      <c r="A9" s="28" t="s">
        <v>19</v>
      </c>
      <c r="B9" s="27">
        <v>2016</v>
      </c>
      <c r="C9" s="27"/>
      <c r="D9" s="27"/>
      <c r="E9" s="10"/>
      <c r="F9" s="11"/>
      <c r="G9" s="10"/>
      <c r="H9" s="6"/>
      <c r="I9" s="1"/>
      <c r="J9" s="1"/>
    </row>
    <row r="10" spans="1:14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</row>
    <row r="11" spans="1:14" ht="15.75" x14ac:dyDescent="0.25">
      <c r="A11" s="1"/>
      <c r="B11" s="1"/>
      <c r="C11" s="1"/>
      <c r="D11" s="1"/>
      <c r="E11" s="1"/>
      <c r="F11" s="1"/>
      <c r="G11" s="7"/>
      <c r="H11" s="7" t="s">
        <v>8</v>
      </c>
      <c r="I11" s="1"/>
      <c r="J11" s="1"/>
      <c r="M11" s="36"/>
    </row>
    <row r="12" spans="1:14" x14ac:dyDescent="0.25">
      <c r="A12" s="1"/>
      <c r="B12" s="1"/>
      <c r="C12" s="1"/>
      <c r="D12" s="1"/>
      <c r="E12" s="1"/>
      <c r="F12" s="1"/>
      <c r="G12" s="43" t="s">
        <v>0</v>
      </c>
      <c r="H12" s="7"/>
      <c r="I12" s="1"/>
      <c r="J12" s="1"/>
    </row>
    <row r="13" spans="1:14" x14ac:dyDescent="0.25">
      <c r="A13" s="7" t="s">
        <v>1</v>
      </c>
      <c r="B13" s="3" t="s">
        <v>25</v>
      </c>
      <c r="C13" s="8" t="s">
        <v>26</v>
      </c>
      <c r="D13" s="9" t="s">
        <v>27</v>
      </c>
      <c r="E13" s="8" t="s">
        <v>28</v>
      </c>
      <c r="F13" s="9"/>
      <c r="G13" s="44">
        <v>0.01</v>
      </c>
      <c r="H13" s="12">
        <v>0.02</v>
      </c>
      <c r="I13" s="47">
        <v>0.12</v>
      </c>
      <c r="J13" s="44">
        <v>1.7500000000000002E-2</v>
      </c>
      <c r="L13" s="9"/>
      <c r="M13" s="8"/>
      <c r="N13" s="4"/>
    </row>
    <row r="14" spans="1:14" x14ac:dyDescent="0.25">
      <c r="A14" s="2" t="s">
        <v>2</v>
      </c>
      <c r="B14" s="13">
        <v>52</v>
      </c>
      <c r="C14">
        <v>11515000</v>
      </c>
      <c r="D14" s="11">
        <f>38.1596-2.05538*B14+0.0285*(B14^2)</f>
        <v>8.3438400000000001</v>
      </c>
      <c r="E14" s="14">
        <f t="shared" ref="E14" si="0">(C14*D14)/100</f>
        <v>960793.17600000009</v>
      </c>
      <c r="F14" s="11"/>
      <c r="G14" s="45">
        <f>$G$11*$E14</f>
        <v>0</v>
      </c>
      <c r="H14" s="35">
        <f>$G$4*$E14</f>
        <v>19215.863520000003</v>
      </c>
      <c r="I14" s="45">
        <f>$K$8*$E14</f>
        <v>0</v>
      </c>
      <c r="J14" s="45"/>
    </row>
    <row r="15" spans="1:14" x14ac:dyDescent="0.25">
      <c r="A15" s="2" t="s">
        <v>38</v>
      </c>
      <c r="B15" s="13">
        <v>57</v>
      </c>
      <c r="C15">
        <v>5758000</v>
      </c>
      <c r="D15" s="11">
        <f>38.1596-2.05538*B15+0.0285*(B15^2)</f>
        <v>13.599440000000001</v>
      </c>
      <c r="E15" s="10">
        <f>(C15*D15)/100</f>
        <v>783055.75520000013</v>
      </c>
      <c r="F15" s="11">
        <f>D15*E15</f>
        <v>10649119.759497091</v>
      </c>
      <c r="G15" s="45">
        <f>G$13*$E15</f>
        <v>7830.5575520000011</v>
      </c>
      <c r="H15" s="35">
        <f t="shared" ref="H15:H19" si="1">$G$4*$E15</f>
        <v>15661.115104000002</v>
      </c>
      <c r="I15" s="45">
        <f>I$13*$E15</f>
        <v>93966.69062400001</v>
      </c>
      <c r="J15" s="45">
        <f>E15*$J$13</f>
        <v>13703.475716000004</v>
      </c>
      <c r="M15" s="37"/>
      <c r="N15" s="37"/>
    </row>
    <row r="16" spans="1:14" x14ac:dyDescent="0.25">
      <c r="A16" s="2" t="s">
        <v>3</v>
      </c>
      <c r="B16" s="13">
        <v>62</v>
      </c>
      <c r="C16">
        <v>2484000</v>
      </c>
      <c r="D16" s="11">
        <f t="shared" ref="D16:D18" si="2">38.1596-2.05538*B16+0.0285*(B16^2)</f>
        <v>20.28004</v>
      </c>
      <c r="E16" s="10">
        <f t="shared" ref="E16:E19" si="3">(C16*D16)/100</f>
        <v>503756.1936</v>
      </c>
      <c r="F16" s="11">
        <f t="shared" ref="F16:F19" si="4">D16*E16</f>
        <v>10216195.756455744</v>
      </c>
      <c r="G16" s="45">
        <f>$G$13*$E16</f>
        <v>5037.5619360000001</v>
      </c>
      <c r="H16" s="35">
        <f t="shared" si="1"/>
        <v>10075.123872</v>
      </c>
      <c r="I16" s="45">
        <f t="shared" ref="I16:I19" si="5">I$13*$E16</f>
        <v>60450.743232000001</v>
      </c>
      <c r="J16" s="45">
        <f t="shared" ref="J16:J20" si="6">E16*$J$13</f>
        <v>8815.7333880000006</v>
      </c>
      <c r="M16" s="37"/>
      <c r="N16" s="37"/>
    </row>
    <row r="17" spans="1:14" x14ac:dyDescent="0.25">
      <c r="A17" s="2" t="s">
        <v>4</v>
      </c>
      <c r="B17" s="13">
        <v>67</v>
      </c>
      <c r="C17">
        <v>980000</v>
      </c>
      <c r="D17" s="11">
        <f t="shared" si="2"/>
        <v>28.385639999999995</v>
      </c>
      <c r="E17" s="10">
        <f t="shared" si="3"/>
        <v>278179.27199999994</v>
      </c>
      <c r="F17" s="11">
        <f t="shared" si="4"/>
        <v>7896296.6704540765</v>
      </c>
      <c r="G17" s="45">
        <f>$G$13*$E17</f>
        <v>2781.7927199999995</v>
      </c>
      <c r="H17" s="35">
        <f t="shared" si="1"/>
        <v>5563.5854399999989</v>
      </c>
      <c r="I17" s="45">
        <f t="shared" si="5"/>
        <v>33381.512639999994</v>
      </c>
      <c r="J17" s="45">
        <f t="shared" si="6"/>
        <v>4868.1372599999995</v>
      </c>
      <c r="M17" s="37"/>
      <c r="N17" s="37"/>
    </row>
    <row r="18" spans="1:14" x14ac:dyDescent="0.25">
      <c r="A18" s="2" t="s">
        <v>5</v>
      </c>
      <c r="B18" s="13">
        <v>72</v>
      </c>
      <c r="C18">
        <v>343000</v>
      </c>
      <c r="D18" s="11">
        <f t="shared" si="2"/>
        <v>37.916240000000002</v>
      </c>
      <c r="E18" s="10">
        <f t="shared" si="3"/>
        <v>130052.7032</v>
      </c>
      <c r="F18" s="11">
        <f t="shared" si="4"/>
        <v>4931109.5071799681</v>
      </c>
      <c r="G18" s="45">
        <f>$G$13*$E18</f>
        <v>1300.527032</v>
      </c>
      <c r="H18" s="35">
        <f t="shared" si="1"/>
        <v>2601.0540639999999</v>
      </c>
      <c r="I18" s="45">
        <f t="shared" si="5"/>
        <v>15606.324384</v>
      </c>
      <c r="J18" s="45">
        <f t="shared" si="6"/>
        <v>2275.9223060000004</v>
      </c>
      <c r="M18" s="37"/>
      <c r="N18" s="37"/>
    </row>
    <row r="19" spans="1:14" x14ac:dyDescent="0.25">
      <c r="A19" s="2" t="s">
        <v>6</v>
      </c>
      <c r="B19" s="13">
        <v>75</v>
      </c>
      <c r="C19">
        <v>149000</v>
      </c>
      <c r="D19" s="11">
        <f>38.1596-2.05538*B19+0.0285*(B19^2)</f>
        <v>44.318599999999989</v>
      </c>
      <c r="E19" s="10">
        <f t="shared" si="3"/>
        <v>66034.713999999978</v>
      </c>
      <c r="F19" s="11">
        <f t="shared" si="4"/>
        <v>2926566.0758803985</v>
      </c>
      <c r="G19" s="45">
        <f>$G$13*$E19</f>
        <v>660.34713999999974</v>
      </c>
      <c r="H19" s="35">
        <f t="shared" si="1"/>
        <v>1320.6942799999995</v>
      </c>
      <c r="I19" s="45">
        <f t="shared" si="5"/>
        <v>7924.1656799999973</v>
      </c>
      <c r="J19" s="45">
        <f t="shared" si="6"/>
        <v>1155.6074949999997</v>
      </c>
      <c r="M19" s="37"/>
      <c r="N19" s="37"/>
    </row>
    <row r="20" spans="1:14" x14ac:dyDescent="0.25">
      <c r="A20" s="6" t="s">
        <v>7</v>
      </c>
      <c r="B20" s="1"/>
      <c r="C20" s="35">
        <f>SUM(C14:C19)</f>
        <v>21229000</v>
      </c>
      <c r="D20" s="10"/>
      <c r="E20" s="10">
        <f>SUM(E14:E19)</f>
        <v>2721871.8140000002</v>
      </c>
      <c r="F20" s="11"/>
      <c r="G20" s="45">
        <f>SUM(G14:G19)</f>
        <v>17610.786379999998</v>
      </c>
      <c r="H20" s="35">
        <f>SUM(H14:H19)</f>
        <v>54437.436279999994</v>
      </c>
      <c r="I20" s="45">
        <f>SUM(I14:I19)</f>
        <v>211329.43656000003</v>
      </c>
      <c r="J20" s="45">
        <f t="shared" si="6"/>
        <v>47632.756745000006</v>
      </c>
      <c r="M20" s="37"/>
      <c r="N20" s="37"/>
    </row>
    <row r="21" spans="1:14" x14ac:dyDescent="0.25">
      <c r="A21" s="1"/>
      <c r="B21" s="11"/>
      <c r="C21" s="10"/>
      <c r="D21" s="11"/>
      <c r="E21" s="10"/>
      <c r="F21" s="11"/>
      <c r="G21" s="32"/>
      <c r="H21" s="16"/>
      <c r="I21" s="51"/>
      <c r="J21" s="44"/>
    </row>
    <row r="22" spans="1:14" x14ac:dyDescent="0.25">
      <c r="A22" s="1"/>
      <c r="B22" s="6"/>
      <c r="C22" s="1"/>
      <c r="D22" s="11"/>
      <c r="E22" s="10"/>
      <c r="F22" s="11"/>
      <c r="G22" s="10"/>
      <c r="H22" s="15"/>
      <c r="I22" s="16"/>
      <c r="J22" s="15"/>
    </row>
    <row r="23" spans="1:14" x14ac:dyDescent="0.25">
      <c r="A23" s="1"/>
      <c r="B23" s="1"/>
      <c r="C23" s="1" t="s">
        <v>44</v>
      </c>
      <c r="D23" s="1"/>
      <c r="E23" s="1"/>
      <c r="F23" s="1"/>
      <c r="G23" s="1"/>
      <c r="H23" s="1"/>
      <c r="I23" s="1"/>
      <c r="J23" s="1"/>
    </row>
    <row r="24" spans="1:14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</row>
    <row r="25" spans="1:14" x14ac:dyDescent="0.25">
      <c r="A25" s="17"/>
      <c r="B25" s="17"/>
      <c r="C25" s="18"/>
      <c r="D25" s="19"/>
      <c r="E25" s="18"/>
      <c r="F25" s="19"/>
      <c r="G25" s="18"/>
      <c r="H25" s="20"/>
      <c r="I25" s="17"/>
      <c r="J25" s="52"/>
    </row>
    <row r="26" spans="1:14" x14ac:dyDescent="0.25">
      <c r="A26" s="54" t="s">
        <v>45</v>
      </c>
      <c r="B26" s="54"/>
      <c r="C26" s="54"/>
      <c r="D26" s="54">
        <f>(SUM(F15:F19)/E20)</f>
        <v>13.453715043124097</v>
      </c>
      <c r="E26" s="55">
        <f>E20/C20</f>
        <v>0.12821479174713837</v>
      </c>
      <c r="M26" s="41"/>
    </row>
    <row r="27" spans="1:14" x14ac:dyDescent="0.25">
      <c r="A27" s="54" t="s">
        <v>46</v>
      </c>
      <c r="B27" s="54"/>
      <c r="C27" s="54">
        <v>82348694</v>
      </c>
      <c r="D27" s="56"/>
      <c r="E27" s="57">
        <f>E20/C27</f>
        <v>3.3053005236488638E-2</v>
      </c>
    </row>
    <row r="28" spans="1:14" x14ac:dyDescent="0.25">
      <c r="A28" s="54" t="s">
        <v>47</v>
      </c>
      <c r="B28" s="54"/>
      <c r="C28" s="54"/>
      <c r="D28" s="54"/>
      <c r="E28" s="55">
        <f>C20/C27</f>
        <v>0.25779400945933639</v>
      </c>
    </row>
    <row r="31" spans="1:14" x14ac:dyDescent="0.25">
      <c r="E31" s="53"/>
      <c r="H31" s="37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Road traffic noise</vt:lpstr>
      <vt:lpstr>Air craft noise</vt:lpstr>
      <vt:lpstr>Rail traffic noise</vt:lpstr>
    </vt:vector>
  </TitlesOfParts>
  <Company>UBA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Tobollik, Myriam</dc:creator>
  <cp:lastModifiedBy>Tobollik, Myriam</cp:lastModifiedBy>
  <dcterms:created xsi:type="dcterms:W3CDTF">2016-09-01T15:34:35Z</dcterms:created>
  <dcterms:modified xsi:type="dcterms:W3CDTF">2023-07-07T08:23:15Z</dcterms:modified>
</cp:coreProperties>
</file>