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Z:\int\BMBF_UKAGEP\Projektunterlagen\EBD-Berechnung\Lärm\Daten_Matthias_Lochmann\"/>
    </mc:Choice>
  </mc:AlternateContent>
  <xr:revisionPtr revIDLastSave="0" documentId="13_ncr:1_{9C9F8BD5-A052-4133-8CFD-4F01F8A3DDA0}" xr6:coauthVersionLast="36" xr6:coauthVersionMax="36" xr10:uidLastSave="{00000000-0000-0000-0000-000000000000}"/>
  <bookViews>
    <workbookView xWindow="0" yWindow="465" windowWidth="28800" windowHeight="14235" activeTab="2" xr2:uid="{00000000-000D-0000-FFFF-FFFF00000000}"/>
  </bookViews>
  <sheets>
    <sheet name="Road traffic" sheetId="2" r:id="rId1"/>
    <sheet name="air craft noise" sheetId="1" r:id="rId2"/>
    <sheet name="Ra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E21" i="1"/>
  <c r="H21" i="1"/>
  <c r="H21" i="2"/>
  <c r="E21" i="2"/>
  <c r="C21" i="2"/>
  <c r="H14" i="1" l="1"/>
  <c r="E14" i="1"/>
  <c r="D14" i="1"/>
  <c r="H21" i="3"/>
  <c r="C21" i="3"/>
  <c r="H14" i="3"/>
  <c r="E14" i="3"/>
  <c r="D14" i="3"/>
  <c r="H14" i="2"/>
  <c r="E14" i="2"/>
  <c r="D14" i="2"/>
  <c r="D18" i="3" l="1"/>
  <c r="E18" i="3" s="1"/>
  <c r="D19" i="3"/>
  <c r="E19" i="3" s="1"/>
  <c r="D20" i="3"/>
  <c r="E20" i="3" s="1"/>
  <c r="J13" i="3"/>
  <c r="I13" i="3"/>
  <c r="G13" i="3"/>
  <c r="D18" i="1"/>
  <c r="E18" i="1" s="1"/>
  <c r="J13" i="1"/>
  <c r="I13" i="1"/>
  <c r="G13" i="1"/>
  <c r="D15" i="2"/>
  <c r="E15" i="2"/>
  <c r="D18" i="2"/>
  <c r="E18" i="2" s="1"/>
  <c r="D19" i="2"/>
  <c r="E19" i="2" s="1"/>
  <c r="D20" i="2"/>
  <c r="E20" i="2"/>
  <c r="H20" i="2" s="1"/>
  <c r="D16" i="2"/>
  <c r="E16" i="2" s="1"/>
  <c r="D17" i="2"/>
  <c r="E17" i="2" s="1"/>
  <c r="D15" i="3"/>
  <c r="E15" i="3" s="1"/>
  <c r="D16" i="3"/>
  <c r="E16" i="3" s="1"/>
  <c r="D17" i="3"/>
  <c r="E17" i="3" s="1"/>
  <c r="D17" i="1"/>
  <c r="E17" i="1" s="1"/>
  <c r="D16" i="1"/>
  <c r="E16" i="1" s="1"/>
  <c r="H16" i="1" s="1"/>
  <c r="D15" i="1"/>
  <c r="E15" i="1" s="1"/>
  <c r="D19" i="1"/>
  <c r="E19" i="1"/>
  <c r="D20" i="1"/>
  <c r="E20" i="1" s="1"/>
  <c r="I16" i="1" l="1"/>
  <c r="G19" i="1"/>
  <c r="H17" i="2"/>
  <c r="G17" i="2"/>
  <c r="G17" i="3"/>
  <c r="I17" i="3"/>
  <c r="H17" i="3"/>
  <c r="G18" i="1"/>
  <c r="I18" i="1"/>
  <c r="H18" i="1"/>
  <c r="I20" i="3"/>
  <c r="H20" i="3"/>
  <c r="G20" i="3"/>
  <c r="H15" i="1"/>
  <c r="H16" i="3"/>
  <c r="I16" i="3"/>
  <c r="G15" i="1"/>
  <c r="G16" i="3"/>
  <c r="I19" i="3"/>
  <c r="H19" i="3"/>
  <c r="G19" i="3"/>
  <c r="I16" i="2"/>
  <c r="G16" i="2"/>
  <c r="H16" i="2"/>
  <c r="J16" i="2"/>
  <c r="H15" i="3"/>
  <c r="E21" i="3"/>
  <c r="G19" i="2"/>
  <c r="J19" i="2"/>
  <c r="H19" i="2"/>
  <c r="I19" i="2"/>
  <c r="I15" i="3"/>
  <c r="H18" i="3"/>
  <c r="I18" i="3"/>
  <c r="G18" i="3"/>
  <c r="H20" i="1"/>
  <c r="I20" i="1"/>
  <c r="G20" i="1"/>
  <c r="G17" i="1"/>
  <c r="I17" i="1"/>
  <c r="H17" i="1"/>
  <c r="J18" i="2"/>
  <c r="I18" i="2"/>
  <c r="H18" i="2"/>
  <c r="G18" i="2"/>
  <c r="J17" i="1"/>
  <c r="J17" i="3"/>
  <c r="G15" i="2"/>
  <c r="H15" i="2"/>
  <c r="J15" i="2"/>
  <c r="I15" i="2"/>
  <c r="J18" i="1"/>
  <c r="G16" i="1"/>
  <c r="J15" i="1"/>
  <c r="J18" i="3"/>
  <c r="J15" i="3"/>
  <c r="I19" i="1"/>
  <c r="H19" i="1"/>
  <c r="I17" i="2"/>
  <c r="J20" i="2"/>
  <c r="J17" i="2"/>
  <c r="J16" i="1"/>
  <c r="J19" i="3"/>
  <c r="G15" i="3"/>
  <c r="I20" i="2"/>
  <c r="J20" i="1"/>
  <c r="I15" i="1"/>
  <c r="J20" i="3"/>
  <c r="J16" i="3"/>
  <c r="G20" i="2"/>
  <c r="J19" i="1"/>
  <c r="I21" i="1" l="1"/>
  <c r="J21" i="1"/>
  <c r="J21" i="2"/>
  <c r="I21" i="2"/>
  <c r="I21" i="3"/>
  <c r="G21" i="1"/>
  <c r="G21" i="3"/>
  <c r="J21" i="3"/>
  <c r="G21" i="2"/>
  <c r="L3" i="2" l="1"/>
</calcChain>
</file>

<file path=xl/sharedStrings.xml><?xml version="1.0" encoding="utf-8"?>
<sst xmlns="http://schemas.openxmlformats.org/spreadsheetml/2006/main" count="120" uniqueCount="44">
  <si>
    <t>DW</t>
  </si>
  <si>
    <t>&gt; 60 &lt;= 65</t>
  </si>
  <si>
    <t>&gt; 65 &lt;= 70</t>
  </si>
  <si>
    <t>&gt; 70 &lt;= 75</t>
  </si>
  <si>
    <t xml:space="preserve"> &gt; 75</t>
  </si>
  <si>
    <t>Summe</t>
  </si>
  <si>
    <t>YLDs</t>
  </si>
  <si>
    <t>Burden of Disease Quantification</t>
  </si>
  <si>
    <t>Author:</t>
  </si>
  <si>
    <t>Myriam</t>
  </si>
  <si>
    <t>Date:</t>
  </si>
  <si>
    <t>Checked by:</t>
  </si>
  <si>
    <t>Substance:</t>
  </si>
  <si>
    <t>Population:</t>
  </si>
  <si>
    <t xml:space="preserve">Germany </t>
  </si>
  <si>
    <t>Disease:</t>
  </si>
  <si>
    <t>ICD-10:</t>
  </si>
  <si>
    <t>Year:</t>
  </si>
  <si>
    <t xml:space="preserve"> - </t>
  </si>
  <si>
    <t>Exposure response curve</t>
  </si>
  <si>
    <t>Source:</t>
  </si>
  <si>
    <t>population</t>
  </si>
  <si>
    <t>Disbaility Weight:</t>
  </si>
  <si>
    <t>WHO Noises Guidelines</t>
  </si>
  <si>
    <t>Aircarft Noise</t>
  </si>
  <si>
    <t>Evidence weighting (due to GRADE)</t>
  </si>
  <si>
    <t>&gt; 55-&lt;=60</t>
  </si>
  <si>
    <t>Sleep Disturbance</t>
  </si>
  <si>
    <t>&gt; 50 &lt;=55</t>
  </si>
  <si>
    <t>Valid for</t>
  </si>
  <si>
    <t>40-65 dB</t>
  </si>
  <si>
    <t>Lnight</t>
  </si>
  <si>
    <t>Lnight mean</t>
  </si>
  <si>
    <t>August 2018</t>
  </si>
  <si>
    <t>%HSD= 16,7885-0,9293*ln+0,0198*ln2</t>
  </si>
  <si>
    <t>Basner &amp; McGuire 2018, p22</t>
  </si>
  <si>
    <t>Highly sleep disturbed</t>
  </si>
  <si>
    <t>People highly sleep disturbed</t>
  </si>
  <si>
    <t>%HSD= 19,4312-0,9336*ln+0,0126*ln2</t>
  </si>
  <si>
    <t>%HSD= 67,5406-3,1852*ln+0,0391*ln2</t>
  </si>
  <si>
    <t>Rail Noise</t>
  </si>
  <si>
    <t>Road Noise</t>
  </si>
  <si>
    <t>&gt; 55 &lt;=60</t>
  </si>
  <si>
    <t>Kopie von Reporting_D2017_DF8_Ergebnisse_190107_Pegelband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</si>
</sst>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00\ _€_-;\-* #,##0.000\ _€_-;_-* &quot;-&quot;??\ _€_-;_-@_-"/>
    <numFmt numFmtId="167" formatCode="_-* #,##0.0000\ _€_-;\-* #,##0.0000\ _€_-;_-* &quot;-&quot;??\ _€_-;_-@_-"/>
    <numFmt numFmtId="168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0" fillId="0" borderId="1" xfId="0" applyFont="1" applyBorder="1"/>
    <xf numFmtId="0" fontId="1" fillId="0" borderId="0" xfId="0" applyFont="1" applyBorder="1"/>
    <xf numFmtId="0" fontId="1" fillId="0" borderId="0" xfId="0" applyFont="1"/>
    <xf numFmtId="3" fontId="2" fillId="0" borderId="0" xfId="0" applyNumberFormat="1" applyFont="1" applyBorder="1" applyAlignme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2" fontId="4" fillId="0" borderId="0" xfId="0" applyNumberFormat="1" applyFont="1"/>
    <xf numFmtId="3" fontId="3" fillId="0" borderId="0" xfId="0" applyNumberFormat="1" applyFont="1"/>
    <xf numFmtId="2" fontId="3" fillId="0" borderId="0" xfId="0" applyNumberFormat="1" applyFont="1"/>
    <xf numFmtId="0" fontId="4" fillId="0" borderId="0" xfId="0" applyNumberFormat="1" applyFont="1" applyFill="1"/>
    <xf numFmtId="0" fontId="3" fillId="0" borderId="0" xfId="0" applyFont="1" applyBorder="1"/>
    <xf numFmtId="3" fontId="3" fillId="0" borderId="0" xfId="0" applyNumberFormat="1" applyFont="1" applyFill="1"/>
    <xf numFmtId="164" fontId="3" fillId="0" borderId="0" xfId="0" applyNumberFormat="1" applyFont="1"/>
    <xf numFmtId="0" fontId="5" fillId="0" borderId="0" xfId="0" applyFont="1"/>
    <xf numFmtId="3" fontId="6" fillId="0" borderId="0" xfId="0" applyNumberFormat="1" applyFont="1"/>
    <xf numFmtId="2" fontId="6" fillId="0" borderId="0" xfId="0" applyNumberFormat="1" applyFont="1"/>
    <xf numFmtId="0" fontId="6" fillId="0" borderId="0" xfId="0" applyFont="1"/>
    <xf numFmtId="3" fontId="5" fillId="0" borderId="0" xfId="0" applyNumberFormat="1" applyFont="1"/>
    <xf numFmtId="2" fontId="5" fillId="0" borderId="0" xfId="0" applyNumberFormat="1" applyFont="1"/>
    <xf numFmtId="0" fontId="5" fillId="0" borderId="0" xfId="0" applyNumberFormat="1" applyFont="1" applyFill="1"/>
    <xf numFmtId="2" fontId="5" fillId="0" borderId="0" xfId="0" applyNumberFormat="1" applyFont="1" applyFill="1"/>
    <xf numFmtId="0" fontId="6" fillId="0" borderId="1" xfId="0" applyFont="1" applyBorder="1"/>
    <xf numFmtId="1" fontId="6" fillId="0" borderId="0" xfId="0" applyNumberFormat="1" applyFont="1"/>
    <xf numFmtId="0" fontId="7" fillId="2" borderId="0" xfId="0" applyFont="1" applyFill="1"/>
    <xf numFmtId="0" fontId="0" fillId="2" borderId="0" xfId="0" applyFill="1"/>
    <xf numFmtId="0" fontId="1" fillId="2" borderId="0" xfId="0" applyFont="1" applyFill="1"/>
    <xf numFmtId="49" fontId="0" fillId="2" borderId="0" xfId="0" applyNumberFormat="1" applyFill="1"/>
    <xf numFmtId="0" fontId="0" fillId="3" borderId="0" xfId="0" applyFont="1" applyFill="1"/>
    <xf numFmtId="0" fontId="1" fillId="3" borderId="0" xfId="0" applyFont="1" applyFill="1"/>
    <xf numFmtId="0" fontId="8" fillId="0" borderId="0" xfId="0" applyFont="1"/>
    <xf numFmtId="164" fontId="9" fillId="0" borderId="0" xfId="0" applyNumberFormat="1" applyFont="1"/>
    <xf numFmtId="0" fontId="4" fillId="3" borderId="0" xfId="0" applyFont="1" applyFill="1"/>
    <xf numFmtId="1" fontId="0" fillId="0" borderId="0" xfId="0" applyNumberFormat="1"/>
    <xf numFmtId="1" fontId="0" fillId="0" borderId="0" xfId="0" applyNumberFormat="1" applyFont="1"/>
    <xf numFmtId="3" fontId="0" fillId="0" borderId="0" xfId="0" applyNumberFormat="1"/>
    <xf numFmtId="9" fontId="0" fillId="0" borderId="0" xfId="16" applyFont="1"/>
    <xf numFmtId="3" fontId="0" fillId="0" borderId="1" xfId="0" applyNumberFormat="1" applyFont="1" applyBorder="1"/>
    <xf numFmtId="3" fontId="0" fillId="0" borderId="0" xfId="0" applyNumberFormat="1" applyFont="1"/>
    <xf numFmtId="9" fontId="3" fillId="0" borderId="0" xfId="16" applyFont="1"/>
    <xf numFmtId="0" fontId="13" fillId="0" borderId="0" xfId="0" applyFont="1"/>
    <xf numFmtId="0" fontId="13" fillId="0" borderId="0" xfId="0" applyNumberFormat="1" applyFont="1" applyFill="1"/>
    <xf numFmtId="2" fontId="13" fillId="0" borderId="0" xfId="0" applyNumberFormat="1" applyFont="1" applyFill="1"/>
    <xf numFmtId="0" fontId="14" fillId="0" borderId="0" xfId="0" applyFont="1"/>
    <xf numFmtId="166" fontId="13" fillId="0" borderId="0" xfId="15" applyNumberFormat="1" applyFont="1" applyFill="1"/>
    <xf numFmtId="166" fontId="4" fillId="0" borderId="0" xfId="15" applyNumberFormat="1" applyFont="1" applyFill="1"/>
    <xf numFmtId="165" fontId="14" fillId="0" borderId="0" xfId="15" applyNumberFormat="1" applyFont="1"/>
    <xf numFmtId="165" fontId="3" fillId="0" borderId="0" xfId="15" applyNumberFormat="1" applyFont="1"/>
    <xf numFmtId="167" fontId="14" fillId="0" borderId="0" xfId="15" applyNumberFormat="1" applyFont="1"/>
    <xf numFmtId="9" fontId="12" fillId="0" borderId="0" xfId="16" applyFont="1"/>
    <xf numFmtId="165" fontId="3" fillId="0" borderId="0" xfId="0" applyNumberFormat="1" applyFont="1"/>
    <xf numFmtId="1" fontId="3" fillId="0" borderId="0" xfId="0" applyNumberFormat="1" applyFont="1"/>
    <xf numFmtId="2" fontId="0" fillId="0" borderId="0" xfId="0" applyNumberFormat="1"/>
    <xf numFmtId="168" fontId="0" fillId="0" borderId="0" xfId="16" applyNumberFormat="1" applyFont="1"/>
  </cellXfs>
  <cellStyles count="1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Komma" xfId="15" builtinId="3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Prozent" xfId="16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H23" sqref="H23"/>
    </sheetView>
  </sheetViews>
  <sheetFormatPr baseColWidth="10" defaultRowHeight="15" x14ac:dyDescent="0.25"/>
  <cols>
    <col min="7" max="7" width="11.5703125" bestFit="1" customWidth="1"/>
    <col min="8" max="9" width="12" bestFit="1" customWidth="1"/>
    <col min="10" max="10" width="11.5703125" bestFit="1" customWidth="1"/>
  </cols>
  <sheetData>
    <row r="1" spans="1:14" ht="18.75" x14ac:dyDescent="0.3">
      <c r="A1" s="26" t="s">
        <v>7</v>
      </c>
      <c r="B1" s="27"/>
      <c r="C1" s="27"/>
      <c r="D1" s="27"/>
      <c r="E1" s="1"/>
      <c r="F1" s="31" t="s">
        <v>19</v>
      </c>
      <c r="G1" s="30" t="s">
        <v>38</v>
      </c>
      <c r="H1" s="30"/>
      <c r="I1" s="30"/>
      <c r="J1" s="1"/>
    </row>
    <row r="2" spans="1:14" x14ac:dyDescent="0.25">
      <c r="A2" s="28" t="s">
        <v>8</v>
      </c>
      <c r="B2" s="27" t="s">
        <v>9</v>
      </c>
      <c r="C2" s="27"/>
      <c r="D2" s="27"/>
      <c r="E2" s="1"/>
      <c r="F2" s="31" t="s">
        <v>20</v>
      </c>
      <c r="G2" s="30" t="s">
        <v>35</v>
      </c>
      <c r="H2" s="30"/>
      <c r="I2" s="30"/>
      <c r="J2" s="1"/>
    </row>
    <row r="3" spans="1:14" x14ac:dyDescent="0.25">
      <c r="A3" s="28" t="s">
        <v>10</v>
      </c>
      <c r="B3" s="29" t="s">
        <v>33</v>
      </c>
      <c r="C3" s="27"/>
      <c r="D3" s="27"/>
      <c r="E3" s="1"/>
      <c r="F3" s="31" t="s">
        <v>29</v>
      </c>
      <c r="G3" s="30" t="s">
        <v>30</v>
      </c>
      <c r="H3" s="30"/>
      <c r="I3" s="30"/>
      <c r="J3" s="1"/>
      <c r="L3">
        <f ca="1">L3:U40</f>
        <v>0</v>
      </c>
    </row>
    <row r="4" spans="1:14" x14ac:dyDescent="0.25">
      <c r="A4" s="28" t="s">
        <v>11</v>
      </c>
      <c r="B4" s="29"/>
      <c r="C4" s="27"/>
      <c r="D4" s="27"/>
      <c r="E4" s="1"/>
      <c r="F4" s="31" t="s">
        <v>25</v>
      </c>
      <c r="G4" s="30"/>
      <c r="H4" s="30"/>
      <c r="I4" s="30"/>
      <c r="J4" s="1"/>
    </row>
    <row r="5" spans="1:14" x14ac:dyDescent="0.25">
      <c r="A5" s="28" t="s">
        <v>12</v>
      </c>
      <c r="B5" s="27" t="s">
        <v>41</v>
      </c>
      <c r="C5" s="27"/>
      <c r="D5" s="27"/>
      <c r="E5" s="5"/>
      <c r="F5" s="31" t="s">
        <v>22</v>
      </c>
      <c r="G5" s="30">
        <v>7.0000000000000007E-2</v>
      </c>
      <c r="H5" s="30"/>
      <c r="I5" s="30"/>
      <c r="J5" s="6"/>
    </row>
    <row r="6" spans="1:14" x14ac:dyDescent="0.25">
      <c r="A6" s="28" t="s">
        <v>13</v>
      </c>
      <c r="B6" s="27" t="s">
        <v>14</v>
      </c>
      <c r="C6" s="27"/>
      <c r="D6" s="27"/>
      <c r="E6" s="8"/>
      <c r="F6" s="31" t="s">
        <v>20</v>
      </c>
      <c r="G6" s="30" t="s">
        <v>23</v>
      </c>
      <c r="H6" s="30"/>
      <c r="I6" s="34"/>
      <c r="J6" s="6"/>
    </row>
    <row r="7" spans="1:14" x14ac:dyDescent="0.25">
      <c r="A7" s="28" t="s">
        <v>15</v>
      </c>
      <c r="B7" s="27" t="s">
        <v>27</v>
      </c>
      <c r="C7" s="27"/>
      <c r="D7" s="27"/>
      <c r="E7" s="10"/>
      <c r="F7" s="9"/>
      <c r="G7" s="8"/>
      <c r="H7" s="6"/>
      <c r="I7" s="7"/>
      <c r="J7" s="7"/>
    </row>
    <row r="8" spans="1:14" x14ac:dyDescent="0.25">
      <c r="A8" s="28" t="s">
        <v>16</v>
      </c>
      <c r="B8" s="27" t="s">
        <v>18</v>
      </c>
      <c r="C8" s="27"/>
      <c r="D8" s="27"/>
      <c r="E8" s="10"/>
      <c r="F8" s="11"/>
      <c r="G8" s="10"/>
      <c r="H8" s="6"/>
      <c r="I8" s="1"/>
      <c r="J8" s="1"/>
    </row>
    <row r="9" spans="1:14" x14ac:dyDescent="0.25">
      <c r="A9" s="28" t="s">
        <v>17</v>
      </c>
      <c r="B9" s="27">
        <v>2016</v>
      </c>
      <c r="C9" s="27"/>
      <c r="D9" s="27"/>
      <c r="E9" s="10"/>
      <c r="F9" s="11"/>
      <c r="G9" s="10"/>
      <c r="H9" s="6"/>
      <c r="I9" s="1"/>
      <c r="J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4" x14ac:dyDescent="0.25">
      <c r="A11" s="1"/>
      <c r="B11" s="1"/>
      <c r="C11" s="1"/>
      <c r="D11" s="1"/>
      <c r="E11" s="1"/>
      <c r="F11" s="1"/>
      <c r="G11" s="7"/>
      <c r="H11" s="7" t="s">
        <v>6</v>
      </c>
      <c r="I11" s="1"/>
      <c r="J11" s="1"/>
    </row>
    <row r="12" spans="1:14" x14ac:dyDescent="0.25">
      <c r="A12" s="1"/>
      <c r="B12" s="1"/>
      <c r="C12" s="1"/>
      <c r="D12" s="1"/>
      <c r="E12" s="1"/>
      <c r="F12" s="1"/>
      <c r="G12" s="42" t="s">
        <v>0</v>
      </c>
      <c r="H12" s="7"/>
      <c r="I12" s="1"/>
      <c r="J12" s="1"/>
    </row>
    <row r="13" spans="1:14" x14ac:dyDescent="0.25">
      <c r="A13" s="7" t="s">
        <v>31</v>
      </c>
      <c r="B13" s="3" t="s">
        <v>32</v>
      </c>
      <c r="C13" s="8" t="s">
        <v>21</v>
      </c>
      <c r="D13" s="9" t="s">
        <v>36</v>
      </c>
      <c r="E13" s="8" t="s">
        <v>37</v>
      </c>
      <c r="F13" s="9"/>
      <c r="G13" s="43">
        <v>0.04</v>
      </c>
      <c r="H13" s="12">
        <v>7.0000000000000007E-2</v>
      </c>
      <c r="I13" s="44">
        <v>0.1</v>
      </c>
      <c r="J13" s="45">
        <v>1.7500000000000002E-2</v>
      </c>
      <c r="L13" s="9"/>
      <c r="M13" s="8"/>
      <c r="N13" s="9"/>
    </row>
    <row r="14" spans="1:14" x14ac:dyDescent="0.25">
      <c r="B14">
        <v>47</v>
      </c>
      <c r="C14">
        <v>8192000</v>
      </c>
      <c r="D14" s="11">
        <f>19.4312-0.9336*B14+0.0126*(B14^2)</f>
        <v>3.3854000000000042</v>
      </c>
      <c r="E14" s="14">
        <f t="shared" ref="E14:E19" si="0">(C14*D14)/100</f>
        <v>277331.96800000034</v>
      </c>
      <c r="H14" s="49">
        <f>$H$13*$E14</f>
        <v>19413.237760000025</v>
      </c>
    </row>
    <row r="15" spans="1:14" x14ac:dyDescent="0.25">
      <c r="A15" s="2" t="s">
        <v>28</v>
      </c>
      <c r="B15" s="13">
        <v>52</v>
      </c>
      <c r="C15" s="39">
        <v>4289000</v>
      </c>
      <c r="D15" s="11">
        <f>19.4312-0.9336*B15+0.0126*(B15^2)</f>
        <v>4.9544000000000032</v>
      </c>
      <c r="E15" s="14">
        <f t="shared" si="0"/>
        <v>212494.21600000013</v>
      </c>
      <c r="F15" s="11"/>
      <c r="G15" s="48">
        <f>G$13*$E15</f>
        <v>8499.7686400000057</v>
      </c>
      <c r="H15" s="49">
        <f>$H$13*$E15</f>
        <v>14874.595120000011</v>
      </c>
      <c r="I15" s="48">
        <f>I$13*$E15</f>
        <v>21249.421600000016</v>
      </c>
      <c r="J15" s="48">
        <f>J$13*$E15</f>
        <v>3718.6487800000027</v>
      </c>
    </row>
    <row r="16" spans="1:14" x14ac:dyDescent="0.25">
      <c r="A16" s="2" t="s">
        <v>42</v>
      </c>
      <c r="B16" s="13">
        <v>57</v>
      </c>
      <c r="C16" s="40">
        <v>2217000</v>
      </c>
      <c r="D16" s="11">
        <f t="shared" ref="D16:D20" si="1">19.4312-0.9336*B16+0.0126*(B16^2)</f>
        <v>7.153400000000012</v>
      </c>
      <c r="E16" s="14">
        <f t="shared" si="0"/>
        <v>158590.87800000026</v>
      </c>
      <c r="F16" s="11"/>
      <c r="G16" s="48">
        <f>G$13*$E16</f>
        <v>6343.6351200000108</v>
      </c>
      <c r="H16" s="49">
        <f>H$13*$E16</f>
        <v>11101.36146000002</v>
      </c>
      <c r="I16" s="48">
        <f>I$13*$E16</f>
        <v>15859.087800000027</v>
      </c>
      <c r="J16" s="48">
        <f>J$13*$E16</f>
        <v>2775.340365000005</v>
      </c>
    </row>
    <row r="17" spans="1:14" x14ac:dyDescent="0.25">
      <c r="A17" s="2" t="s">
        <v>1</v>
      </c>
      <c r="B17" s="13">
        <v>62</v>
      </c>
      <c r="C17" s="40">
        <v>798000</v>
      </c>
      <c r="D17" s="11">
        <f t="shared" si="1"/>
        <v>9.9824000000000055</v>
      </c>
      <c r="E17" s="14">
        <f t="shared" si="0"/>
        <v>79659.552000000054</v>
      </c>
      <c r="F17" s="11"/>
      <c r="G17" s="48">
        <f>$G$13*$E17</f>
        <v>3186.3820800000021</v>
      </c>
      <c r="H17" s="49">
        <f t="shared" ref="H17:J20" si="2">H$13*$E17</f>
        <v>5576.1686400000044</v>
      </c>
      <c r="I17" s="48">
        <f t="shared" si="2"/>
        <v>7965.9552000000058</v>
      </c>
      <c r="J17" s="48">
        <f>J$13*$E17</f>
        <v>1394.0421600000011</v>
      </c>
    </row>
    <row r="18" spans="1:14" x14ac:dyDescent="0.25">
      <c r="A18" s="2" t="s">
        <v>2</v>
      </c>
      <c r="B18" s="13">
        <v>65</v>
      </c>
      <c r="C18" s="40">
        <v>104000</v>
      </c>
      <c r="D18" s="11">
        <f t="shared" si="1"/>
        <v>11.982200000000006</v>
      </c>
      <c r="E18" s="14">
        <f t="shared" si="0"/>
        <v>12461.488000000005</v>
      </c>
      <c r="F18" s="11"/>
      <c r="G18" s="48">
        <f>$G$13*$E18</f>
        <v>498.45952000000023</v>
      </c>
      <c r="H18" s="49">
        <f t="shared" si="2"/>
        <v>872.30416000000037</v>
      </c>
      <c r="I18" s="48">
        <f t="shared" si="2"/>
        <v>1246.1488000000006</v>
      </c>
      <c r="J18" s="48">
        <f t="shared" si="2"/>
        <v>218.07604000000009</v>
      </c>
    </row>
    <row r="19" spans="1:14" x14ac:dyDescent="0.25">
      <c r="A19" s="2" t="s">
        <v>3</v>
      </c>
      <c r="B19" s="13">
        <v>65</v>
      </c>
      <c r="C19" s="40">
        <v>7000</v>
      </c>
      <c r="D19" s="11">
        <f t="shared" si="1"/>
        <v>11.982200000000006</v>
      </c>
      <c r="E19" s="10">
        <f t="shared" si="0"/>
        <v>838.75400000000036</v>
      </c>
      <c r="F19" s="11"/>
      <c r="G19" s="48">
        <f>$G$13*$E19</f>
        <v>33.550160000000012</v>
      </c>
      <c r="H19" s="49">
        <f>H$13*$E19</f>
        <v>58.712780000000031</v>
      </c>
      <c r="I19" s="48">
        <f t="shared" si="2"/>
        <v>83.875400000000042</v>
      </c>
      <c r="J19" s="48">
        <f t="shared" si="2"/>
        <v>14.678195000000008</v>
      </c>
    </row>
    <row r="20" spans="1:14" x14ac:dyDescent="0.25">
      <c r="A20" s="2" t="s">
        <v>4</v>
      </c>
      <c r="B20" s="13">
        <v>65</v>
      </c>
      <c r="C20" s="1">
        <v>0</v>
      </c>
      <c r="D20" s="11">
        <f t="shared" si="1"/>
        <v>11.982200000000006</v>
      </c>
      <c r="E20" s="10">
        <f t="shared" ref="E20" si="3">(C20*D20)/100</f>
        <v>0</v>
      </c>
      <c r="F20" s="11"/>
      <c r="G20" s="48">
        <f>$G$13*$E20</f>
        <v>0</v>
      </c>
      <c r="H20" s="49">
        <f t="shared" si="2"/>
        <v>0</v>
      </c>
      <c r="I20" s="48">
        <f t="shared" si="2"/>
        <v>0</v>
      </c>
      <c r="J20" s="48">
        <f t="shared" si="2"/>
        <v>0</v>
      </c>
    </row>
    <row r="21" spans="1:14" x14ac:dyDescent="0.25">
      <c r="A21" s="6" t="s">
        <v>5</v>
      </c>
      <c r="B21" s="1"/>
      <c r="C21" s="10">
        <f>SUM(C14:C20)</f>
        <v>15607000</v>
      </c>
      <c r="D21" s="10"/>
      <c r="E21" s="10">
        <f>SUM(E14:E20)</f>
        <v>741376.85600000073</v>
      </c>
      <c r="F21" s="11"/>
      <c r="G21" s="48">
        <f>SUM(G15:G20)</f>
        <v>18561.795520000018</v>
      </c>
      <c r="H21" s="49">
        <f>SUM(H14:H20)</f>
        <v>51896.379920000065</v>
      </c>
      <c r="I21" s="48">
        <f>SUM(I15:I20)</f>
        <v>46404.488800000043</v>
      </c>
      <c r="J21" s="48">
        <f>SUM(J15:J20)</f>
        <v>8120.785540000009</v>
      </c>
      <c r="M21" s="35"/>
      <c r="N21" s="35"/>
    </row>
    <row r="22" spans="1:14" x14ac:dyDescent="0.25">
      <c r="A22" s="1"/>
      <c r="B22" s="11"/>
      <c r="C22" s="10"/>
      <c r="D22" s="11"/>
      <c r="E22" s="10"/>
      <c r="F22" s="11"/>
      <c r="G22" s="33"/>
      <c r="H22" s="15"/>
      <c r="I22" s="6"/>
      <c r="J22" s="1"/>
    </row>
    <row r="23" spans="1:14" x14ac:dyDescent="0.25">
      <c r="A23" s="1"/>
      <c r="B23" s="6"/>
      <c r="C23" s="1"/>
      <c r="D23" s="11"/>
      <c r="E23" s="10"/>
      <c r="F23" s="11"/>
      <c r="G23" s="10"/>
      <c r="H23" s="52"/>
      <c r="I23" s="15"/>
      <c r="J23" s="6"/>
    </row>
    <row r="24" spans="1:14" x14ac:dyDescent="0.25">
      <c r="A24" s="1"/>
      <c r="B24" s="1"/>
      <c r="C24" s="1" t="s">
        <v>43</v>
      </c>
      <c r="D24" s="1"/>
      <c r="E24" s="1"/>
      <c r="F24" s="1"/>
      <c r="G24" s="1"/>
      <c r="H24" s="1"/>
      <c r="I24" s="1"/>
      <c r="J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4"/>
    </row>
    <row r="26" spans="1:14" x14ac:dyDescent="0.25">
      <c r="A26" s="16"/>
      <c r="B26" s="16"/>
      <c r="C26" s="17"/>
      <c r="D26" s="18"/>
      <c r="E26" s="17"/>
      <c r="F26" s="18"/>
      <c r="G26" s="17"/>
      <c r="H26" s="19"/>
      <c r="I26" s="16"/>
      <c r="J26" s="16"/>
    </row>
    <row r="27" spans="1:14" x14ac:dyDescent="0.25">
      <c r="A27" s="16"/>
      <c r="B27" s="16"/>
      <c r="C27" s="20"/>
      <c r="D27" s="21"/>
      <c r="E27" s="51"/>
      <c r="F27" s="21"/>
      <c r="G27" s="20"/>
      <c r="H27" s="16"/>
      <c r="I27" s="22"/>
      <c r="J27" s="22"/>
      <c r="M27" s="38"/>
    </row>
    <row r="28" spans="1:14" x14ac:dyDescent="0.25">
      <c r="D28" s="54"/>
      <c r="E28" s="5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>
      <selection activeCell="H23" sqref="H23"/>
    </sheetView>
  </sheetViews>
  <sheetFormatPr baseColWidth="10" defaultColWidth="10.85546875" defaultRowHeight="15" x14ac:dyDescent="0.25"/>
  <cols>
    <col min="1" max="2" width="10.85546875" style="1"/>
    <col min="3" max="3" width="14" style="1" customWidth="1"/>
    <col min="4" max="4" width="17.140625" style="1" customWidth="1"/>
    <col min="5" max="5" width="15.28515625" style="1" customWidth="1"/>
    <col min="6" max="6" width="16.140625" style="1" customWidth="1"/>
    <col min="7" max="7" width="14.85546875" style="1" customWidth="1"/>
    <col min="8" max="8" width="17.42578125" style="1" customWidth="1"/>
    <col min="9" max="16384" width="10.85546875" style="1"/>
  </cols>
  <sheetData>
    <row r="1" spans="1:14" ht="18.75" x14ac:dyDescent="0.3">
      <c r="A1" s="26" t="s">
        <v>7</v>
      </c>
      <c r="B1" s="27"/>
      <c r="C1" s="27"/>
      <c r="D1" s="27"/>
      <c r="F1" s="31" t="s">
        <v>19</v>
      </c>
      <c r="G1" s="30" t="s">
        <v>34</v>
      </c>
      <c r="H1" s="30"/>
      <c r="I1" s="30"/>
    </row>
    <row r="2" spans="1:14" x14ac:dyDescent="0.25">
      <c r="A2" s="28" t="s">
        <v>8</v>
      </c>
      <c r="B2" s="27" t="s">
        <v>9</v>
      </c>
      <c r="C2" s="27"/>
      <c r="D2" s="27"/>
      <c r="F2" s="31" t="s">
        <v>20</v>
      </c>
      <c r="G2" s="30" t="s">
        <v>35</v>
      </c>
      <c r="H2" s="30"/>
      <c r="I2" s="30"/>
    </row>
    <row r="3" spans="1:14" x14ac:dyDescent="0.25">
      <c r="A3" s="28" t="s">
        <v>10</v>
      </c>
      <c r="B3" s="29" t="s">
        <v>33</v>
      </c>
      <c r="C3" s="27"/>
      <c r="D3" s="27"/>
      <c r="F3" s="31" t="s">
        <v>29</v>
      </c>
      <c r="G3" s="30" t="s">
        <v>30</v>
      </c>
      <c r="H3" s="30"/>
      <c r="I3" s="30"/>
    </row>
    <row r="4" spans="1:14" x14ac:dyDescent="0.25">
      <c r="A4" s="28" t="s">
        <v>11</v>
      </c>
      <c r="B4" s="29"/>
      <c r="C4" s="27"/>
      <c r="D4" s="27"/>
      <c r="F4" s="31" t="s">
        <v>25</v>
      </c>
      <c r="G4" s="30"/>
      <c r="H4" s="30"/>
      <c r="I4" s="30"/>
    </row>
    <row r="5" spans="1:14" x14ac:dyDescent="0.25">
      <c r="A5" s="28" t="s">
        <v>12</v>
      </c>
      <c r="B5" s="27" t="s">
        <v>24</v>
      </c>
      <c r="C5" s="27"/>
      <c r="D5" s="27"/>
      <c r="E5" s="5"/>
      <c r="F5" s="31" t="s">
        <v>22</v>
      </c>
      <c r="G5" s="30">
        <v>7.0000000000000007E-2</v>
      </c>
      <c r="H5" s="30"/>
      <c r="I5" s="30"/>
      <c r="J5" s="6"/>
      <c r="K5" s="6"/>
    </row>
    <row r="6" spans="1:14" x14ac:dyDescent="0.25">
      <c r="A6" s="28" t="s">
        <v>13</v>
      </c>
      <c r="B6" s="27" t="s">
        <v>14</v>
      </c>
      <c r="C6" s="27"/>
      <c r="D6" s="27"/>
      <c r="E6" s="8"/>
      <c r="F6" s="31" t="s">
        <v>20</v>
      </c>
      <c r="G6" s="30" t="s">
        <v>23</v>
      </c>
      <c r="H6" s="30"/>
      <c r="I6" s="34"/>
      <c r="J6" s="6"/>
      <c r="K6" s="6"/>
    </row>
    <row r="7" spans="1:14" x14ac:dyDescent="0.25">
      <c r="A7" s="28" t="s">
        <v>15</v>
      </c>
      <c r="B7" s="27" t="s">
        <v>27</v>
      </c>
      <c r="C7" s="27"/>
      <c r="D7" s="27"/>
      <c r="E7" s="10"/>
      <c r="F7" s="9"/>
      <c r="G7" s="8"/>
      <c r="H7" s="6"/>
      <c r="I7" s="7"/>
      <c r="J7" s="7"/>
      <c r="K7" s="7"/>
    </row>
    <row r="8" spans="1:14" x14ac:dyDescent="0.25">
      <c r="A8" s="28" t="s">
        <v>16</v>
      </c>
      <c r="B8" s="27" t="s">
        <v>18</v>
      </c>
      <c r="C8" s="27"/>
      <c r="D8" s="27"/>
      <c r="E8" s="10"/>
      <c r="F8" s="11"/>
      <c r="G8" s="10"/>
      <c r="H8" s="6"/>
      <c r="K8" s="7"/>
    </row>
    <row r="9" spans="1:14" x14ac:dyDescent="0.25">
      <c r="A9" s="28" t="s">
        <v>17</v>
      </c>
      <c r="B9" s="27">
        <v>2016</v>
      </c>
      <c r="C9" s="27"/>
      <c r="D9" s="27"/>
      <c r="E9" s="10"/>
      <c r="F9" s="11"/>
      <c r="G9" s="10"/>
      <c r="H9" s="6"/>
      <c r="K9" s="7"/>
    </row>
    <row r="11" spans="1:14" x14ac:dyDescent="0.25">
      <c r="G11" s="7"/>
      <c r="H11" s="7" t="s">
        <v>6</v>
      </c>
      <c r="L11"/>
      <c r="M11"/>
      <c r="N11"/>
    </row>
    <row r="12" spans="1:14" x14ac:dyDescent="0.25">
      <c r="G12" s="32" t="s">
        <v>0</v>
      </c>
      <c r="H12" s="7"/>
      <c r="L12"/>
      <c r="M12"/>
      <c r="N12"/>
    </row>
    <row r="13" spans="1:14" x14ac:dyDescent="0.25">
      <c r="A13" s="7" t="s">
        <v>31</v>
      </c>
      <c r="B13" s="3" t="s">
        <v>32</v>
      </c>
      <c r="C13" s="8" t="s">
        <v>21</v>
      </c>
      <c r="D13" s="9" t="s">
        <v>36</v>
      </c>
      <c r="E13" s="8" t="s">
        <v>37</v>
      </c>
      <c r="F13" s="9"/>
      <c r="G13" s="43">
        <f>'Road traffic'!G13</f>
        <v>0.04</v>
      </c>
      <c r="H13" s="12">
        <v>7.0000000000000007E-2</v>
      </c>
      <c r="I13" s="44">
        <f>'Road traffic'!I13:J13</f>
        <v>0.1</v>
      </c>
      <c r="J13" s="45">
        <f>'Road traffic'!J13</f>
        <v>1.7500000000000002E-2</v>
      </c>
      <c r="L13" s="9"/>
      <c r="M13" s="8"/>
      <c r="N13" s="9"/>
    </row>
    <row r="14" spans="1:14" x14ac:dyDescent="0.25">
      <c r="B14" s="1">
        <v>47</v>
      </c>
      <c r="C14" s="37">
        <v>664000</v>
      </c>
      <c r="D14" s="11">
        <f>16.7885-(0.9293*B14)+(0.0198*(B14^2))</f>
        <v>16.849600000000002</v>
      </c>
      <c r="E14" s="14">
        <f>(C14*D14)/100</f>
        <v>111881.34400000003</v>
      </c>
      <c r="H14" s="49">
        <f>$H$13*$E14</f>
        <v>7831.6940800000029</v>
      </c>
    </row>
    <row r="15" spans="1:14" x14ac:dyDescent="0.25">
      <c r="A15" s="2" t="s">
        <v>28</v>
      </c>
      <c r="B15" s="13">
        <v>52</v>
      </c>
      <c r="C15" s="37">
        <v>221000</v>
      </c>
      <c r="D15" s="11">
        <f>16.7885-(0.9293*B15)+(0.0198*(B15^2))</f>
        <v>22.004100000000001</v>
      </c>
      <c r="E15" s="14">
        <f>(C15*D15)/100</f>
        <v>48629.061000000009</v>
      </c>
      <c r="F15" s="11"/>
      <c r="G15" s="48">
        <f>$G$13*$E15</f>
        <v>1945.1624400000003</v>
      </c>
      <c r="H15" s="49">
        <f>$H$13*$E15</f>
        <v>3404.034270000001</v>
      </c>
      <c r="I15" s="48">
        <f>$I$13*$E15</f>
        <v>4862.9061000000011</v>
      </c>
      <c r="J15" s="48">
        <f>$J$13*$E15</f>
        <v>851.00856750000025</v>
      </c>
      <c r="M15" s="36"/>
      <c r="N15" s="36"/>
    </row>
    <row r="16" spans="1:14" x14ac:dyDescent="0.25">
      <c r="A16" s="2" t="s">
        <v>42</v>
      </c>
      <c r="B16" s="13">
        <v>57</v>
      </c>
      <c r="C16" s="37">
        <v>37000</v>
      </c>
      <c r="D16" s="11">
        <f>16.7885-(0.9293*B16)+(0.0198*(B16^2))</f>
        <v>28.148600000000002</v>
      </c>
      <c r="E16" s="14">
        <f>(C16*D16)/100</f>
        <v>10414.982</v>
      </c>
      <c r="F16" s="11"/>
      <c r="G16" s="48">
        <f>G$13*$E16</f>
        <v>416.59928000000002</v>
      </c>
      <c r="H16" s="49">
        <f>H$13*$E16</f>
        <v>729.04874000000007</v>
      </c>
      <c r="I16" s="48">
        <f>I$13*$E16</f>
        <v>1041.4982</v>
      </c>
      <c r="J16" s="48">
        <f>J$13*$E16</f>
        <v>182.26218500000002</v>
      </c>
      <c r="M16" s="36"/>
      <c r="N16" s="36"/>
    </row>
    <row r="17" spans="1:14" x14ac:dyDescent="0.25">
      <c r="A17" s="2" t="s">
        <v>1</v>
      </c>
      <c r="B17" s="13">
        <v>62</v>
      </c>
      <c r="C17" s="37">
        <v>2000</v>
      </c>
      <c r="D17" s="11">
        <f t="shared" ref="D17:D20" si="0">16.7885-(0.9293*B17)+(0.0198*(B17^2))</f>
        <v>35.283100000000012</v>
      </c>
      <c r="E17" s="14">
        <f t="shared" ref="E17:E18" si="1">(C17*D17)/100</f>
        <v>705.66200000000026</v>
      </c>
      <c r="F17" s="11"/>
      <c r="G17" s="48">
        <f>$G$13*$E17</f>
        <v>28.226480000000009</v>
      </c>
      <c r="H17" s="49">
        <f t="shared" ref="H17:J20" si="2">H$13*$E17</f>
        <v>49.396340000000023</v>
      </c>
      <c r="I17" s="48">
        <f t="shared" si="2"/>
        <v>70.566200000000023</v>
      </c>
      <c r="J17" s="48">
        <f t="shared" si="2"/>
        <v>12.349085000000006</v>
      </c>
      <c r="M17" s="36"/>
      <c r="N17" s="36"/>
    </row>
    <row r="18" spans="1:14" x14ac:dyDescent="0.25">
      <c r="A18" s="2" t="s">
        <v>2</v>
      </c>
      <c r="B18" s="13">
        <v>65</v>
      </c>
      <c r="C18">
        <v>0</v>
      </c>
      <c r="D18" s="11">
        <f t="shared" si="0"/>
        <v>40.039000000000001</v>
      </c>
      <c r="E18" s="14">
        <f t="shared" si="1"/>
        <v>0</v>
      </c>
      <c r="F18" s="11"/>
      <c r="G18" s="48">
        <f>$G$13*$E18</f>
        <v>0</v>
      </c>
      <c r="H18" s="49">
        <f t="shared" si="2"/>
        <v>0</v>
      </c>
      <c r="I18" s="48">
        <f t="shared" si="2"/>
        <v>0</v>
      </c>
      <c r="J18" s="48">
        <f t="shared" si="2"/>
        <v>0</v>
      </c>
      <c r="M18" s="36"/>
      <c r="N18" s="36"/>
    </row>
    <row r="19" spans="1:14" x14ac:dyDescent="0.25">
      <c r="A19" s="2" t="s">
        <v>3</v>
      </c>
      <c r="B19" s="13">
        <v>72</v>
      </c>
      <c r="C19" s="1">
        <v>0</v>
      </c>
      <c r="D19" s="11">
        <f t="shared" si="0"/>
        <v>52.522100000000009</v>
      </c>
      <c r="E19" s="10">
        <f t="shared" ref="E19:E20" si="3">(C19*D19)/100</f>
        <v>0</v>
      </c>
      <c r="F19" s="11"/>
      <c r="G19" s="48">
        <f>$G$13*$E19</f>
        <v>0</v>
      </c>
      <c r="H19" s="49">
        <f t="shared" si="2"/>
        <v>0</v>
      </c>
      <c r="I19" s="48">
        <f t="shared" si="2"/>
        <v>0</v>
      </c>
      <c r="J19" s="48">
        <f t="shared" si="2"/>
        <v>0</v>
      </c>
      <c r="M19" s="36"/>
      <c r="N19" s="36"/>
    </row>
    <row r="20" spans="1:14" x14ac:dyDescent="0.25">
      <c r="A20" s="2" t="s">
        <v>4</v>
      </c>
      <c r="B20" s="13">
        <v>75</v>
      </c>
      <c r="C20" s="1">
        <v>0</v>
      </c>
      <c r="D20" s="11">
        <f t="shared" si="0"/>
        <v>58.466000000000008</v>
      </c>
      <c r="E20" s="10">
        <f t="shared" si="3"/>
        <v>0</v>
      </c>
      <c r="F20" s="11"/>
      <c r="G20" s="48">
        <f>$G$13*$E20</f>
        <v>0</v>
      </c>
      <c r="H20" s="49">
        <f t="shared" si="2"/>
        <v>0</v>
      </c>
      <c r="I20" s="48">
        <f t="shared" si="2"/>
        <v>0</v>
      </c>
      <c r="J20" s="48">
        <f t="shared" si="2"/>
        <v>0</v>
      </c>
      <c r="M20" s="36"/>
      <c r="N20" s="36"/>
    </row>
    <row r="21" spans="1:14" x14ac:dyDescent="0.25">
      <c r="A21" s="6" t="s">
        <v>5</v>
      </c>
      <c r="C21" s="10">
        <f>SUM(C14:C20)</f>
        <v>924000</v>
      </c>
      <c r="D21" s="10"/>
      <c r="E21" s="10">
        <f>SUM(E14:E20)</f>
        <v>171631.04900000003</v>
      </c>
      <c r="F21" s="11"/>
      <c r="G21" s="48">
        <f>SUM(G15:G20)</f>
        <v>2389.9882000000002</v>
      </c>
      <c r="H21" s="49">
        <f>SUM(H14:H20)</f>
        <v>12014.173430000004</v>
      </c>
      <c r="I21" s="48">
        <f>SUM(I15:I20)</f>
        <v>5974.9705000000013</v>
      </c>
      <c r="J21" s="48">
        <f>SUM(J15:J20)</f>
        <v>1045.6198375000004</v>
      </c>
      <c r="M21" s="36"/>
      <c r="N21" s="36"/>
    </row>
    <row r="22" spans="1:14" x14ac:dyDescent="0.25">
      <c r="B22" s="11"/>
      <c r="C22" s="10"/>
      <c r="D22" s="11"/>
      <c r="E22" s="10"/>
      <c r="F22" s="11"/>
      <c r="G22" s="33"/>
      <c r="H22" s="15"/>
      <c r="I22" s="6"/>
    </row>
    <row r="23" spans="1:14" x14ac:dyDescent="0.25">
      <c r="B23" s="6"/>
      <c r="D23" s="11"/>
      <c r="E23" s="10"/>
      <c r="F23" s="11"/>
      <c r="G23" s="10"/>
      <c r="H23" s="53"/>
      <c r="I23" s="15"/>
      <c r="J23" s="6"/>
      <c r="K23" s="6"/>
    </row>
    <row r="24" spans="1:14" x14ac:dyDescent="0.25">
      <c r="C24" s="1" t="s">
        <v>43</v>
      </c>
    </row>
    <row r="25" spans="1:14" x14ac:dyDescent="0.25">
      <c r="J25" s="4"/>
      <c r="M25" s="38"/>
    </row>
    <row r="26" spans="1:14" x14ac:dyDescent="0.25">
      <c r="A26" s="16"/>
      <c r="B26" s="16"/>
      <c r="C26" s="17"/>
      <c r="D26" s="18"/>
      <c r="E26" s="17"/>
      <c r="F26" s="18"/>
      <c r="G26" s="17"/>
      <c r="H26" s="19"/>
      <c r="I26" s="16"/>
      <c r="J26" s="16"/>
      <c r="K26" s="16"/>
      <c r="L26" s="19"/>
    </row>
    <row r="27" spans="1:14" x14ac:dyDescent="0.25">
      <c r="A27" s="16"/>
      <c r="B27" s="16"/>
      <c r="C27" s="20"/>
      <c r="D27" s="21"/>
      <c r="E27" s="51"/>
      <c r="F27" s="21"/>
      <c r="G27" s="20"/>
      <c r="H27" s="16"/>
      <c r="I27" s="22"/>
      <c r="J27" s="22"/>
      <c r="K27" s="23"/>
      <c r="L27" s="19"/>
      <c r="M27" s="38"/>
    </row>
    <row r="28" spans="1:14" x14ac:dyDescent="0.25">
      <c r="A28" s="24"/>
      <c r="B28" s="19"/>
      <c r="C28"/>
      <c r="D28" s="54"/>
      <c r="E28" s="55"/>
      <c r="F28" s="18"/>
      <c r="G28" s="17"/>
      <c r="H28" s="19"/>
      <c r="I28" s="25"/>
      <c r="J28" s="25"/>
      <c r="K28" s="25"/>
      <c r="L28" s="19"/>
    </row>
    <row r="30" spans="1:14" x14ac:dyDescent="0.25">
      <c r="E30" s="17"/>
      <c r="F30" s="18"/>
      <c r="G30" s="17"/>
      <c r="H30" s="19"/>
      <c r="I30" s="25"/>
      <c r="J30" s="25"/>
      <c r="K30" s="25"/>
      <c r="L30" s="19"/>
    </row>
    <row r="31" spans="1:14" x14ac:dyDescent="0.25">
      <c r="E31" s="17"/>
      <c r="F31" s="18"/>
      <c r="G31" s="17"/>
      <c r="H31" s="19"/>
      <c r="I31" s="25"/>
      <c r="J31" s="25"/>
      <c r="K31" s="25"/>
      <c r="L31" s="19"/>
    </row>
    <row r="32" spans="1:14" x14ac:dyDescent="0.25">
      <c r="E32" s="17"/>
      <c r="F32" s="18"/>
      <c r="G32" s="17"/>
      <c r="H32" s="19"/>
      <c r="I32" s="25"/>
      <c r="J32" s="25"/>
      <c r="K32" s="25"/>
      <c r="L32" s="19"/>
    </row>
    <row r="33" spans="5:12" x14ac:dyDescent="0.25">
      <c r="E33" s="17"/>
      <c r="F33" s="18"/>
      <c r="G33" s="17"/>
      <c r="H33" s="17"/>
      <c r="I33" s="25"/>
      <c r="J33" s="25"/>
      <c r="K33" s="25"/>
      <c r="L33" s="19"/>
    </row>
    <row r="34" spans="5:12" x14ac:dyDescent="0.25">
      <c r="E34" s="19"/>
      <c r="F34" s="19"/>
      <c r="G34" s="19"/>
      <c r="H34" s="19"/>
      <c r="I34" s="19"/>
      <c r="J34" s="19"/>
      <c r="K34" s="19"/>
      <c r="L34" s="19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"/>
  <sheetViews>
    <sheetView tabSelected="1" workbookViewId="0">
      <selection activeCell="H13" sqref="H13"/>
    </sheetView>
  </sheetViews>
  <sheetFormatPr baseColWidth="10" defaultRowHeight="15" x14ac:dyDescent="0.25"/>
  <cols>
    <col min="7" max="9" width="13" bestFit="1" customWidth="1"/>
    <col min="10" max="10" width="12" bestFit="1" customWidth="1"/>
  </cols>
  <sheetData>
    <row r="1" spans="1:14" ht="18.75" x14ac:dyDescent="0.3">
      <c r="A1" s="26" t="s">
        <v>7</v>
      </c>
      <c r="B1" s="27"/>
      <c r="C1" s="27"/>
      <c r="D1" s="27"/>
      <c r="E1" s="1"/>
      <c r="F1" s="31" t="s">
        <v>19</v>
      </c>
      <c r="G1" s="30" t="s">
        <v>39</v>
      </c>
      <c r="H1" s="30"/>
      <c r="I1" s="30"/>
      <c r="J1" s="1"/>
    </row>
    <row r="2" spans="1:14" x14ac:dyDescent="0.25">
      <c r="A2" s="28" t="s">
        <v>8</v>
      </c>
      <c r="B2" s="27" t="s">
        <v>9</v>
      </c>
      <c r="C2" s="27"/>
      <c r="D2" s="27"/>
      <c r="E2" s="1"/>
      <c r="F2" s="31" t="s">
        <v>20</v>
      </c>
      <c r="G2" s="30" t="s">
        <v>35</v>
      </c>
      <c r="H2" s="30"/>
      <c r="I2" s="30"/>
      <c r="J2" s="1"/>
    </row>
    <row r="3" spans="1:14" x14ac:dyDescent="0.25">
      <c r="A3" s="28" t="s">
        <v>10</v>
      </c>
      <c r="B3" s="29" t="s">
        <v>33</v>
      </c>
      <c r="C3" s="27"/>
      <c r="D3" s="27"/>
      <c r="E3" s="1"/>
      <c r="F3" s="31" t="s">
        <v>29</v>
      </c>
      <c r="G3" s="30" t="s">
        <v>30</v>
      </c>
      <c r="H3" s="30"/>
      <c r="I3" s="30"/>
      <c r="J3" s="1"/>
    </row>
    <row r="4" spans="1:14" x14ac:dyDescent="0.25">
      <c r="A4" s="28" t="s">
        <v>11</v>
      </c>
      <c r="B4" s="29"/>
      <c r="C4" s="27"/>
      <c r="D4" s="27"/>
      <c r="E4" s="1"/>
      <c r="F4" s="31" t="s">
        <v>25</v>
      </c>
      <c r="G4" s="30"/>
      <c r="H4" s="30"/>
      <c r="I4" s="30"/>
      <c r="J4" s="1"/>
    </row>
    <row r="5" spans="1:14" x14ac:dyDescent="0.25">
      <c r="A5" s="28" t="s">
        <v>12</v>
      </c>
      <c r="B5" s="27" t="s">
        <v>40</v>
      </c>
      <c r="C5" s="27"/>
      <c r="D5" s="27"/>
      <c r="E5" s="5"/>
      <c r="F5" s="31" t="s">
        <v>22</v>
      </c>
      <c r="G5" s="30">
        <v>7.0000000000000007E-2</v>
      </c>
      <c r="H5" s="30"/>
      <c r="I5" s="30"/>
      <c r="J5" s="6"/>
    </row>
    <row r="6" spans="1:14" x14ac:dyDescent="0.25">
      <c r="A6" s="28" t="s">
        <v>13</v>
      </c>
      <c r="B6" s="27" t="s">
        <v>14</v>
      </c>
      <c r="C6" s="27"/>
      <c r="D6" s="27"/>
      <c r="E6" s="8"/>
      <c r="F6" s="31" t="s">
        <v>20</v>
      </c>
      <c r="G6" s="30" t="s">
        <v>23</v>
      </c>
      <c r="H6" s="30"/>
      <c r="I6" s="34"/>
      <c r="J6" s="6"/>
    </row>
    <row r="7" spans="1:14" x14ac:dyDescent="0.25">
      <c r="A7" s="28" t="s">
        <v>15</v>
      </c>
      <c r="B7" s="27" t="s">
        <v>27</v>
      </c>
      <c r="C7" s="27"/>
      <c r="D7" s="27"/>
      <c r="E7" s="10"/>
      <c r="F7" s="9"/>
      <c r="G7" s="8"/>
      <c r="H7" s="6"/>
      <c r="I7" s="7"/>
      <c r="J7" s="7"/>
    </row>
    <row r="8" spans="1:14" x14ac:dyDescent="0.25">
      <c r="A8" s="28" t="s">
        <v>16</v>
      </c>
      <c r="B8" s="27" t="s">
        <v>18</v>
      </c>
      <c r="C8" s="27"/>
      <c r="D8" s="27"/>
      <c r="E8" s="10"/>
      <c r="F8" s="11"/>
      <c r="G8" s="10"/>
      <c r="H8" s="6"/>
      <c r="I8" s="1"/>
      <c r="J8" s="1"/>
    </row>
    <row r="9" spans="1:14" x14ac:dyDescent="0.25">
      <c r="A9" s="28" t="s">
        <v>17</v>
      </c>
      <c r="B9" s="27">
        <v>2016</v>
      </c>
      <c r="C9" s="27"/>
      <c r="D9" s="27"/>
      <c r="E9" s="10"/>
      <c r="F9" s="11"/>
      <c r="G9" s="10"/>
      <c r="H9" s="6"/>
      <c r="I9" s="1"/>
      <c r="J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4" x14ac:dyDescent="0.25">
      <c r="A11" s="1"/>
      <c r="B11" s="1"/>
      <c r="C11" s="1"/>
      <c r="D11" s="1"/>
      <c r="E11" s="1"/>
      <c r="F11" s="1"/>
      <c r="G11" s="7"/>
      <c r="H11" s="7" t="s">
        <v>6</v>
      </c>
      <c r="I11" s="1"/>
      <c r="J11" s="1"/>
    </row>
    <row r="12" spans="1:14" x14ac:dyDescent="0.25">
      <c r="A12" s="1"/>
      <c r="B12" s="1"/>
      <c r="C12" s="1"/>
      <c r="D12" s="1"/>
      <c r="E12" s="1"/>
      <c r="F12" s="1"/>
      <c r="G12" s="42" t="s">
        <v>0</v>
      </c>
      <c r="H12" s="7"/>
      <c r="I12" s="1"/>
      <c r="J12" s="1"/>
    </row>
    <row r="13" spans="1:14" x14ac:dyDescent="0.25">
      <c r="A13" s="7" t="s">
        <v>31</v>
      </c>
      <c r="B13" s="3" t="s">
        <v>32</v>
      </c>
      <c r="C13" s="8" t="s">
        <v>21</v>
      </c>
      <c r="D13" s="9" t="s">
        <v>36</v>
      </c>
      <c r="E13" s="8" t="s">
        <v>37</v>
      </c>
      <c r="F13" s="9"/>
      <c r="G13" s="46">
        <f>'Road traffic'!G13</f>
        <v>0.04</v>
      </c>
      <c r="H13" s="47">
        <v>7.0000000000000007E-2</v>
      </c>
      <c r="I13" s="46">
        <f>'Road traffic'!I13</f>
        <v>0.1</v>
      </c>
      <c r="J13" s="50">
        <f>'Road traffic'!J13</f>
        <v>1.7500000000000002E-2</v>
      </c>
      <c r="L13" s="9"/>
      <c r="M13" s="8"/>
      <c r="N13" s="9"/>
    </row>
    <row r="14" spans="1:14" x14ac:dyDescent="0.25">
      <c r="B14">
        <v>47</v>
      </c>
      <c r="C14">
        <v>9663000</v>
      </c>
      <c r="D14" s="11">
        <f>67.5406-3.1852*B14+0.0391*(B14^2)</f>
        <v>4.2081000000000159</v>
      </c>
      <c r="E14" s="14">
        <f>(C14*D14)/100</f>
        <v>406628.70300000155</v>
      </c>
      <c r="H14" s="49">
        <f>$H$13*$E14</f>
        <v>28464.009210000113</v>
      </c>
    </row>
    <row r="15" spans="1:14" x14ac:dyDescent="0.25">
      <c r="A15" s="2" t="s">
        <v>28</v>
      </c>
      <c r="B15" s="13">
        <v>52</v>
      </c>
      <c r="C15" s="39">
        <v>4832000</v>
      </c>
      <c r="D15" s="11">
        <f>67.5406-3.1852*B15+0.0391*(B15^2)</f>
        <v>7.6366000000000014</v>
      </c>
      <c r="E15" s="14">
        <f>(C15*D15)/100</f>
        <v>369000.51200000005</v>
      </c>
      <c r="F15" s="11"/>
      <c r="G15" s="48">
        <f>$G$13*$E15</f>
        <v>14760.020480000003</v>
      </c>
      <c r="H15" s="49">
        <f>$H$13*$E15</f>
        <v>25830.035840000004</v>
      </c>
      <c r="I15" s="48">
        <f>$I$13*$E15</f>
        <v>36900.051200000009</v>
      </c>
      <c r="J15" s="48">
        <f>$J$13*$E15</f>
        <v>6457.508960000001</v>
      </c>
      <c r="M15" s="35"/>
      <c r="N15" s="35"/>
    </row>
    <row r="16" spans="1:14" x14ac:dyDescent="0.25">
      <c r="A16" s="2" t="s">
        <v>26</v>
      </c>
      <c r="B16" s="13">
        <v>57</v>
      </c>
      <c r="C16" s="40">
        <v>1980000</v>
      </c>
      <c r="D16" s="11">
        <f t="shared" ref="D16:D19" si="0">67.5406-3.1852*B16+0.0391*(B16^2)</f>
        <v>13.020100000000014</v>
      </c>
      <c r="E16" s="14">
        <f>(C16*D16)/100</f>
        <v>257797.98000000027</v>
      </c>
      <c r="F16" s="11"/>
      <c r="G16" s="48">
        <f>G$13*$E16</f>
        <v>10311.919200000011</v>
      </c>
      <c r="H16" s="49">
        <f>H$13*$E16</f>
        <v>18045.858600000021</v>
      </c>
      <c r="I16" s="48">
        <f>I$13*$E16</f>
        <v>25779.798000000028</v>
      </c>
      <c r="J16" s="48">
        <f>J$13*$E16</f>
        <v>4511.4646500000053</v>
      </c>
      <c r="M16" s="35"/>
      <c r="N16" s="35"/>
    </row>
    <row r="17" spans="1:14" x14ac:dyDescent="0.25">
      <c r="A17" s="2" t="s">
        <v>1</v>
      </c>
      <c r="B17" s="13">
        <v>62</v>
      </c>
      <c r="C17" s="40">
        <v>720000</v>
      </c>
      <c r="D17" s="11">
        <f t="shared" si="0"/>
        <v>20.358600000000024</v>
      </c>
      <c r="E17" s="14">
        <f t="shared" ref="E17:E20" si="1">(C17*D17)/100</f>
        <v>146581.92000000016</v>
      </c>
      <c r="F17" s="11"/>
      <c r="G17" s="48">
        <f>$G$13*$E17</f>
        <v>5863.276800000006</v>
      </c>
      <c r="H17" s="49">
        <f t="shared" ref="H17:J20" si="2">H$13*$E17</f>
        <v>10260.734400000012</v>
      </c>
      <c r="I17" s="48">
        <f t="shared" si="2"/>
        <v>14658.192000000017</v>
      </c>
      <c r="J17" s="48">
        <f t="shared" si="2"/>
        <v>2565.183600000003</v>
      </c>
      <c r="M17" s="35"/>
      <c r="N17" s="35"/>
    </row>
    <row r="18" spans="1:14" x14ac:dyDescent="0.25">
      <c r="A18" s="2" t="s">
        <v>2</v>
      </c>
      <c r="B18" s="13">
        <v>65</v>
      </c>
      <c r="C18" s="40">
        <v>244000</v>
      </c>
      <c r="D18" s="11">
        <f t="shared" si="0"/>
        <v>25.700099999999992</v>
      </c>
      <c r="E18" s="14">
        <f t="shared" si="1"/>
        <v>62708.243999999977</v>
      </c>
      <c r="F18" s="11"/>
      <c r="G18" s="48">
        <f>$G$13*$E18</f>
        <v>2508.3297599999992</v>
      </c>
      <c r="H18" s="49">
        <f t="shared" si="2"/>
        <v>4389.5770799999991</v>
      </c>
      <c r="I18" s="48">
        <f t="shared" si="2"/>
        <v>6270.8243999999977</v>
      </c>
      <c r="J18" s="48">
        <f t="shared" si="2"/>
        <v>1097.3942699999998</v>
      </c>
      <c r="M18" s="35"/>
      <c r="N18" s="35"/>
    </row>
    <row r="19" spans="1:14" x14ac:dyDescent="0.25">
      <c r="A19" s="2" t="s">
        <v>3</v>
      </c>
      <c r="B19" s="13">
        <v>65</v>
      </c>
      <c r="C19" s="40">
        <v>103000</v>
      </c>
      <c r="D19" s="11">
        <f t="shared" si="0"/>
        <v>25.700099999999992</v>
      </c>
      <c r="E19" s="10">
        <f t="shared" si="1"/>
        <v>26471.102999999992</v>
      </c>
      <c r="F19" s="11"/>
      <c r="G19" s="48">
        <f>$G$13*$E19</f>
        <v>1058.8441199999997</v>
      </c>
      <c r="H19" s="49">
        <f t="shared" si="2"/>
        <v>1852.9772099999996</v>
      </c>
      <c r="I19" s="48">
        <f t="shared" si="2"/>
        <v>2647.1102999999994</v>
      </c>
      <c r="J19" s="48">
        <f t="shared" si="2"/>
        <v>463.24430249999989</v>
      </c>
      <c r="M19" s="35"/>
      <c r="N19" s="35"/>
    </row>
    <row r="20" spans="1:14" x14ac:dyDescent="0.25">
      <c r="A20" s="2" t="s">
        <v>4</v>
      </c>
      <c r="B20" s="13">
        <v>65</v>
      </c>
      <c r="D20" s="11">
        <f>67.5406-3.1852*B20+0.0391*(B20^2)</f>
        <v>25.700099999999992</v>
      </c>
      <c r="E20" s="10">
        <f t="shared" si="1"/>
        <v>0</v>
      </c>
      <c r="F20" s="11"/>
      <c r="G20" s="48">
        <f>$G$13*$E20</f>
        <v>0</v>
      </c>
      <c r="H20" s="49">
        <f t="shared" si="2"/>
        <v>0</v>
      </c>
      <c r="I20" s="48">
        <f t="shared" si="2"/>
        <v>0</v>
      </c>
      <c r="J20" s="48">
        <f t="shared" si="2"/>
        <v>0</v>
      </c>
      <c r="M20" s="35"/>
      <c r="N20" s="35"/>
    </row>
    <row r="21" spans="1:14" x14ac:dyDescent="0.25">
      <c r="A21" s="6" t="s">
        <v>5</v>
      </c>
      <c r="B21" s="1"/>
      <c r="C21" s="10">
        <f>SUM(C14:C20)</f>
        <v>17542000</v>
      </c>
      <c r="D21" s="10"/>
      <c r="E21" s="10">
        <f>SUM(E15:E20)</f>
        <v>862559.75900000043</v>
      </c>
      <c r="F21" s="11"/>
      <c r="G21" s="48">
        <f>SUM(G15:G20)</f>
        <v>34502.390360000019</v>
      </c>
      <c r="H21" s="49">
        <f>SUM(H14:H20)</f>
        <v>88843.192340000154</v>
      </c>
      <c r="I21" s="48">
        <f>SUM(I15:I20)</f>
        <v>86255.975900000063</v>
      </c>
      <c r="J21" s="48">
        <f>SUM(J15:J20)</f>
        <v>15094.795782500008</v>
      </c>
      <c r="M21" s="35"/>
      <c r="N21" s="35"/>
    </row>
    <row r="22" spans="1:14" x14ac:dyDescent="0.25">
      <c r="A22" s="1"/>
      <c r="B22" s="11"/>
      <c r="C22" s="10"/>
      <c r="D22" s="11"/>
      <c r="E22" s="10"/>
      <c r="F22" s="11"/>
      <c r="G22" s="33"/>
      <c r="H22" s="15"/>
      <c r="I22" s="45"/>
      <c r="J22" s="45"/>
    </row>
    <row r="23" spans="1:14" x14ac:dyDescent="0.25">
      <c r="A23" s="1"/>
      <c r="B23" s="6"/>
      <c r="C23" s="1"/>
      <c r="D23" s="11"/>
      <c r="E23" s="10"/>
      <c r="F23" s="11"/>
      <c r="G23" s="10"/>
      <c r="H23" s="53"/>
      <c r="I23" s="15"/>
      <c r="J23" s="6"/>
    </row>
    <row r="24" spans="1:14" x14ac:dyDescent="0.25">
      <c r="A24" s="1"/>
      <c r="B24" s="1"/>
      <c r="C24" s="1" t="s">
        <v>43</v>
      </c>
      <c r="D24" s="1"/>
      <c r="E24" s="1"/>
      <c r="F24" s="1"/>
      <c r="G24" s="1"/>
      <c r="H24" s="1"/>
      <c r="I24" s="1"/>
      <c r="J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4"/>
    </row>
    <row r="26" spans="1:14" x14ac:dyDescent="0.25">
      <c r="A26" s="16"/>
      <c r="B26" s="16"/>
      <c r="C26" s="17"/>
      <c r="D26" s="18"/>
      <c r="E26" s="17"/>
      <c r="F26" s="18"/>
      <c r="G26" s="17"/>
      <c r="H26" s="19"/>
      <c r="I26" s="16"/>
      <c r="J26" s="16"/>
    </row>
    <row r="27" spans="1:14" x14ac:dyDescent="0.25">
      <c r="A27" s="16"/>
      <c r="B27" s="16"/>
      <c r="C27" s="20"/>
      <c r="D27" s="21"/>
      <c r="E27" s="41"/>
      <c r="F27" s="21"/>
      <c r="G27" s="20"/>
      <c r="H27" s="16"/>
      <c r="I27" s="22"/>
      <c r="J27" s="22"/>
      <c r="M27" s="38"/>
    </row>
    <row r="28" spans="1:14" x14ac:dyDescent="0.25">
      <c r="D28" s="54"/>
      <c r="E28" s="5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Road traffic</vt:lpstr>
      <vt:lpstr>air craft noise</vt:lpstr>
      <vt:lpstr>Rail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Tobollik, Myriam</dc:creator>
  <cp:lastModifiedBy>Tobollik, Myriam</cp:lastModifiedBy>
  <dcterms:created xsi:type="dcterms:W3CDTF">2016-09-01T15:34:35Z</dcterms:created>
  <dcterms:modified xsi:type="dcterms:W3CDTF">2023-07-07T08:26:40Z</dcterms:modified>
</cp:coreProperties>
</file>