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cristina.perez\Documents\GitHub\BSB_PP\CPUE\"/>
    </mc:Choice>
  </mc:AlternateContent>
  <xr:revisionPtr revIDLastSave="0" documentId="13_ncr:1_{F7AC2BAA-29F7-4250-8D9C-911A34E27A73}" xr6:coauthVersionLast="47" xr6:coauthVersionMax="47" xr10:uidLastSave="{00000000-0000-0000-0000-000000000000}"/>
  <bookViews>
    <workbookView xWindow="-110" yWindow="-110" windowWidth="19420" windowHeight="10420" activeTab="2" xr2:uid="{00000000-000D-0000-FFFF-FFFF00000000}"/>
  </bookViews>
  <sheets>
    <sheet name="Buzzards Bay" sheetId="6" r:id="rId1"/>
    <sheet name="Rhode Island" sheetId="8" r:id="rId2"/>
    <sheet name="Buzzards Bay summary" sheetId="9" r:id="rId3"/>
    <sheet name="Rhode Island summary" sheetId="1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4" i="11" l="1"/>
  <c r="L35" i="11"/>
  <c r="L36" i="11"/>
  <c r="L37" i="11"/>
  <c r="L38" i="11"/>
  <c r="L39" i="11"/>
  <c r="L40" i="11"/>
  <c r="L41" i="11"/>
  <c r="L42" i="11"/>
  <c r="L43" i="11"/>
  <c r="L44" i="11"/>
  <c r="L45" i="11"/>
  <c r="L46" i="11"/>
  <c r="L33" i="11"/>
  <c r="L32" i="11"/>
  <c r="L9" i="11"/>
  <c r="L10" i="11"/>
  <c r="L11" i="11"/>
  <c r="L12" i="11"/>
  <c r="L13" i="11"/>
  <c r="L14" i="11"/>
  <c r="L15" i="11"/>
  <c r="L16" i="11"/>
  <c r="L17" i="11"/>
  <c r="L18" i="11"/>
  <c r="L19" i="11"/>
  <c r="L20" i="11"/>
  <c r="L21" i="11"/>
  <c r="L8" i="11"/>
  <c r="L7" i="11"/>
  <c r="L34" i="9"/>
  <c r="L35" i="9"/>
  <c r="L36" i="9"/>
  <c r="L38" i="9"/>
  <c r="L39" i="9"/>
  <c r="L40" i="9"/>
  <c r="L41" i="9"/>
  <c r="L42" i="9"/>
  <c r="L43" i="9"/>
  <c r="L44" i="9"/>
  <c r="L33" i="9"/>
  <c r="L32" i="9"/>
  <c r="L9" i="9"/>
  <c r="L10" i="9"/>
  <c r="L11" i="9"/>
  <c r="L13" i="9"/>
  <c r="L14" i="9"/>
  <c r="L15" i="9"/>
  <c r="L16" i="9"/>
  <c r="L17" i="9"/>
  <c r="L18" i="9"/>
  <c r="L19" i="9"/>
  <c r="L8" i="9"/>
  <c r="L7" i="9"/>
  <c r="L87" i="9"/>
  <c r="L88" i="9"/>
  <c r="L89" i="9"/>
  <c r="L90" i="9"/>
  <c r="L91" i="9"/>
  <c r="L92" i="9"/>
  <c r="L86" i="9"/>
  <c r="L84" i="9"/>
  <c r="H80" i="9"/>
  <c r="H81" i="9"/>
  <c r="H82" i="9"/>
  <c r="H83" i="9"/>
  <c r="I83" i="9" s="1"/>
  <c r="H84" i="9"/>
  <c r="H85" i="9"/>
  <c r="H86" i="9"/>
  <c r="H87" i="9"/>
  <c r="H88" i="9"/>
  <c r="I88" i="9" s="1"/>
  <c r="H89" i="9"/>
  <c r="H90" i="9"/>
  <c r="H91" i="9"/>
  <c r="I91" i="9" s="1"/>
  <c r="I84" i="9"/>
  <c r="O7" i="9"/>
  <c r="I83" i="11"/>
  <c r="L83" i="11" s="1"/>
  <c r="I84" i="11"/>
  <c r="L84" i="11" s="1"/>
  <c r="I87" i="11"/>
  <c r="L87" i="11" s="1"/>
  <c r="I88" i="11"/>
  <c r="L88" i="11" s="1"/>
  <c r="I91" i="11"/>
  <c r="L91" i="11" s="1"/>
  <c r="I92" i="11"/>
  <c r="L92" i="11" s="1"/>
  <c r="I95" i="11"/>
  <c r="L95" i="11" s="1"/>
  <c r="H82" i="11"/>
  <c r="I82" i="11" s="1"/>
  <c r="L82" i="11" s="1"/>
  <c r="H83" i="11"/>
  <c r="H84" i="11"/>
  <c r="H85" i="11"/>
  <c r="I85" i="11" s="1"/>
  <c r="H86" i="11"/>
  <c r="I86" i="11" s="1"/>
  <c r="H87" i="11"/>
  <c r="H88" i="11"/>
  <c r="H89" i="11"/>
  <c r="I89" i="11" s="1"/>
  <c r="H90" i="11"/>
  <c r="I90" i="11" s="1"/>
  <c r="H91" i="11"/>
  <c r="H92" i="11"/>
  <c r="H93" i="11"/>
  <c r="I93" i="11" s="1"/>
  <c r="H94" i="11"/>
  <c r="I94" i="11" s="1"/>
  <c r="H95" i="11"/>
  <c r="H81" i="11"/>
  <c r="I69" i="11"/>
  <c r="H69" i="11"/>
  <c r="H70" i="11"/>
  <c r="I70" i="11" s="1"/>
  <c r="H71" i="11"/>
  <c r="I71" i="11" s="1"/>
  <c r="H58" i="11"/>
  <c r="H59" i="11"/>
  <c r="H60" i="11"/>
  <c r="I60" i="11" s="1"/>
  <c r="H61" i="11"/>
  <c r="I61" i="11" s="1"/>
  <c r="H62" i="11"/>
  <c r="H63" i="11"/>
  <c r="H64" i="11"/>
  <c r="I64" i="11" s="1"/>
  <c r="H65" i="11"/>
  <c r="I65" i="11" s="1"/>
  <c r="H66" i="11"/>
  <c r="H67" i="11"/>
  <c r="H68" i="11"/>
  <c r="I68" i="11" s="1"/>
  <c r="H57" i="11"/>
  <c r="I57" i="11" s="1"/>
  <c r="H46" i="11"/>
  <c r="I46" i="11" s="1"/>
  <c r="H44" i="11"/>
  <c r="I44" i="11" s="1"/>
  <c r="H45" i="11"/>
  <c r="I45" i="11"/>
  <c r="H8" i="11"/>
  <c r="H9" i="11"/>
  <c r="I9" i="11" s="1"/>
  <c r="H10" i="11"/>
  <c r="I10" i="11" s="1"/>
  <c r="H11" i="11"/>
  <c r="I11" i="11" s="1"/>
  <c r="H12" i="11"/>
  <c r="I12" i="11" s="1"/>
  <c r="H13" i="11"/>
  <c r="I13" i="11" s="1"/>
  <c r="H14" i="11"/>
  <c r="I14" i="11" s="1"/>
  <c r="H15" i="11"/>
  <c r="I15" i="11" s="1"/>
  <c r="H16" i="11"/>
  <c r="H17" i="11"/>
  <c r="I17" i="11" s="1"/>
  <c r="H18" i="11"/>
  <c r="I18" i="11" s="1"/>
  <c r="H19" i="11"/>
  <c r="H20" i="11"/>
  <c r="I20" i="11" s="1"/>
  <c r="H21" i="11"/>
  <c r="I21" i="11" s="1"/>
  <c r="H7" i="11"/>
  <c r="I7" i="11" s="1"/>
  <c r="I19" i="11"/>
  <c r="I81" i="11"/>
  <c r="L85" i="11" s="1"/>
  <c r="I67" i="11"/>
  <c r="I66" i="11"/>
  <c r="I63" i="11"/>
  <c r="I62" i="11"/>
  <c r="I59" i="11"/>
  <c r="I58" i="11"/>
  <c r="H43" i="11"/>
  <c r="I43" i="11" s="1"/>
  <c r="H42" i="11"/>
  <c r="I42" i="11" s="1"/>
  <c r="H41" i="11"/>
  <c r="I41" i="11" s="1"/>
  <c r="H40" i="11"/>
  <c r="I40" i="11" s="1"/>
  <c r="H39" i="11"/>
  <c r="I39" i="11" s="1"/>
  <c r="H38" i="11"/>
  <c r="I38" i="11" s="1"/>
  <c r="H37" i="11"/>
  <c r="I37" i="11" s="1"/>
  <c r="H36" i="11"/>
  <c r="I36" i="11" s="1"/>
  <c r="H35" i="11"/>
  <c r="I35" i="11" s="1"/>
  <c r="H34" i="11"/>
  <c r="I34" i="11" s="1"/>
  <c r="H33" i="11"/>
  <c r="I33" i="11" s="1"/>
  <c r="H32" i="11"/>
  <c r="I32" i="11" s="1"/>
  <c r="I16" i="11"/>
  <c r="I8" i="11"/>
  <c r="I81" i="9"/>
  <c r="I82" i="9"/>
  <c r="I86" i="9"/>
  <c r="I87" i="9"/>
  <c r="I90" i="9"/>
  <c r="I89" i="9"/>
  <c r="I85" i="9"/>
  <c r="I80" i="9"/>
  <c r="L80" i="9" s="1"/>
  <c r="H35" i="9"/>
  <c r="I35" i="9" s="1"/>
  <c r="H32" i="9"/>
  <c r="H67" i="9"/>
  <c r="H57" i="9"/>
  <c r="I57" i="9" s="1"/>
  <c r="H58" i="9"/>
  <c r="I58" i="9" s="1"/>
  <c r="H59" i="9"/>
  <c r="H60" i="9"/>
  <c r="H61" i="9"/>
  <c r="I61" i="9" s="1"/>
  <c r="H62" i="9"/>
  <c r="I62" i="9" s="1"/>
  <c r="H63" i="9"/>
  <c r="I63" i="9" s="1"/>
  <c r="H64" i="9"/>
  <c r="H65" i="9"/>
  <c r="H66" i="9"/>
  <c r="I66" i="9" s="1"/>
  <c r="H56" i="9"/>
  <c r="I56" i="9" s="1"/>
  <c r="L56" i="9" s="1"/>
  <c r="I67" i="9"/>
  <c r="I65" i="9"/>
  <c r="I64" i="9"/>
  <c r="I60" i="9"/>
  <c r="I59" i="9"/>
  <c r="I32" i="9"/>
  <c r="H43" i="9"/>
  <c r="I43" i="9" s="1"/>
  <c r="H42" i="9"/>
  <c r="I42" i="9" s="1"/>
  <c r="H41" i="9"/>
  <c r="I41" i="9" s="1"/>
  <c r="H40" i="9"/>
  <c r="I40" i="9" s="1"/>
  <c r="H39" i="9"/>
  <c r="I39" i="9" s="1"/>
  <c r="H38" i="9"/>
  <c r="I38" i="9" s="1"/>
  <c r="H37" i="9"/>
  <c r="I37" i="9" s="1"/>
  <c r="H36" i="9"/>
  <c r="I36" i="9" s="1"/>
  <c r="H34" i="9"/>
  <c r="I34" i="9" s="1"/>
  <c r="H33" i="9"/>
  <c r="I33" i="9" s="1"/>
  <c r="H7" i="9"/>
  <c r="I7" i="9" s="1"/>
  <c r="H18" i="9"/>
  <c r="I18" i="9" s="1"/>
  <c r="H8" i="9"/>
  <c r="I8" i="9" s="1"/>
  <c r="H17" i="9"/>
  <c r="I17" i="9" s="1"/>
  <c r="H16" i="9"/>
  <c r="I16" i="9" s="1"/>
  <c r="H15" i="9"/>
  <c r="I15" i="9" s="1"/>
  <c r="H14" i="9"/>
  <c r="I14" i="9" s="1"/>
  <c r="H13" i="9"/>
  <c r="I13" i="9" s="1"/>
  <c r="H12" i="9"/>
  <c r="I12" i="9" s="1"/>
  <c r="H11" i="9"/>
  <c r="I11" i="9" s="1"/>
  <c r="H10" i="9"/>
  <c r="I10" i="9" s="1"/>
  <c r="H9" i="9"/>
  <c r="I9" i="9" s="1"/>
  <c r="L68" i="9" l="1"/>
  <c r="M18" i="9"/>
  <c r="L59" i="9"/>
  <c r="L64" i="9"/>
  <c r="L67" i="9"/>
  <c r="L63" i="9"/>
  <c r="L58" i="9"/>
  <c r="M67" i="9" s="1"/>
  <c r="L57" i="9"/>
  <c r="L83" i="9"/>
  <c r="M88" i="9"/>
  <c r="L81" i="9"/>
  <c r="L82" i="9"/>
  <c r="L60" i="11"/>
  <c r="L64" i="11"/>
  <c r="L68" i="11"/>
  <c r="L58" i="11"/>
  <c r="L62" i="11"/>
  <c r="M62" i="11" s="1"/>
  <c r="L66" i="11"/>
  <c r="L70" i="11"/>
  <c r="L59" i="11"/>
  <c r="L67" i="11"/>
  <c r="L61" i="11"/>
  <c r="L65" i="11"/>
  <c r="L69" i="11"/>
  <c r="L57" i="11"/>
  <c r="L63" i="11"/>
  <c r="L71" i="11"/>
  <c r="L94" i="11"/>
  <c r="L90" i="11"/>
  <c r="L86" i="11"/>
  <c r="M86" i="11" s="1"/>
  <c r="L81" i="11"/>
  <c r="M85" i="11" s="1"/>
  <c r="L93" i="11"/>
  <c r="L89" i="11"/>
  <c r="M11" i="9"/>
  <c r="M33" i="9"/>
  <c r="L66" i="9"/>
  <c r="L62" i="9"/>
  <c r="M14" i="9"/>
  <c r="L65" i="9"/>
  <c r="M81" i="9" s="1"/>
  <c r="L60" i="9"/>
  <c r="M87" i="9"/>
  <c r="M14" i="11"/>
  <c r="M65" i="9" l="1"/>
  <c r="M86" i="9"/>
  <c r="M60" i="9"/>
  <c r="M66" i="9"/>
  <c r="M15" i="9"/>
  <c r="M80" i="9"/>
  <c r="M9" i="11"/>
  <c r="M11" i="11"/>
  <c r="M16" i="11"/>
  <c r="M92" i="11"/>
  <c r="M87" i="11"/>
  <c r="M57" i="11"/>
  <c r="M67" i="11"/>
  <c r="M60" i="11"/>
  <c r="M15" i="11"/>
  <c r="M35" i="11"/>
  <c r="M90" i="11"/>
  <c r="M95" i="11"/>
  <c r="M59" i="11"/>
  <c r="M58" i="11"/>
  <c r="M19" i="11"/>
  <c r="M8" i="11"/>
  <c r="M93" i="11"/>
  <c r="M94" i="11"/>
  <c r="M82" i="11"/>
  <c r="M71" i="11"/>
  <c r="M65" i="11"/>
  <c r="M70" i="11"/>
  <c r="M68" i="11"/>
  <c r="M18" i="11"/>
  <c r="M17" i="11"/>
  <c r="M13" i="11"/>
  <c r="M89" i="11"/>
  <c r="M12" i="11"/>
  <c r="M69" i="11"/>
  <c r="M88" i="11"/>
  <c r="M10" i="11"/>
  <c r="M20" i="11"/>
  <c r="M21" i="11"/>
  <c r="M81" i="11"/>
  <c r="M84" i="11"/>
  <c r="M91" i="11"/>
  <c r="M63" i="11"/>
  <c r="M61" i="11"/>
  <c r="M66" i="11"/>
  <c r="M64" i="11"/>
  <c r="M83" i="11"/>
  <c r="M17" i="9"/>
  <c r="M82" i="9"/>
  <c r="M57" i="9"/>
  <c r="M89" i="9"/>
  <c r="M13" i="9"/>
  <c r="M16" i="9"/>
  <c r="M62" i="9"/>
  <c r="M58" i="9"/>
  <c r="M64" i="9"/>
  <c r="M91" i="9"/>
  <c r="M63" i="9"/>
  <c r="M84" i="9"/>
  <c r="M90" i="9"/>
  <c r="M59" i="9"/>
  <c r="M56" i="9"/>
  <c r="M92" i="9"/>
  <c r="M83" i="9"/>
  <c r="M68" i="9"/>
  <c r="M40" i="11"/>
  <c r="M43" i="11"/>
  <c r="M44" i="11"/>
  <c r="M7" i="11"/>
  <c r="M37" i="11"/>
  <c r="M45" i="11"/>
  <c r="M33" i="11"/>
  <c r="M36" i="11"/>
  <c r="M39" i="11"/>
  <c r="M42" i="11"/>
  <c r="M34" i="11"/>
  <c r="M38" i="11"/>
  <c r="M41" i="11"/>
  <c r="M32" i="11"/>
  <c r="M46" i="11"/>
  <c r="M19" i="9"/>
  <c r="M35" i="9"/>
  <c r="M36" i="9"/>
  <c r="M43" i="9"/>
  <c r="M44" i="9"/>
  <c r="M42" i="9"/>
  <c r="M39" i="9"/>
  <c r="M9" i="9"/>
  <c r="M41" i="9"/>
  <c r="M10" i="9"/>
  <c r="M32" i="9"/>
  <c r="M40" i="9"/>
  <c r="M38" i="9"/>
  <c r="M34" i="9"/>
  <c r="M8" i="9"/>
  <c r="M7" i="9"/>
  <c r="J27" i="8"/>
  <c r="J28" i="8"/>
  <c r="J26" i="8"/>
  <c r="J21" i="8"/>
  <c r="J22" i="8"/>
  <c r="J20" i="8"/>
  <c r="J12" i="8"/>
  <c r="J13" i="8"/>
  <c r="J11" i="8"/>
  <c r="J6" i="8"/>
  <c r="J7" i="8"/>
  <c r="J5" i="8"/>
  <c r="J26" i="6"/>
  <c r="J20" i="6"/>
  <c r="J12" i="6"/>
  <c r="J13" i="6"/>
  <c r="J11" i="6"/>
  <c r="J6" i="6"/>
  <c r="J7" i="6"/>
  <c r="J5" i="6"/>
  <c r="J22" i="6"/>
  <c r="J21" i="6"/>
  <c r="J8" i="8" l="1"/>
  <c r="J29" i="8"/>
  <c r="J23" i="8"/>
  <c r="J14" i="6"/>
  <c r="J23" i="6"/>
  <c r="J8" i="6"/>
  <c r="J14" i="8"/>
  <c r="J28" i="6"/>
  <c r="J27" i="6"/>
  <c r="J29" i="6" s="1"/>
</calcChain>
</file>

<file path=xl/sharedStrings.xml><?xml version="1.0" encoding="utf-8"?>
<sst xmlns="http://schemas.openxmlformats.org/spreadsheetml/2006/main" count="472" uniqueCount="69">
  <si>
    <t>Df</t>
  </si>
  <si>
    <t>Resid. Df</t>
  </si>
  <si>
    <t>Resid. Dev</t>
  </si>
  <si>
    <t>Pr(&gt;F)</t>
  </si>
  <si>
    <t xml:space="preserve">as.factor(year)    </t>
  </si>
  <si>
    <t xml:space="preserve"> Deviance </t>
  </si>
  <si>
    <t>&lt; 2.2e-16 ***</t>
  </si>
  <si>
    <t>Intercepto</t>
  </si>
  <si>
    <t xml:space="preserve">          </t>
  </si>
  <si>
    <t>Dev. Expl. %</t>
  </si>
  <si>
    <t xml:space="preserve">as.factor(month) </t>
  </si>
  <si>
    <t xml:space="preserve">as.factor(depth strata)     </t>
  </si>
  <si>
    <t>AIC</t>
  </si>
  <si>
    <t>BBunv</t>
  </si>
  <si>
    <t>BBv</t>
  </si>
  <si>
    <t>glm(count_vented~ (year) + (month) + (depth strata) ,  family=poisson), offset= vented_count_trap</t>
  </si>
  <si>
    <t>glm(count_unvented~ (year) + (month) + (depth strata) ,  family=poisson), offset= unvented_count_trap</t>
  </si>
  <si>
    <t>glm.nb(count_unvented~ (year) + (month) + (depth strata) ,  link=log), offset=unvented_count_trap</t>
  </si>
  <si>
    <t>glm.nb(count_unvented~ (year) + (month) + (depth strata) ,  link=log), offset=vented_count_trap</t>
  </si>
  <si>
    <t>BBunv_nb</t>
  </si>
  <si>
    <t>BBv_nb</t>
  </si>
  <si>
    <t>***</t>
  </si>
  <si>
    <t>RIunv</t>
  </si>
  <si>
    <t>glm(count_unvented~ (year) + (month) + (depth strata) ,  family=poisson), offset= unvented_trap_count</t>
  </si>
  <si>
    <t>RIv</t>
  </si>
  <si>
    <t>glm(count_vented~ (year) + (month) + (depth strata) ,  family=poisson), offset= vented_trap_count</t>
  </si>
  <si>
    <t>RIunv_nb</t>
  </si>
  <si>
    <t>glm.nb(count_unvented~ (year) + (month) + (depth strata) ,  link=log), offset= unvented_trap_count</t>
  </si>
  <si>
    <t>glm.nb(count_vented~ (year) + (month) + (depth strata) ,  link=log), offset= vented_trap_count</t>
  </si>
  <si>
    <t>RIv_nb</t>
  </si>
  <si>
    <t>Coefficients:</t>
  </si>
  <si>
    <t>Estimate</t>
  </si>
  <si>
    <t>Std.Error</t>
  </si>
  <si>
    <t>z</t>
  </si>
  <si>
    <t>Pr(&gt;|z|)</t>
  </si>
  <si>
    <t>var</t>
  </si>
  <si>
    <t>var/2</t>
  </si>
  <si>
    <t>CPUE_corr</t>
  </si>
  <si>
    <t>CPUE_2022</t>
  </si>
  <si>
    <t>(Intercept)</t>
  </si>
  <si>
    <t>as.factor(Year)2009</t>
  </si>
  <si>
    <t>as.factor(Year)2010</t>
  </si>
  <si>
    <t>**</t>
  </si>
  <si>
    <t>as.factor(Year)2011</t>
  </si>
  <si>
    <t>as.factor(Year)2012</t>
  </si>
  <si>
    <t>as.factor(Year)2014</t>
  </si>
  <si>
    <t>as.factor(Year)2015</t>
  </si>
  <si>
    <t>as.factor(Year)2016</t>
  </si>
  <si>
    <t>as.factor(Year)2017</t>
  </si>
  <si>
    <t>as.factor(Year)2018</t>
  </si>
  <si>
    <t>as.factor(Year)2019</t>
  </si>
  <si>
    <t>as.factor(Year)2020</t>
  </si>
  <si>
    <t>as.factor(Month)7</t>
  </si>
  <si>
    <t>as.factor(Month)8</t>
  </si>
  <si>
    <t>as.factor(Month)9</t>
  </si>
  <si>
    <t>as.factor(Month)10</t>
  </si>
  <si>
    <t>---</t>
  </si>
  <si>
    <t>as.factor(depthStrata)2</t>
  </si>
  <si>
    <t>year</t>
  </si>
  <si>
    <t>*</t>
  </si>
  <si>
    <t>.</t>
  </si>
  <si>
    <t>as.factor(Year)2007</t>
  </si>
  <si>
    <t>as.factor(Year)2008</t>
  </si>
  <si>
    <t>as.factor(Year)2013</t>
  </si>
  <si>
    <t>Mean value</t>
  </si>
  <si>
    <t xml:space="preserve">overdispersion </t>
  </si>
  <si>
    <t>overdispersion</t>
  </si>
  <si>
    <t>POISSON MODELS</t>
  </si>
  <si>
    <t>NEGATIVE BINOMIAL MODELS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</si>
</sst>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0"/>
  </numFmts>
  <fonts count="6" x14ac:knownFonts="1">
    <font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sz val="12"/>
      <color theme="1"/>
      <name val="Arial Narrow"/>
      <family val="2"/>
    </font>
    <font>
      <sz val="12"/>
      <color rgb="FF000000"/>
      <name val="Arial Narrow"/>
      <family val="2"/>
    </font>
    <font>
      <b/>
      <sz val="12"/>
      <color theme="1"/>
      <name val="Arial Narrow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wrapText="1"/>
    </xf>
    <xf numFmtId="0" fontId="2" fillId="0" borderId="1" xfId="0" applyFont="1" applyBorder="1"/>
    <xf numFmtId="0" fontId="3" fillId="0" borderId="2" xfId="0" applyFont="1" applyBorder="1" applyAlignment="1">
      <alignment wrapText="1"/>
    </xf>
    <xf numFmtId="0" fontId="2" fillId="0" borderId="2" xfId="0" applyFont="1" applyBorder="1" applyAlignment="1">
      <alignment horizontal="center"/>
    </xf>
    <xf numFmtId="0" fontId="0" fillId="0" borderId="2" xfId="0" applyBorder="1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0" fillId="2" borderId="1" xfId="0" applyFill="1" applyBorder="1"/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164" fontId="2" fillId="0" borderId="0" xfId="0" applyNumberFormat="1" applyFont="1" applyAlignment="1">
      <alignment horizontal="center"/>
    </xf>
    <xf numFmtId="11" fontId="0" fillId="0" borderId="0" xfId="0" applyNumberFormat="1"/>
    <xf numFmtId="0" fontId="1" fillId="0" borderId="0" xfId="0" applyFont="1" applyAlignment="1">
      <alignment wrapText="1"/>
    </xf>
    <xf numFmtId="0" fontId="3" fillId="0" borderId="0" xfId="0" applyFont="1" applyAlignment="1">
      <alignment vertical="center"/>
    </xf>
    <xf numFmtId="164" fontId="5" fillId="2" borderId="1" xfId="0" applyNumberFormat="1" applyFont="1" applyFill="1" applyBorder="1" applyAlignment="1">
      <alignment horizontal="center"/>
    </xf>
    <xf numFmtId="0" fontId="2" fillId="2" borderId="2" xfId="0" applyFont="1" applyFill="1" applyBorder="1"/>
    <xf numFmtId="0" fontId="2" fillId="2" borderId="2" xfId="0" applyFont="1" applyFill="1" applyBorder="1" applyAlignment="1">
      <alignment horizontal="center"/>
    </xf>
    <xf numFmtId="164" fontId="5" fillId="2" borderId="2" xfId="0" applyNumberFormat="1" applyFont="1" applyFill="1" applyBorder="1" applyAlignment="1">
      <alignment horizontal="center"/>
    </xf>
    <xf numFmtId="164" fontId="2" fillId="0" borderId="3" xfId="0" applyNumberFormat="1" applyFont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4" xfId="0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5" fillId="0" borderId="0" xfId="0" applyFont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8" xfId="0" applyBorder="1"/>
    <xf numFmtId="0" fontId="0" fillId="0" borderId="11" xfId="0" applyBorder="1"/>
    <xf numFmtId="0" fontId="0" fillId="3" borderId="5" xfId="0" applyFill="1" applyBorder="1" applyAlignment="1">
      <alignment horizontal="center"/>
    </xf>
    <xf numFmtId="165" fontId="0" fillId="3" borderId="0" xfId="0" applyNumberFormat="1" applyFill="1" applyAlignment="1">
      <alignment horizontal="center"/>
    </xf>
    <xf numFmtId="165" fontId="0" fillId="3" borderId="10" xfId="0" applyNumberFormat="1" applyFill="1" applyBorder="1" applyAlignment="1">
      <alignment horizontal="center"/>
    </xf>
    <xf numFmtId="0" fontId="0" fillId="3" borderId="0" xfId="0" applyFill="1"/>
    <xf numFmtId="0" fontId="4" fillId="0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BB unvented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886482939632541E-2"/>
          <c:y val="0.17171296296296296"/>
          <c:w val="0.88162707786526684"/>
          <c:h val="0.7208876494604841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'Buzzards Bay summary'!$A$1</c:f>
              <c:strCache>
                <c:ptCount val="1"/>
                <c:pt idx="0">
                  <c:v>BBunv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'Buzzards Bay summary'!$K$7:$K$19</c:f>
              <c:numCache>
                <c:formatCode>General</c:formatCode>
                <c:ptCount val="13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</c:numCache>
            </c:numRef>
          </c:xVal>
          <c:yVal>
            <c:numRef>
              <c:f>'Buzzards Bay summary'!$L$7:$L$19</c:f>
              <c:numCache>
                <c:formatCode>0.00000</c:formatCode>
                <c:ptCount val="13"/>
                <c:pt idx="0">
                  <c:v>2.332488957843172</c:v>
                </c:pt>
                <c:pt idx="1">
                  <c:v>3.0491358695737927</c:v>
                </c:pt>
                <c:pt idx="2">
                  <c:v>2.4832760235625106</c:v>
                </c:pt>
                <c:pt idx="3">
                  <c:v>1.0997840035840882</c:v>
                </c:pt>
                <c:pt idx="4">
                  <c:v>7.2189305624475884</c:v>
                </c:pt>
                <c:pt idx="6">
                  <c:v>4.164407860422938</c:v>
                </c:pt>
                <c:pt idx="7">
                  <c:v>3.8455739546061594</c:v>
                </c:pt>
                <c:pt idx="8">
                  <c:v>5.5180754003399874</c:v>
                </c:pt>
                <c:pt idx="9">
                  <c:v>3.6928332460787581</c:v>
                </c:pt>
                <c:pt idx="10">
                  <c:v>3.9242587141337717</c:v>
                </c:pt>
                <c:pt idx="11">
                  <c:v>5.9003464158240995</c:v>
                </c:pt>
                <c:pt idx="12">
                  <c:v>1.3600655806948294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063-4D37-AC7E-E4205E6D7043}"/>
            </c:ext>
          </c:extLst>
        </c:ser>
        <c:ser>
          <c:idx val="1"/>
          <c:order val="1"/>
          <c:tx>
            <c:strRef>
              <c:f>'Buzzards Bay summary'!$A$51</c:f>
              <c:strCache>
                <c:ptCount val="1"/>
                <c:pt idx="0">
                  <c:v>BBunv_nb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'Buzzards Bay summary'!$K$56:$K$68</c:f>
              <c:numCache>
                <c:formatCode>General</c:formatCode>
                <c:ptCount val="13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</c:numCache>
            </c:numRef>
          </c:xVal>
          <c:yVal>
            <c:numRef>
              <c:f>'Buzzards Bay summary'!$L$56:$L$68</c:f>
              <c:numCache>
                <c:formatCode>0.00000</c:formatCode>
                <c:ptCount val="13"/>
                <c:pt idx="0">
                  <c:v>2.2498726211690334</c:v>
                </c:pt>
                <c:pt idx="1">
                  <c:v>3.1748754613382846</c:v>
                </c:pt>
                <c:pt idx="2">
                  <c:v>2.7505184364339637</c:v>
                </c:pt>
                <c:pt idx="3">
                  <c:v>1.1737573372042136</c:v>
                </c:pt>
                <c:pt idx="4">
                  <c:v>6.7374270980496984</c:v>
                </c:pt>
                <c:pt idx="6">
                  <c:v>5.0202217287403705</c:v>
                </c:pt>
                <c:pt idx="7">
                  <c:v>4.717111197735985</c:v>
                </c:pt>
                <c:pt idx="8">
                  <c:v>3.8823489651823988</c:v>
                </c:pt>
                <c:pt idx="9">
                  <c:v>5.8123863373048987</c:v>
                </c:pt>
                <c:pt idx="10">
                  <c:v>4.2476670629228757</c:v>
                </c:pt>
                <c:pt idx="11">
                  <c:v>4.3089646422848977</c:v>
                </c:pt>
                <c:pt idx="12">
                  <c:v>6.0854442221906488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063-4D37-AC7E-E4205E6D7043}"/>
            </c:ext>
          </c:extLst>
        </c:ser>
        <c:ser>
          <c:idx val="2"/>
          <c:order val="2"/>
          <c:tx>
            <c:strRef>
              <c:f>'Buzzards Bay summary'!$N$6</c:f>
              <c:strCache>
                <c:ptCount val="1"/>
                <c:pt idx="0">
                  <c:v>Mean value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'Buzzards Bay summary'!$K$7:$K$19</c:f>
              <c:numCache>
                <c:formatCode>General</c:formatCode>
                <c:ptCount val="13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</c:numCache>
            </c:numRef>
          </c:xVal>
          <c:yVal>
            <c:numRef>
              <c:f>'Buzzards Bay summary'!$N$7:$N$19</c:f>
              <c:numCache>
                <c:formatCode>General</c:formatCode>
                <c:ptCount val="13"/>
                <c:pt idx="0">
                  <c:v>2.58</c:v>
                </c:pt>
                <c:pt idx="1">
                  <c:v>2.87</c:v>
                </c:pt>
                <c:pt idx="2">
                  <c:v>2.35</c:v>
                </c:pt>
                <c:pt idx="3">
                  <c:v>1.1200000000000001</c:v>
                </c:pt>
                <c:pt idx="4">
                  <c:v>8.49</c:v>
                </c:pt>
                <c:pt idx="6">
                  <c:v>5.14</c:v>
                </c:pt>
                <c:pt idx="7">
                  <c:v>4.12</c:v>
                </c:pt>
                <c:pt idx="8">
                  <c:v>3.79</c:v>
                </c:pt>
                <c:pt idx="9">
                  <c:v>5.43</c:v>
                </c:pt>
                <c:pt idx="10">
                  <c:v>3.84</c:v>
                </c:pt>
                <c:pt idx="11">
                  <c:v>3.77</c:v>
                </c:pt>
                <c:pt idx="12">
                  <c:v>5.64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2D9-44E6-8D5A-D49FACE85B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9948192"/>
        <c:axId val="699948552"/>
      </c:scatterChart>
      <c:valAx>
        <c:axId val="699948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948552"/>
        <c:crosses val="autoZero"/>
        <c:crossBetween val="midCat"/>
      </c:valAx>
      <c:valAx>
        <c:axId val="699948552"/>
        <c:scaling>
          <c:orientation val="minMax"/>
        </c:scaling>
        <c:delete val="0"/>
        <c:axPos val="l"/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948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09580052493439"/>
          <c:y val="0.1118974190726159"/>
          <c:w val="0.20250043744531934"/>
          <c:h val="0.234376640419947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BB vented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886482939632541E-2"/>
          <c:y val="0.17171296296296296"/>
          <c:w val="0.88511351706036745"/>
          <c:h val="0.7208876494604841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'Buzzards Bay summary'!$A$28</c:f>
              <c:strCache>
                <c:ptCount val="1"/>
                <c:pt idx="0">
                  <c:v>BBv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'Buzzards Bay summary'!$G$32:$G$43</c:f>
              <c:numCache>
                <c:formatCode>General</c:formatCode>
                <c:ptCount val="12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</c:numCache>
            </c:numRef>
          </c:xVal>
          <c:yVal>
            <c:numRef>
              <c:f>'Buzzards Bay summary'!$L$32:$L$44</c:f>
              <c:numCache>
                <c:formatCode>0.00000</c:formatCode>
                <c:ptCount val="13"/>
                <c:pt idx="0">
                  <c:v>0.29322968059422977</c:v>
                </c:pt>
                <c:pt idx="1">
                  <c:v>0.29544704747637934</c:v>
                </c:pt>
                <c:pt idx="2">
                  <c:v>0.24674836326173591</c:v>
                </c:pt>
                <c:pt idx="3">
                  <c:v>0.13042648360359665</c:v>
                </c:pt>
                <c:pt idx="4">
                  <c:v>2.0828985792779302</c:v>
                </c:pt>
                <c:pt idx="6">
                  <c:v>0.3186832567780461</c:v>
                </c:pt>
                <c:pt idx="7">
                  <c:v>1.0069832711184112</c:v>
                </c:pt>
                <c:pt idx="8">
                  <c:v>0.60372824595138941</c:v>
                </c:pt>
                <c:pt idx="9">
                  <c:v>0.23017692615693536</c:v>
                </c:pt>
                <c:pt idx="10">
                  <c:v>0.43297772006315288</c:v>
                </c:pt>
                <c:pt idx="11">
                  <c:v>0.72206538999985292</c:v>
                </c:pt>
                <c:pt idx="12">
                  <c:v>0.29234897096634238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506-472D-AC65-D613C0F1CEDC}"/>
            </c:ext>
          </c:extLst>
        </c:ser>
        <c:ser>
          <c:idx val="1"/>
          <c:order val="1"/>
          <c:tx>
            <c:strRef>
              <c:f>'Buzzards Bay summary'!$A$76</c:f>
              <c:strCache>
                <c:ptCount val="1"/>
                <c:pt idx="0">
                  <c:v>BBv_nb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'Buzzards Bay summary'!$G$80:$G$91</c:f>
              <c:numCache>
                <c:formatCode>General</c:formatCode>
                <c:ptCount val="12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</c:numCache>
            </c:numRef>
          </c:xVal>
          <c:yVal>
            <c:numRef>
              <c:f>'Buzzards Bay summary'!$L$80:$L$92</c:f>
              <c:numCache>
                <c:formatCode>0.00000</c:formatCode>
                <c:ptCount val="13"/>
                <c:pt idx="0">
                  <c:v>0.3203294971980486</c:v>
                </c:pt>
                <c:pt idx="1">
                  <c:v>0.39065708111865749</c:v>
                </c:pt>
                <c:pt idx="2">
                  <c:v>0.34500755275393963</c:v>
                </c:pt>
                <c:pt idx="3">
                  <c:v>0.16385222150766598</c:v>
                </c:pt>
                <c:pt idx="4">
                  <c:v>2.194079417100145</c:v>
                </c:pt>
                <c:pt idx="6">
                  <c:v>0.29672362588144763</c:v>
                </c:pt>
                <c:pt idx="7">
                  <c:v>0.44856171259042121</c:v>
                </c:pt>
                <c:pt idx="8">
                  <c:v>1.148925400073296</c:v>
                </c:pt>
                <c:pt idx="9">
                  <c:v>0.77669619228149478</c:v>
                </c:pt>
                <c:pt idx="10">
                  <c:v>0.31225287295566323</c:v>
                </c:pt>
                <c:pt idx="11">
                  <c:v>0.55421962908814715</c:v>
                </c:pt>
                <c:pt idx="12">
                  <c:v>0.92442937344482978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506-472D-AC65-D613C0F1CEDC}"/>
            </c:ext>
          </c:extLst>
        </c:ser>
        <c:ser>
          <c:idx val="2"/>
          <c:order val="2"/>
          <c:tx>
            <c:strRef>
              <c:f>'Buzzards Bay summary'!$N$31</c:f>
              <c:strCache>
                <c:ptCount val="1"/>
                <c:pt idx="0">
                  <c:v>Mean value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'Buzzards Bay summary'!$K$32:$K$44</c:f>
              <c:numCache>
                <c:formatCode>General</c:formatCode>
                <c:ptCount val="13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</c:numCache>
            </c:numRef>
          </c:xVal>
          <c:yVal>
            <c:numRef>
              <c:f>'Buzzards Bay summary'!$N$32:$N$44</c:f>
              <c:numCache>
                <c:formatCode>General</c:formatCode>
                <c:ptCount val="13"/>
                <c:pt idx="0">
                  <c:v>0.53500000000000003</c:v>
                </c:pt>
                <c:pt idx="1">
                  <c:v>0.52700000000000002</c:v>
                </c:pt>
                <c:pt idx="2">
                  <c:v>0.44500000000000001</c:v>
                </c:pt>
                <c:pt idx="3">
                  <c:v>0.26700000000000002</c:v>
                </c:pt>
                <c:pt idx="4">
                  <c:v>4.12</c:v>
                </c:pt>
                <c:pt idx="6">
                  <c:v>0.51700000000000002</c:v>
                </c:pt>
                <c:pt idx="7">
                  <c:v>0.625</c:v>
                </c:pt>
                <c:pt idx="8">
                  <c:v>1.96</c:v>
                </c:pt>
                <c:pt idx="9">
                  <c:v>1.1599999999999999</c:v>
                </c:pt>
                <c:pt idx="10">
                  <c:v>0.41699999999999998</c:v>
                </c:pt>
                <c:pt idx="11">
                  <c:v>0.79300000000000004</c:v>
                </c:pt>
                <c:pt idx="12">
                  <c:v>1.36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A18-4524-8353-F9B7343300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9977712"/>
        <c:axId val="699978072"/>
      </c:scatterChart>
      <c:valAx>
        <c:axId val="699977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978072"/>
        <c:crosses val="autoZero"/>
        <c:crossBetween val="midCat"/>
      </c:valAx>
      <c:valAx>
        <c:axId val="699978072"/>
        <c:scaling>
          <c:orientation val="minMax"/>
        </c:scaling>
        <c:delete val="0"/>
        <c:axPos val="l"/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977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168022747156598"/>
          <c:y val="0.17208260425780109"/>
          <c:w val="0.18831977252843393"/>
          <c:h val="0.234376640419947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RI Unvented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886482939632541E-2"/>
          <c:y val="5.0925925925925923E-2"/>
          <c:w val="0.79450218722659671"/>
          <c:h val="0.841674686497521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'Rhode Island summary'!$A$1</c:f>
              <c:strCache>
                <c:ptCount val="1"/>
                <c:pt idx="0">
                  <c:v>RIunv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'Rhode Island summary'!$K$7:$K$21</c:f>
              <c:numCache>
                <c:formatCode>General</c:formatCode>
                <c:ptCount val="1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</c:numCache>
            </c:numRef>
          </c:xVal>
          <c:yVal>
            <c:numRef>
              <c:f>'Rhode Island summary'!$L$7:$L$21</c:f>
              <c:numCache>
                <c:formatCode>0.00000</c:formatCode>
                <c:ptCount val="15"/>
                <c:pt idx="0">
                  <c:v>0.85046204808905101</c:v>
                </c:pt>
                <c:pt idx="1">
                  <c:v>1.2809199967920037</c:v>
                </c:pt>
                <c:pt idx="2">
                  <c:v>1.3059883641086991</c:v>
                </c:pt>
                <c:pt idx="3">
                  <c:v>1.2514824762571373</c:v>
                </c:pt>
                <c:pt idx="4">
                  <c:v>1.5725480626363486</c:v>
                </c:pt>
                <c:pt idx="5">
                  <c:v>0.93482246063224628</c:v>
                </c:pt>
                <c:pt idx="6">
                  <c:v>3.2461606814884179</c:v>
                </c:pt>
                <c:pt idx="7">
                  <c:v>4.2975923986405551</c:v>
                </c:pt>
                <c:pt idx="8">
                  <c:v>4.1422528647095564</c:v>
                </c:pt>
                <c:pt idx="9">
                  <c:v>2.7355047681947258</c:v>
                </c:pt>
                <c:pt idx="10">
                  <c:v>2.7673872810501194</c:v>
                </c:pt>
                <c:pt idx="11">
                  <c:v>2.6804812648837357</c:v>
                </c:pt>
                <c:pt idx="12">
                  <c:v>2.1747262897966491</c:v>
                </c:pt>
                <c:pt idx="13">
                  <c:v>2.6272830549181658</c:v>
                </c:pt>
                <c:pt idx="14">
                  <c:v>3.1416063955763178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428-4136-9104-8A90B7298A20}"/>
            </c:ext>
          </c:extLst>
        </c:ser>
        <c:ser>
          <c:idx val="1"/>
          <c:order val="1"/>
          <c:tx>
            <c:strRef>
              <c:f>'Rhode Island summary'!$A$53</c:f>
              <c:strCache>
                <c:ptCount val="1"/>
                <c:pt idx="0">
                  <c:v>RIunv_nb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'Rhode Island summary'!$K$57:$K$71</c:f>
              <c:numCache>
                <c:formatCode>General</c:formatCode>
                <c:ptCount val="1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</c:numCache>
            </c:numRef>
          </c:xVal>
          <c:yVal>
            <c:numRef>
              <c:f>'Rhode Island summary'!$L$57:$L$71</c:f>
              <c:numCache>
                <c:formatCode>0.00000</c:formatCode>
                <c:ptCount val="15"/>
                <c:pt idx="0">
                  <c:v>0.84527697391665213</c:v>
                </c:pt>
                <c:pt idx="1">
                  <c:v>1.274318415060075</c:v>
                </c:pt>
                <c:pt idx="2">
                  <c:v>1.2959748180832642</c:v>
                </c:pt>
                <c:pt idx="3">
                  <c:v>1.3560055777571873</c:v>
                </c:pt>
                <c:pt idx="4">
                  <c:v>1.8468530094598747</c:v>
                </c:pt>
                <c:pt idx="5">
                  <c:v>0.97498751387338378</c:v>
                </c:pt>
                <c:pt idx="6">
                  <c:v>2.996262622279652</c:v>
                </c:pt>
                <c:pt idx="7">
                  <c:v>4.6167868644626706</c:v>
                </c:pt>
                <c:pt idx="8">
                  <c:v>5.0528543574093927</c:v>
                </c:pt>
                <c:pt idx="9">
                  <c:v>3.4527684650943073</c:v>
                </c:pt>
                <c:pt idx="10">
                  <c:v>2.8118737454448515</c:v>
                </c:pt>
                <c:pt idx="11">
                  <c:v>2.8886242909607867</c:v>
                </c:pt>
                <c:pt idx="12">
                  <c:v>2.2108781653720939</c:v>
                </c:pt>
                <c:pt idx="13">
                  <c:v>2.7412820560909119</c:v>
                </c:pt>
                <c:pt idx="14">
                  <c:v>3.1341689552540397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428-4136-9104-8A90B7298A20}"/>
            </c:ext>
          </c:extLst>
        </c:ser>
        <c:ser>
          <c:idx val="2"/>
          <c:order val="2"/>
          <c:tx>
            <c:strRef>
              <c:f>'Rhode Island summary'!$N$6</c:f>
              <c:strCache>
                <c:ptCount val="1"/>
                <c:pt idx="0">
                  <c:v>Mean value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'Rhode Island summary'!$K$7:$K$21</c:f>
              <c:numCache>
                <c:formatCode>General</c:formatCode>
                <c:ptCount val="1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</c:numCache>
            </c:numRef>
          </c:xVal>
          <c:yVal>
            <c:numRef>
              <c:f>'Rhode Island summary'!$N$7:$N$21</c:f>
              <c:numCache>
                <c:formatCode>General</c:formatCode>
                <c:ptCount val="15"/>
                <c:pt idx="0">
                  <c:v>1.21</c:v>
                </c:pt>
                <c:pt idx="1">
                  <c:v>1.25</c:v>
                </c:pt>
                <c:pt idx="2">
                  <c:v>1.26</c:v>
                </c:pt>
                <c:pt idx="3">
                  <c:v>1.75</c:v>
                </c:pt>
                <c:pt idx="4">
                  <c:v>2.27</c:v>
                </c:pt>
                <c:pt idx="5">
                  <c:v>1.31</c:v>
                </c:pt>
                <c:pt idx="6">
                  <c:v>3.18</c:v>
                </c:pt>
                <c:pt idx="7">
                  <c:v>4.09</c:v>
                </c:pt>
                <c:pt idx="8">
                  <c:v>4.16</c:v>
                </c:pt>
                <c:pt idx="9">
                  <c:v>2.86</c:v>
                </c:pt>
                <c:pt idx="10">
                  <c:v>2.76</c:v>
                </c:pt>
                <c:pt idx="11">
                  <c:v>3.09</c:v>
                </c:pt>
                <c:pt idx="12">
                  <c:v>2.4</c:v>
                </c:pt>
                <c:pt idx="13">
                  <c:v>2.64</c:v>
                </c:pt>
                <c:pt idx="14">
                  <c:v>3.53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A34-4DFA-9C3E-EE9D8E3706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0024872"/>
        <c:axId val="700016232"/>
      </c:scatterChart>
      <c:valAx>
        <c:axId val="700024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016232"/>
        <c:crosses val="autoZero"/>
        <c:crossBetween val="midCat"/>
      </c:valAx>
      <c:valAx>
        <c:axId val="700016232"/>
        <c:scaling>
          <c:orientation val="minMax"/>
        </c:scaling>
        <c:delete val="0"/>
        <c:axPos val="l"/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024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383311461067364"/>
          <c:y val="6.5392971711869377E-2"/>
          <c:w val="0.17791374613865762"/>
          <c:h val="0.234376640419947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RI Vented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886482939632541E-2"/>
          <c:y val="5.0925925925925923E-2"/>
          <c:w val="0.88339107611548562"/>
          <c:h val="0.841674686497521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'Rhode Island summary'!$A$28</c:f>
              <c:strCache>
                <c:ptCount val="1"/>
                <c:pt idx="0">
                  <c:v>RIv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'Rhode Island summary'!$K$32:$K$46</c:f>
              <c:numCache>
                <c:formatCode>General</c:formatCode>
                <c:ptCount val="1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</c:numCache>
            </c:numRef>
          </c:xVal>
          <c:yVal>
            <c:numRef>
              <c:f>'Rhode Island summary'!$M$32:$M$46</c:f>
              <c:numCache>
                <c:formatCode>General</c:formatCode>
                <c:ptCount val="15"/>
                <c:pt idx="0">
                  <c:v>0.29566268665885315</c:v>
                </c:pt>
                <c:pt idx="1">
                  <c:v>0.48285647661027475</c:v>
                </c:pt>
                <c:pt idx="2">
                  <c:v>0.39935523930916778</c:v>
                </c:pt>
                <c:pt idx="3">
                  <c:v>0.48258095313290528</c:v>
                </c:pt>
                <c:pt idx="4">
                  <c:v>0.32189988816063853</c:v>
                </c:pt>
                <c:pt idx="5">
                  <c:v>0.21476656276109796</c:v>
                </c:pt>
                <c:pt idx="6">
                  <c:v>3.4316559654626011</c:v>
                </c:pt>
                <c:pt idx="7">
                  <c:v>1.0747527705405528</c:v>
                </c:pt>
                <c:pt idx="8">
                  <c:v>0.39166062523904366</c:v>
                </c:pt>
                <c:pt idx="9">
                  <c:v>0.63198261993735028</c:v>
                </c:pt>
                <c:pt idx="10">
                  <c:v>1.304288139132354</c:v>
                </c:pt>
                <c:pt idx="11">
                  <c:v>1.1090802904243526</c:v>
                </c:pt>
                <c:pt idx="12">
                  <c:v>0.58890896799593784</c:v>
                </c:pt>
                <c:pt idx="13">
                  <c:v>2.0912762585660429</c:v>
                </c:pt>
                <c:pt idx="14">
                  <c:v>2.1792725560688253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7EE-44D1-A991-FC566E1B8F90}"/>
            </c:ext>
          </c:extLst>
        </c:ser>
        <c:ser>
          <c:idx val="1"/>
          <c:order val="1"/>
          <c:tx>
            <c:strRef>
              <c:f>'Rhode Island summary'!$A$77</c:f>
              <c:strCache>
                <c:ptCount val="1"/>
                <c:pt idx="0">
                  <c:v>RIv_nb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'Rhode Island summary'!$K$81:$K$95</c:f>
              <c:numCache>
                <c:formatCode>General</c:formatCode>
                <c:ptCount val="1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</c:numCache>
            </c:numRef>
          </c:xVal>
          <c:yVal>
            <c:numRef>
              <c:f>'Rhode Island summary'!$M$81:$M$95</c:f>
              <c:numCache>
                <c:formatCode>General</c:formatCode>
                <c:ptCount val="15"/>
                <c:pt idx="0">
                  <c:v>0.31124411355755044</c:v>
                </c:pt>
                <c:pt idx="1">
                  <c:v>0.52061780095872512</c:v>
                </c:pt>
                <c:pt idx="2">
                  <c:v>0.40391305135716865</c:v>
                </c:pt>
                <c:pt idx="3">
                  <c:v>0.51799613473763217</c:v>
                </c:pt>
                <c:pt idx="4">
                  <c:v>0.34384920502636718</c:v>
                </c:pt>
                <c:pt idx="5">
                  <c:v>0.22165498500758277</c:v>
                </c:pt>
                <c:pt idx="6">
                  <c:v>3.0072907703495022</c:v>
                </c:pt>
                <c:pt idx="7">
                  <c:v>1.1885653245302437</c:v>
                </c:pt>
                <c:pt idx="8">
                  <c:v>0.4315107759243747</c:v>
                </c:pt>
                <c:pt idx="9">
                  <c:v>0.77965079532471193</c:v>
                </c:pt>
                <c:pt idx="10">
                  <c:v>1.2574376740742836</c:v>
                </c:pt>
                <c:pt idx="11">
                  <c:v>1.2257896993192634</c:v>
                </c:pt>
                <c:pt idx="12">
                  <c:v>0.61693011034039869</c:v>
                </c:pt>
                <c:pt idx="13">
                  <c:v>1.9782926358931141</c:v>
                </c:pt>
                <c:pt idx="14">
                  <c:v>2.1952569235990813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7EE-44D1-A991-FC566E1B8F90}"/>
            </c:ext>
          </c:extLst>
        </c:ser>
        <c:ser>
          <c:idx val="2"/>
          <c:order val="2"/>
          <c:tx>
            <c:strRef>
              <c:f>'Rhode Island summary'!$N$31</c:f>
              <c:strCache>
                <c:ptCount val="1"/>
                <c:pt idx="0">
                  <c:v>Mean value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'Rhode Island summary'!$K$32:$K$46</c:f>
              <c:numCache>
                <c:formatCode>General</c:formatCode>
                <c:ptCount val="1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</c:numCache>
            </c:numRef>
          </c:xVal>
          <c:yVal>
            <c:numRef>
              <c:f>'Rhode Island summary'!$N$32:$N$46</c:f>
              <c:numCache>
                <c:formatCode>General</c:formatCode>
                <c:ptCount val="15"/>
                <c:pt idx="0">
                  <c:v>0.218</c:v>
                </c:pt>
                <c:pt idx="1">
                  <c:v>0.16900000000000001</c:v>
                </c:pt>
                <c:pt idx="2">
                  <c:v>0.13900000000000001</c:v>
                </c:pt>
                <c:pt idx="3">
                  <c:v>0.34599999999999997</c:v>
                </c:pt>
                <c:pt idx="4">
                  <c:v>0.222</c:v>
                </c:pt>
                <c:pt idx="5">
                  <c:v>0.154</c:v>
                </c:pt>
                <c:pt idx="6">
                  <c:v>1.19</c:v>
                </c:pt>
                <c:pt idx="7">
                  <c:v>0.36899999999999999</c:v>
                </c:pt>
                <c:pt idx="8">
                  <c:v>0.14799999999999999</c:v>
                </c:pt>
                <c:pt idx="9">
                  <c:v>0.245</c:v>
                </c:pt>
                <c:pt idx="10">
                  <c:v>0.46700000000000003</c:v>
                </c:pt>
                <c:pt idx="11">
                  <c:v>0.48199999999999998</c:v>
                </c:pt>
                <c:pt idx="12">
                  <c:v>0.24099999999999999</c:v>
                </c:pt>
                <c:pt idx="13">
                  <c:v>0.77600000000000002</c:v>
                </c:pt>
                <c:pt idx="14">
                  <c:v>0.90600000000000003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FB1-44CB-ABC9-8EC226AABE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0024872"/>
        <c:axId val="700016232"/>
      </c:scatterChart>
      <c:valAx>
        <c:axId val="700024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016232"/>
        <c:crosses val="autoZero"/>
        <c:crossBetween val="midCat"/>
      </c:valAx>
      <c:valAx>
        <c:axId val="7000162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024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383311461067364"/>
          <c:y val="6.5392971711869377E-2"/>
          <c:w val="0.17802236258929172"/>
          <c:h val="0.234376640419947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120650</xdr:colOff>
      <xdr:row>0</xdr:row>
      <xdr:rowOff>107950</xdr:rowOff>
    </xdr:from>
    <xdr:to>
      <xdr:col>9</xdr:col>
      <xdr:colOff>711611</xdr:colOff>
      <xdr:row>2</xdr:row>
      <xdr:rowOff>130121</xdr:rowOff>
    </xdr:to>
    <xdr:pic>
      <xdr:nvPicPr>
        <xdr:cNvPr id="2" name="Imagen 2">
          <a:extLst>
            <a:ext uri="{FF2B5EF4-FFF2-40B4-BE49-F238E27FC236}">
              <a16:creationId xmlns:a16="http://schemas.microsoft.com/office/drawing/2014/main" id="{634AC26D-CCC0-47A3-B868-3A652A2691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84900" y="107950"/>
          <a:ext cx="2114961" cy="390471"/>
        </a:xfrm>
        <a:prstGeom prst="rect">
          <a:avLst/>
        </a:prstGeom>
      </xdr:spPr>
    </xdr:pic>
    <xdr:clientData/>
  </xdr:twoCellAnchor>
  <xdr:twoCellAnchor>
    <xdr:from>
      <xdr:col>14</xdr:col>
      <xdr:colOff>358775</xdr:colOff>
      <xdr:row>1</xdr:row>
      <xdr:rowOff>168275</xdr:rowOff>
    </xdr:from>
    <xdr:to>
      <xdr:col>20</xdr:col>
      <xdr:colOff>358775</xdr:colOff>
      <xdr:row>16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28A9FFE-1A7C-3B42-E55C-ECA6A4E31B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371475</xdr:colOff>
      <xdr:row>17</xdr:row>
      <xdr:rowOff>47625</xdr:rowOff>
    </xdr:from>
    <xdr:to>
      <xdr:col>20</xdr:col>
      <xdr:colOff>371475</xdr:colOff>
      <xdr:row>32</xdr:row>
      <xdr:rowOff>15875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45765D4-19A1-7DD4-9BE4-A067670E48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120650</xdr:colOff>
      <xdr:row>0</xdr:row>
      <xdr:rowOff>107950</xdr:rowOff>
    </xdr:from>
    <xdr:to>
      <xdr:col>10</xdr:col>
      <xdr:colOff>406811</xdr:colOff>
      <xdr:row>2</xdr:row>
      <xdr:rowOff>130121</xdr:rowOff>
    </xdr:to>
    <xdr:pic>
      <xdr:nvPicPr>
        <xdr:cNvPr id="2" name="Imagen 2">
          <a:extLst>
            <a:ext uri="{FF2B5EF4-FFF2-40B4-BE49-F238E27FC236}">
              <a16:creationId xmlns:a16="http://schemas.microsoft.com/office/drawing/2014/main" id="{907601F8-C1A3-4A8F-861B-4406844A5C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84900" y="107950"/>
          <a:ext cx="2114961" cy="390471"/>
        </a:xfrm>
        <a:prstGeom prst="rect">
          <a:avLst/>
        </a:prstGeom>
      </xdr:spPr>
    </xdr:pic>
    <xdr:clientData/>
  </xdr:twoCellAnchor>
  <xdr:twoCellAnchor>
    <xdr:from>
      <xdr:col>14</xdr:col>
      <xdr:colOff>200024</xdr:colOff>
      <xdr:row>4</xdr:row>
      <xdr:rowOff>9525</xdr:rowOff>
    </xdr:from>
    <xdr:to>
      <xdr:col>21</xdr:col>
      <xdr:colOff>69849</xdr:colOff>
      <xdr:row>18</xdr:row>
      <xdr:rowOff>168275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452A531-1A17-9CED-8C55-8485F61D94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203200</xdr:colOff>
      <xdr:row>20</xdr:row>
      <xdr:rowOff>19050</xdr:rowOff>
    </xdr:from>
    <xdr:to>
      <xdr:col>21</xdr:col>
      <xdr:colOff>69850</xdr:colOff>
      <xdr:row>34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C40B5DF-A983-4462-BD25-DD806EAC5E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4C57B-FB27-4568-9744-4C91D1A6C511}">
  <dimension ref="A1:P32"/>
  <sheetViews>
    <sheetView topLeftCell="A23" zoomScale="90" zoomScaleNormal="90" workbookViewId="0">
      <selection activeCell="F35" sqref="F35:L39"/>
    </sheetView>
  </sheetViews>
  <sheetFormatPr defaultColWidth="10.90625" defaultRowHeight="14.5" x14ac:dyDescent="0.35"/>
  <cols>
    <col min="4" max="4" width="31.453125" customWidth="1"/>
    <col min="6" max="6" width="17.453125" customWidth="1"/>
    <col min="7" max="7" width="8.81640625" bestFit="1" customWidth="1"/>
    <col min="9" max="9" width="13.1796875" customWidth="1"/>
    <col min="12" max="12" width="14.54296875" bestFit="1" customWidth="1"/>
  </cols>
  <sheetData>
    <row r="1" spans="1:12" x14ac:dyDescent="0.35">
      <c r="A1" s="29" t="s">
        <v>67</v>
      </c>
    </row>
    <row r="2" spans="1:12" ht="15.5" x14ac:dyDescent="0.35">
      <c r="C2" s="8" t="s">
        <v>13</v>
      </c>
      <c r="D2" s="8" t="s">
        <v>16</v>
      </c>
      <c r="E2" s="9"/>
      <c r="F2" s="9"/>
      <c r="G2" s="17"/>
      <c r="H2" s="10"/>
      <c r="I2" s="10"/>
      <c r="J2" s="10"/>
      <c r="K2" s="10"/>
    </row>
    <row r="3" spans="1:12" ht="15.5" x14ac:dyDescent="0.35">
      <c r="C3" s="4"/>
      <c r="D3" s="4"/>
      <c r="E3" s="11" t="s">
        <v>0</v>
      </c>
      <c r="F3" s="12" t="s">
        <v>5</v>
      </c>
      <c r="G3" s="12" t="s">
        <v>1</v>
      </c>
      <c r="H3" s="12" t="s">
        <v>2</v>
      </c>
      <c r="I3" s="12" t="s">
        <v>3</v>
      </c>
      <c r="J3" s="12" t="s">
        <v>9</v>
      </c>
      <c r="K3" s="12" t="s">
        <v>12</v>
      </c>
      <c r="L3" s="39" t="s">
        <v>65</v>
      </c>
    </row>
    <row r="4" spans="1:12" ht="15.5" x14ac:dyDescent="0.35">
      <c r="D4" s="1" t="s">
        <v>7</v>
      </c>
      <c r="E4" s="2"/>
      <c r="F4" s="2"/>
      <c r="G4" s="2">
        <v>1861</v>
      </c>
      <c r="H4" s="2">
        <v>31989</v>
      </c>
      <c r="I4" s="2"/>
      <c r="J4" s="2"/>
      <c r="K4" s="2"/>
    </row>
    <row r="5" spans="1:12" ht="15.5" x14ac:dyDescent="0.35">
      <c r="D5" s="3" t="s">
        <v>4</v>
      </c>
      <c r="E5" s="2">
        <v>11</v>
      </c>
      <c r="F5" s="2">
        <v>4142.5</v>
      </c>
      <c r="G5" s="2">
        <v>1850</v>
      </c>
      <c r="H5" s="2">
        <v>27846</v>
      </c>
      <c r="I5" s="2" t="s">
        <v>6</v>
      </c>
      <c r="J5" s="13">
        <f>(F5/$H$4)*100</f>
        <v>12.949763981368594</v>
      </c>
      <c r="K5" s="13"/>
    </row>
    <row r="6" spans="1:12" ht="15.5" x14ac:dyDescent="0.35">
      <c r="D6" s="3" t="s">
        <v>10</v>
      </c>
      <c r="E6" s="2">
        <v>4</v>
      </c>
      <c r="F6" s="2">
        <v>3667.3</v>
      </c>
      <c r="G6" s="2">
        <v>1846</v>
      </c>
      <c r="H6" s="2">
        <v>24179</v>
      </c>
      <c r="I6" s="2" t="s">
        <v>6</v>
      </c>
      <c r="J6" s="13">
        <f t="shared" ref="J6:J7" si="0">(F6/$H$4)*100</f>
        <v>11.464253337084623</v>
      </c>
      <c r="K6" s="13"/>
    </row>
    <row r="7" spans="1:12" ht="16" thickBot="1" x14ac:dyDescent="0.4">
      <c r="D7" s="3" t="s">
        <v>11</v>
      </c>
      <c r="E7" s="2">
        <v>1</v>
      </c>
      <c r="F7" s="2">
        <v>172.2</v>
      </c>
      <c r="G7" s="2">
        <v>1845</v>
      </c>
      <c r="H7" s="2">
        <v>24007</v>
      </c>
      <c r="I7" s="2" t="s">
        <v>6</v>
      </c>
      <c r="J7" s="13">
        <f t="shared" si="0"/>
        <v>0.53831004407765171</v>
      </c>
      <c r="K7" s="13"/>
    </row>
    <row r="8" spans="1:12" ht="16" thickBot="1" x14ac:dyDescent="0.4">
      <c r="D8" s="5"/>
      <c r="E8" s="6"/>
      <c r="F8" s="6"/>
      <c r="G8" s="6"/>
      <c r="H8" s="6"/>
      <c r="I8" s="6"/>
      <c r="J8" s="21">
        <f>SUM(J5:J7)</f>
        <v>24.95232736253087</v>
      </c>
      <c r="K8" s="21">
        <v>37379</v>
      </c>
      <c r="L8" s="1">
        <v>16.649999999999999</v>
      </c>
    </row>
    <row r="9" spans="1:12" ht="15.5" x14ac:dyDescent="0.35">
      <c r="C9" s="8" t="s">
        <v>14</v>
      </c>
      <c r="D9" s="8" t="s">
        <v>15</v>
      </c>
      <c r="E9" s="19"/>
      <c r="F9" s="19"/>
      <c r="G9" s="20"/>
      <c r="H9" s="19"/>
      <c r="I9" s="19"/>
      <c r="J9" s="22"/>
      <c r="K9" s="22"/>
    </row>
    <row r="10" spans="1:12" ht="15.5" x14ac:dyDescent="0.35">
      <c r="D10" s="1" t="s">
        <v>7</v>
      </c>
      <c r="E10" s="2"/>
      <c r="F10" s="2"/>
      <c r="G10" s="2">
        <v>1861</v>
      </c>
      <c r="H10" s="2">
        <v>15472.3</v>
      </c>
      <c r="I10" s="2"/>
      <c r="J10" s="2"/>
      <c r="K10" s="2"/>
    </row>
    <row r="11" spans="1:12" ht="15.5" x14ac:dyDescent="0.35">
      <c r="D11" s="3" t="s">
        <v>4</v>
      </c>
      <c r="E11" s="2">
        <v>11</v>
      </c>
      <c r="F11" s="2">
        <v>3928.6</v>
      </c>
      <c r="G11" s="2">
        <v>1850</v>
      </c>
      <c r="H11" s="2">
        <v>11543.7</v>
      </c>
      <c r="I11" s="2" t="s">
        <v>6</v>
      </c>
      <c r="J11" s="13">
        <f>(F11/$H$10)*100</f>
        <v>25.391182952760737</v>
      </c>
      <c r="K11" s="13"/>
    </row>
    <row r="12" spans="1:12" ht="15.5" x14ac:dyDescent="0.35">
      <c r="D12" s="3" t="s">
        <v>10</v>
      </c>
      <c r="E12" s="2">
        <v>4</v>
      </c>
      <c r="F12" s="2">
        <v>1878</v>
      </c>
      <c r="G12" s="2">
        <v>1846</v>
      </c>
      <c r="H12" s="2">
        <v>9665.7000000000007</v>
      </c>
      <c r="I12" s="2" t="s">
        <v>6</v>
      </c>
      <c r="J12" s="13">
        <f t="shared" ref="J12:J13" si="1">(F12/$H$10)*100</f>
        <v>12.137820492105247</v>
      </c>
      <c r="K12" s="13"/>
    </row>
    <row r="13" spans="1:12" ht="16" thickBot="1" x14ac:dyDescent="0.4">
      <c r="D13" s="3" t="s">
        <v>11</v>
      </c>
      <c r="E13" s="2">
        <v>1</v>
      </c>
      <c r="F13" s="2">
        <v>131.4</v>
      </c>
      <c r="G13" s="2">
        <v>1845</v>
      </c>
      <c r="H13" s="2">
        <v>9534.2999999999993</v>
      </c>
      <c r="I13" s="2" t="s">
        <v>6</v>
      </c>
      <c r="J13" s="13">
        <f t="shared" si="1"/>
        <v>0.84925964465528725</v>
      </c>
      <c r="K13" s="13"/>
    </row>
    <row r="14" spans="1:12" ht="16" thickBot="1" x14ac:dyDescent="0.4">
      <c r="C14" s="7"/>
      <c r="D14" s="7"/>
      <c r="E14" s="7"/>
      <c r="F14" s="7"/>
      <c r="G14" s="7"/>
      <c r="H14" s="7"/>
      <c r="I14" s="7"/>
      <c r="J14" s="21">
        <f>SUM(J11:J13)</f>
        <v>38.378263089521269</v>
      </c>
      <c r="K14" s="23">
        <v>15254</v>
      </c>
      <c r="L14" s="1">
        <v>7.39</v>
      </c>
    </row>
    <row r="16" spans="1:12" ht="14.5" customHeight="1" x14ac:dyDescent="0.35">
      <c r="A16" s="29" t="s">
        <v>68</v>
      </c>
    </row>
    <row r="17" spans="3:16" ht="14.5" customHeight="1" x14ac:dyDescent="0.35">
      <c r="C17" s="8" t="s">
        <v>19</v>
      </c>
      <c r="D17" s="18" t="s">
        <v>17</v>
      </c>
      <c r="E17" s="9"/>
      <c r="F17" s="9"/>
      <c r="G17" s="17"/>
      <c r="H17" s="10"/>
      <c r="I17" s="10"/>
      <c r="J17" s="10"/>
      <c r="K17" s="10"/>
      <c r="L17" s="15"/>
    </row>
    <row r="18" spans="3:16" ht="14.5" customHeight="1" x14ac:dyDescent="0.35">
      <c r="C18" s="4"/>
      <c r="D18" s="4"/>
      <c r="E18" s="11" t="s">
        <v>0</v>
      </c>
      <c r="F18" s="12" t="s">
        <v>5</v>
      </c>
      <c r="G18" s="12" t="s">
        <v>1</v>
      </c>
      <c r="H18" s="12" t="s">
        <v>2</v>
      </c>
      <c r="I18" s="12" t="s">
        <v>3</v>
      </c>
      <c r="J18" s="12" t="s">
        <v>9</v>
      </c>
      <c r="K18" s="12" t="s">
        <v>12</v>
      </c>
    </row>
    <row r="19" spans="3:16" ht="14.5" customHeight="1" x14ac:dyDescent="0.35">
      <c r="D19" s="1" t="s">
        <v>7</v>
      </c>
      <c r="E19" s="2"/>
      <c r="F19" s="2"/>
      <c r="G19" s="2">
        <v>1861</v>
      </c>
      <c r="H19" s="2">
        <v>7671</v>
      </c>
      <c r="I19" s="2"/>
      <c r="J19" s="2"/>
      <c r="K19" s="2"/>
      <c r="L19" s="1"/>
      <c r="M19" s="1"/>
    </row>
    <row r="20" spans="3:16" ht="14.5" customHeight="1" x14ac:dyDescent="0.35">
      <c r="D20" s="3" t="s">
        <v>4</v>
      </c>
      <c r="E20" s="2">
        <v>11</v>
      </c>
      <c r="F20" s="2">
        <v>905.7</v>
      </c>
      <c r="G20" s="2">
        <v>1850</v>
      </c>
      <c r="H20" s="2">
        <v>6765</v>
      </c>
      <c r="I20" s="2" t="s">
        <v>6</v>
      </c>
      <c r="J20" s="13">
        <f>(F20/$H$19)*100</f>
        <v>11.806804849432929</v>
      </c>
      <c r="K20" s="13"/>
    </row>
    <row r="21" spans="3:16" ht="14.5" customHeight="1" x14ac:dyDescent="0.35">
      <c r="D21" s="3" t="s">
        <v>10</v>
      </c>
      <c r="E21" s="2">
        <v>4</v>
      </c>
      <c r="F21" s="2">
        <v>603.83000000000004</v>
      </c>
      <c r="G21" s="2">
        <v>1846</v>
      </c>
      <c r="H21" s="2">
        <v>6161</v>
      </c>
      <c r="I21" s="2" t="s">
        <v>6</v>
      </c>
      <c r="J21" s="13">
        <f>(F21/$H$19)*100</f>
        <v>7.8715943162560293</v>
      </c>
      <c r="K21" s="13"/>
      <c r="P21" s="14"/>
    </row>
    <row r="22" spans="3:16" ht="14.5" customHeight="1" thickBot="1" x14ac:dyDescent="0.4">
      <c r="D22" s="3" t="s">
        <v>11</v>
      </c>
      <c r="E22" s="2">
        <v>1</v>
      </c>
      <c r="F22" s="2">
        <v>49.65</v>
      </c>
      <c r="G22" s="2">
        <v>1845</v>
      </c>
      <c r="H22" s="2">
        <v>6112</v>
      </c>
      <c r="I22" s="2" t="s">
        <v>6</v>
      </c>
      <c r="J22" s="13">
        <f>(F22/$H$19)*100</f>
        <v>0.6472428627297615</v>
      </c>
      <c r="K22" s="13"/>
    </row>
    <row r="23" spans="3:16" ht="14.5" customHeight="1" thickBot="1" x14ac:dyDescent="0.4">
      <c r="D23" s="5"/>
      <c r="E23" s="6"/>
      <c r="F23" s="6"/>
      <c r="G23" s="6"/>
      <c r="H23" s="6"/>
      <c r="I23" s="6"/>
      <c r="J23" s="21">
        <f>SUM(J20:J22)</f>
        <v>20.32564202841872</v>
      </c>
      <c r="K23" s="21">
        <v>26301</v>
      </c>
      <c r="L23" s="1">
        <v>3.69</v>
      </c>
    </row>
    <row r="24" spans="3:16" ht="14.5" customHeight="1" x14ac:dyDescent="0.35">
      <c r="C24" s="8" t="s">
        <v>20</v>
      </c>
      <c r="D24" s="18" t="s">
        <v>18</v>
      </c>
      <c r="E24" s="19"/>
      <c r="F24" s="19"/>
      <c r="G24" s="20"/>
      <c r="H24" s="19"/>
      <c r="I24" s="19"/>
      <c r="J24" s="22"/>
      <c r="K24" s="22"/>
    </row>
    <row r="25" spans="3:16" ht="14.5" customHeight="1" x14ac:dyDescent="0.35">
      <c r="D25" s="1" t="s">
        <v>7</v>
      </c>
      <c r="E25" s="2"/>
      <c r="F25" s="2"/>
      <c r="G25" s="2">
        <v>1861</v>
      </c>
      <c r="H25" s="2">
        <v>7204</v>
      </c>
      <c r="I25" s="2"/>
      <c r="J25" s="2"/>
      <c r="K25" s="2"/>
    </row>
    <row r="26" spans="3:16" ht="14.5" customHeight="1" x14ac:dyDescent="0.35">
      <c r="D26" s="3" t="s">
        <v>4</v>
      </c>
      <c r="E26" s="2">
        <v>11</v>
      </c>
      <c r="F26" s="2">
        <v>1699</v>
      </c>
      <c r="G26" s="2">
        <v>1850</v>
      </c>
      <c r="H26" s="2">
        <v>5505</v>
      </c>
      <c r="I26" s="2" t="s">
        <v>6</v>
      </c>
      <c r="J26" s="13">
        <f>(F26/$H$25)*100</f>
        <v>23.584119933370353</v>
      </c>
      <c r="K26" s="13"/>
      <c r="M26" s="1"/>
      <c r="N26" s="1"/>
    </row>
    <row r="27" spans="3:16" ht="14.5" customHeight="1" x14ac:dyDescent="0.35">
      <c r="D27" s="3" t="s">
        <v>10</v>
      </c>
      <c r="E27" s="2">
        <v>4</v>
      </c>
      <c r="F27" s="2">
        <v>572</v>
      </c>
      <c r="G27" s="2">
        <v>1846</v>
      </c>
      <c r="H27" s="2">
        <v>4933</v>
      </c>
      <c r="I27" s="2" t="s">
        <v>6</v>
      </c>
      <c r="J27" s="13">
        <f>(F27/$H$25)*100</f>
        <v>7.9400333148250972</v>
      </c>
      <c r="K27" s="13"/>
      <c r="L27" s="1"/>
      <c r="M27" s="16"/>
      <c r="N27" s="1"/>
    </row>
    <row r="28" spans="3:16" ht="14.5" customHeight="1" thickBot="1" x14ac:dyDescent="0.4">
      <c r="D28" s="3" t="s">
        <v>11</v>
      </c>
      <c r="E28" s="2">
        <v>1</v>
      </c>
      <c r="F28" s="2">
        <v>103.28</v>
      </c>
      <c r="G28" s="2">
        <v>1845</v>
      </c>
      <c r="H28" s="2">
        <v>4829</v>
      </c>
      <c r="I28" s="2" t="s">
        <v>6</v>
      </c>
      <c r="J28" s="13">
        <f>(F28/$H$25)*100</f>
        <v>1.43364797334814</v>
      </c>
      <c r="K28" s="13"/>
      <c r="L28" s="1"/>
      <c r="M28" s="1"/>
      <c r="N28" s="1"/>
    </row>
    <row r="29" spans="3:16" ht="16" thickBot="1" x14ac:dyDescent="0.4">
      <c r="C29" s="7"/>
      <c r="D29" s="7"/>
      <c r="E29" s="7"/>
      <c r="F29" s="7"/>
      <c r="G29" s="7"/>
      <c r="H29" s="7"/>
      <c r="I29" s="7"/>
      <c r="J29" s="21">
        <f>SUM(J26:J28)</f>
        <v>32.95780122154359</v>
      </c>
      <c r="K29" s="23">
        <v>13245</v>
      </c>
      <c r="L29" s="1">
        <v>3.59</v>
      </c>
    </row>
    <row r="30" spans="3:16" ht="15.5" x14ac:dyDescent="0.35">
      <c r="D30" s="1"/>
    </row>
    <row r="31" spans="3:16" ht="15.5" x14ac:dyDescent="0.35">
      <c r="H31" s="1"/>
    </row>
    <row r="32" spans="3:16" ht="15.5" x14ac:dyDescent="0.35">
      <c r="H3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5E118-3537-4E94-AB7D-C8E7DEA18449}">
  <dimension ref="B1:P30"/>
  <sheetViews>
    <sheetView topLeftCell="C1" workbookViewId="0">
      <selection activeCell="E32" sqref="E32:M39"/>
    </sheetView>
  </sheetViews>
  <sheetFormatPr defaultColWidth="10.90625" defaultRowHeight="14.5" x14ac:dyDescent="0.35"/>
  <cols>
    <col min="4" max="4" width="31.453125" customWidth="1"/>
    <col min="6" max="6" width="17.453125" customWidth="1"/>
    <col min="7" max="7" width="8.81640625" bestFit="1" customWidth="1"/>
    <col min="9" max="9" width="13.1796875" customWidth="1"/>
    <col min="12" max="12" width="13.7265625" bestFit="1" customWidth="1"/>
  </cols>
  <sheetData>
    <row r="1" spans="2:12" x14ac:dyDescent="0.35">
      <c r="B1" s="29" t="s">
        <v>67</v>
      </c>
    </row>
    <row r="2" spans="2:12" ht="15.5" x14ac:dyDescent="0.35">
      <c r="C2" s="8" t="s">
        <v>22</v>
      </c>
      <c r="D2" s="8" t="s">
        <v>23</v>
      </c>
      <c r="E2" s="9"/>
      <c r="F2" s="9"/>
      <c r="G2" s="17"/>
      <c r="H2" s="10"/>
      <c r="I2" s="10"/>
      <c r="J2" s="10"/>
      <c r="K2" s="10"/>
    </row>
    <row r="3" spans="2:12" ht="15.5" x14ac:dyDescent="0.35">
      <c r="C3" s="4"/>
      <c r="D3" s="4"/>
      <c r="E3" s="11" t="s">
        <v>0</v>
      </c>
      <c r="F3" s="12" t="s">
        <v>5</v>
      </c>
      <c r="G3" s="12" t="s">
        <v>1</v>
      </c>
      <c r="H3" s="12" t="s">
        <v>2</v>
      </c>
      <c r="I3" s="12" t="s">
        <v>3</v>
      </c>
      <c r="J3" s="12" t="s">
        <v>9</v>
      </c>
      <c r="K3" s="12" t="s">
        <v>12</v>
      </c>
      <c r="L3" s="39" t="s">
        <v>66</v>
      </c>
    </row>
    <row r="4" spans="2:12" ht="15.5" x14ac:dyDescent="0.35">
      <c r="D4" s="1" t="s">
        <v>7</v>
      </c>
      <c r="E4" s="2"/>
      <c r="F4" s="2"/>
      <c r="G4" s="2">
        <v>2096</v>
      </c>
      <c r="H4" s="2">
        <v>28762</v>
      </c>
      <c r="I4" s="2"/>
      <c r="J4" s="2"/>
      <c r="K4" s="2"/>
    </row>
    <row r="5" spans="2:12" ht="15.5" x14ac:dyDescent="0.35">
      <c r="D5" s="3" t="s">
        <v>4</v>
      </c>
      <c r="E5" s="2">
        <v>14</v>
      </c>
      <c r="F5" s="2">
        <v>2489</v>
      </c>
      <c r="G5" s="2">
        <v>2082</v>
      </c>
      <c r="H5" s="2">
        <v>26273</v>
      </c>
      <c r="I5" s="2" t="s">
        <v>6</v>
      </c>
      <c r="J5" s="13">
        <f>(F5/$H$4)*100</f>
        <v>8.6537792921215502</v>
      </c>
      <c r="K5" s="13"/>
    </row>
    <row r="6" spans="2:12" ht="15.5" x14ac:dyDescent="0.35">
      <c r="D6" s="3" t="s">
        <v>10</v>
      </c>
      <c r="E6" s="2">
        <v>3</v>
      </c>
      <c r="F6" s="2">
        <v>1106</v>
      </c>
      <c r="G6" s="2">
        <v>2079</v>
      </c>
      <c r="H6" s="2">
        <v>25168</v>
      </c>
      <c r="I6" s="2" t="s">
        <v>6</v>
      </c>
      <c r="J6" s="13">
        <f t="shared" ref="J6:J7" si="0">(F6/$H$4)*100</f>
        <v>3.8453515054585914</v>
      </c>
      <c r="K6" s="13"/>
    </row>
    <row r="7" spans="2:12" ht="16" thickBot="1" x14ac:dyDescent="0.4">
      <c r="D7" s="3" t="s">
        <v>11</v>
      </c>
      <c r="E7" s="2">
        <v>1</v>
      </c>
      <c r="F7" s="2">
        <v>1071</v>
      </c>
      <c r="G7" s="2">
        <v>2078</v>
      </c>
      <c r="H7" s="2">
        <v>24096</v>
      </c>
      <c r="I7" s="2" t="s">
        <v>6</v>
      </c>
      <c r="J7" s="13">
        <f t="shared" si="0"/>
        <v>3.7236631666782558</v>
      </c>
      <c r="K7" s="13"/>
    </row>
    <row r="8" spans="2:12" ht="16" thickBot="1" x14ac:dyDescent="0.4">
      <c r="D8" s="5"/>
      <c r="E8" s="6"/>
      <c r="F8" s="6"/>
      <c r="G8" s="6"/>
      <c r="H8" s="6"/>
      <c r="I8" s="6"/>
      <c r="J8" s="21">
        <f>SUM(J5:J7)</f>
        <v>16.222793964258397</v>
      </c>
      <c r="K8" s="21">
        <v>35256</v>
      </c>
      <c r="L8" s="1">
        <v>18.07</v>
      </c>
    </row>
    <row r="9" spans="2:12" ht="15.5" x14ac:dyDescent="0.35">
      <c r="C9" s="8" t="s">
        <v>24</v>
      </c>
      <c r="D9" s="8" t="s">
        <v>25</v>
      </c>
      <c r="E9" s="19"/>
      <c r="F9" s="19"/>
      <c r="G9" s="20"/>
      <c r="H9" s="19"/>
      <c r="I9" s="19"/>
      <c r="J9" s="19"/>
      <c r="K9" s="19"/>
    </row>
    <row r="10" spans="2:12" ht="15.5" x14ac:dyDescent="0.35">
      <c r="D10" s="1" t="s">
        <v>7</v>
      </c>
      <c r="E10" s="2"/>
      <c r="F10" s="2"/>
      <c r="G10" s="2">
        <v>2096</v>
      </c>
      <c r="H10" s="2">
        <v>9401</v>
      </c>
      <c r="I10" s="2"/>
      <c r="J10" s="2"/>
      <c r="K10" s="2"/>
    </row>
    <row r="11" spans="2:12" ht="15.5" x14ac:dyDescent="0.35">
      <c r="D11" s="3" t="s">
        <v>4</v>
      </c>
      <c r="E11" s="2">
        <v>14</v>
      </c>
      <c r="F11" s="2">
        <v>1295.8</v>
      </c>
      <c r="G11" s="2">
        <v>2082</v>
      </c>
      <c r="H11" s="2">
        <v>8105</v>
      </c>
      <c r="I11" s="2" t="s">
        <v>6</v>
      </c>
      <c r="J11" s="13">
        <f>(F11/$H$10)*100</f>
        <v>13.783640038293798</v>
      </c>
      <c r="K11" s="13"/>
    </row>
    <row r="12" spans="2:12" ht="15.5" x14ac:dyDescent="0.35">
      <c r="D12" s="3" t="s">
        <v>10</v>
      </c>
      <c r="E12" s="2">
        <v>3</v>
      </c>
      <c r="F12" s="2">
        <v>554.63</v>
      </c>
      <c r="G12" s="2">
        <v>2079</v>
      </c>
      <c r="H12" s="2">
        <v>7551</v>
      </c>
      <c r="I12" s="2" t="s">
        <v>6</v>
      </c>
      <c r="J12" s="13">
        <f t="shared" ref="J12:J13" si="1">(F12/$H$10)*100</f>
        <v>5.8996915221784914</v>
      </c>
      <c r="K12" s="13"/>
    </row>
    <row r="13" spans="2:12" ht="16" thickBot="1" x14ac:dyDescent="0.4">
      <c r="D13" s="3" t="s">
        <v>11</v>
      </c>
      <c r="E13" s="2">
        <v>1</v>
      </c>
      <c r="F13" s="2">
        <v>289.77</v>
      </c>
      <c r="G13" s="2">
        <v>2078</v>
      </c>
      <c r="H13" s="2">
        <v>7261</v>
      </c>
      <c r="I13" s="2" t="s">
        <v>6</v>
      </c>
      <c r="J13" s="13">
        <f t="shared" si="1"/>
        <v>3.0823316668439524</v>
      </c>
      <c r="K13" s="13"/>
    </row>
    <row r="14" spans="2:12" ht="16" thickBot="1" x14ac:dyDescent="0.4">
      <c r="C14" s="7"/>
      <c r="D14" s="7"/>
      <c r="E14" s="7"/>
      <c r="F14" s="7"/>
      <c r="G14" s="7"/>
      <c r="H14" s="7"/>
      <c r="I14" s="7"/>
      <c r="J14" s="21">
        <f>SUM(J11:J13)</f>
        <v>22.765663227316242</v>
      </c>
      <c r="K14" s="23">
        <v>10526</v>
      </c>
      <c r="L14" s="1">
        <v>6.59</v>
      </c>
    </row>
    <row r="15" spans="2:12" ht="14.5" customHeight="1" x14ac:dyDescent="0.35">
      <c r="D15" t="s">
        <v>8</v>
      </c>
    </row>
    <row r="16" spans="2:12" ht="14.5" customHeight="1" x14ac:dyDescent="0.35">
      <c r="B16" s="29" t="s">
        <v>68</v>
      </c>
    </row>
    <row r="17" spans="3:16" ht="14.5" customHeight="1" x14ac:dyDescent="0.35">
      <c r="C17" s="8" t="s">
        <v>26</v>
      </c>
      <c r="D17" s="8" t="s">
        <v>27</v>
      </c>
      <c r="E17" s="9"/>
      <c r="F17" s="9"/>
      <c r="G17" s="17"/>
      <c r="H17" s="10"/>
      <c r="I17" s="10"/>
      <c r="J17" s="10"/>
      <c r="K17" s="10"/>
      <c r="L17" s="15"/>
    </row>
    <row r="18" spans="3:16" ht="14.5" customHeight="1" x14ac:dyDescent="0.35">
      <c r="C18" s="4"/>
      <c r="D18" s="4"/>
      <c r="E18" s="11" t="s">
        <v>0</v>
      </c>
      <c r="F18" s="12" t="s">
        <v>5</v>
      </c>
      <c r="G18" s="12" t="s">
        <v>1</v>
      </c>
      <c r="H18" s="12" t="s">
        <v>2</v>
      </c>
      <c r="I18" s="12" t="s">
        <v>3</v>
      </c>
      <c r="J18" s="12" t="s">
        <v>9</v>
      </c>
      <c r="K18" s="12" t="s">
        <v>12</v>
      </c>
    </row>
    <row r="19" spans="3:16" ht="14.5" customHeight="1" x14ac:dyDescent="0.35">
      <c r="D19" s="1" t="s">
        <v>7</v>
      </c>
      <c r="E19" s="2"/>
      <c r="F19" s="2"/>
      <c r="G19" s="2">
        <v>2096</v>
      </c>
      <c r="H19" s="2">
        <v>7487</v>
      </c>
      <c r="I19" s="2"/>
      <c r="J19" s="2"/>
      <c r="K19" s="2"/>
      <c r="L19" s="1"/>
      <c r="M19" s="1"/>
    </row>
    <row r="20" spans="3:16" ht="14.5" customHeight="1" x14ac:dyDescent="0.35">
      <c r="D20" s="3" t="s">
        <v>4</v>
      </c>
      <c r="E20" s="2">
        <v>14</v>
      </c>
      <c r="F20" s="2">
        <v>557</v>
      </c>
      <c r="G20" s="2">
        <v>2082</v>
      </c>
      <c r="H20" s="2">
        <v>6930</v>
      </c>
      <c r="I20" s="2" t="s">
        <v>6</v>
      </c>
      <c r="J20" s="13">
        <f>(F20/$H$19)*100</f>
        <v>7.4395619073059969</v>
      </c>
      <c r="K20" s="13"/>
    </row>
    <row r="21" spans="3:16" ht="14.5" customHeight="1" x14ac:dyDescent="0.35">
      <c r="D21" s="3" t="s">
        <v>10</v>
      </c>
      <c r="E21" s="2">
        <v>3</v>
      </c>
      <c r="F21" s="2">
        <v>215</v>
      </c>
      <c r="G21" s="2">
        <v>2079</v>
      </c>
      <c r="H21" s="2">
        <v>6716</v>
      </c>
      <c r="I21" s="2" t="s">
        <v>6</v>
      </c>
      <c r="J21" s="13">
        <f t="shared" ref="J21:J22" si="2">(F21/$H$19)*100</f>
        <v>2.8716441832509685</v>
      </c>
      <c r="K21" s="13"/>
      <c r="P21" s="14"/>
    </row>
    <row r="22" spans="3:16" ht="14.5" customHeight="1" thickBot="1" x14ac:dyDescent="0.4">
      <c r="D22" s="3" t="s">
        <v>11</v>
      </c>
      <c r="E22" s="2">
        <v>1</v>
      </c>
      <c r="F22" s="2">
        <v>313</v>
      </c>
      <c r="G22" s="2">
        <v>2078</v>
      </c>
      <c r="H22" s="2">
        <v>6402</v>
      </c>
      <c r="I22" s="2" t="s">
        <v>6</v>
      </c>
      <c r="J22" s="13">
        <f t="shared" si="2"/>
        <v>4.1805796714304799</v>
      </c>
      <c r="K22" s="13"/>
    </row>
    <row r="23" spans="3:16" ht="14.5" customHeight="1" thickBot="1" x14ac:dyDescent="0.4">
      <c r="D23" s="5"/>
      <c r="E23" s="6"/>
      <c r="F23" s="6"/>
      <c r="G23" s="6"/>
      <c r="H23" s="6"/>
      <c r="I23" s="6"/>
      <c r="J23" s="21">
        <f>SUM(J20:J22)</f>
        <v>14.491785761987444</v>
      </c>
      <c r="K23" s="21">
        <v>24620</v>
      </c>
      <c r="L23" s="1">
        <v>4.7300000000000004</v>
      </c>
    </row>
    <row r="24" spans="3:16" ht="14.5" customHeight="1" x14ac:dyDescent="0.35">
      <c r="C24" s="8" t="s">
        <v>29</v>
      </c>
      <c r="D24" s="8" t="s">
        <v>28</v>
      </c>
      <c r="E24" s="19"/>
      <c r="F24" s="19"/>
      <c r="G24" s="20"/>
      <c r="H24" s="19"/>
      <c r="I24" s="19"/>
      <c r="J24" s="19"/>
      <c r="K24" s="19"/>
    </row>
    <row r="25" spans="3:16" ht="14.5" customHeight="1" x14ac:dyDescent="0.35">
      <c r="D25" s="1" t="s">
        <v>7</v>
      </c>
      <c r="E25" s="2"/>
      <c r="F25" s="2"/>
      <c r="G25" s="2">
        <v>2096</v>
      </c>
      <c r="H25" s="2">
        <v>4738</v>
      </c>
      <c r="I25" s="2"/>
      <c r="J25" s="2"/>
      <c r="K25" s="2"/>
    </row>
    <row r="26" spans="3:16" ht="14.5" customHeight="1" x14ac:dyDescent="0.35">
      <c r="D26" s="3" t="s">
        <v>4</v>
      </c>
      <c r="E26" s="2">
        <v>14</v>
      </c>
      <c r="F26" s="2">
        <v>675</v>
      </c>
      <c r="G26" s="2">
        <v>2082</v>
      </c>
      <c r="H26" s="2">
        <v>4062</v>
      </c>
      <c r="I26" s="2" t="s">
        <v>6</v>
      </c>
      <c r="J26" s="13">
        <f>(F26/$H$25)*100</f>
        <v>14.246517517940058</v>
      </c>
      <c r="K26" s="13"/>
      <c r="M26" s="1"/>
      <c r="N26" s="1"/>
    </row>
    <row r="27" spans="3:16" ht="14.5" customHeight="1" x14ac:dyDescent="0.35">
      <c r="D27" s="3" t="s">
        <v>10</v>
      </c>
      <c r="E27" s="2">
        <v>3</v>
      </c>
      <c r="F27" s="2">
        <v>213</v>
      </c>
      <c r="G27" s="2">
        <v>2079</v>
      </c>
      <c r="H27" s="2">
        <v>3850</v>
      </c>
      <c r="I27" s="2" t="s">
        <v>6</v>
      </c>
      <c r="J27" s="13">
        <f t="shared" ref="J27:J28" si="3">(F27/$H$25)*100</f>
        <v>4.49556775010553</v>
      </c>
      <c r="K27" s="13"/>
      <c r="L27" s="1"/>
      <c r="M27" s="16"/>
      <c r="N27" s="1"/>
    </row>
    <row r="28" spans="3:16" ht="14.5" customHeight="1" thickBot="1" x14ac:dyDescent="0.4">
      <c r="D28" s="3" t="s">
        <v>11</v>
      </c>
      <c r="E28" s="2">
        <v>1</v>
      </c>
      <c r="F28" s="2">
        <v>93</v>
      </c>
      <c r="G28" s="2">
        <v>2078</v>
      </c>
      <c r="H28" s="2">
        <v>3757</v>
      </c>
      <c r="I28" s="2" t="s">
        <v>6</v>
      </c>
      <c r="J28" s="13">
        <f t="shared" si="3"/>
        <v>1.9628535246939638</v>
      </c>
      <c r="K28" s="13"/>
      <c r="L28" s="1"/>
      <c r="M28" s="1"/>
      <c r="N28" s="1"/>
    </row>
    <row r="29" spans="3:16" ht="16" thickBot="1" x14ac:dyDescent="0.4">
      <c r="C29" s="7"/>
      <c r="D29" s="7"/>
      <c r="E29" s="7"/>
      <c r="F29" s="7"/>
      <c r="G29" s="7"/>
      <c r="H29" s="7"/>
      <c r="I29" s="7"/>
      <c r="J29" s="21">
        <f>SUM(J26:J28)</f>
        <v>20.704938792739554</v>
      </c>
      <c r="K29" s="21">
        <v>9262</v>
      </c>
      <c r="L29" s="1">
        <v>3.59</v>
      </c>
    </row>
    <row r="30" spans="3:16" ht="15.5" x14ac:dyDescent="0.35">
      <c r="D30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E9887-5155-46A1-B458-1CC08359F4C2}">
  <dimension ref="A1:O97"/>
  <sheetViews>
    <sheetView tabSelected="1" topLeftCell="H1" workbookViewId="0">
      <selection activeCell="N3" sqref="N3"/>
    </sheetView>
  </sheetViews>
  <sheetFormatPr defaultColWidth="10.90625" defaultRowHeight="14.5" x14ac:dyDescent="0.35"/>
  <cols>
    <col min="1" max="1" width="21.36328125" bestFit="1" customWidth="1"/>
  </cols>
  <sheetData>
    <row r="1" spans="1:15" x14ac:dyDescent="0.35">
      <c r="A1" s="29" t="s">
        <v>13</v>
      </c>
    </row>
    <row r="3" spans="1:15" x14ac:dyDescent="0.35">
      <c r="E3" s="14"/>
    </row>
    <row r="4" spans="1:15" x14ac:dyDescent="0.35">
      <c r="E4" s="14"/>
    </row>
    <row r="5" spans="1:15" ht="15" thickBot="1" x14ac:dyDescent="0.4">
      <c r="A5" t="s">
        <v>30</v>
      </c>
    </row>
    <row r="6" spans="1:15" x14ac:dyDescent="0.35">
      <c r="B6" t="s">
        <v>31</v>
      </c>
      <c r="C6" t="s">
        <v>32</v>
      </c>
      <c r="D6" s="14" t="s">
        <v>33</v>
      </c>
      <c r="E6" t="s">
        <v>34</v>
      </c>
      <c r="G6" s="24" t="s">
        <v>58</v>
      </c>
      <c r="H6" s="24" t="s">
        <v>35</v>
      </c>
      <c r="I6" s="24" t="s">
        <v>36</v>
      </c>
      <c r="J6" s="24"/>
      <c r="K6" s="25"/>
      <c r="L6" s="35" t="s">
        <v>37</v>
      </c>
      <c r="M6" s="26" t="s">
        <v>38</v>
      </c>
      <c r="N6" s="30" t="s">
        <v>64</v>
      </c>
    </row>
    <row r="7" spans="1:15" x14ac:dyDescent="0.35">
      <c r="A7" t="s">
        <v>39</v>
      </c>
      <c r="B7">
        <v>0.84646200000000005</v>
      </c>
      <c r="C7">
        <v>3.0786999999999998E-2</v>
      </c>
      <c r="D7">
        <v>27.494</v>
      </c>
      <c r="E7" s="14">
        <v>2E-16</v>
      </c>
      <c r="F7" t="s">
        <v>21</v>
      </c>
      <c r="G7" s="24">
        <v>2008</v>
      </c>
      <c r="H7">
        <f t="shared" ref="H7:H18" si="0">C7^2</f>
        <v>9.4783936899999995E-4</v>
      </c>
      <c r="I7">
        <f t="shared" ref="I7:I18" si="1">H7/2</f>
        <v>4.7391968449999998E-4</v>
      </c>
      <c r="K7" s="27">
        <v>2008</v>
      </c>
      <c r="L7" s="36">
        <f>EXP(B7+I7)</f>
        <v>2.332488957843172</v>
      </c>
      <c r="M7" s="33">
        <f>L7/AVERAGE($L$7:$L$19)</f>
        <v>0.62772783969625845</v>
      </c>
      <c r="N7" s="31">
        <v>2.58</v>
      </c>
      <c r="O7">
        <f>MAX($N$7:$N$19)</f>
        <v>8.49</v>
      </c>
    </row>
    <row r="8" spans="1:15" x14ac:dyDescent="0.35">
      <c r="A8" t="s">
        <v>40</v>
      </c>
      <c r="B8">
        <v>0.26722699999999999</v>
      </c>
      <c r="C8">
        <v>3.7290999999999998E-2</v>
      </c>
      <c r="D8">
        <v>7.1660000000000004</v>
      </c>
      <c r="E8" s="14">
        <v>7.7200000000000004E-13</v>
      </c>
      <c r="F8" t="s">
        <v>21</v>
      </c>
      <c r="G8" s="24">
        <v>2009</v>
      </c>
      <c r="H8">
        <f t="shared" si="0"/>
        <v>1.3906186809999998E-3</v>
      </c>
      <c r="I8">
        <f t="shared" si="1"/>
        <v>6.9530934049999991E-4</v>
      </c>
      <c r="K8" s="27">
        <v>2009</v>
      </c>
      <c r="L8" s="36">
        <f>EXP($B$7+$I$7+B8+I8)</f>
        <v>3.0491358695737927</v>
      </c>
      <c r="M8" s="33">
        <f>L8/AVERAGE($L$7:$L$19)</f>
        <v>0.82059444093480738</v>
      </c>
      <c r="N8" s="31">
        <v>2.87</v>
      </c>
    </row>
    <row r="9" spans="1:15" x14ac:dyDescent="0.35">
      <c r="A9" t="s">
        <v>41</v>
      </c>
      <c r="B9">
        <v>6.1884000000000002E-2</v>
      </c>
      <c r="C9">
        <v>3.8954999999999997E-2</v>
      </c>
      <c r="D9">
        <v>1.589</v>
      </c>
      <c r="E9" s="14">
        <v>0.112</v>
      </c>
      <c r="G9" s="24">
        <v>2010</v>
      </c>
      <c r="H9">
        <f t="shared" si="0"/>
        <v>1.5174920249999997E-3</v>
      </c>
      <c r="I9">
        <f t="shared" si="1"/>
        <v>7.5874601249999987E-4</v>
      </c>
      <c r="K9" s="27">
        <v>2010</v>
      </c>
      <c r="L9" s="36">
        <f t="shared" ref="L9:L19" si="2">EXP($B$7+$I$7+B9+I9)</f>
        <v>2.4832760235625106</v>
      </c>
      <c r="M9" s="33">
        <f>L9/AVERAGE($L$7:$L$19)</f>
        <v>0.66830819858707302</v>
      </c>
      <c r="N9" s="31">
        <v>2.35</v>
      </c>
    </row>
    <row r="10" spans="1:15" x14ac:dyDescent="0.35">
      <c r="A10" t="s">
        <v>43</v>
      </c>
      <c r="B10">
        <v>-0.75346599999999997</v>
      </c>
      <c r="C10">
        <v>5.7339000000000001E-2</v>
      </c>
      <c r="D10">
        <v>-13.141</v>
      </c>
      <c r="E10" s="14">
        <v>2E-16</v>
      </c>
      <c r="F10" t="s">
        <v>21</v>
      </c>
      <c r="G10" s="24">
        <v>2011</v>
      </c>
      <c r="H10">
        <f t="shared" si="0"/>
        <v>3.287760921E-3</v>
      </c>
      <c r="I10">
        <f t="shared" si="1"/>
        <v>1.6438804605E-3</v>
      </c>
      <c r="K10" s="27">
        <v>2011</v>
      </c>
      <c r="L10" s="36">
        <f t="shared" si="2"/>
        <v>1.0997840035840882</v>
      </c>
      <c r="M10" s="33">
        <f>L10/AVERAGE($L$7:$L$19)</f>
        <v>0.29597783705725023</v>
      </c>
      <c r="N10" s="31">
        <v>1.1200000000000001</v>
      </c>
    </row>
    <row r="11" spans="1:15" x14ac:dyDescent="0.35">
      <c r="A11" t="s">
        <v>44</v>
      </c>
      <c r="B11">
        <v>1.129262</v>
      </c>
      <c r="C11">
        <v>3.1903000000000001E-2</v>
      </c>
      <c r="D11">
        <v>35.396000000000001</v>
      </c>
      <c r="E11" s="14">
        <v>2E-16</v>
      </c>
      <c r="F11" t="s">
        <v>21</v>
      </c>
      <c r="G11" s="24">
        <v>2012</v>
      </c>
      <c r="H11">
        <f t="shared" si="0"/>
        <v>1.0178014090000001E-3</v>
      </c>
      <c r="I11">
        <f t="shared" si="1"/>
        <v>5.0890070450000007E-4</v>
      </c>
      <c r="K11" s="27">
        <v>2012</v>
      </c>
      <c r="L11" s="36">
        <f t="shared" si="2"/>
        <v>7.2189305624475884</v>
      </c>
      <c r="M11" s="33">
        <f>L11/AVERAGE($L$7:$L$19)</f>
        <v>1.9427846256870482</v>
      </c>
      <c r="N11" s="31">
        <v>8.49</v>
      </c>
    </row>
    <row r="12" spans="1:15" x14ac:dyDescent="0.35">
      <c r="A12" t="s">
        <v>45</v>
      </c>
      <c r="B12">
        <v>0.75797599999999998</v>
      </c>
      <c r="C12">
        <v>3.6893000000000002E-2</v>
      </c>
      <c r="D12">
        <v>20.545000000000002</v>
      </c>
      <c r="E12" s="14">
        <v>2E-16</v>
      </c>
      <c r="F12" t="s">
        <v>21</v>
      </c>
      <c r="G12" s="24">
        <v>2014</v>
      </c>
      <c r="H12">
        <f t="shared" si="0"/>
        <v>1.3610934490000002E-3</v>
      </c>
      <c r="I12">
        <f t="shared" si="1"/>
        <v>6.8054672450000011E-4</v>
      </c>
      <c r="K12" s="27">
        <v>2013</v>
      </c>
      <c r="L12" s="36"/>
      <c r="M12" s="33"/>
      <c r="N12" s="31"/>
    </row>
    <row r="13" spans="1:15" x14ac:dyDescent="0.35">
      <c r="A13" t="s">
        <v>46</v>
      </c>
      <c r="B13">
        <v>0.57892900000000003</v>
      </c>
      <c r="C13">
        <v>3.7661E-2</v>
      </c>
      <c r="D13">
        <v>15.372</v>
      </c>
      <c r="E13" s="14">
        <v>2E-16</v>
      </c>
      <c r="F13" t="s">
        <v>21</v>
      </c>
      <c r="G13" s="24">
        <v>2015</v>
      </c>
      <c r="H13">
        <f t="shared" si="0"/>
        <v>1.4183509210000001E-3</v>
      </c>
      <c r="I13">
        <f t="shared" si="1"/>
        <v>7.0917546050000004E-4</v>
      </c>
      <c r="K13" s="27">
        <v>2014</v>
      </c>
      <c r="L13" s="36">
        <f t="shared" si="2"/>
        <v>4.164407860422938</v>
      </c>
      <c r="M13" s="33">
        <f t="shared" ref="M13:M19" si="3">L13/AVERAGE($L$7:$L$19)</f>
        <v>1.1207404609772098</v>
      </c>
      <c r="N13" s="31">
        <v>5.14</v>
      </c>
    </row>
    <row r="14" spans="1:15" x14ac:dyDescent="0.35">
      <c r="A14" t="s">
        <v>47</v>
      </c>
      <c r="B14">
        <v>0.499303</v>
      </c>
      <c r="C14">
        <v>3.6984999999999997E-2</v>
      </c>
      <c r="D14">
        <v>13.5</v>
      </c>
      <c r="E14" s="14">
        <v>2E-16</v>
      </c>
      <c r="F14" t="s">
        <v>21</v>
      </c>
      <c r="G14" s="24">
        <v>2016</v>
      </c>
      <c r="H14">
        <f t="shared" si="0"/>
        <v>1.3678902249999998E-3</v>
      </c>
      <c r="I14">
        <f t="shared" si="1"/>
        <v>6.8394511249999991E-4</v>
      </c>
      <c r="K14" s="27">
        <v>2015</v>
      </c>
      <c r="L14" s="36">
        <f t="shared" si="2"/>
        <v>3.8455739546061594</v>
      </c>
      <c r="M14" s="33">
        <f t="shared" si="3"/>
        <v>1.0349347304731928</v>
      </c>
      <c r="N14" s="31">
        <v>4.12</v>
      </c>
    </row>
    <row r="15" spans="1:15" x14ac:dyDescent="0.35">
      <c r="A15" t="s">
        <v>48</v>
      </c>
      <c r="B15">
        <v>0.86042600000000002</v>
      </c>
      <c r="C15">
        <v>3.653E-2</v>
      </c>
      <c r="D15">
        <v>23.553999999999998</v>
      </c>
      <c r="E15" s="14">
        <v>2E-16</v>
      </c>
      <c r="F15" t="s">
        <v>21</v>
      </c>
      <c r="G15" s="24">
        <v>2017</v>
      </c>
      <c r="H15">
        <f t="shared" si="0"/>
        <v>1.3344409E-3</v>
      </c>
      <c r="I15">
        <f t="shared" si="1"/>
        <v>6.6722044999999999E-4</v>
      </c>
      <c r="K15" s="27">
        <v>2016</v>
      </c>
      <c r="L15" s="36">
        <f t="shared" si="2"/>
        <v>5.5180754003399874</v>
      </c>
      <c r="M15" s="33">
        <f t="shared" si="3"/>
        <v>1.4850443508806455</v>
      </c>
      <c r="N15" s="31">
        <v>3.79</v>
      </c>
    </row>
    <row r="16" spans="1:15" x14ac:dyDescent="0.35">
      <c r="A16" t="s">
        <v>49</v>
      </c>
      <c r="B16">
        <v>0.45885999999999999</v>
      </c>
      <c r="C16">
        <v>3.4584999999999998E-2</v>
      </c>
      <c r="D16">
        <v>13.268000000000001</v>
      </c>
      <c r="E16" s="14">
        <v>2E-16</v>
      </c>
      <c r="F16" t="s">
        <v>21</v>
      </c>
      <c r="G16" s="24">
        <v>2018</v>
      </c>
      <c r="H16">
        <f t="shared" si="0"/>
        <v>1.1961222249999997E-3</v>
      </c>
      <c r="I16">
        <f t="shared" si="1"/>
        <v>5.9806111249999987E-4</v>
      </c>
      <c r="K16" s="27">
        <v>2017</v>
      </c>
      <c r="L16" s="36">
        <f t="shared" si="2"/>
        <v>3.6928332460787581</v>
      </c>
      <c r="M16" s="33">
        <f t="shared" si="3"/>
        <v>0.9938286001846961</v>
      </c>
      <c r="N16" s="31">
        <v>5.43</v>
      </c>
    </row>
    <row r="17" spans="1:14" x14ac:dyDescent="0.35">
      <c r="A17" t="s">
        <v>50</v>
      </c>
      <c r="B17">
        <v>0.51961100000000005</v>
      </c>
      <c r="C17">
        <v>3.5512000000000002E-2</v>
      </c>
      <c r="D17">
        <v>14.632</v>
      </c>
      <c r="E17" s="14">
        <v>2E-16</v>
      </c>
      <c r="F17" t="s">
        <v>21</v>
      </c>
      <c r="G17" s="24">
        <v>2019</v>
      </c>
      <c r="H17">
        <f t="shared" si="0"/>
        <v>1.2611021440000001E-3</v>
      </c>
      <c r="I17">
        <f t="shared" si="1"/>
        <v>6.3055107200000007E-4</v>
      </c>
      <c r="K17" s="27">
        <v>2018</v>
      </c>
      <c r="L17" s="36">
        <f t="shared" si="2"/>
        <v>3.9242587141337717</v>
      </c>
      <c r="M17" s="33">
        <f t="shared" si="3"/>
        <v>1.0561106567082137</v>
      </c>
      <c r="N17" s="31">
        <v>3.84</v>
      </c>
    </row>
    <row r="18" spans="1:14" x14ac:dyDescent="0.35">
      <c r="A18" t="s">
        <v>51</v>
      </c>
      <c r="B18">
        <v>0.92751099999999997</v>
      </c>
      <c r="C18">
        <v>3.3590000000000002E-2</v>
      </c>
      <c r="D18">
        <v>27.611999999999998</v>
      </c>
      <c r="E18" s="14">
        <v>2E-16</v>
      </c>
      <c r="F18" t="s">
        <v>21</v>
      </c>
      <c r="G18" s="24">
        <v>2020</v>
      </c>
      <c r="H18">
        <f t="shared" si="0"/>
        <v>1.1282881000000001E-3</v>
      </c>
      <c r="I18">
        <f t="shared" si="1"/>
        <v>5.6414405000000006E-4</v>
      </c>
      <c r="K18" s="27">
        <v>2019</v>
      </c>
      <c r="L18" s="36">
        <f t="shared" si="2"/>
        <v>5.9003464158240995</v>
      </c>
      <c r="M18" s="33">
        <f t="shared" si="3"/>
        <v>1.5879225051036034</v>
      </c>
      <c r="N18" s="31">
        <v>3.77</v>
      </c>
    </row>
    <row r="19" spans="1:14" ht="15" thickBot="1" x14ac:dyDescent="0.4">
      <c r="A19" t="s">
        <v>52</v>
      </c>
      <c r="B19">
        <v>-0.53940299999999997</v>
      </c>
      <c r="C19">
        <v>2.3198E-2</v>
      </c>
      <c r="D19">
        <v>-23.253</v>
      </c>
      <c r="E19" s="14">
        <v>2E-16</v>
      </c>
      <c r="F19" t="s">
        <v>21</v>
      </c>
      <c r="K19" s="28">
        <v>2020</v>
      </c>
      <c r="L19" s="37">
        <f t="shared" si="2"/>
        <v>1.3600655806948294</v>
      </c>
      <c r="M19" s="34">
        <f t="shared" si="3"/>
        <v>0.36602575371000129</v>
      </c>
      <c r="N19" s="32">
        <v>5.64</v>
      </c>
    </row>
    <row r="20" spans="1:14" x14ac:dyDescent="0.35">
      <c r="A20" t="s">
        <v>53</v>
      </c>
      <c r="B20">
        <v>6.5550000000000001E-3</v>
      </c>
      <c r="C20">
        <v>1.9931000000000001E-2</v>
      </c>
      <c r="D20">
        <v>0.32900000000000001</v>
      </c>
      <c r="E20">
        <v>0.74199999999999999</v>
      </c>
    </row>
    <row r="21" spans="1:14" x14ac:dyDescent="0.35">
      <c r="A21" t="s">
        <v>54</v>
      </c>
      <c r="B21">
        <v>0.45846199999999998</v>
      </c>
      <c r="C21">
        <v>1.8551999999999999E-2</v>
      </c>
      <c r="D21">
        <v>24.713000000000001</v>
      </c>
      <c r="E21" s="14">
        <v>2E-16</v>
      </c>
      <c r="F21" t="s">
        <v>21</v>
      </c>
    </row>
    <row r="22" spans="1:14" x14ac:dyDescent="0.35">
      <c r="A22" t="s">
        <v>55</v>
      </c>
      <c r="B22">
        <v>1.1001749999999999</v>
      </c>
      <c r="C22">
        <v>2.9884000000000001E-2</v>
      </c>
      <c r="D22">
        <v>36.814</v>
      </c>
      <c r="E22" s="14">
        <v>2E-16</v>
      </c>
      <c r="F22" t="s">
        <v>21</v>
      </c>
    </row>
    <row r="23" spans="1:14" x14ac:dyDescent="0.35">
      <c r="A23" t="s">
        <v>57</v>
      </c>
      <c r="B23">
        <v>-0.20105600000000001</v>
      </c>
      <c r="C23">
        <v>1.5464E-2</v>
      </c>
      <c r="D23">
        <v>-13.002000000000001</v>
      </c>
      <c r="E23" s="14">
        <v>2E-16</v>
      </c>
      <c r="F23" t="s">
        <v>21</v>
      </c>
    </row>
    <row r="24" spans="1:14" x14ac:dyDescent="0.35">
      <c r="A24" t="s">
        <v>56</v>
      </c>
    </row>
    <row r="28" spans="1:14" x14ac:dyDescent="0.35">
      <c r="A28" s="29" t="s">
        <v>14</v>
      </c>
      <c r="F28" s="14"/>
    </row>
    <row r="30" spans="1:14" ht="15" thickBot="1" x14ac:dyDescent="0.4">
      <c r="A30" t="s">
        <v>30</v>
      </c>
    </row>
    <row r="31" spans="1:14" x14ac:dyDescent="0.35">
      <c r="B31" t="s">
        <v>31</v>
      </c>
      <c r="C31" t="s">
        <v>32</v>
      </c>
      <c r="D31" s="14" t="s">
        <v>33</v>
      </c>
      <c r="E31" t="s">
        <v>34</v>
      </c>
      <c r="G31" s="24" t="s">
        <v>58</v>
      </c>
      <c r="H31" s="24" t="s">
        <v>35</v>
      </c>
      <c r="I31" s="24" t="s">
        <v>36</v>
      </c>
      <c r="J31" s="24"/>
      <c r="K31" s="25"/>
      <c r="L31" s="35" t="s">
        <v>37</v>
      </c>
      <c r="M31" s="26" t="s">
        <v>38</v>
      </c>
      <c r="N31" s="30" t="s">
        <v>64</v>
      </c>
    </row>
    <row r="32" spans="1:14" x14ac:dyDescent="0.35">
      <c r="A32" t="s">
        <v>39</v>
      </c>
      <c r="B32">
        <v>-1.2292650000000001</v>
      </c>
      <c r="C32">
        <v>7.0226999999999998E-2</v>
      </c>
      <c r="D32">
        <v>-17.504000000000001</v>
      </c>
      <c r="E32" s="14">
        <v>2E-16</v>
      </c>
      <c r="F32" t="s">
        <v>21</v>
      </c>
      <c r="G32" s="24">
        <v>2008</v>
      </c>
      <c r="H32">
        <f t="shared" ref="H32:H43" si="4">C32^2</f>
        <v>4.9318315289999994E-3</v>
      </c>
      <c r="I32">
        <f t="shared" ref="I32:I43" si="5">H32/2</f>
        <v>2.4659157644999997E-3</v>
      </c>
      <c r="K32" s="27">
        <v>2008</v>
      </c>
      <c r="L32" s="36">
        <f>EXP(B32+I32)</f>
        <v>0.29322968059422977</v>
      </c>
      <c r="M32" s="33">
        <f>L32/AVERAGE($L$32:$L$44)</f>
        <v>0.52868200186546066</v>
      </c>
      <c r="N32" s="31">
        <v>0.53500000000000003</v>
      </c>
    </row>
    <row r="33" spans="1:14" x14ac:dyDescent="0.35">
      <c r="A33" t="s">
        <v>40</v>
      </c>
      <c r="B33">
        <v>4.0920000000000002E-3</v>
      </c>
      <c r="C33">
        <v>8.2962999999999995E-2</v>
      </c>
      <c r="D33">
        <v>4.9000000000000002E-2</v>
      </c>
      <c r="E33">
        <v>0.96065999999999996</v>
      </c>
      <c r="G33" s="24">
        <v>2009</v>
      </c>
      <c r="H33">
        <f t="shared" si="4"/>
        <v>6.8828593689999988E-3</v>
      </c>
      <c r="I33">
        <f t="shared" si="5"/>
        <v>3.4414296844999994E-3</v>
      </c>
      <c r="K33" s="27">
        <v>2009</v>
      </c>
      <c r="L33" s="36">
        <f>EXP($B$32+$I$32+B33+I33)</f>
        <v>0.29544704747637934</v>
      </c>
      <c r="M33" s="33">
        <f>L33/AVERAGE($L$32:$L$44)</f>
        <v>0.53267983032453547</v>
      </c>
      <c r="N33" s="31">
        <v>0.52700000000000002</v>
      </c>
    </row>
    <row r="34" spans="1:14" x14ac:dyDescent="0.35">
      <c r="A34" t="s">
        <v>41</v>
      </c>
      <c r="B34">
        <v>-0.17632300000000001</v>
      </c>
      <c r="C34">
        <v>8.6439000000000002E-2</v>
      </c>
      <c r="D34">
        <v>-2.04</v>
      </c>
      <c r="E34">
        <v>4.1360000000000001E-2</v>
      </c>
      <c r="F34" t="s">
        <v>59</v>
      </c>
      <c r="G34" s="24">
        <v>2010</v>
      </c>
      <c r="H34">
        <f t="shared" si="4"/>
        <v>7.4717007210000005E-3</v>
      </c>
      <c r="I34">
        <f t="shared" si="5"/>
        <v>3.7358503605000003E-3</v>
      </c>
      <c r="K34" s="27">
        <v>2010</v>
      </c>
      <c r="L34" s="36">
        <f t="shared" ref="L34:L44" si="6">EXP($B$32+$I$32+B34+I34)</f>
        <v>0.24674836326173591</v>
      </c>
      <c r="M34" s="33">
        <f>L34/AVERAGE($L$32:$L$44)</f>
        <v>0.44487794817318871</v>
      </c>
      <c r="N34" s="31">
        <v>0.44500000000000001</v>
      </c>
    </row>
    <row r="35" spans="1:14" x14ac:dyDescent="0.35">
      <c r="A35" t="s">
        <v>43</v>
      </c>
      <c r="B35">
        <v>-0.81721900000000003</v>
      </c>
      <c r="C35">
        <v>0.118933</v>
      </c>
      <c r="D35">
        <v>-6.8710000000000004</v>
      </c>
      <c r="E35" s="14">
        <v>6.3600000000000004E-12</v>
      </c>
      <c r="F35" t="s">
        <v>21</v>
      </c>
      <c r="G35" s="24">
        <v>2011</v>
      </c>
      <c r="H35">
        <f t="shared" si="4"/>
        <v>1.4145058488999999E-2</v>
      </c>
      <c r="I35">
        <f t="shared" si="5"/>
        <v>7.0725292444999994E-3</v>
      </c>
      <c r="K35" s="27">
        <v>2011</v>
      </c>
      <c r="L35" s="36">
        <f t="shared" si="6"/>
        <v>0.13042648360359665</v>
      </c>
      <c r="M35" s="33">
        <f>L35/AVERAGE($L$32:$L$44)</f>
        <v>0.23515400728905292</v>
      </c>
      <c r="N35" s="31">
        <v>0.26700000000000002</v>
      </c>
    </row>
    <row r="36" spans="1:14" x14ac:dyDescent="0.35">
      <c r="A36" t="s">
        <v>44</v>
      </c>
      <c r="B36">
        <v>1.958548</v>
      </c>
      <c r="C36">
        <v>6.3427999999999998E-2</v>
      </c>
      <c r="D36">
        <v>30.878</v>
      </c>
      <c r="E36" s="14">
        <v>2E-16</v>
      </c>
      <c r="F36" t="s">
        <v>21</v>
      </c>
      <c r="G36" s="24">
        <v>2012</v>
      </c>
      <c r="H36">
        <f t="shared" si="4"/>
        <v>4.0231111839999995E-3</v>
      </c>
      <c r="I36">
        <f t="shared" si="5"/>
        <v>2.0115555919999997E-3</v>
      </c>
      <c r="K36" s="27">
        <v>2012</v>
      </c>
      <c r="L36" s="36">
        <f t="shared" si="6"/>
        <v>2.0828985792779302</v>
      </c>
      <c r="M36" s="33">
        <f>L36/AVERAGE($L$32:$L$44)</f>
        <v>3.7553872048143875</v>
      </c>
      <c r="N36" s="31">
        <v>4.12</v>
      </c>
    </row>
    <row r="37" spans="1:14" x14ac:dyDescent="0.35">
      <c r="A37" t="s">
        <v>45</v>
      </c>
      <c r="B37">
        <v>-0.17374300000000001</v>
      </c>
      <c r="C37">
        <v>9.5806000000000002E-2</v>
      </c>
      <c r="D37">
        <v>-1.8129999999999999</v>
      </c>
      <c r="E37">
        <v>6.9760000000000003E-2</v>
      </c>
      <c r="F37" t="s">
        <v>60</v>
      </c>
      <c r="G37" s="24">
        <v>2014</v>
      </c>
      <c r="H37">
        <f t="shared" si="4"/>
        <v>9.1787896360000006E-3</v>
      </c>
      <c r="I37">
        <f t="shared" si="5"/>
        <v>4.5893948180000003E-3</v>
      </c>
      <c r="K37" s="27">
        <v>2013</v>
      </c>
      <c r="L37" s="36"/>
      <c r="M37" s="33"/>
      <c r="N37" s="31"/>
    </row>
    <row r="38" spans="1:14" x14ac:dyDescent="0.35">
      <c r="A38" t="s">
        <v>46</v>
      </c>
      <c r="B38">
        <v>7.9365000000000005E-2</v>
      </c>
      <c r="C38">
        <v>8.8051000000000004E-2</v>
      </c>
      <c r="D38">
        <v>0.90100000000000002</v>
      </c>
      <c r="E38">
        <v>0.3674</v>
      </c>
      <c r="G38" s="24">
        <v>2015</v>
      </c>
      <c r="H38">
        <f t="shared" si="4"/>
        <v>7.7529786010000004E-3</v>
      </c>
      <c r="I38">
        <f t="shared" si="5"/>
        <v>3.8764893005000002E-3</v>
      </c>
      <c r="K38" s="27">
        <v>2014</v>
      </c>
      <c r="L38" s="36">
        <f t="shared" si="6"/>
        <v>0.3186832567780461</v>
      </c>
      <c r="M38" s="33">
        <f t="shared" ref="M38:M44" si="7">L38/AVERAGE($L$32:$L$44)</f>
        <v>0.57457383513494675</v>
      </c>
      <c r="N38" s="31">
        <v>0.51700000000000002</v>
      </c>
    </row>
    <row r="39" spans="1:14" x14ac:dyDescent="0.35">
      <c r="A39" t="s">
        <v>47</v>
      </c>
      <c r="B39">
        <v>1.2314160000000001</v>
      </c>
      <c r="C39">
        <v>6.8441000000000002E-2</v>
      </c>
      <c r="D39">
        <v>17.992000000000001</v>
      </c>
      <c r="E39" s="14">
        <v>2E-16</v>
      </c>
      <c r="F39" t="s">
        <v>21</v>
      </c>
      <c r="G39" s="24">
        <v>2016</v>
      </c>
      <c r="H39">
        <f t="shared" si="4"/>
        <v>4.6841704809999999E-3</v>
      </c>
      <c r="I39">
        <f t="shared" si="5"/>
        <v>2.3420852404999999E-3</v>
      </c>
      <c r="K39" s="27">
        <v>2015</v>
      </c>
      <c r="L39" s="36">
        <f t="shared" si="6"/>
        <v>1.0069832711184112</v>
      </c>
      <c r="M39" s="33">
        <f t="shared" si="7"/>
        <v>1.8155526771405137</v>
      </c>
      <c r="N39" s="31">
        <v>0.625</v>
      </c>
    </row>
    <row r="40" spans="1:14" x14ac:dyDescent="0.35">
      <c r="A40" t="s">
        <v>48</v>
      </c>
      <c r="B40">
        <v>0.71911199999999997</v>
      </c>
      <c r="C40">
        <v>7.8178999999999998E-2</v>
      </c>
      <c r="D40">
        <v>9.1980000000000004</v>
      </c>
      <c r="E40" s="14">
        <v>2E-16</v>
      </c>
      <c r="F40" t="s">
        <v>21</v>
      </c>
      <c r="G40" s="24">
        <v>2017</v>
      </c>
      <c r="H40">
        <f t="shared" si="4"/>
        <v>6.1119560409999994E-3</v>
      </c>
      <c r="I40">
        <f t="shared" si="5"/>
        <v>3.0559780204999997E-3</v>
      </c>
      <c r="K40" s="27">
        <v>2016</v>
      </c>
      <c r="L40" s="36">
        <f t="shared" si="6"/>
        <v>0.60372824595138941</v>
      </c>
      <c r="M40" s="33">
        <f t="shared" si="7"/>
        <v>1.0884991485360049</v>
      </c>
      <c r="N40" s="31">
        <v>1.96</v>
      </c>
    </row>
    <row r="41" spans="1:14" x14ac:dyDescent="0.35">
      <c r="A41" t="s">
        <v>49</v>
      </c>
      <c r="B41">
        <v>-0.24599499999999999</v>
      </c>
      <c r="C41">
        <v>8.8170999999999999E-2</v>
      </c>
      <c r="D41">
        <v>-2.79</v>
      </c>
      <c r="E41">
        <v>5.2700000000000004E-3</v>
      </c>
      <c r="F41" t="s">
        <v>42</v>
      </c>
      <c r="G41" s="24">
        <v>2018</v>
      </c>
      <c r="H41">
        <f t="shared" si="4"/>
        <v>7.7741252410000001E-3</v>
      </c>
      <c r="I41">
        <f t="shared" si="5"/>
        <v>3.8870626205000001E-3</v>
      </c>
      <c r="K41" s="27">
        <v>2017</v>
      </c>
      <c r="L41" s="36">
        <f t="shared" si="6"/>
        <v>0.23017692615693536</v>
      </c>
      <c r="M41" s="33">
        <f t="shared" si="7"/>
        <v>0.41500027506520276</v>
      </c>
      <c r="N41" s="31">
        <v>1.1599999999999999</v>
      </c>
    </row>
    <row r="42" spans="1:14" x14ac:dyDescent="0.35">
      <c r="A42" t="s">
        <v>50</v>
      </c>
      <c r="B42">
        <v>0.38682800000000001</v>
      </c>
      <c r="C42">
        <v>7.6185000000000003E-2</v>
      </c>
      <c r="D42">
        <v>5.077</v>
      </c>
      <c r="E42" s="14">
        <v>3.8299999999999998E-7</v>
      </c>
      <c r="F42" t="s">
        <v>21</v>
      </c>
      <c r="G42" s="24">
        <v>2019</v>
      </c>
      <c r="H42">
        <f t="shared" si="4"/>
        <v>5.8041542250000001E-3</v>
      </c>
      <c r="I42">
        <f t="shared" si="5"/>
        <v>2.9020771125000001E-3</v>
      </c>
      <c r="K42" s="27">
        <v>2018</v>
      </c>
      <c r="L42" s="36">
        <f t="shared" si="6"/>
        <v>0.43297772006315288</v>
      </c>
      <c r="M42" s="33">
        <f t="shared" si="7"/>
        <v>0.78064242112957238</v>
      </c>
      <c r="N42" s="31">
        <v>0.41699999999999998</v>
      </c>
    </row>
    <row r="43" spans="1:14" x14ac:dyDescent="0.35">
      <c r="A43" t="s">
        <v>51</v>
      </c>
      <c r="B43">
        <v>0.89865799999999996</v>
      </c>
      <c r="C43">
        <v>7.0732000000000003E-2</v>
      </c>
      <c r="D43">
        <v>12.705</v>
      </c>
      <c r="E43" s="14">
        <v>2E-16</v>
      </c>
      <c r="F43" t="s">
        <v>21</v>
      </c>
      <c r="G43" s="24">
        <v>2020</v>
      </c>
      <c r="H43">
        <f t="shared" si="4"/>
        <v>5.0030158240000006E-3</v>
      </c>
      <c r="I43">
        <f t="shared" si="5"/>
        <v>2.5015079120000003E-3</v>
      </c>
      <c r="K43" s="27">
        <v>2019</v>
      </c>
      <c r="L43" s="36">
        <f t="shared" si="6"/>
        <v>0.72206538999985292</v>
      </c>
      <c r="M43" s="33">
        <f t="shared" si="7"/>
        <v>1.3018565347453401</v>
      </c>
      <c r="N43" s="31">
        <v>0.79300000000000004</v>
      </c>
    </row>
    <row r="44" spans="1:14" ht="15" thickBot="1" x14ac:dyDescent="0.4">
      <c r="A44" t="s">
        <v>52</v>
      </c>
      <c r="B44">
        <v>-3.0079999999999998E-3</v>
      </c>
      <c r="C44">
        <v>5.5177999999999998E-2</v>
      </c>
      <c r="D44">
        <v>-5.5E-2</v>
      </c>
      <c r="E44" s="14">
        <v>0.95652999999999999</v>
      </c>
      <c r="K44" s="28">
        <v>2020</v>
      </c>
      <c r="L44" s="37">
        <f t="shared" si="6"/>
        <v>0.29234897096634238</v>
      </c>
      <c r="M44" s="34">
        <f t="shared" si="7"/>
        <v>0.52709411578179377</v>
      </c>
      <c r="N44" s="32">
        <v>1.36</v>
      </c>
    </row>
    <row r="45" spans="1:14" x14ac:dyDescent="0.35">
      <c r="A45" t="s">
        <v>53</v>
      </c>
      <c r="B45">
        <v>0.95808400000000005</v>
      </c>
      <c r="C45">
        <v>4.6027999999999999E-2</v>
      </c>
      <c r="D45">
        <v>20.815000000000001</v>
      </c>
      <c r="E45" s="14">
        <v>2E-16</v>
      </c>
      <c r="F45" t="s">
        <v>21</v>
      </c>
    </row>
    <row r="46" spans="1:14" x14ac:dyDescent="0.35">
      <c r="A46" t="s">
        <v>54</v>
      </c>
      <c r="B46">
        <v>1.366066</v>
      </c>
      <c r="C46">
        <v>4.505E-2</v>
      </c>
      <c r="D46">
        <v>30.323</v>
      </c>
      <c r="E46" s="14">
        <v>2E-16</v>
      </c>
      <c r="F46" t="s">
        <v>21</v>
      </c>
    </row>
    <row r="47" spans="1:14" x14ac:dyDescent="0.35">
      <c r="A47" t="s">
        <v>55</v>
      </c>
      <c r="B47">
        <v>1.4035439999999999</v>
      </c>
      <c r="C47">
        <v>6.2297999999999999E-2</v>
      </c>
      <c r="D47">
        <v>22.529</v>
      </c>
      <c r="E47" s="14">
        <v>2E-16</v>
      </c>
      <c r="F47" t="s">
        <v>21</v>
      </c>
    </row>
    <row r="48" spans="1:14" x14ac:dyDescent="0.35">
      <c r="A48" t="s">
        <v>57</v>
      </c>
      <c r="B48">
        <v>-0.35781200000000002</v>
      </c>
      <c r="C48">
        <v>3.1948999999999998E-2</v>
      </c>
      <c r="D48">
        <v>-11.2</v>
      </c>
      <c r="E48" s="14">
        <v>2E-16</v>
      </c>
      <c r="F48" t="s">
        <v>21</v>
      </c>
    </row>
    <row r="49" spans="1:14" x14ac:dyDescent="0.35">
      <c r="A49" t="s">
        <v>56</v>
      </c>
    </row>
    <row r="51" spans="1:14" x14ac:dyDescent="0.35">
      <c r="A51" s="29" t="s">
        <v>19</v>
      </c>
      <c r="E51" s="14"/>
    </row>
    <row r="54" spans="1:14" ht="15" thickBot="1" x14ac:dyDescent="0.4">
      <c r="A54" t="s">
        <v>30</v>
      </c>
    </row>
    <row r="55" spans="1:14" x14ac:dyDescent="0.35">
      <c r="B55" t="s">
        <v>31</v>
      </c>
      <c r="C55" t="s">
        <v>32</v>
      </c>
      <c r="D55" s="14" t="s">
        <v>33</v>
      </c>
      <c r="E55" t="s">
        <v>34</v>
      </c>
      <c r="G55" s="24" t="s">
        <v>58</v>
      </c>
      <c r="H55" s="24" t="s">
        <v>35</v>
      </c>
      <c r="I55" s="24" t="s">
        <v>36</v>
      </c>
      <c r="J55" s="24"/>
      <c r="K55" s="25"/>
      <c r="L55" s="35" t="s">
        <v>37</v>
      </c>
      <c r="M55" s="26" t="s">
        <v>38</v>
      </c>
      <c r="N55" s="24"/>
    </row>
    <row r="56" spans="1:14" x14ac:dyDescent="0.35">
      <c r="A56" t="s">
        <v>39</v>
      </c>
      <c r="B56">
        <v>0.80906999999999996</v>
      </c>
      <c r="C56">
        <v>6.0060000000000002E-2</v>
      </c>
      <c r="D56">
        <v>13.471</v>
      </c>
      <c r="E56" s="14">
        <v>2E-16</v>
      </c>
      <c r="F56" t="s">
        <v>21</v>
      </c>
      <c r="G56" s="24">
        <v>2008</v>
      </c>
      <c r="H56">
        <f>C56^2</f>
        <v>3.6072036000000004E-3</v>
      </c>
      <c r="I56">
        <f t="shared" ref="I56:I67" si="8">H56/2</f>
        <v>1.8036018000000002E-3</v>
      </c>
      <c r="K56" s="27">
        <v>2008</v>
      </c>
      <c r="L56" s="36">
        <f>EXP(B56+I56)</f>
        <v>2.2498726211690334</v>
      </c>
      <c r="M56" s="33">
        <f>L56/AVERAGE($L$56:$L$68)</f>
        <v>0.53824065273791077</v>
      </c>
    </row>
    <row r="57" spans="1:14" x14ac:dyDescent="0.35">
      <c r="A57" t="s">
        <v>40</v>
      </c>
      <c r="B57">
        <v>0.34181</v>
      </c>
      <c r="C57">
        <v>7.1900000000000006E-2</v>
      </c>
      <c r="D57">
        <v>4.7539999999999996</v>
      </c>
      <c r="E57" s="14">
        <v>1.9999999999999999E-6</v>
      </c>
      <c r="F57" t="s">
        <v>21</v>
      </c>
      <c r="G57" s="24">
        <v>2009</v>
      </c>
      <c r="H57">
        <f t="shared" ref="H57:H66" si="9">C57^2</f>
        <v>5.1696100000000007E-3</v>
      </c>
      <c r="I57">
        <f t="shared" si="8"/>
        <v>2.5848050000000003E-3</v>
      </c>
      <c r="K57" s="27">
        <v>2009</v>
      </c>
      <c r="L57" s="36">
        <f>EXP($B$56+$I$56+B57+I57)</f>
        <v>3.1748754613382846</v>
      </c>
      <c r="M57" s="33">
        <f>L57/AVERAGE($L$56:$L$68)</f>
        <v>0.75953057279499558</v>
      </c>
    </row>
    <row r="58" spans="1:14" x14ac:dyDescent="0.35">
      <c r="A58" t="s">
        <v>41</v>
      </c>
      <c r="B58">
        <v>0.1983</v>
      </c>
      <c r="C58">
        <v>7.2330000000000005E-2</v>
      </c>
      <c r="D58">
        <v>2.742</v>
      </c>
      <c r="E58">
        <v>6.11E-3</v>
      </c>
      <c r="F58" t="s">
        <v>42</v>
      </c>
      <c r="G58" s="24">
        <v>2010</v>
      </c>
      <c r="H58">
        <f t="shared" si="9"/>
        <v>5.2316289000000011E-3</v>
      </c>
      <c r="I58">
        <f t="shared" si="8"/>
        <v>2.6158144500000005E-3</v>
      </c>
      <c r="K58" s="27">
        <v>2010</v>
      </c>
      <c r="L58" s="36">
        <f t="shared" ref="L58:L60" si="10">EXP($B$56+$I$56+B58+I58)</f>
        <v>2.7505184364339637</v>
      </c>
      <c r="M58" s="33">
        <f>L58/AVERAGE($L$56:$L$68)</f>
        <v>0.65801095789353514</v>
      </c>
    </row>
    <row r="59" spans="1:14" x14ac:dyDescent="0.35">
      <c r="A59" t="s">
        <v>43</v>
      </c>
      <c r="B59">
        <v>-0.65471000000000001</v>
      </c>
      <c r="C59">
        <v>8.9959999999999998E-2</v>
      </c>
      <c r="D59">
        <v>-7.2779999999999996</v>
      </c>
      <c r="E59" s="14">
        <v>3.4000000000000002E-13</v>
      </c>
      <c r="F59" t="s">
        <v>21</v>
      </c>
      <c r="G59" s="24">
        <v>2011</v>
      </c>
      <c r="H59">
        <f t="shared" si="9"/>
        <v>8.0928015999999995E-3</v>
      </c>
      <c r="I59">
        <f t="shared" si="8"/>
        <v>4.0464007999999997E-3</v>
      </c>
      <c r="K59" s="27">
        <v>2011</v>
      </c>
      <c r="L59" s="36">
        <f t="shared" si="10"/>
        <v>1.1737573372042136</v>
      </c>
      <c r="M59" s="33">
        <f>L59/AVERAGE($L$56:$L$68)</f>
        <v>0.28079985924022827</v>
      </c>
    </row>
    <row r="60" spans="1:14" x14ac:dyDescent="0.35">
      <c r="A60" t="s">
        <v>44</v>
      </c>
      <c r="B60">
        <v>1.0941099999999999</v>
      </c>
      <c r="C60">
        <v>7.3410000000000003E-2</v>
      </c>
      <c r="D60">
        <v>14.904999999999999</v>
      </c>
      <c r="E60" s="14">
        <v>2E-16</v>
      </c>
      <c r="F60" t="s">
        <v>21</v>
      </c>
      <c r="G60" s="24">
        <v>2012</v>
      </c>
      <c r="H60">
        <f t="shared" si="9"/>
        <v>5.3890281000000002E-3</v>
      </c>
      <c r="I60">
        <f t="shared" si="8"/>
        <v>2.6945140500000001E-3</v>
      </c>
      <c r="K60" s="27">
        <v>2012</v>
      </c>
      <c r="L60" s="36">
        <f t="shared" si="10"/>
        <v>6.7374270980496984</v>
      </c>
      <c r="M60" s="33">
        <f>L60/AVERAGE($L$56:$L$68)</f>
        <v>1.6118055417484494</v>
      </c>
    </row>
    <row r="61" spans="1:14" x14ac:dyDescent="0.35">
      <c r="A61" t="s">
        <v>45</v>
      </c>
      <c r="B61">
        <v>0.79947999999999997</v>
      </c>
      <c r="C61">
        <v>7.9000000000000001E-2</v>
      </c>
      <c r="D61">
        <v>10.119999999999999</v>
      </c>
      <c r="E61" s="14">
        <v>2E-16</v>
      </c>
      <c r="F61" t="s">
        <v>21</v>
      </c>
      <c r="G61" s="24">
        <v>2014</v>
      </c>
      <c r="H61">
        <f t="shared" si="9"/>
        <v>6.241E-3</v>
      </c>
      <c r="I61">
        <f t="shared" si="8"/>
        <v>3.1205E-3</v>
      </c>
      <c r="K61" s="27">
        <v>2013</v>
      </c>
      <c r="L61" s="38"/>
      <c r="M61" s="33"/>
    </row>
    <row r="62" spans="1:14" x14ac:dyDescent="0.35">
      <c r="A62" t="s">
        <v>46</v>
      </c>
      <c r="B62">
        <v>0.73734999999999995</v>
      </c>
      <c r="C62">
        <v>7.7109999999999998E-2</v>
      </c>
      <c r="D62">
        <v>9.5630000000000006</v>
      </c>
      <c r="E62" s="14">
        <v>2E-16</v>
      </c>
      <c r="F62" t="s">
        <v>21</v>
      </c>
      <c r="G62" s="24">
        <v>2015</v>
      </c>
      <c r="H62">
        <f t="shared" si="9"/>
        <v>5.9459520999999996E-3</v>
      </c>
      <c r="I62">
        <f t="shared" si="8"/>
        <v>2.9729760499999998E-3</v>
      </c>
      <c r="K62" s="27">
        <v>2014</v>
      </c>
      <c r="L62" s="36">
        <f t="shared" ref="L62:L68" si="11">EXP($B$56+$I$56+B61+I61)</f>
        <v>5.0202217287403705</v>
      </c>
      <c r="M62" s="33">
        <f t="shared" ref="M62:M68" si="12">L62/AVERAGE($L$56:$L$68)</f>
        <v>1.200995734043937</v>
      </c>
    </row>
    <row r="63" spans="1:14" x14ac:dyDescent="0.35">
      <c r="A63" t="s">
        <v>47</v>
      </c>
      <c r="B63">
        <v>0.54276999999999997</v>
      </c>
      <c r="C63">
        <v>7.4789999999999995E-2</v>
      </c>
      <c r="D63">
        <v>7.2569999999999997</v>
      </c>
      <c r="E63" s="14">
        <v>3.9499999999999998E-13</v>
      </c>
      <c r="F63" t="s">
        <v>21</v>
      </c>
      <c r="G63" s="24">
        <v>2016</v>
      </c>
      <c r="H63">
        <f t="shared" si="9"/>
        <v>5.5935440999999994E-3</v>
      </c>
      <c r="I63">
        <f t="shared" si="8"/>
        <v>2.7967720499999997E-3</v>
      </c>
      <c r="K63" s="27">
        <v>2015</v>
      </c>
      <c r="L63" s="36">
        <f t="shared" si="11"/>
        <v>4.717111197735985</v>
      </c>
      <c r="M63" s="33">
        <f t="shared" si="12"/>
        <v>1.1284821132618128</v>
      </c>
    </row>
    <row r="64" spans="1:14" x14ac:dyDescent="0.35">
      <c r="A64" t="s">
        <v>48</v>
      </c>
      <c r="B64">
        <v>0.94599</v>
      </c>
      <c r="C64">
        <v>7.9089999999999994E-2</v>
      </c>
      <c r="D64">
        <v>11.961</v>
      </c>
      <c r="E64" s="14">
        <v>2E-16</v>
      </c>
      <c r="F64" t="s">
        <v>21</v>
      </c>
      <c r="G64" s="24">
        <v>2017</v>
      </c>
      <c r="H64">
        <f t="shared" si="9"/>
        <v>6.2552280999999986E-3</v>
      </c>
      <c r="I64">
        <f t="shared" si="8"/>
        <v>3.1276140499999993E-3</v>
      </c>
      <c r="K64" s="27">
        <v>2016</v>
      </c>
      <c r="L64" s="36">
        <f t="shared" si="11"/>
        <v>3.8823489651823988</v>
      </c>
      <c r="M64" s="33">
        <f t="shared" si="12"/>
        <v>0.92878059918358902</v>
      </c>
    </row>
    <row r="65" spans="1:14" x14ac:dyDescent="0.35">
      <c r="A65" t="s">
        <v>49</v>
      </c>
      <c r="B65">
        <v>0.63304000000000005</v>
      </c>
      <c r="C65">
        <v>7.009E-2</v>
      </c>
      <c r="D65">
        <v>9.032</v>
      </c>
      <c r="E65" s="14">
        <v>2E-16</v>
      </c>
      <c r="F65" t="s">
        <v>21</v>
      </c>
      <c r="G65" s="24">
        <v>2018</v>
      </c>
      <c r="H65">
        <f t="shared" si="9"/>
        <v>4.9126081000000002E-3</v>
      </c>
      <c r="I65">
        <f t="shared" si="8"/>
        <v>2.4563040500000001E-3</v>
      </c>
      <c r="K65" s="27">
        <v>2017</v>
      </c>
      <c r="L65" s="36">
        <f t="shared" si="11"/>
        <v>5.8123863373048987</v>
      </c>
      <c r="M65" s="33">
        <f t="shared" si="12"/>
        <v>1.3905065498909688</v>
      </c>
    </row>
    <row r="66" spans="1:14" x14ac:dyDescent="0.35">
      <c r="A66" t="s">
        <v>50</v>
      </c>
      <c r="B66">
        <v>0.64729999999999999</v>
      </c>
      <c r="C66">
        <v>7.1050000000000002E-2</v>
      </c>
      <c r="D66">
        <v>9.11</v>
      </c>
      <c r="E66" s="14">
        <v>2E-16</v>
      </c>
      <c r="F66" t="s">
        <v>21</v>
      </c>
      <c r="G66" s="24">
        <v>2019</v>
      </c>
      <c r="H66">
        <f t="shared" si="9"/>
        <v>5.0481025000000002E-3</v>
      </c>
      <c r="I66">
        <f t="shared" si="8"/>
        <v>2.5240512500000001E-3</v>
      </c>
      <c r="K66" s="27">
        <v>2018</v>
      </c>
      <c r="L66" s="36">
        <f t="shared" si="11"/>
        <v>4.2476670629228757</v>
      </c>
      <c r="M66" s="33">
        <f t="shared" si="12"/>
        <v>1.0161762364008808</v>
      </c>
    </row>
    <row r="67" spans="1:14" x14ac:dyDescent="0.35">
      <c r="A67" t="s">
        <v>51</v>
      </c>
      <c r="B67">
        <v>0.99248000000000003</v>
      </c>
      <c r="C67">
        <v>7.1360000000000007E-2</v>
      </c>
      <c r="D67">
        <v>13.907</v>
      </c>
      <c r="E67" s="14">
        <v>2E-16</v>
      </c>
      <c r="F67" t="s">
        <v>21</v>
      </c>
      <c r="G67" s="24">
        <v>2020</v>
      </c>
      <c r="H67">
        <f>C67^2</f>
        <v>5.0922496000000012E-3</v>
      </c>
      <c r="I67">
        <f t="shared" si="8"/>
        <v>2.5461248000000006E-3</v>
      </c>
      <c r="K67" s="27">
        <v>2019</v>
      </c>
      <c r="L67" s="36">
        <f t="shared" si="11"/>
        <v>4.3089646422848977</v>
      </c>
      <c r="M67" s="33">
        <f t="shared" si="12"/>
        <v>1.0308405550901432</v>
      </c>
    </row>
    <row r="68" spans="1:14" ht="15" thickBot="1" x14ac:dyDescent="0.4">
      <c r="A68" t="s">
        <v>52</v>
      </c>
      <c r="B68">
        <v>-0.51371</v>
      </c>
      <c r="C68">
        <v>4.4159999999999998E-2</v>
      </c>
      <c r="D68">
        <v>-11.634</v>
      </c>
      <c r="E68" s="14">
        <v>2E-16</v>
      </c>
      <c r="F68" t="s">
        <v>21</v>
      </c>
      <c r="K68" s="28">
        <v>2020</v>
      </c>
      <c r="L68" s="37">
        <f t="shared" si="11"/>
        <v>6.0854442221906488</v>
      </c>
      <c r="M68" s="34">
        <f t="shared" si="12"/>
        <v>1.4558306277135495</v>
      </c>
    </row>
    <row r="69" spans="1:14" x14ac:dyDescent="0.35">
      <c r="A69" t="s">
        <v>53</v>
      </c>
      <c r="B69">
        <v>-6.2179999999999999E-2</v>
      </c>
      <c r="C69">
        <v>4.2639999999999997E-2</v>
      </c>
      <c r="D69">
        <v>-1.458</v>
      </c>
      <c r="E69" s="14">
        <v>0.14474999999999999</v>
      </c>
    </row>
    <row r="70" spans="1:14" x14ac:dyDescent="0.35">
      <c r="A70" t="s">
        <v>54</v>
      </c>
      <c r="B70">
        <v>0.41227999999999998</v>
      </c>
      <c r="C70">
        <v>4.2889999999999998E-2</v>
      </c>
      <c r="D70">
        <v>9.6120000000000001</v>
      </c>
      <c r="E70" s="14">
        <v>2E-16</v>
      </c>
      <c r="F70" t="s">
        <v>21</v>
      </c>
    </row>
    <row r="71" spans="1:14" x14ac:dyDescent="0.35">
      <c r="A71" t="s">
        <v>55</v>
      </c>
      <c r="B71">
        <v>1.03325</v>
      </c>
      <c r="C71">
        <v>9.1160000000000005E-2</v>
      </c>
      <c r="D71">
        <v>11.334</v>
      </c>
      <c r="E71" s="14">
        <v>2E-16</v>
      </c>
      <c r="F71" t="s">
        <v>21</v>
      </c>
    </row>
    <row r="72" spans="1:14" x14ac:dyDescent="0.35">
      <c r="A72" t="s">
        <v>57</v>
      </c>
      <c r="B72">
        <v>-0.23698</v>
      </c>
      <c r="C72">
        <v>3.3239999999999999E-2</v>
      </c>
      <c r="D72">
        <v>-7.1289999999999996</v>
      </c>
      <c r="E72" s="14">
        <v>1.0099999999999999E-12</v>
      </c>
      <c r="F72" t="s">
        <v>21</v>
      </c>
    </row>
    <row r="73" spans="1:14" x14ac:dyDescent="0.35">
      <c r="A73" t="s">
        <v>56</v>
      </c>
    </row>
    <row r="76" spans="1:14" x14ac:dyDescent="0.35">
      <c r="A76" s="29" t="s">
        <v>20</v>
      </c>
    </row>
    <row r="78" spans="1:14" ht="15" thickBot="1" x14ac:dyDescent="0.4">
      <c r="A78" t="s">
        <v>30</v>
      </c>
    </row>
    <row r="79" spans="1:14" x14ac:dyDescent="0.35">
      <c r="B79" t="s">
        <v>31</v>
      </c>
      <c r="C79" t="s">
        <v>32</v>
      </c>
      <c r="D79" s="14" t="s">
        <v>33</v>
      </c>
      <c r="E79" t="s">
        <v>34</v>
      </c>
      <c r="G79" s="24" t="s">
        <v>58</v>
      </c>
      <c r="H79" s="24" t="s">
        <v>35</v>
      </c>
      <c r="I79" s="24" t="s">
        <v>36</v>
      </c>
      <c r="J79" s="24"/>
      <c r="K79" s="25"/>
      <c r="L79" s="35" t="s">
        <v>37</v>
      </c>
      <c r="M79" s="26" t="s">
        <v>38</v>
      </c>
      <c r="N79" s="24"/>
    </row>
    <row r="80" spans="1:14" x14ac:dyDescent="0.35">
      <c r="A80" t="s">
        <v>39</v>
      </c>
      <c r="B80">
        <v>-1.1427799999999999</v>
      </c>
      <c r="C80">
        <v>9.3539999999999998E-2</v>
      </c>
      <c r="D80">
        <v>-12.217000000000001</v>
      </c>
      <c r="E80" s="14">
        <v>2E-16</v>
      </c>
      <c r="F80" t="s">
        <v>21</v>
      </c>
      <c r="G80" s="24">
        <v>2008</v>
      </c>
      <c r="H80">
        <f>C80^2</f>
        <v>8.7497315999999995E-3</v>
      </c>
      <c r="I80">
        <f t="shared" ref="I80:I84" si="13">H80/2</f>
        <v>4.3748657999999998E-3</v>
      </c>
      <c r="K80" s="27">
        <v>2008</v>
      </c>
      <c r="L80" s="36">
        <f>EXP(B80+I80)</f>
        <v>0.3203294971980486</v>
      </c>
      <c r="M80" s="33">
        <f>L80/AVERAGE($L$80:$L$92)</f>
        <v>0.48807561114279352</v>
      </c>
    </row>
    <row r="81" spans="1:13" x14ac:dyDescent="0.35">
      <c r="A81" t="s">
        <v>40</v>
      </c>
      <c r="B81">
        <v>0.19242999999999999</v>
      </c>
      <c r="C81">
        <v>0.11</v>
      </c>
      <c r="D81">
        <v>1.7490000000000001</v>
      </c>
      <c r="E81">
        <v>8.0229999999999996E-2</v>
      </c>
      <c r="F81" t="s">
        <v>60</v>
      </c>
      <c r="G81" s="24">
        <v>2009</v>
      </c>
      <c r="H81">
        <f t="shared" ref="H81:H84" si="14">C81^2</f>
        <v>1.21E-2</v>
      </c>
      <c r="I81">
        <f t="shared" si="13"/>
        <v>6.0499999999999998E-3</v>
      </c>
      <c r="K81" s="27">
        <v>2009</v>
      </c>
      <c r="L81" s="36">
        <f>EXP($B$80+$I$80+B81+I81)</f>
        <v>0.39065708111865749</v>
      </c>
      <c r="M81" s="33">
        <f>L81/AVERAGE($L$56:$L$68)</f>
        <v>9.3457523043565999E-2</v>
      </c>
    </row>
    <row r="82" spans="1:13" x14ac:dyDescent="0.35">
      <c r="A82" t="s">
        <v>41</v>
      </c>
      <c r="B82">
        <v>6.7989999999999995E-2</v>
      </c>
      <c r="C82">
        <v>0.11158999999999999</v>
      </c>
      <c r="D82">
        <v>0.60899999999999999</v>
      </c>
      <c r="E82">
        <v>0.54232999999999998</v>
      </c>
      <c r="G82" s="24">
        <v>2010</v>
      </c>
      <c r="H82">
        <f t="shared" si="14"/>
        <v>1.2452328099999998E-2</v>
      </c>
      <c r="I82">
        <f t="shared" si="13"/>
        <v>6.2261640499999991E-3</v>
      </c>
      <c r="K82" s="27">
        <v>2010</v>
      </c>
      <c r="L82" s="36">
        <f t="shared" ref="L82:L83" si="15">EXP($B$80+$I$80+B82+I82)</f>
        <v>0.34500755275393963</v>
      </c>
      <c r="M82" s="33">
        <f>L82/AVERAGE($L$56:$L$68)</f>
        <v>8.2536712810568583E-2</v>
      </c>
    </row>
    <row r="83" spans="1:13" x14ac:dyDescent="0.35">
      <c r="A83" t="s">
        <v>43</v>
      </c>
      <c r="B83">
        <v>-0.68069999999999997</v>
      </c>
      <c r="C83">
        <v>0.14363000000000001</v>
      </c>
      <c r="D83">
        <v>-4.7389999999999999</v>
      </c>
      <c r="E83" s="14">
        <v>2.1500000000000002E-6</v>
      </c>
      <c r="F83" t="s">
        <v>21</v>
      </c>
      <c r="G83" s="24">
        <v>2011</v>
      </c>
      <c r="H83">
        <f t="shared" si="14"/>
        <v>2.0629576900000002E-2</v>
      </c>
      <c r="I83">
        <f t="shared" si="13"/>
        <v>1.0314788450000001E-2</v>
      </c>
      <c r="K83" s="27">
        <v>2011</v>
      </c>
      <c r="L83" s="36">
        <f t="shared" si="15"/>
        <v>0.16385222150766598</v>
      </c>
      <c r="M83" s="33">
        <f>L83/AVERAGE($L$56:$L$68)</f>
        <v>3.9198630992281859E-2</v>
      </c>
    </row>
    <row r="84" spans="1:13" x14ac:dyDescent="0.35">
      <c r="A84" t="s">
        <v>44</v>
      </c>
      <c r="B84">
        <v>1.9193499999999999</v>
      </c>
      <c r="C84">
        <v>9.8159999999999997E-2</v>
      </c>
      <c r="D84">
        <v>19.552</v>
      </c>
      <c r="E84" s="14">
        <v>2E-16</v>
      </c>
      <c r="F84" t="s">
        <v>21</v>
      </c>
      <c r="G84" s="24">
        <v>2012</v>
      </c>
      <c r="H84">
        <f t="shared" si="14"/>
        <v>9.6353855999999991E-3</v>
      </c>
      <c r="I84">
        <f t="shared" si="13"/>
        <v>4.8176927999999996E-3</v>
      </c>
      <c r="K84" s="27">
        <v>2012</v>
      </c>
      <c r="L84" s="36">
        <f>EXP($B$80+$I$80+B84+I84)</f>
        <v>2.194079417100145</v>
      </c>
      <c r="M84" s="33">
        <f>L84/AVERAGE($L$56:$L$68)</f>
        <v>0.52489315462009545</v>
      </c>
    </row>
    <row r="85" spans="1:13" x14ac:dyDescent="0.35">
      <c r="A85" t="s">
        <v>45</v>
      </c>
      <c r="B85">
        <v>-8.4540000000000004E-2</v>
      </c>
      <c r="C85">
        <v>0.12642</v>
      </c>
      <c r="D85">
        <v>-0.66900000000000004</v>
      </c>
      <c r="E85">
        <v>0.50368000000000002</v>
      </c>
      <c r="G85" s="24">
        <v>2014</v>
      </c>
      <c r="H85">
        <f t="shared" ref="H85:H91" si="16">C85^2</f>
        <v>1.59820164E-2</v>
      </c>
      <c r="I85">
        <f t="shared" ref="I85:I91" si="17">H85/2</f>
        <v>7.9910082E-3</v>
      </c>
      <c r="K85" s="27">
        <v>2013</v>
      </c>
      <c r="L85" s="36"/>
      <c r="M85" s="33"/>
    </row>
    <row r="86" spans="1:13" x14ac:dyDescent="0.35">
      <c r="A86" t="s">
        <v>46</v>
      </c>
      <c r="B86">
        <v>0.32990999999999998</v>
      </c>
      <c r="C86">
        <v>0.11650000000000001</v>
      </c>
      <c r="D86">
        <v>2.8319999999999999</v>
      </c>
      <c r="E86">
        <v>4.6299999999999996E-3</v>
      </c>
      <c r="F86" t="s">
        <v>42</v>
      </c>
      <c r="G86" s="24">
        <v>2015</v>
      </c>
      <c r="H86">
        <f t="shared" si="16"/>
        <v>1.3572250000000001E-2</v>
      </c>
      <c r="I86">
        <f t="shared" si="17"/>
        <v>6.7861250000000005E-3</v>
      </c>
      <c r="K86" s="27">
        <v>2014</v>
      </c>
      <c r="L86" s="36">
        <f>EXP($B$80+$I$80+B85+I85)</f>
        <v>0.29672362588144763</v>
      </c>
      <c r="M86" s="33">
        <f t="shared" ref="M86:M92" si="18">L86/AVERAGE($L$56:$L$68)</f>
        <v>7.0985671177333315E-2</v>
      </c>
    </row>
    <row r="87" spans="1:13" x14ac:dyDescent="0.35">
      <c r="A87" t="s">
        <v>47</v>
      </c>
      <c r="B87">
        <v>1.2720199999999999</v>
      </c>
      <c r="C87">
        <v>0.1021</v>
      </c>
      <c r="D87">
        <v>12.459</v>
      </c>
      <c r="E87" s="14">
        <v>2E-16</v>
      </c>
      <c r="F87" t="s">
        <v>21</v>
      </c>
      <c r="G87" s="24">
        <v>2016</v>
      </c>
      <c r="H87">
        <f t="shared" si="16"/>
        <v>1.0424409999999999E-2</v>
      </c>
      <c r="I87">
        <f t="shared" si="17"/>
        <v>5.2122049999999993E-3</v>
      </c>
      <c r="K87" s="27">
        <v>2015</v>
      </c>
      <c r="L87" s="36">
        <f t="shared" ref="L87:L92" si="19">EXP($B$80+$I$80+B86+I86)</f>
        <v>0.44856171259042121</v>
      </c>
      <c r="M87" s="33">
        <f t="shared" si="18"/>
        <v>0.10731014134144817</v>
      </c>
    </row>
    <row r="88" spans="1:13" x14ac:dyDescent="0.35">
      <c r="A88" t="s">
        <v>48</v>
      </c>
      <c r="B88">
        <v>0.87938000000000005</v>
      </c>
      <c r="C88">
        <v>0.11242000000000001</v>
      </c>
      <c r="D88">
        <v>7.8230000000000004</v>
      </c>
      <c r="E88" s="14">
        <v>5.1799999999999998E-15</v>
      </c>
      <c r="F88" t="s">
        <v>21</v>
      </c>
      <c r="G88" s="24">
        <v>2017</v>
      </c>
      <c r="H88">
        <f t="shared" si="16"/>
        <v>1.2638256400000001E-2</v>
      </c>
      <c r="I88">
        <f t="shared" si="17"/>
        <v>6.3191282000000003E-3</v>
      </c>
      <c r="K88" s="27">
        <v>2016</v>
      </c>
      <c r="L88" s="36">
        <f t="shared" si="19"/>
        <v>1.148925400073296</v>
      </c>
      <c r="M88" s="33">
        <f t="shared" si="18"/>
        <v>0.27485927490477063</v>
      </c>
    </row>
    <row r="89" spans="1:13" x14ac:dyDescent="0.35">
      <c r="A89" t="s">
        <v>49</v>
      </c>
      <c r="B89">
        <v>-3.1820000000000001E-2</v>
      </c>
      <c r="C89">
        <v>0.11210000000000001</v>
      </c>
      <c r="D89">
        <v>-0.28399999999999997</v>
      </c>
      <c r="E89">
        <v>0.77654999999999996</v>
      </c>
      <c r="G89" s="24">
        <v>2018</v>
      </c>
      <c r="H89">
        <f t="shared" si="16"/>
        <v>1.2566410000000002E-2</v>
      </c>
      <c r="I89">
        <f t="shared" si="17"/>
        <v>6.2832050000000009E-3</v>
      </c>
      <c r="K89" s="27">
        <v>2017</v>
      </c>
      <c r="L89" s="36">
        <f t="shared" si="19"/>
        <v>0.77669619228149478</v>
      </c>
      <c r="M89" s="33">
        <f t="shared" si="18"/>
        <v>0.18581028169293567</v>
      </c>
    </row>
    <row r="90" spans="1:13" x14ac:dyDescent="0.35">
      <c r="A90" t="s">
        <v>50</v>
      </c>
      <c r="B90">
        <v>0.54264999999999997</v>
      </c>
      <c r="C90">
        <v>0.10546</v>
      </c>
      <c r="D90">
        <v>5.1459999999999999</v>
      </c>
      <c r="E90" s="14">
        <v>2.67E-7</v>
      </c>
      <c r="F90" t="s">
        <v>21</v>
      </c>
      <c r="G90" s="24">
        <v>2019</v>
      </c>
      <c r="H90">
        <f t="shared" si="16"/>
        <v>1.11218116E-2</v>
      </c>
      <c r="I90">
        <f t="shared" si="17"/>
        <v>5.5609057999999999E-3</v>
      </c>
      <c r="K90" s="27">
        <v>2018</v>
      </c>
      <c r="L90" s="36">
        <f t="shared" si="19"/>
        <v>0.31225287295566323</v>
      </c>
      <c r="M90" s="33">
        <f t="shared" si="18"/>
        <v>7.4700757979630161E-2</v>
      </c>
    </row>
    <row r="91" spans="1:13" x14ac:dyDescent="0.35">
      <c r="A91" t="s">
        <v>51</v>
      </c>
      <c r="B91">
        <v>1.0546</v>
      </c>
      <c r="C91">
        <v>0.10224</v>
      </c>
      <c r="D91">
        <v>10.315</v>
      </c>
      <c r="E91" s="14">
        <v>2E-16</v>
      </c>
      <c r="F91" t="s">
        <v>21</v>
      </c>
      <c r="G91" s="24">
        <v>2020</v>
      </c>
      <c r="H91">
        <f t="shared" si="16"/>
        <v>1.04530176E-2</v>
      </c>
      <c r="I91">
        <f t="shared" si="17"/>
        <v>5.2265087999999998E-3</v>
      </c>
      <c r="K91" s="27">
        <v>2019</v>
      </c>
      <c r="L91" s="36">
        <f t="shared" si="19"/>
        <v>0.55421962908814715</v>
      </c>
      <c r="M91" s="33">
        <f t="shared" si="18"/>
        <v>0.13258685496851313</v>
      </c>
    </row>
    <row r="92" spans="1:13" ht="15" thickBot="1" x14ac:dyDescent="0.4">
      <c r="A92" t="s">
        <v>52</v>
      </c>
      <c r="B92">
        <v>-7.671E-2</v>
      </c>
      <c r="C92">
        <v>6.9819999999999993E-2</v>
      </c>
      <c r="D92">
        <v>-1.099</v>
      </c>
      <c r="E92">
        <v>0.27187</v>
      </c>
      <c r="K92" s="28">
        <v>2020</v>
      </c>
      <c r="L92" s="37">
        <f t="shared" si="19"/>
        <v>0.92442937344482978</v>
      </c>
      <c r="M92" s="34">
        <f t="shared" si="18"/>
        <v>0.22115272868848379</v>
      </c>
    </row>
    <row r="93" spans="1:13" x14ac:dyDescent="0.35">
      <c r="A93" t="s">
        <v>53</v>
      </c>
      <c r="B93">
        <v>0.68125999999999998</v>
      </c>
      <c r="C93">
        <v>6.3490000000000005E-2</v>
      </c>
      <c r="D93">
        <v>10.73</v>
      </c>
      <c r="E93" s="14">
        <v>2E-16</v>
      </c>
      <c r="F93" t="s">
        <v>21</v>
      </c>
    </row>
    <row r="94" spans="1:13" x14ac:dyDescent="0.35">
      <c r="A94" t="s">
        <v>54</v>
      </c>
      <c r="B94">
        <v>1.1573100000000001</v>
      </c>
      <c r="C94">
        <v>6.2670000000000003E-2</v>
      </c>
      <c r="D94">
        <v>18.466999999999999</v>
      </c>
      <c r="E94" s="14">
        <v>2E-16</v>
      </c>
      <c r="F94" t="s">
        <v>21</v>
      </c>
    </row>
    <row r="95" spans="1:13" x14ac:dyDescent="0.35">
      <c r="A95" t="s">
        <v>55</v>
      </c>
      <c r="B95">
        <v>1.3817999999999999</v>
      </c>
      <c r="C95">
        <v>0.12127</v>
      </c>
      <c r="D95">
        <v>11.394</v>
      </c>
      <c r="E95" s="14">
        <v>2E-16</v>
      </c>
      <c r="F95" t="s">
        <v>21</v>
      </c>
    </row>
    <row r="96" spans="1:13" x14ac:dyDescent="0.35">
      <c r="A96" t="s">
        <v>57</v>
      </c>
      <c r="B96">
        <v>-0.48799999999999999</v>
      </c>
      <c r="C96">
        <v>4.8160000000000001E-2</v>
      </c>
      <c r="D96">
        <v>-10.132</v>
      </c>
      <c r="E96" s="14">
        <v>2E-16</v>
      </c>
      <c r="F96" t="s">
        <v>21</v>
      </c>
    </row>
    <row r="97" spans="1:1" x14ac:dyDescent="0.35">
      <c r="A97" t="s">
        <v>56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DBA19-5AF2-41C9-920C-E4F4CE48DF6B}">
  <dimension ref="A1:N99"/>
  <sheetViews>
    <sheetView topLeftCell="E33" workbookViewId="0">
      <selection activeCell="N27" sqref="N27"/>
    </sheetView>
  </sheetViews>
  <sheetFormatPr defaultColWidth="10.90625" defaultRowHeight="14.5" x14ac:dyDescent="0.35"/>
  <cols>
    <col min="1" max="1" width="21.36328125" bestFit="1" customWidth="1"/>
  </cols>
  <sheetData>
    <row r="1" spans="1:14" x14ac:dyDescent="0.35">
      <c r="A1" s="29" t="s">
        <v>22</v>
      </c>
    </row>
    <row r="3" spans="1:14" x14ac:dyDescent="0.35">
      <c r="E3" s="14"/>
    </row>
    <row r="4" spans="1:14" x14ac:dyDescent="0.35">
      <c r="E4" s="14"/>
    </row>
    <row r="5" spans="1:14" ht="15" thickBot="1" x14ac:dyDescent="0.4">
      <c r="A5" t="s">
        <v>30</v>
      </c>
    </row>
    <row r="6" spans="1:14" x14ac:dyDescent="0.35">
      <c r="B6" t="s">
        <v>31</v>
      </c>
      <c r="C6" t="s">
        <v>32</v>
      </c>
      <c r="D6" s="14" t="s">
        <v>33</v>
      </c>
      <c r="E6" t="s">
        <v>34</v>
      </c>
      <c r="G6" s="24" t="s">
        <v>58</v>
      </c>
      <c r="H6" s="24" t="s">
        <v>35</v>
      </c>
      <c r="I6" s="24" t="s">
        <v>36</v>
      </c>
      <c r="J6" s="24"/>
      <c r="K6" s="25"/>
      <c r="L6" s="35" t="s">
        <v>37</v>
      </c>
      <c r="M6" s="26" t="s">
        <v>38</v>
      </c>
      <c r="N6" s="30" t="s">
        <v>64</v>
      </c>
    </row>
    <row r="7" spans="1:14" x14ac:dyDescent="0.35">
      <c r="A7" t="s">
        <v>39</v>
      </c>
      <c r="B7">
        <v>-0.16334000000000001</v>
      </c>
      <c r="C7">
        <v>5.2240000000000002E-2</v>
      </c>
      <c r="D7">
        <v>-3.1269999999999998</v>
      </c>
      <c r="E7">
        <v>1.7700000000000001E-3</v>
      </c>
      <c r="F7" t="s">
        <v>42</v>
      </c>
      <c r="G7" s="24">
        <v>2006</v>
      </c>
      <c r="H7">
        <f>C7^2</f>
        <v>2.7290176E-3</v>
      </c>
      <c r="I7">
        <f t="shared" ref="I7:I18" si="0">H7/2</f>
        <v>1.3645088E-3</v>
      </c>
      <c r="K7" s="27">
        <v>2006</v>
      </c>
      <c r="L7" s="36">
        <f>EXP(B7+I7)</f>
        <v>0.85046204808905101</v>
      </c>
      <c r="M7" s="33">
        <f>L7/AVERAGE($L$7:$L$21)</f>
        <v>0.36438776132468909</v>
      </c>
      <c r="N7" s="31">
        <v>1.21</v>
      </c>
    </row>
    <row r="8" spans="1:14" x14ac:dyDescent="0.35">
      <c r="A8" t="s">
        <v>61</v>
      </c>
      <c r="B8">
        <v>0.40744999999999998</v>
      </c>
      <c r="C8">
        <v>6.4869999999999997E-2</v>
      </c>
      <c r="D8">
        <v>6.2809999999999997</v>
      </c>
      <c r="E8" s="14">
        <v>3.3700000000000003E-10</v>
      </c>
      <c r="F8" t="s">
        <v>21</v>
      </c>
      <c r="G8" s="24">
        <v>2007</v>
      </c>
      <c r="H8">
        <f t="shared" ref="H8:H21" si="1">C8^2</f>
        <v>4.2081168999999995E-3</v>
      </c>
      <c r="I8">
        <f t="shared" si="0"/>
        <v>2.1040584499999997E-3</v>
      </c>
      <c r="K8" s="27">
        <v>2007</v>
      </c>
      <c r="L8" s="36">
        <f>EXP($B$7+$I$7+B8+I8)</f>
        <v>1.2809199967920037</v>
      </c>
      <c r="M8" s="33">
        <f t="shared" ref="M8:M20" si="2">L8/AVERAGE($L$7:$L$21)</f>
        <v>0.5488211627030688</v>
      </c>
      <c r="N8" s="31">
        <v>1.25</v>
      </c>
    </row>
    <row r="9" spans="1:14" x14ac:dyDescent="0.35">
      <c r="A9" t="s">
        <v>62</v>
      </c>
      <c r="B9">
        <v>0.42686000000000002</v>
      </c>
      <c r="C9">
        <v>6.4430000000000001E-2</v>
      </c>
      <c r="D9">
        <v>6.625</v>
      </c>
      <c r="E9" s="14">
        <v>3.4600000000000002E-11</v>
      </c>
      <c r="F9" t="s">
        <v>21</v>
      </c>
      <c r="G9" s="24">
        <v>2008</v>
      </c>
      <c r="H9">
        <f t="shared" si="1"/>
        <v>4.1512249000000001E-3</v>
      </c>
      <c r="I9">
        <f t="shared" si="0"/>
        <v>2.0756124500000001E-3</v>
      </c>
      <c r="K9" s="27">
        <v>2008</v>
      </c>
      <c r="L9" s="36">
        <f t="shared" ref="L9:L21" si="3">EXP($B$7+$I$7+B9+I9)</f>
        <v>1.3059883641086991</v>
      </c>
      <c r="M9" s="33">
        <f t="shared" si="2"/>
        <v>0.55956191976227054</v>
      </c>
      <c r="N9" s="31">
        <v>1.26</v>
      </c>
    </row>
    <row r="10" spans="1:14" x14ac:dyDescent="0.35">
      <c r="A10" t="s">
        <v>40</v>
      </c>
      <c r="B10">
        <v>0.38462000000000002</v>
      </c>
      <c r="C10">
        <v>5.8040000000000001E-2</v>
      </c>
      <c r="D10">
        <v>6.6269999999999998</v>
      </c>
      <c r="E10" s="14">
        <v>3.4200000000000002E-11</v>
      </c>
      <c r="F10" t="s">
        <v>21</v>
      </c>
      <c r="G10" s="24">
        <v>2009</v>
      </c>
      <c r="H10">
        <f t="shared" si="1"/>
        <v>3.3686416000000001E-3</v>
      </c>
      <c r="I10">
        <f t="shared" si="0"/>
        <v>1.6843208000000001E-3</v>
      </c>
      <c r="K10" s="27">
        <v>2009</v>
      </c>
      <c r="L10" s="36">
        <f t="shared" si="3"/>
        <v>1.2514824762571373</v>
      </c>
      <c r="M10" s="33">
        <f t="shared" si="2"/>
        <v>0.53620840446094398</v>
      </c>
      <c r="N10" s="31">
        <v>1.75</v>
      </c>
    </row>
    <row r="11" spans="1:14" x14ac:dyDescent="0.35">
      <c r="A11" t="s">
        <v>41</v>
      </c>
      <c r="B11">
        <v>0.61317999999999995</v>
      </c>
      <c r="C11">
        <v>5.4640000000000001E-2</v>
      </c>
      <c r="D11">
        <v>11.222</v>
      </c>
      <c r="E11" s="14">
        <v>2E-16</v>
      </c>
      <c r="F11" t="s">
        <v>21</v>
      </c>
      <c r="G11" s="24">
        <v>2010</v>
      </c>
      <c r="H11">
        <f t="shared" si="1"/>
        <v>2.9855296E-3</v>
      </c>
      <c r="I11">
        <f t="shared" si="0"/>
        <v>1.4927648E-3</v>
      </c>
      <c r="K11" s="27">
        <v>2010</v>
      </c>
      <c r="L11" s="36">
        <f t="shared" si="3"/>
        <v>1.5725480626363486</v>
      </c>
      <c r="M11" s="33">
        <f t="shared" si="2"/>
        <v>0.67377170963369781</v>
      </c>
      <c r="N11" s="31">
        <v>2.27</v>
      </c>
    </row>
    <row r="12" spans="1:14" x14ac:dyDescent="0.35">
      <c r="A12" t="s">
        <v>43</v>
      </c>
      <c r="B12">
        <v>9.2719999999999997E-2</v>
      </c>
      <c r="C12">
        <v>6.0940000000000001E-2</v>
      </c>
      <c r="D12">
        <v>1.5209999999999999</v>
      </c>
      <c r="E12">
        <v>0.12814</v>
      </c>
      <c r="G12" s="24">
        <v>2011</v>
      </c>
      <c r="H12">
        <f t="shared" si="1"/>
        <v>3.7136835999999999E-3</v>
      </c>
      <c r="I12">
        <f t="shared" si="0"/>
        <v>1.8568418E-3</v>
      </c>
      <c r="K12" s="27">
        <v>2011</v>
      </c>
      <c r="L12" s="36">
        <f t="shared" si="3"/>
        <v>0.93482246063224628</v>
      </c>
      <c r="M12" s="33">
        <f t="shared" si="2"/>
        <v>0.40053270387693263</v>
      </c>
      <c r="N12" s="31">
        <v>1.31</v>
      </c>
    </row>
    <row r="13" spans="1:14" x14ac:dyDescent="0.35">
      <c r="A13" t="s">
        <v>44</v>
      </c>
      <c r="B13">
        <v>1.3379099999999999</v>
      </c>
      <c r="C13">
        <v>5.5469999999999998E-2</v>
      </c>
      <c r="D13">
        <v>24.120999999999999</v>
      </c>
      <c r="E13" s="14">
        <v>2E-16</v>
      </c>
      <c r="F13" t="s">
        <v>21</v>
      </c>
      <c r="G13" s="24">
        <v>2012</v>
      </c>
      <c r="H13">
        <f t="shared" si="1"/>
        <v>3.0769208999999998E-3</v>
      </c>
      <c r="I13">
        <f t="shared" si="0"/>
        <v>1.5384604499999999E-3</v>
      </c>
      <c r="K13" s="27">
        <v>2012</v>
      </c>
      <c r="L13" s="36">
        <f t="shared" si="3"/>
        <v>3.2461606814884179</v>
      </c>
      <c r="M13" s="33">
        <f t="shared" si="2"/>
        <v>1.3908453954948681</v>
      </c>
      <c r="N13" s="31">
        <v>3.18</v>
      </c>
    </row>
    <row r="14" spans="1:14" x14ac:dyDescent="0.35">
      <c r="A14" t="s">
        <v>63</v>
      </c>
      <c r="B14">
        <v>1.6185799999999999</v>
      </c>
      <c r="C14">
        <v>5.3859999999999998E-2</v>
      </c>
      <c r="D14">
        <v>30.053999999999998</v>
      </c>
      <c r="E14" s="14">
        <v>2E-16</v>
      </c>
      <c r="F14" t="s">
        <v>21</v>
      </c>
      <c r="G14" s="24">
        <v>2013</v>
      </c>
      <c r="H14">
        <f t="shared" si="1"/>
        <v>2.9008996E-3</v>
      </c>
      <c r="I14">
        <f t="shared" si="0"/>
        <v>1.4504498E-3</v>
      </c>
      <c r="K14" s="27">
        <v>2013</v>
      </c>
      <c r="L14" s="36">
        <f t="shared" si="3"/>
        <v>4.2975923986405551</v>
      </c>
      <c r="M14" s="33">
        <f t="shared" si="2"/>
        <v>1.8413403358155018</v>
      </c>
      <c r="N14" s="31">
        <v>4.09</v>
      </c>
    </row>
    <row r="15" spans="1:14" x14ac:dyDescent="0.35">
      <c r="A15" t="s">
        <v>45</v>
      </c>
      <c r="B15">
        <v>1.5817600000000001</v>
      </c>
      <c r="C15">
        <v>5.3949999999999998E-2</v>
      </c>
      <c r="D15">
        <v>29.318999999999999</v>
      </c>
      <c r="E15" s="14">
        <v>2E-16</v>
      </c>
      <c r="F15" t="s">
        <v>21</v>
      </c>
      <c r="G15" s="24">
        <v>2014</v>
      </c>
      <c r="H15">
        <f t="shared" si="1"/>
        <v>2.9106024999999997E-3</v>
      </c>
      <c r="I15">
        <f t="shared" si="0"/>
        <v>1.4553012499999999E-3</v>
      </c>
      <c r="K15" s="27">
        <v>2014</v>
      </c>
      <c r="L15" s="36">
        <f t="shared" si="3"/>
        <v>4.1422528647095564</v>
      </c>
      <c r="M15" s="33">
        <f t="shared" si="2"/>
        <v>1.7747837797157637</v>
      </c>
      <c r="N15" s="31">
        <v>4.16</v>
      </c>
    </row>
    <row r="16" spans="1:14" x14ac:dyDescent="0.35">
      <c r="A16" t="s">
        <v>46</v>
      </c>
      <c r="B16">
        <v>1.1667099999999999</v>
      </c>
      <c r="C16">
        <v>5.6239999999999998E-2</v>
      </c>
      <c r="D16">
        <v>20.744</v>
      </c>
      <c r="E16" s="14">
        <v>2E-16</v>
      </c>
      <c r="F16" t="s">
        <v>21</v>
      </c>
      <c r="G16" s="24">
        <v>2015</v>
      </c>
      <c r="H16">
        <f t="shared" si="1"/>
        <v>3.1629376E-3</v>
      </c>
      <c r="I16">
        <f t="shared" si="0"/>
        <v>1.5814688E-3</v>
      </c>
      <c r="K16" s="27">
        <v>2015</v>
      </c>
      <c r="L16" s="36">
        <f t="shared" si="3"/>
        <v>2.7355047681947258</v>
      </c>
      <c r="M16" s="33">
        <f t="shared" si="2"/>
        <v>1.1720504881025759</v>
      </c>
      <c r="N16" s="31">
        <v>2.86</v>
      </c>
    </row>
    <row r="17" spans="1:14" x14ac:dyDescent="0.35">
      <c r="A17" t="s">
        <v>47</v>
      </c>
      <c r="B17">
        <v>1.1782699999999999</v>
      </c>
      <c r="C17">
        <v>5.6730000000000003E-2</v>
      </c>
      <c r="D17">
        <v>20.771000000000001</v>
      </c>
      <c r="E17" s="14">
        <v>2E-16</v>
      </c>
      <c r="F17" t="s">
        <v>21</v>
      </c>
      <c r="G17" s="24">
        <v>2016</v>
      </c>
      <c r="H17">
        <f t="shared" si="1"/>
        <v>3.2182929000000005E-3</v>
      </c>
      <c r="I17">
        <f t="shared" si="0"/>
        <v>1.6091464500000003E-3</v>
      </c>
      <c r="K17" s="27">
        <v>2016</v>
      </c>
      <c r="L17" s="36">
        <f t="shared" si="3"/>
        <v>2.7673872810501194</v>
      </c>
      <c r="M17" s="33">
        <f t="shared" si="2"/>
        <v>1.1857108242820524</v>
      </c>
      <c r="N17" s="31">
        <v>2.76</v>
      </c>
    </row>
    <row r="18" spans="1:14" x14ac:dyDescent="0.35">
      <c r="A18" t="s">
        <v>48</v>
      </c>
      <c r="B18">
        <v>1.1464099999999999</v>
      </c>
      <c r="C18">
        <v>5.5890000000000002E-2</v>
      </c>
      <c r="D18">
        <v>20.510999999999999</v>
      </c>
      <c r="E18" s="14">
        <v>2E-16</v>
      </c>
      <c r="F18" t="s">
        <v>21</v>
      </c>
      <c r="G18" s="24">
        <v>2017</v>
      </c>
      <c r="H18">
        <f t="shared" si="1"/>
        <v>3.1236921000000004E-3</v>
      </c>
      <c r="I18">
        <f t="shared" si="0"/>
        <v>1.5618460500000002E-3</v>
      </c>
      <c r="K18" s="27">
        <v>2017</v>
      </c>
      <c r="L18" s="36">
        <f t="shared" si="3"/>
        <v>2.6804812648837357</v>
      </c>
      <c r="M18" s="33">
        <f t="shared" si="2"/>
        <v>1.148475196016604</v>
      </c>
      <c r="N18" s="31">
        <v>3.09</v>
      </c>
    </row>
    <row r="19" spans="1:14" x14ac:dyDescent="0.35">
      <c r="A19" t="s">
        <v>49</v>
      </c>
      <c r="B19">
        <v>0.93722000000000005</v>
      </c>
      <c r="C19">
        <v>5.7590000000000002E-2</v>
      </c>
      <c r="D19">
        <v>16.274999999999999</v>
      </c>
      <c r="E19" s="14">
        <v>2E-16</v>
      </c>
      <c r="F19" t="s">
        <v>21</v>
      </c>
      <c r="G19" s="24">
        <v>2018</v>
      </c>
      <c r="H19">
        <f t="shared" si="1"/>
        <v>3.3166081000000004E-3</v>
      </c>
      <c r="I19">
        <f t="shared" ref="I19:I21" si="4">H19/2</f>
        <v>1.6583040500000002E-3</v>
      </c>
      <c r="K19" s="27">
        <v>2018</v>
      </c>
      <c r="L19" s="36">
        <f t="shared" si="3"/>
        <v>2.1747262897966491</v>
      </c>
      <c r="M19" s="33">
        <f t="shared" si="2"/>
        <v>0.93178013764815526</v>
      </c>
      <c r="N19" s="31">
        <v>2.4</v>
      </c>
    </row>
    <row r="20" spans="1:14" x14ac:dyDescent="0.35">
      <c r="A20" t="s">
        <v>50</v>
      </c>
      <c r="B20">
        <v>1.12632</v>
      </c>
      <c r="C20">
        <v>5.6669999999999998E-2</v>
      </c>
      <c r="D20">
        <v>19.873999999999999</v>
      </c>
      <c r="E20" s="14">
        <v>2E-16</v>
      </c>
      <c r="F20" t="s">
        <v>21</v>
      </c>
      <c r="G20" s="24">
        <v>2019</v>
      </c>
      <c r="H20">
        <f t="shared" si="1"/>
        <v>3.2114888999999996E-3</v>
      </c>
      <c r="I20">
        <f t="shared" si="4"/>
        <v>1.6057444499999998E-3</v>
      </c>
      <c r="K20" s="27">
        <v>2019</v>
      </c>
      <c r="L20" s="36">
        <f t="shared" si="3"/>
        <v>2.6272830549181658</v>
      </c>
      <c r="M20" s="33">
        <f t="shared" si="2"/>
        <v>1.1256819665251865</v>
      </c>
      <c r="N20" s="31">
        <v>2.64</v>
      </c>
    </row>
    <row r="21" spans="1:14" ht="15" thickBot="1" x14ac:dyDescent="0.4">
      <c r="A21" t="s">
        <v>51</v>
      </c>
      <c r="B21">
        <v>1.3051999999999999</v>
      </c>
      <c r="C21">
        <v>5.4949999999999999E-2</v>
      </c>
      <c r="D21">
        <v>23.751000000000001</v>
      </c>
      <c r="E21" s="14">
        <v>2E-16</v>
      </c>
      <c r="F21" t="s">
        <v>21</v>
      </c>
      <c r="G21" s="24">
        <v>2020</v>
      </c>
      <c r="H21">
        <f t="shared" si="1"/>
        <v>3.0195025E-3</v>
      </c>
      <c r="I21">
        <f t="shared" si="4"/>
        <v>1.50975125E-3</v>
      </c>
      <c r="K21" s="28">
        <v>2020</v>
      </c>
      <c r="L21" s="37">
        <f t="shared" si="3"/>
        <v>3.1416063955763178</v>
      </c>
      <c r="M21" s="34">
        <f>L21/AVERAGE($L$7:$L$21)</f>
        <v>1.3460482146376898</v>
      </c>
      <c r="N21" s="32">
        <v>3.53</v>
      </c>
    </row>
    <row r="22" spans="1:14" x14ac:dyDescent="0.35">
      <c r="A22" t="s">
        <v>52</v>
      </c>
      <c r="B22">
        <v>6.8570000000000006E-2</v>
      </c>
      <c r="C22">
        <v>2.3310000000000001E-2</v>
      </c>
      <c r="D22">
        <v>2.9409999999999998</v>
      </c>
      <c r="E22">
        <v>3.2699999999999999E-3</v>
      </c>
      <c r="F22" t="s">
        <v>42</v>
      </c>
    </row>
    <row r="23" spans="1:14" x14ac:dyDescent="0.35">
      <c r="A23" t="s">
        <v>53</v>
      </c>
      <c r="B23">
        <v>0.51422000000000001</v>
      </c>
      <c r="C23">
        <v>2.1329999999999998E-2</v>
      </c>
      <c r="D23">
        <v>24.106000000000002</v>
      </c>
      <c r="E23" s="14">
        <v>2E-16</v>
      </c>
      <c r="F23" t="s">
        <v>21</v>
      </c>
    </row>
    <row r="24" spans="1:14" x14ac:dyDescent="0.35">
      <c r="A24" t="s">
        <v>54</v>
      </c>
      <c r="B24">
        <v>0.95248999999999995</v>
      </c>
      <c r="C24">
        <v>4.3159999999999997E-2</v>
      </c>
      <c r="D24">
        <v>22.067</v>
      </c>
      <c r="E24" s="14">
        <v>2E-16</v>
      </c>
      <c r="F24" t="s">
        <v>21</v>
      </c>
    </row>
    <row r="25" spans="1:14" x14ac:dyDescent="0.35">
      <c r="A25" t="s">
        <v>57</v>
      </c>
      <c r="B25">
        <v>-0.57669000000000004</v>
      </c>
      <c r="C25">
        <v>1.822E-2</v>
      </c>
      <c r="D25">
        <v>-31.643000000000001</v>
      </c>
      <c r="E25" s="14">
        <v>2E-16</v>
      </c>
      <c r="F25" t="s">
        <v>21</v>
      </c>
    </row>
    <row r="28" spans="1:14" x14ac:dyDescent="0.35">
      <c r="A28" s="29" t="s">
        <v>24</v>
      </c>
      <c r="F28" s="14"/>
    </row>
    <row r="30" spans="1:14" ht="15" thickBot="1" x14ac:dyDescent="0.4">
      <c r="A30" t="s">
        <v>30</v>
      </c>
    </row>
    <row r="31" spans="1:14" x14ac:dyDescent="0.35">
      <c r="B31" t="s">
        <v>31</v>
      </c>
      <c r="C31" t="s">
        <v>32</v>
      </c>
      <c r="D31" s="14" t="s">
        <v>33</v>
      </c>
      <c r="E31" t="s">
        <v>34</v>
      </c>
      <c r="G31" s="24" t="s">
        <v>58</v>
      </c>
      <c r="H31" s="24" t="s">
        <v>35</v>
      </c>
      <c r="I31" s="24" t="s">
        <v>36</v>
      </c>
      <c r="J31" s="24"/>
      <c r="K31" s="25"/>
      <c r="L31" s="35" t="s">
        <v>37</v>
      </c>
      <c r="M31" s="26" t="s">
        <v>38</v>
      </c>
      <c r="N31" s="30" t="s">
        <v>64</v>
      </c>
    </row>
    <row r="32" spans="1:14" x14ac:dyDescent="0.35">
      <c r="A32" t="s">
        <v>39</v>
      </c>
      <c r="B32">
        <v>-2.52799</v>
      </c>
      <c r="C32">
        <v>0.13353000000000001</v>
      </c>
      <c r="D32">
        <v>-18.931999999999999</v>
      </c>
      <c r="E32" s="14">
        <v>2E-16</v>
      </c>
      <c r="F32" t="s">
        <v>21</v>
      </c>
      <c r="G32" s="24">
        <v>2006</v>
      </c>
      <c r="H32">
        <f t="shared" ref="H32:H43" si="5">C32^2</f>
        <v>1.7830260900000002E-2</v>
      </c>
      <c r="I32">
        <f t="shared" ref="I32:I43" si="6">H32/2</f>
        <v>8.9151304500000011E-3</v>
      </c>
      <c r="K32" s="27">
        <v>2006</v>
      </c>
      <c r="L32" s="36">
        <f>EXP(B32+I32)</f>
        <v>8.0534076823686698E-2</v>
      </c>
      <c r="M32" s="33">
        <f>L32/AVERAGE($L$32:$L$46)</f>
        <v>0.29566268665885315</v>
      </c>
      <c r="N32" s="31">
        <v>0.218</v>
      </c>
    </row>
    <row r="33" spans="1:14" x14ac:dyDescent="0.35">
      <c r="A33" t="s">
        <v>61</v>
      </c>
      <c r="B33">
        <v>0.47624</v>
      </c>
      <c r="C33">
        <v>0.16888</v>
      </c>
      <c r="D33">
        <v>2.82</v>
      </c>
      <c r="E33">
        <v>4.803E-3</v>
      </c>
      <c r="F33" t="s">
        <v>42</v>
      </c>
      <c r="G33" s="24">
        <v>2007</v>
      </c>
      <c r="H33">
        <f t="shared" si="5"/>
        <v>2.8520454400000003E-2</v>
      </c>
      <c r="I33">
        <f t="shared" si="6"/>
        <v>1.4260227200000001E-2</v>
      </c>
      <c r="K33" s="27">
        <v>2007</v>
      </c>
      <c r="L33" s="36">
        <f>EXP($B$32+$I$32+B33+I33)</f>
        <v>0.13152285471522876</v>
      </c>
      <c r="M33" s="33">
        <f t="shared" ref="M33:M45" si="7">L33/AVERAGE($L$32:$L$46)</f>
        <v>0.48285647661027475</v>
      </c>
      <c r="N33" s="31">
        <v>0.16900000000000001</v>
      </c>
    </row>
    <row r="34" spans="1:14" x14ac:dyDescent="0.35">
      <c r="A34" t="s">
        <v>62</v>
      </c>
      <c r="B34">
        <v>0.28498000000000001</v>
      </c>
      <c r="C34">
        <v>0.17693</v>
      </c>
      <c r="D34">
        <v>1.611</v>
      </c>
      <c r="E34">
        <v>0.107249</v>
      </c>
      <c r="G34" s="24">
        <v>2008</v>
      </c>
      <c r="H34">
        <f t="shared" si="5"/>
        <v>3.1304224900000004E-2</v>
      </c>
      <c r="I34">
        <f t="shared" si="6"/>
        <v>1.5652112450000002E-2</v>
      </c>
      <c r="K34" s="27">
        <v>2008</v>
      </c>
      <c r="L34" s="36">
        <f t="shared" ref="L34:L46" si="8">EXP($B$32+$I$32+B34+I34)</f>
        <v>0.1087783713457752</v>
      </c>
      <c r="M34" s="33">
        <f t="shared" si="7"/>
        <v>0.39935523930916778</v>
      </c>
      <c r="N34" s="31">
        <v>0.13900000000000001</v>
      </c>
    </row>
    <row r="35" spans="1:14" x14ac:dyDescent="0.35">
      <c r="A35" t="s">
        <v>40</v>
      </c>
      <c r="B35">
        <v>0.48093000000000002</v>
      </c>
      <c r="C35">
        <v>0.13416</v>
      </c>
      <c r="D35">
        <v>3.585</v>
      </c>
      <c r="E35">
        <v>3.3799999999999998E-4</v>
      </c>
      <c r="F35" t="s">
        <v>21</v>
      </c>
      <c r="G35" s="24">
        <v>2009</v>
      </c>
      <c r="H35">
        <f t="shared" si="5"/>
        <v>1.79989056E-2</v>
      </c>
      <c r="I35">
        <f t="shared" si="6"/>
        <v>8.9994528000000001E-3</v>
      </c>
      <c r="K35" s="27">
        <v>2009</v>
      </c>
      <c r="L35" s="36">
        <f t="shared" si="8"/>
        <v>0.13144780625664931</v>
      </c>
      <c r="M35" s="33">
        <f>L35/AVERAGE($L$32:$L$46)</f>
        <v>0.48258095313290528</v>
      </c>
      <c r="N35" s="31">
        <v>0.34599999999999997</v>
      </c>
    </row>
    <row r="36" spans="1:14" x14ac:dyDescent="0.35">
      <c r="A36" t="s">
        <v>41</v>
      </c>
      <c r="B36">
        <v>7.4490000000000001E-2</v>
      </c>
      <c r="C36">
        <v>0.14513000000000001</v>
      </c>
      <c r="D36">
        <v>0.51300000000000001</v>
      </c>
      <c r="E36">
        <v>0.60778600000000005</v>
      </c>
      <c r="G36" s="24">
        <v>2010</v>
      </c>
      <c r="H36">
        <f t="shared" si="5"/>
        <v>2.1062716900000004E-2</v>
      </c>
      <c r="I36">
        <f t="shared" si="6"/>
        <v>1.0531358450000002E-2</v>
      </c>
      <c r="K36" s="27">
        <v>2010</v>
      </c>
      <c r="L36" s="36">
        <f t="shared" si="8"/>
        <v>8.7680696592522728E-2</v>
      </c>
      <c r="M36" s="33">
        <f t="shared" si="7"/>
        <v>0.32189988816063853</v>
      </c>
      <c r="N36" s="31">
        <v>0.222</v>
      </c>
    </row>
    <row r="37" spans="1:14" x14ac:dyDescent="0.35">
      <c r="A37" t="s">
        <v>43</v>
      </c>
      <c r="B37">
        <v>-0.33262000000000003</v>
      </c>
      <c r="C37">
        <v>0.16095000000000001</v>
      </c>
      <c r="D37">
        <v>-2.0670000000000002</v>
      </c>
      <c r="E37">
        <v>3.8773000000000002E-2</v>
      </c>
      <c r="F37" t="s">
        <v>59</v>
      </c>
      <c r="G37" s="24">
        <v>2011</v>
      </c>
      <c r="H37">
        <f t="shared" si="5"/>
        <v>2.5904902500000004E-2</v>
      </c>
      <c r="I37">
        <f t="shared" si="6"/>
        <v>1.2952451250000002E-2</v>
      </c>
      <c r="K37" s="27">
        <v>2011</v>
      </c>
      <c r="L37" s="36">
        <f t="shared" si="8"/>
        <v>5.8499187232639221E-2</v>
      </c>
      <c r="M37" s="33">
        <f t="shared" si="7"/>
        <v>0.21476656276109796</v>
      </c>
      <c r="N37" s="31">
        <v>0.154</v>
      </c>
    </row>
    <row r="38" spans="1:14" x14ac:dyDescent="0.35">
      <c r="A38" t="s">
        <v>44</v>
      </c>
      <c r="B38">
        <v>2.4433099999999999</v>
      </c>
      <c r="C38">
        <v>0.12859999999999999</v>
      </c>
      <c r="D38">
        <v>18.998999999999999</v>
      </c>
      <c r="E38" s="14">
        <v>2E-16</v>
      </c>
      <c r="F38" t="s">
        <v>21</v>
      </c>
      <c r="G38" s="24">
        <v>2012</v>
      </c>
      <c r="H38">
        <f t="shared" si="5"/>
        <v>1.6537959999999997E-2</v>
      </c>
      <c r="I38">
        <f t="shared" si="6"/>
        <v>8.2689799999999987E-3</v>
      </c>
      <c r="K38" s="27">
        <v>2012</v>
      </c>
      <c r="L38" s="36">
        <f t="shared" si="8"/>
        <v>0.9347315627754833</v>
      </c>
      <c r="M38" s="33">
        <f t="shared" si="7"/>
        <v>3.4316559654626011</v>
      </c>
      <c r="N38" s="31">
        <v>1.19</v>
      </c>
    </row>
    <row r="39" spans="1:14" x14ac:dyDescent="0.35">
      <c r="A39" t="s">
        <v>63</v>
      </c>
      <c r="B39">
        <v>1.2801199999999999</v>
      </c>
      <c r="C39">
        <v>0.14496000000000001</v>
      </c>
      <c r="D39">
        <v>8.8309999999999995</v>
      </c>
      <c r="E39" s="14">
        <v>2E-16</v>
      </c>
      <c r="F39" t="s">
        <v>21</v>
      </c>
      <c r="G39" s="24">
        <v>2013</v>
      </c>
      <c r="H39">
        <f t="shared" si="5"/>
        <v>2.1013401600000002E-2</v>
      </c>
      <c r="I39">
        <f t="shared" si="6"/>
        <v>1.0506700800000001E-2</v>
      </c>
      <c r="K39" s="27">
        <v>2013</v>
      </c>
      <c r="L39" s="36">
        <f t="shared" si="8"/>
        <v>0.29274651856577544</v>
      </c>
      <c r="M39" s="33">
        <f t="shared" si="7"/>
        <v>1.0747527705405528</v>
      </c>
      <c r="N39" s="31">
        <v>0.36899999999999999</v>
      </c>
    </row>
    <row r="40" spans="1:14" x14ac:dyDescent="0.35">
      <c r="A40" t="s">
        <v>45</v>
      </c>
      <c r="B40">
        <v>0.26523999999999998</v>
      </c>
      <c r="C40">
        <v>0.17852999999999999</v>
      </c>
      <c r="D40">
        <v>1.486</v>
      </c>
      <c r="E40">
        <v>0.13736200000000001</v>
      </c>
      <c r="G40" s="24">
        <v>2014</v>
      </c>
      <c r="H40">
        <f t="shared" si="5"/>
        <v>3.1872960899999997E-2</v>
      </c>
      <c r="I40">
        <f t="shared" si="6"/>
        <v>1.5936480449999998E-2</v>
      </c>
      <c r="K40" s="27">
        <v>2014</v>
      </c>
      <c r="L40" s="36">
        <f t="shared" si="8"/>
        <v>0.1066824739985154</v>
      </c>
      <c r="M40" s="33">
        <f t="shared" si="7"/>
        <v>0.39166062523904366</v>
      </c>
      <c r="N40" s="31">
        <v>0.14799999999999999</v>
      </c>
    </row>
    <row r="41" spans="1:14" x14ac:dyDescent="0.35">
      <c r="A41" t="s">
        <v>46</v>
      </c>
      <c r="B41">
        <v>0.74741999999999997</v>
      </c>
      <c r="C41">
        <v>0.15634999999999999</v>
      </c>
      <c r="D41">
        <v>4.7809999999999997</v>
      </c>
      <c r="E41" s="14">
        <v>1.75E-6</v>
      </c>
      <c r="F41" t="s">
        <v>21</v>
      </c>
      <c r="G41" s="24">
        <v>2015</v>
      </c>
      <c r="H41">
        <f t="shared" si="5"/>
        <v>2.4445322499999998E-2</v>
      </c>
      <c r="I41">
        <f t="shared" si="6"/>
        <v>1.2222661249999999E-2</v>
      </c>
      <c r="K41" s="27">
        <v>2015</v>
      </c>
      <c r="L41" s="36">
        <f t="shared" si="8"/>
        <v>0.17214257720655585</v>
      </c>
      <c r="M41" s="33">
        <f t="shared" si="7"/>
        <v>0.63198261993735028</v>
      </c>
      <c r="N41" s="31">
        <v>0.245</v>
      </c>
    </row>
    <row r="42" spans="1:14" x14ac:dyDescent="0.35">
      <c r="A42" t="s">
        <v>47</v>
      </c>
      <c r="B42">
        <v>1.4742599999999999</v>
      </c>
      <c r="C42">
        <v>0.14094999999999999</v>
      </c>
      <c r="D42">
        <v>10.46</v>
      </c>
      <c r="E42" s="14">
        <v>2E-16</v>
      </c>
      <c r="F42" t="s">
        <v>21</v>
      </c>
      <c r="G42" s="24">
        <v>2016</v>
      </c>
      <c r="H42">
        <f t="shared" si="5"/>
        <v>1.9866902499999999E-2</v>
      </c>
      <c r="I42">
        <f t="shared" si="6"/>
        <v>9.9334512499999993E-3</v>
      </c>
      <c r="K42" s="27">
        <v>2016</v>
      </c>
      <c r="L42" s="36">
        <f t="shared" si="8"/>
        <v>0.35526850677071431</v>
      </c>
      <c r="M42" s="33">
        <f t="shared" si="7"/>
        <v>1.304288139132354</v>
      </c>
      <c r="N42" s="31">
        <v>0.46700000000000003</v>
      </c>
    </row>
    <row r="43" spans="1:14" x14ac:dyDescent="0.35">
      <c r="A43" t="s">
        <v>48</v>
      </c>
      <c r="B43">
        <v>1.31219</v>
      </c>
      <c r="C43">
        <v>0.14055000000000001</v>
      </c>
      <c r="D43">
        <v>9.3360000000000003</v>
      </c>
      <c r="E43" s="14">
        <v>2E-16</v>
      </c>
      <c r="F43" t="s">
        <v>21</v>
      </c>
      <c r="G43" s="24">
        <v>2017</v>
      </c>
      <c r="H43">
        <f t="shared" si="5"/>
        <v>1.9754302500000001E-2</v>
      </c>
      <c r="I43">
        <f t="shared" si="6"/>
        <v>9.8771512500000005E-3</v>
      </c>
      <c r="K43" s="27">
        <v>2017</v>
      </c>
      <c r="L43" s="36">
        <f t="shared" si="8"/>
        <v>0.30209681959540247</v>
      </c>
      <c r="M43" s="33">
        <f t="shared" si="7"/>
        <v>1.1090802904243526</v>
      </c>
      <c r="N43" s="31">
        <v>0.48199999999999998</v>
      </c>
    </row>
    <row r="44" spans="1:14" x14ac:dyDescent="0.35">
      <c r="A44" t="s">
        <v>49</v>
      </c>
      <c r="B44">
        <v>0.67679999999999996</v>
      </c>
      <c r="C44">
        <v>0.15654000000000001</v>
      </c>
      <c r="D44">
        <v>4.3239999999999998</v>
      </c>
      <c r="E44" s="14">
        <v>1.5400000000000002E-5</v>
      </c>
      <c r="F44" t="s">
        <v>21</v>
      </c>
      <c r="G44" s="24">
        <v>2018</v>
      </c>
      <c r="H44">
        <f t="shared" ref="H44:H45" si="9">C44^2</f>
        <v>2.4504771600000003E-2</v>
      </c>
      <c r="I44">
        <f t="shared" ref="I44:I45" si="10">H44/2</f>
        <v>1.2252385800000001E-2</v>
      </c>
      <c r="K44" s="27">
        <v>2018</v>
      </c>
      <c r="L44" s="36">
        <f t="shared" si="8"/>
        <v>0.1604099611171641</v>
      </c>
      <c r="M44" s="33">
        <f t="shared" si="7"/>
        <v>0.58890896799593784</v>
      </c>
      <c r="N44" s="31">
        <v>0.24099999999999999</v>
      </c>
    </row>
    <row r="45" spans="1:14" x14ac:dyDescent="0.35">
      <c r="A45" t="s">
        <v>50</v>
      </c>
      <c r="B45">
        <v>1.9474899999999999</v>
      </c>
      <c r="C45">
        <v>0.13281999999999999</v>
      </c>
      <c r="D45">
        <v>14.663</v>
      </c>
      <c r="E45" s="14">
        <v>2E-16</v>
      </c>
      <c r="F45" t="s">
        <v>21</v>
      </c>
      <c r="G45" s="24">
        <v>2019</v>
      </c>
      <c r="H45">
        <f t="shared" si="9"/>
        <v>1.7641152399999999E-2</v>
      </c>
      <c r="I45">
        <f t="shared" si="10"/>
        <v>8.8205761999999993E-3</v>
      </c>
      <c r="K45" s="27">
        <v>2019</v>
      </c>
      <c r="L45" s="36">
        <f t="shared" si="8"/>
        <v>0.56963225481759228</v>
      </c>
      <c r="M45" s="33">
        <f t="shared" si="7"/>
        <v>2.0912762585660429</v>
      </c>
      <c r="N45" s="31">
        <v>0.77600000000000002</v>
      </c>
    </row>
    <row r="46" spans="1:14" ht="15" thickBot="1" x14ac:dyDescent="0.4">
      <c r="A46" t="s">
        <v>51</v>
      </c>
      <c r="B46">
        <v>1.9888600000000001</v>
      </c>
      <c r="C46">
        <v>0.13166</v>
      </c>
      <c r="D46">
        <v>15.106</v>
      </c>
      <c r="E46" s="14">
        <v>2E-16</v>
      </c>
      <c r="F46" t="s">
        <v>21</v>
      </c>
      <c r="G46" s="24">
        <v>2020</v>
      </c>
      <c r="H46">
        <f>C46^2</f>
        <v>1.73343556E-2</v>
      </c>
      <c r="I46">
        <f>H46/2</f>
        <v>8.6671778000000001E-3</v>
      </c>
      <c r="K46" s="28">
        <v>2020</v>
      </c>
      <c r="L46" s="37">
        <f t="shared" si="8"/>
        <v>0.59360112509802088</v>
      </c>
      <c r="M46" s="34">
        <f>L46/AVERAGE($L$32:$L$46)</f>
        <v>2.1792725560688253</v>
      </c>
      <c r="N46" s="32">
        <v>0.90600000000000003</v>
      </c>
    </row>
    <row r="47" spans="1:14" x14ac:dyDescent="0.35">
      <c r="A47" t="s">
        <v>52</v>
      </c>
      <c r="B47">
        <v>0.40349000000000002</v>
      </c>
      <c r="C47">
        <v>6.3899999999999998E-2</v>
      </c>
      <c r="D47">
        <v>6.3140000000000001</v>
      </c>
      <c r="E47" s="14">
        <v>2.7199999999999999E-10</v>
      </c>
      <c r="F47" t="s">
        <v>21</v>
      </c>
    </row>
    <row r="48" spans="1:14" x14ac:dyDescent="0.35">
      <c r="A48" t="s">
        <v>53</v>
      </c>
      <c r="B48">
        <v>1.0580000000000001</v>
      </c>
      <c r="C48">
        <v>5.7919999999999999E-2</v>
      </c>
      <c r="D48">
        <v>18.266999999999999</v>
      </c>
      <c r="E48" s="14">
        <v>2E-16</v>
      </c>
      <c r="F48" t="s">
        <v>21</v>
      </c>
    </row>
    <row r="49" spans="1:14" x14ac:dyDescent="0.35">
      <c r="A49" t="s">
        <v>54</v>
      </c>
      <c r="B49">
        <v>1.85894</v>
      </c>
      <c r="C49">
        <v>0.11668000000000001</v>
      </c>
      <c r="D49">
        <v>15.932</v>
      </c>
      <c r="E49" s="14">
        <v>2E-16</v>
      </c>
      <c r="F49" t="s">
        <v>21</v>
      </c>
    </row>
    <row r="50" spans="1:14" x14ac:dyDescent="0.35">
      <c r="A50" t="s">
        <v>57</v>
      </c>
      <c r="B50">
        <v>-0.76315999999999995</v>
      </c>
      <c r="C50">
        <v>4.7309999999999998E-2</v>
      </c>
      <c r="D50">
        <v>-16.131</v>
      </c>
      <c r="E50" s="14">
        <v>2E-16</v>
      </c>
      <c r="F50" t="s">
        <v>21</v>
      </c>
    </row>
    <row r="51" spans="1:14" x14ac:dyDescent="0.35">
      <c r="E51" s="14"/>
    </row>
    <row r="52" spans="1:14" x14ac:dyDescent="0.35">
      <c r="E52" s="14"/>
    </row>
    <row r="53" spans="1:14" x14ac:dyDescent="0.35">
      <c r="A53" s="29" t="s">
        <v>26</v>
      </c>
      <c r="E53" s="14"/>
    </row>
    <row r="55" spans="1:14" ht="15" thickBot="1" x14ac:dyDescent="0.4">
      <c r="A55" t="s">
        <v>30</v>
      </c>
    </row>
    <row r="56" spans="1:14" x14ac:dyDescent="0.35">
      <c r="B56" t="s">
        <v>31</v>
      </c>
      <c r="C56" t="s">
        <v>32</v>
      </c>
      <c r="D56" s="14" t="s">
        <v>33</v>
      </c>
      <c r="E56" t="s">
        <v>34</v>
      </c>
      <c r="G56" s="24" t="s">
        <v>58</v>
      </c>
      <c r="H56" s="24" t="s">
        <v>35</v>
      </c>
      <c r="I56" s="24" t="s">
        <v>36</v>
      </c>
      <c r="J56" s="24"/>
      <c r="K56" s="25"/>
      <c r="L56" s="35" t="s">
        <v>37</v>
      </c>
      <c r="M56" s="26" t="s">
        <v>38</v>
      </c>
      <c r="N56" s="24"/>
    </row>
    <row r="57" spans="1:14" x14ac:dyDescent="0.35">
      <c r="A57" t="s">
        <v>39</v>
      </c>
      <c r="B57">
        <v>-0.17254</v>
      </c>
      <c r="C57">
        <v>9.4329999999999997E-2</v>
      </c>
      <c r="D57">
        <v>-1.829</v>
      </c>
      <c r="E57" s="14">
        <v>6.7398E-2</v>
      </c>
      <c r="F57" t="s">
        <v>60</v>
      </c>
      <c r="G57" s="24">
        <v>2006</v>
      </c>
      <c r="H57">
        <f>C57^2</f>
        <v>8.8981488999999997E-3</v>
      </c>
      <c r="I57">
        <f t="shared" ref="I57:I68" si="11">H57/2</f>
        <v>4.4490744499999998E-3</v>
      </c>
      <c r="K57" s="27">
        <v>2006</v>
      </c>
      <c r="L57" s="36">
        <f>EXP(B57+I57)</f>
        <v>0.84527697391665213</v>
      </c>
      <c r="M57" s="33">
        <f>L57/AVERAGE($L$57:$L$71)</f>
        <v>0.33812056503325971</v>
      </c>
    </row>
    <row r="58" spans="1:14" x14ac:dyDescent="0.35">
      <c r="A58" t="s">
        <v>61</v>
      </c>
      <c r="B58">
        <v>0.40418999999999999</v>
      </c>
      <c r="C58">
        <v>0.11236</v>
      </c>
      <c r="D58">
        <v>3.597</v>
      </c>
      <c r="E58" s="14">
        <v>3.21E-4</v>
      </c>
      <c r="F58" t="s">
        <v>21</v>
      </c>
      <c r="G58" s="24">
        <v>2007</v>
      </c>
      <c r="H58">
        <f t="shared" ref="H58:H71" si="12">C58^2</f>
        <v>1.26247696E-2</v>
      </c>
      <c r="I58">
        <f t="shared" si="11"/>
        <v>6.3123848000000001E-3</v>
      </c>
      <c r="K58" s="27">
        <v>2007</v>
      </c>
      <c r="L58" s="36">
        <f>EXP($B$57+$I$57+B58+I58)</f>
        <v>1.274318415060075</v>
      </c>
      <c r="M58" s="33">
        <f t="shared" ref="M58:M71" si="13">L58/AVERAGE($L$57:$L$71)</f>
        <v>0.50974210327286928</v>
      </c>
    </row>
    <row r="59" spans="1:14" x14ac:dyDescent="0.35">
      <c r="A59" t="s">
        <v>62</v>
      </c>
      <c r="B59">
        <v>0.42109999999999997</v>
      </c>
      <c r="C59">
        <v>0.11183999999999999</v>
      </c>
      <c r="D59">
        <v>3.7650000000000001</v>
      </c>
      <c r="E59">
        <v>1.66E-4</v>
      </c>
      <c r="F59" t="s">
        <v>21</v>
      </c>
      <c r="G59" s="24">
        <v>2008</v>
      </c>
      <c r="H59">
        <f t="shared" si="12"/>
        <v>1.2508185599999999E-2</v>
      </c>
      <c r="I59">
        <f t="shared" si="11"/>
        <v>6.2540927999999996E-3</v>
      </c>
      <c r="K59" s="27">
        <v>2008</v>
      </c>
      <c r="L59" s="36">
        <f t="shared" ref="L59:L71" si="14">EXP($B$57+$I$57+B59+I59)</f>
        <v>1.2959748180832642</v>
      </c>
      <c r="M59" s="33">
        <f t="shared" si="13"/>
        <v>0.51840491493430552</v>
      </c>
    </row>
    <row r="60" spans="1:14" x14ac:dyDescent="0.35">
      <c r="A60" t="s">
        <v>40</v>
      </c>
      <c r="B60">
        <v>0.46703</v>
      </c>
      <c r="C60">
        <v>0.10587000000000001</v>
      </c>
      <c r="D60">
        <v>4.4109999999999996</v>
      </c>
      <c r="E60" s="14">
        <v>1.03E-5</v>
      </c>
      <c r="F60" t="s">
        <v>21</v>
      </c>
      <c r="G60" s="24">
        <v>2009</v>
      </c>
      <c r="H60">
        <f t="shared" si="12"/>
        <v>1.1208456900000002E-2</v>
      </c>
      <c r="I60">
        <f t="shared" si="11"/>
        <v>5.604228450000001E-3</v>
      </c>
      <c r="K60" s="27">
        <v>2009</v>
      </c>
      <c r="L60" s="36">
        <f t="shared" si="14"/>
        <v>1.3560055777571873</v>
      </c>
      <c r="M60" s="33">
        <f t="shared" si="13"/>
        <v>0.54241791304813347</v>
      </c>
    </row>
    <row r="61" spans="1:14" x14ac:dyDescent="0.35">
      <c r="A61" t="s">
        <v>41</v>
      </c>
      <c r="B61">
        <v>0.77637</v>
      </c>
      <c r="C61">
        <v>0.10202</v>
      </c>
      <c r="D61">
        <v>7.61</v>
      </c>
      <c r="E61" s="14">
        <v>2.7300000000000001E-14</v>
      </c>
      <c r="F61" t="s">
        <v>21</v>
      </c>
      <c r="G61" s="24">
        <v>2010</v>
      </c>
      <c r="H61">
        <f t="shared" si="12"/>
        <v>1.04080804E-2</v>
      </c>
      <c r="I61">
        <f t="shared" si="11"/>
        <v>5.2040402000000001E-3</v>
      </c>
      <c r="K61" s="27">
        <v>2010</v>
      </c>
      <c r="L61" s="36">
        <f t="shared" si="14"/>
        <v>1.8468530094598747</v>
      </c>
      <c r="M61" s="33">
        <f t="shared" si="13"/>
        <v>0.7387625622859133</v>
      </c>
    </row>
    <row r="62" spans="1:14" x14ac:dyDescent="0.35">
      <c r="A62" t="s">
        <v>43</v>
      </c>
      <c r="B62">
        <v>0.13707</v>
      </c>
      <c r="C62">
        <v>0.10668</v>
      </c>
      <c r="D62">
        <v>1.2849999999999999</v>
      </c>
      <c r="E62" s="14">
        <v>0.198847</v>
      </c>
      <c r="G62" s="24">
        <v>2011</v>
      </c>
      <c r="H62">
        <f t="shared" si="12"/>
        <v>1.13806224E-2</v>
      </c>
      <c r="I62">
        <f t="shared" si="11"/>
        <v>5.6903112E-3</v>
      </c>
      <c r="K62" s="27">
        <v>2011</v>
      </c>
      <c r="L62" s="36">
        <f t="shared" si="14"/>
        <v>0.97498751387338378</v>
      </c>
      <c r="M62" s="33">
        <f t="shared" si="13"/>
        <v>0.39000628109354823</v>
      </c>
    </row>
    <row r="63" spans="1:14" x14ac:dyDescent="0.35">
      <c r="A63" t="s">
        <v>44</v>
      </c>
      <c r="B63">
        <v>1.2597</v>
      </c>
      <c r="C63">
        <v>0.10730000000000001</v>
      </c>
      <c r="D63">
        <v>11.74</v>
      </c>
      <c r="E63" s="14">
        <v>2E-16</v>
      </c>
      <c r="F63" t="s">
        <v>21</v>
      </c>
      <c r="G63" s="24">
        <v>2012</v>
      </c>
      <c r="H63">
        <f t="shared" si="12"/>
        <v>1.1513290000000001E-2</v>
      </c>
      <c r="I63">
        <f t="shared" si="11"/>
        <v>5.7566450000000003E-3</v>
      </c>
      <c r="K63" s="27">
        <v>2012</v>
      </c>
      <c r="L63" s="36">
        <f t="shared" si="14"/>
        <v>2.996262622279652</v>
      </c>
      <c r="M63" s="33">
        <f t="shared" si="13"/>
        <v>1.1985397001162463</v>
      </c>
    </row>
    <row r="64" spans="1:14" x14ac:dyDescent="0.35">
      <c r="A64" t="s">
        <v>63</v>
      </c>
      <c r="B64">
        <v>1.69221</v>
      </c>
      <c r="C64">
        <v>0.10564</v>
      </c>
      <c r="D64">
        <v>16.018000000000001</v>
      </c>
      <c r="E64" s="14">
        <v>2E-16</v>
      </c>
      <c r="F64" t="s">
        <v>21</v>
      </c>
      <c r="G64" s="24">
        <v>2013</v>
      </c>
      <c r="H64">
        <f t="shared" si="12"/>
        <v>1.1159809599999999E-2</v>
      </c>
      <c r="I64">
        <f t="shared" si="11"/>
        <v>5.5799047999999995E-3</v>
      </c>
      <c r="K64" s="27">
        <v>2013</v>
      </c>
      <c r="L64" s="36">
        <f t="shared" si="14"/>
        <v>4.6167868644626706</v>
      </c>
      <c r="M64" s="33">
        <f t="shared" si="13"/>
        <v>1.8467681380424943</v>
      </c>
    </row>
    <row r="65" spans="1:14" x14ac:dyDescent="0.35">
      <c r="A65" t="s">
        <v>45</v>
      </c>
      <c r="B65">
        <v>1.78244</v>
      </c>
      <c r="C65">
        <v>0.10587000000000001</v>
      </c>
      <c r="D65">
        <v>16.835999999999999</v>
      </c>
      <c r="E65" s="14">
        <v>2E-16</v>
      </c>
      <c r="F65" t="s">
        <v>21</v>
      </c>
      <c r="G65" s="24">
        <v>2014</v>
      </c>
      <c r="H65">
        <f t="shared" si="12"/>
        <v>1.1208456900000002E-2</v>
      </c>
      <c r="I65">
        <f t="shared" si="11"/>
        <v>5.604228450000001E-3</v>
      </c>
      <c r="K65" s="27">
        <v>2014</v>
      </c>
      <c r="L65" s="36">
        <f t="shared" si="14"/>
        <v>5.0528543574093927</v>
      </c>
      <c r="M65" s="33">
        <f t="shared" si="13"/>
        <v>2.0212001782583693</v>
      </c>
    </row>
    <row r="66" spans="1:14" x14ac:dyDescent="0.35">
      <c r="A66" t="s">
        <v>46</v>
      </c>
      <c r="B66">
        <v>1.40161</v>
      </c>
      <c r="C66">
        <v>0.10637000000000001</v>
      </c>
      <c r="D66">
        <v>13.177</v>
      </c>
      <c r="E66" s="14">
        <v>2E-16</v>
      </c>
      <c r="F66" t="s">
        <v>21</v>
      </c>
      <c r="G66" s="24">
        <v>2015</v>
      </c>
      <c r="H66">
        <f t="shared" si="12"/>
        <v>1.1314576900000001E-2</v>
      </c>
      <c r="I66">
        <f t="shared" si="11"/>
        <v>5.6572884500000007E-3</v>
      </c>
      <c r="K66" s="27">
        <v>2015</v>
      </c>
      <c r="L66" s="36">
        <f t="shared" si="14"/>
        <v>3.4527684650943073</v>
      </c>
      <c r="M66" s="33">
        <f t="shared" si="13"/>
        <v>1.3811473166449033</v>
      </c>
    </row>
    <row r="67" spans="1:14" x14ac:dyDescent="0.35">
      <c r="A67" t="s">
        <v>47</v>
      </c>
      <c r="B67">
        <v>1.19611</v>
      </c>
      <c r="C67">
        <v>0.108</v>
      </c>
      <c r="D67">
        <v>11.074999999999999</v>
      </c>
      <c r="E67" s="14">
        <v>2E-16</v>
      </c>
      <c r="F67" t="s">
        <v>21</v>
      </c>
      <c r="G67" s="24">
        <v>2016</v>
      </c>
      <c r="H67">
        <f t="shared" si="12"/>
        <v>1.1663999999999999E-2</v>
      </c>
      <c r="I67">
        <f t="shared" si="11"/>
        <v>5.8319999999999995E-3</v>
      </c>
      <c r="K67" s="27">
        <v>2016</v>
      </c>
      <c r="L67" s="36">
        <f t="shared" si="14"/>
        <v>2.8118737454448515</v>
      </c>
      <c r="M67" s="33">
        <f t="shared" si="13"/>
        <v>1.1247820169602178</v>
      </c>
    </row>
    <row r="68" spans="1:14" x14ac:dyDescent="0.35">
      <c r="A68" t="s">
        <v>48</v>
      </c>
      <c r="B68">
        <v>1.22315</v>
      </c>
      <c r="C68">
        <v>0.10697</v>
      </c>
      <c r="D68">
        <v>11.435</v>
      </c>
      <c r="E68" s="14">
        <v>2E-16</v>
      </c>
      <c r="F68" t="s">
        <v>21</v>
      </c>
      <c r="G68" s="24">
        <v>2017</v>
      </c>
      <c r="H68">
        <f t="shared" si="12"/>
        <v>1.1442580899999999E-2</v>
      </c>
      <c r="I68">
        <f t="shared" si="11"/>
        <v>5.7212904499999995E-3</v>
      </c>
      <c r="K68" s="27">
        <v>2017</v>
      </c>
      <c r="L68" s="36">
        <f t="shared" si="14"/>
        <v>2.8886242909607867</v>
      </c>
      <c r="M68" s="33">
        <f t="shared" si="13"/>
        <v>1.1554831227719773</v>
      </c>
    </row>
    <row r="69" spans="1:14" x14ac:dyDescent="0.35">
      <c r="A69" t="s">
        <v>49</v>
      </c>
      <c r="B69">
        <v>0.95567999999999997</v>
      </c>
      <c r="C69">
        <v>0.10771</v>
      </c>
      <c r="D69">
        <v>8.8729999999999993</v>
      </c>
      <c r="E69" s="14">
        <v>2E-16</v>
      </c>
      <c r="F69" t="s">
        <v>21</v>
      </c>
      <c r="G69" s="24">
        <v>2018</v>
      </c>
      <c r="H69">
        <f>C69^2</f>
        <v>1.16014441E-2</v>
      </c>
      <c r="I69">
        <f t="shared" ref="I69:I70" si="15">H69/2</f>
        <v>5.8007220500000001E-3</v>
      </c>
      <c r="K69" s="27">
        <v>2018</v>
      </c>
      <c r="L69" s="36">
        <f t="shared" si="14"/>
        <v>2.2108781653720939</v>
      </c>
      <c r="M69" s="33">
        <f t="shared" si="13"/>
        <v>0.88437683453213278</v>
      </c>
    </row>
    <row r="70" spans="1:14" x14ac:dyDescent="0.35">
      <c r="A70" t="s">
        <v>50</v>
      </c>
      <c r="B70">
        <v>1.17079</v>
      </c>
      <c r="C70">
        <v>0.10702</v>
      </c>
      <c r="D70">
        <v>10.939</v>
      </c>
      <c r="E70" s="14">
        <v>2E-16</v>
      </c>
      <c r="F70" t="s">
        <v>21</v>
      </c>
      <c r="G70" s="24">
        <v>2019</v>
      </c>
      <c r="H70">
        <f t="shared" si="12"/>
        <v>1.1453280400000002E-2</v>
      </c>
      <c r="I70">
        <f t="shared" si="15"/>
        <v>5.7266402000000008E-3</v>
      </c>
      <c r="K70" s="27">
        <v>2019</v>
      </c>
      <c r="L70" s="36">
        <f t="shared" si="14"/>
        <v>2.7412820560909119</v>
      </c>
      <c r="M70" s="33">
        <f t="shared" si="13"/>
        <v>1.0965445248392507</v>
      </c>
    </row>
    <row r="71" spans="1:14" ht="15" thickBot="1" x14ac:dyDescent="0.4">
      <c r="A71" t="s">
        <v>51</v>
      </c>
      <c r="B71">
        <v>1.30477</v>
      </c>
      <c r="C71">
        <v>0.10663</v>
      </c>
      <c r="D71">
        <v>12.236000000000001</v>
      </c>
      <c r="E71" s="14">
        <v>2E-16</v>
      </c>
      <c r="F71" t="s">
        <v>21</v>
      </c>
      <c r="G71" s="24">
        <v>2020</v>
      </c>
      <c r="H71">
        <f t="shared" si="12"/>
        <v>1.13699569E-2</v>
      </c>
      <c r="I71">
        <f>H71/2</f>
        <v>5.6849784500000002E-3</v>
      </c>
      <c r="K71" s="28">
        <v>2020</v>
      </c>
      <c r="L71" s="37">
        <f t="shared" si="14"/>
        <v>3.1341689552540397</v>
      </c>
      <c r="M71" s="34">
        <f t="shared" si="13"/>
        <v>1.2537038281663766</v>
      </c>
    </row>
    <row r="72" spans="1:14" x14ac:dyDescent="0.35">
      <c r="A72" t="s">
        <v>52</v>
      </c>
      <c r="B72">
        <v>7.9710000000000003E-2</v>
      </c>
      <c r="C72">
        <v>4.9689999999999998E-2</v>
      </c>
      <c r="D72">
        <v>1.6040000000000001</v>
      </c>
      <c r="E72" s="14">
        <v>0.10866000000000001</v>
      </c>
    </row>
    <row r="73" spans="1:14" x14ac:dyDescent="0.35">
      <c r="A73" t="s">
        <v>53</v>
      </c>
      <c r="B73">
        <v>0.45752999999999999</v>
      </c>
      <c r="C73">
        <v>4.8800000000000003E-2</v>
      </c>
      <c r="D73">
        <v>9.3759999999999994</v>
      </c>
      <c r="E73" s="14">
        <v>2E-16</v>
      </c>
      <c r="F73" t="s">
        <v>21</v>
      </c>
    </row>
    <row r="74" spans="1:14" x14ac:dyDescent="0.35">
      <c r="A74" t="s">
        <v>54</v>
      </c>
      <c r="B74">
        <v>0.95965</v>
      </c>
      <c r="C74">
        <v>8.6889999999999995E-2</v>
      </c>
      <c r="D74">
        <v>11.044</v>
      </c>
      <c r="E74">
        <v>2E-16</v>
      </c>
      <c r="F74" t="s">
        <v>21</v>
      </c>
    </row>
    <row r="75" spans="1:14" x14ac:dyDescent="0.35">
      <c r="A75" t="s">
        <v>57</v>
      </c>
      <c r="B75">
        <v>-0.67952000000000001</v>
      </c>
      <c r="C75">
        <v>3.7960000000000001E-2</v>
      </c>
      <c r="D75">
        <v>-17.902000000000001</v>
      </c>
      <c r="E75">
        <v>2E-16</v>
      </c>
      <c r="F75" t="s">
        <v>21</v>
      </c>
    </row>
    <row r="77" spans="1:14" x14ac:dyDescent="0.35">
      <c r="A77" s="29" t="s">
        <v>29</v>
      </c>
    </row>
    <row r="79" spans="1:14" ht="15" thickBot="1" x14ac:dyDescent="0.4">
      <c r="A79" t="s">
        <v>30</v>
      </c>
    </row>
    <row r="80" spans="1:14" x14ac:dyDescent="0.35">
      <c r="B80" t="s">
        <v>31</v>
      </c>
      <c r="C80" t="s">
        <v>32</v>
      </c>
      <c r="D80" s="14" t="s">
        <v>33</v>
      </c>
      <c r="E80" t="s">
        <v>34</v>
      </c>
      <c r="G80" s="24" t="s">
        <v>58</v>
      </c>
      <c r="H80" s="24" t="s">
        <v>35</v>
      </c>
      <c r="I80" s="24" t="s">
        <v>36</v>
      </c>
      <c r="J80" s="24"/>
      <c r="K80" s="25"/>
      <c r="L80" s="35" t="s">
        <v>37</v>
      </c>
      <c r="M80" s="26" t="s">
        <v>38</v>
      </c>
      <c r="N80" s="24"/>
    </row>
    <row r="81" spans="1:13" x14ac:dyDescent="0.35">
      <c r="A81" t="s">
        <v>39</v>
      </c>
      <c r="B81">
        <v>-2.4338500000000001</v>
      </c>
      <c r="C81">
        <v>0.16556999999999999</v>
      </c>
      <c r="D81">
        <v>-14.7</v>
      </c>
      <c r="E81" s="14">
        <v>2E-16</v>
      </c>
      <c r="F81" t="s">
        <v>21</v>
      </c>
      <c r="G81" s="24">
        <v>2006</v>
      </c>
      <c r="H81">
        <f>C81^2</f>
        <v>2.7413424899999997E-2</v>
      </c>
      <c r="I81">
        <f>H81/2</f>
        <v>1.3706712449999998E-2</v>
      </c>
      <c r="K81" s="27">
        <v>2006</v>
      </c>
      <c r="L81" s="36">
        <f>EXP(B81+I81)</f>
        <v>8.8908877011474111E-2</v>
      </c>
      <c r="M81" s="33">
        <f>L81/AVERAGE($L$81:$L$95)</f>
        <v>0.31124411355755044</v>
      </c>
    </row>
    <row r="82" spans="1:13" x14ac:dyDescent="0.35">
      <c r="A82" t="s">
        <v>61</v>
      </c>
      <c r="B82">
        <v>0.49420999999999998</v>
      </c>
      <c r="C82">
        <v>0.20114000000000001</v>
      </c>
      <c r="D82">
        <v>2.4569999999999999</v>
      </c>
      <c r="E82">
        <v>1.401E-2</v>
      </c>
      <c r="F82" t="s">
        <v>59</v>
      </c>
      <c r="G82" s="24">
        <v>2007</v>
      </c>
      <c r="H82">
        <f t="shared" ref="H82:H95" si="16">C82^2</f>
        <v>4.0457299600000003E-2</v>
      </c>
      <c r="I82">
        <f t="shared" ref="I82:I95" si="17">H82/2</f>
        <v>2.0228649800000002E-2</v>
      </c>
      <c r="K82" s="27">
        <v>2007</v>
      </c>
      <c r="L82" s="36">
        <f>EXP($B$81+$I$81+B82+I82)</f>
        <v>0.14871781350770713</v>
      </c>
      <c r="M82" s="33">
        <f t="shared" ref="M82:M95" si="18">L82/AVERAGE($L$81:$L$95)</f>
        <v>0.52061780095872512</v>
      </c>
    </row>
    <row r="83" spans="1:13" x14ac:dyDescent="0.35">
      <c r="A83" t="s">
        <v>62</v>
      </c>
      <c r="B83">
        <v>0.23857</v>
      </c>
      <c r="C83">
        <v>0.21001</v>
      </c>
      <c r="D83">
        <v>1.1359999999999999</v>
      </c>
      <c r="E83">
        <v>0.25596799999999997</v>
      </c>
      <c r="G83" s="24">
        <v>2008</v>
      </c>
      <c r="H83">
        <f t="shared" si="16"/>
        <v>4.4104200099999998E-2</v>
      </c>
      <c r="I83">
        <f t="shared" si="17"/>
        <v>2.2052100049999999E-2</v>
      </c>
      <c r="K83" s="27">
        <v>2008</v>
      </c>
      <c r="L83" s="36">
        <f t="shared" ref="L83:L95" si="19">EXP($B$81+$I$81+B83+I83)</f>
        <v>0.11538035336948967</v>
      </c>
      <c r="M83" s="33">
        <f t="shared" si="18"/>
        <v>0.40391305135716865</v>
      </c>
    </row>
    <row r="84" spans="1:13" x14ac:dyDescent="0.35">
      <c r="A84" t="s">
        <v>40</v>
      </c>
      <c r="B84">
        <v>0.49419999999999997</v>
      </c>
      <c r="C84">
        <v>0.17430000000000001</v>
      </c>
      <c r="D84">
        <v>2.835</v>
      </c>
      <c r="E84" s="14">
        <v>4.5770000000000003E-3</v>
      </c>
      <c r="F84" t="s">
        <v>42</v>
      </c>
      <c r="G84" s="24">
        <v>2009</v>
      </c>
      <c r="H84">
        <f t="shared" si="16"/>
        <v>3.0380490000000003E-2</v>
      </c>
      <c r="I84">
        <f t="shared" si="17"/>
        <v>1.5190245000000002E-2</v>
      </c>
      <c r="K84" s="27">
        <v>2009</v>
      </c>
      <c r="L84" s="36">
        <f t="shared" si="19"/>
        <v>0.14796891773919907</v>
      </c>
      <c r="M84" s="33">
        <f t="shared" si="18"/>
        <v>0.51799613473763217</v>
      </c>
    </row>
    <row r="85" spans="1:13" x14ac:dyDescent="0.35">
      <c r="A85" t="s">
        <v>41</v>
      </c>
      <c r="B85">
        <v>8.3040000000000003E-2</v>
      </c>
      <c r="C85">
        <v>0.18212999999999999</v>
      </c>
      <c r="D85">
        <v>0.45600000000000002</v>
      </c>
      <c r="E85" s="14">
        <v>0.64841599999999999</v>
      </c>
      <c r="G85" s="24">
        <v>2010</v>
      </c>
      <c r="H85">
        <f t="shared" si="16"/>
        <v>3.3171336899999994E-2</v>
      </c>
      <c r="I85">
        <f t="shared" si="17"/>
        <v>1.6585668449999997E-2</v>
      </c>
      <c r="K85" s="27">
        <v>2010</v>
      </c>
      <c r="L85" s="36">
        <f t="shared" si="19"/>
        <v>9.8222730482353901E-2</v>
      </c>
      <c r="M85" s="33">
        <f t="shared" si="18"/>
        <v>0.34384920502636718</v>
      </c>
    </row>
    <row r="86" spans="1:13" x14ac:dyDescent="0.35">
      <c r="A86" t="s">
        <v>43</v>
      </c>
      <c r="B86">
        <v>-0.35874</v>
      </c>
      <c r="C86">
        <v>0.19639000000000001</v>
      </c>
      <c r="D86">
        <v>-1.827</v>
      </c>
      <c r="E86">
        <v>6.7753999999999995E-2</v>
      </c>
      <c r="F86" t="s">
        <v>60</v>
      </c>
      <c r="G86" s="24">
        <v>2011</v>
      </c>
      <c r="H86">
        <f t="shared" si="16"/>
        <v>3.8569032100000004E-2</v>
      </c>
      <c r="I86">
        <f t="shared" si="17"/>
        <v>1.9284516050000002E-2</v>
      </c>
      <c r="K86" s="27">
        <v>2011</v>
      </c>
      <c r="L86" s="36">
        <f t="shared" si="19"/>
        <v>6.3317167916094208E-2</v>
      </c>
      <c r="M86" s="33">
        <f t="shared" si="18"/>
        <v>0.22165498500758277</v>
      </c>
    </row>
    <row r="87" spans="1:13" x14ac:dyDescent="0.35">
      <c r="A87" t="s">
        <v>44</v>
      </c>
      <c r="B87">
        <v>2.25359</v>
      </c>
      <c r="C87">
        <v>0.17104</v>
      </c>
      <c r="D87">
        <v>13.176</v>
      </c>
      <c r="E87" s="14">
        <v>2E-16</v>
      </c>
      <c r="F87" t="s">
        <v>21</v>
      </c>
      <c r="G87" s="24">
        <v>2012</v>
      </c>
      <c r="H87">
        <f t="shared" si="16"/>
        <v>2.9254681599999999E-2</v>
      </c>
      <c r="I87">
        <f t="shared" si="17"/>
        <v>1.4627340799999999E-2</v>
      </c>
      <c r="K87" s="27">
        <v>2012</v>
      </c>
      <c r="L87" s="36">
        <f t="shared" si="19"/>
        <v>0.85905189397037818</v>
      </c>
      <c r="M87" s="33">
        <f t="shared" si="18"/>
        <v>3.0072907703495022</v>
      </c>
    </row>
    <row r="88" spans="1:13" x14ac:dyDescent="0.35">
      <c r="A88" t="s">
        <v>63</v>
      </c>
      <c r="B88">
        <v>1.32341</v>
      </c>
      <c r="C88">
        <v>0.18174000000000001</v>
      </c>
      <c r="D88">
        <v>7.282</v>
      </c>
      <c r="E88" s="14">
        <v>3.2900000000000001E-13</v>
      </c>
      <c r="F88" t="s">
        <v>21</v>
      </c>
      <c r="G88" s="24">
        <v>2013</v>
      </c>
      <c r="H88">
        <f t="shared" si="16"/>
        <v>3.3029427600000001E-2</v>
      </c>
      <c r="I88">
        <f t="shared" si="17"/>
        <v>1.6514713800000001E-2</v>
      </c>
      <c r="K88" s="27">
        <v>2013</v>
      </c>
      <c r="L88" s="36">
        <f t="shared" si="19"/>
        <v>0.33952130708882516</v>
      </c>
      <c r="M88" s="33">
        <f t="shared" si="18"/>
        <v>1.1885653245302437</v>
      </c>
    </row>
    <row r="89" spans="1:13" x14ac:dyDescent="0.35">
      <c r="A89" t="s">
        <v>45</v>
      </c>
      <c r="B89">
        <v>0.30473</v>
      </c>
      <c r="C89">
        <v>0.20968999999999999</v>
      </c>
      <c r="D89">
        <v>1.4530000000000001</v>
      </c>
      <c r="E89" s="14">
        <v>0.14615800000000001</v>
      </c>
      <c r="G89" s="24">
        <v>2014</v>
      </c>
      <c r="H89">
        <f t="shared" si="16"/>
        <v>4.3969896099999996E-2</v>
      </c>
      <c r="I89">
        <f t="shared" si="17"/>
        <v>2.1984948049999998E-2</v>
      </c>
      <c r="K89" s="27">
        <v>2014</v>
      </c>
      <c r="L89" s="36">
        <f t="shared" si="19"/>
        <v>0.12326382037323932</v>
      </c>
      <c r="M89" s="33">
        <f t="shared" si="18"/>
        <v>0.4315107759243747</v>
      </c>
    </row>
    <row r="90" spans="1:13" x14ac:dyDescent="0.35">
      <c r="A90" t="s">
        <v>46</v>
      </c>
      <c r="B90">
        <v>0.90051000000000003</v>
      </c>
      <c r="C90">
        <v>0.18845999999999999</v>
      </c>
      <c r="D90">
        <v>4.7779999999999996</v>
      </c>
      <c r="E90" s="14">
        <v>1.77E-6</v>
      </c>
      <c r="F90" t="s">
        <v>21</v>
      </c>
      <c r="G90" s="24">
        <v>2015</v>
      </c>
      <c r="H90">
        <f t="shared" si="16"/>
        <v>3.5517171599999994E-2</v>
      </c>
      <c r="I90">
        <f t="shared" si="17"/>
        <v>1.7758585799999997E-2</v>
      </c>
      <c r="K90" s="27">
        <v>2015</v>
      </c>
      <c r="L90" s="36">
        <f t="shared" si="19"/>
        <v>0.22271224949803139</v>
      </c>
      <c r="M90" s="33">
        <f t="shared" si="18"/>
        <v>0.77965079532471193</v>
      </c>
    </row>
    <row r="91" spans="1:13" x14ac:dyDescent="0.35">
      <c r="A91" t="s">
        <v>47</v>
      </c>
      <c r="B91">
        <v>1.3797299999999999</v>
      </c>
      <c r="C91">
        <v>0.18179000000000001</v>
      </c>
      <c r="D91">
        <v>7.59</v>
      </c>
      <c r="E91" s="14">
        <v>3.2000000000000002E-14</v>
      </c>
      <c r="F91" t="s">
        <v>21</v>
      </c>
      <c r="G91" s="24">
        <v>2016</v>
      </c>
      <c r="H91">
        <f t="shared" si="16"/>
        <v>3.3047604100000003E-2</v>
      </c>
      <c r="I91">
        <f t="shared" si="17"/>
        <v>1.6523802050000001E-2</v>
      </c>
      <c r="K91" s="27">
        <v>2016</v>
      </c>
      <c r="L91" s="36">
        <f t="shared" si="19"/>
        <v>0.35919513540677045</v>
      </c>
      <c r="M91" s="33">
        <f t="shared" si="18"/>
        <v>1.2574376740742836</v>
      </c>
    </row>
    <row r="92" spans="1:13" x14ac:dyDescent="0.35">
      <c r="A92" t="s">
        <v>48</v>
      </c>
      <c r="B92">
        <v>1.35473</v>
      </c>
      <c r="C92">
        <v>0.17907000000000001</v>
      </c>
      <c r="D92">
        <v>7.5650000000000004</v>
      </c>
      <c r="E92" s="14">
        <v>3.8700000000000002E-14</v>
      </c>
      <c r="F92" t="s">
        <v>21</v>
      </c>
      <c r="G92" s="24">
        <v>2017</v>
      </c>
      <c r="H92">
        <f t="shared" si="16"/>
        <v>3.2066064900000003E-2</v>
      </c>
      <c r="I92">
        <f t="shared" si="17"/>
        <v>1.6033032450000002E-2</v>
      </c>
      <c r="K92" s="27">
        <v>2017</v>
      </c>
      <c r="L92" s="36">
        <f t="shared" si="19"/>
        <v>0.3501546884630693</v>
      </c>
      <c r="M92" s="33">
        <f t="shared" si="18"/>
        <v>1.2257896993192634</v>
      </c>
    </row>
    <row r="93" spans="1:13" x14ac:dyDescent="0.35">
      <c r="A93" t="s">
        <v>49</v>
      </c>
      <c r="B93">
        <v>0.66559999999999997</v>
      </c>
      <c r="C93">
        <v>0.19275999999999999</v>
      </c>
      <c r="D93">
        <v>3.4529999999999998</v>
      </c>
      <c r="E93" s="14">
        <v>5.5400000000000002E-4</v>
      </c>
      <c r="F93" t="s">
        <v>21</v>
      </c>
      <c r="G93" s="24">
        <v>2018</v>
      </c>
      <c r="H93">
        <f t="shared" si="16"/>
        <v>3.7156417599999998E-2</v>
      </c>
      <c r="I93">
        <f t="shared" si="17"/>
        <v>1.8578208799999999E-2</v>
      </c>
      <c r="K93" s="27">
        <v>2018</v>
      </c>
      <c r="L93" s="36">
        <f t="shared" si="19"/>
        <v>0.17623004232267206</v>
      </c>
      <c r="M93" s="33">
        <f t="shared" si="18"/>
        <v>0.61693011034039869</v>
      </c>
    </row>
    <row r="94" spans="1:13" x14ac:dyDescent="0.35">
      <c r="A94" t="s">
        <v>50</v>
      </c>
      <c r="B94">
        <v>1.8343</v>
      </c>
      <c r="C94">
        <v>0.17385</v>
      </c>
      <c r="D94">
        <v>10.551</v>
      </c>
      <c r="E94" s="14">
        <v>2E-16</v>
      </c>
      <c r="F94" t="s">
        <v>21</v>
      </c>
      <c r="G94" s="24">
        <v>2019</v>
      </c>
      <c r="H94">
        <f t="shared" si="16"/>
        <v>3.0223822500000001E-2</v>
      </c>
      <c r="I94">
        <f t="shared" si="17"/>
        <v>1.511191125E-2</v>
      </c>
      <c r="K94" s="27">
        <v>2019</v>
      </c>
      <c r="L94" s="36">
        <f t="shared" si="19"/>
        <v>0.56511197801272917</v>
      </c>
      <c r="M94" s="33">
        <f t="shared" si="18"/>
        <v>1.9782926358931141</v>
      </c>
    </row>
    <row r="95" spans="1:13" ht="15" thickBot="1" x14ac:dyDescent="0.4">
      <c r="A95" t="s">
        <v>51</v>
      </c>
      <c r="B95">
        <v>1.9385399999999999</v>
      </c>
      <c r="C95">
        <v>0.17283999999999999</v>
      </c>
      <c r="D95">
        <v>11.215999999999999</v>
      </c>
      <c r="E95" s="14">
        <v>2E-16</v>
      </c>
      <c r="F95" t="s">
        <v>21</v>
      </c>
      <c r="G95" s="24">
        <v>2020</v>
      </c>
      <c r="H95">
        <f t="shared" si="16"/>
        <v>2.9873665599999998E-2</v>
      </c>
      <c r="I95">
        <f t="shared" si="17"/>
        <v>1.4936832799999999E-2</v>
      </c>
      <c r="K95" s="28">
        <v>2020</v>
      </c>
      <c r="L95" s="37">
        <f t="shared" si="19"/>
        <v>0.62708921816369867</v>
      </c>
      <c r="M95" s="34">
        <f t="shared" si="18"/>
        <v>2.1952569235990813</v>
      </c>
    </row>
    <row r="96" spans="1:13" x14ac:dyDescent="0.35">
      <c r="A96" t="s">
        <v>52</v>
      </c>
      <c r="B96">
        <v>0.36315999999999998</v>
      </c>
      <c r="C96">
        <v>8.4570000000000006E-2</v>
      </c>
      <c r="D96">
        <v>4.2939999999999996</v>
      </c>
      <c r="E96" s="14">
        <v>1.7499999999999998E-5</v>
      </c>
      <c r="F96" t="s">
        <v>21</v>
      </c>
    </row>
    <row r="97" spans="1:6" x14ac:dyDescent="0.35">
      <c r="A97" t="s">
        <v>53</v>
      </c>
      <c r="B97">
        <v>0.85909999999999997</v>
      </c>
      <c r="C97">
        <v>8.1019999999999995E-2</v>
      </c>
      <c r="D97">
        <v>10.603</v>
      </c>
      <c r="E97" s="14">
        <v>2E-16</v>
      </c>
      <c r="F97" t="s">
        <v>21</v>
      </c>
    </row>
    <row r="98" spans="1:6" x14ac:dyDescent="0.35">
      <c r="A98" t="s">
        <v>54</v>
      </c>
      <c r="B98">
        <v>1.73444</v>
      </c>
      <c r="C98">
        <v>0.14910000000000001</v>
      </c>
      <c r="D98">
        <v>11.632</v>
      </c>
      <c r="E98" s="14">
        <v>2E-16</v>
      </c>
      <c r="F98" t="s">
        <v>21</v>
      </c>
    </row>
    <row r="99" spans="1:6" x14ac:dyDescent="0.35">
      <c r="A99" t="s">
        <v>57</v>
      </c>
      <c r="B99">
        <v>-0.61865000000000003</v>
      </c>
      <c r="C99">
        <v>6.4070000000000002E-2</v>
      </c>
      <c r="D99">
        <v>-9.6549999999999994</v>
      </c>
      <c r="E99" s="14">
        <v>2E-16</v>
      </c>
      <c r="F99" t="s">
        <v>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Buzzards Bay</vt:lpstr>
      <vt:lpstr>Rhode Island</vt:lpstr>
      <vt:lpstr>Buzzards Bay summary</vt:lpstr>
      <vt:lpstr>Rhode Island 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 Quiroz</dc:creator>
  <cp:lastModifiedBy>Maria C Perez</cp:lastModifiedBy>
  <dcterms:created xsi:type="dcterms:W3CDTF">2017-07-26T21:48:04Z</dcterms:created>
  <dcterms:modified xsi:type="dcterms:W3CDTF">2023-10-25T21:22:01Z</dcterms:modified>
</cp:coreProperties>
</file>