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erez12\Documents\GitHub\Hydra-self-testing\"/>
    </mc:Choice>
  </mc:AlternateContent>
  <xr:revisionPtr revIDLastSave="0" documentId="13_ncr:1_{31FD0861-AE95-4E26-BAA5-47FD21E8E481}" xr6:coauthVersionLast="47" xr6:coauthVersionMax="47" xr10:uidLastSave="{00000000-0000-0000-0000-000000000000}"/>
  <bookViews>
    <workbookView xWindow="28680" yWindow="-120" windowWidth="20640" windowHeight="11160" activeTab="1" xr2:uid="{288DC84A-71BE-4848-B3BA-58516B30377B}"/>
  </bookViews>
  <sheets>
    <sheet name="equations" sheetId="5" r:id="rId1"/>
    <sheet name="test" sheetId="1" r:id="rId2"/>
    <sheet name="survey" sheetId="6" r:id="rId3"/>
    <sheet name="fishery" sheetId="7" r:id="rId4"/>
    <sheet name="length ag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1" l="1"/>
  <c r="E45" i="1"/>
  <c r="F45" i="1"/>
  <c r="H45" i="1"/>
  <c r="H7" i="6"/>
  <c r="M2" i="7"/>
  <c r="I16" i="7"/>
  <c r="H15" i="7"/>
  <c r="G14" i="7"/>
  <c r="F14" i="7"/>
  <c r="D12" i="3"/>
  <c r="D42" i="3"/>
  <c r="D43" i="3"/>
  <c r="D44" i="3"/>
  <c r="D45" i="3"/>
  <c r="D46" i="3"/>
  <c r="D47" i="3"/>
  <c r="D48" i="3"/>
  <c r="D49" i="3"/>
  <c r="D50" i="3"/>
  <c r="D51" i="3"/>
  <c r="D52" i="3"/>
  <c r="B29" i="7"/>
  <c r="C29" i="7" s="1"/>
  <c r="F38" i="7" s="1"/>
  <c r="I23" i="7"/>
  <c r="I24" i="7" s="1"/>
  <c r="H23" i="7"/>
  <c r="H24" i="7" s="1"/>
  <c r="G23" i="7"/>
  <c r="G24" i="7" s="1"/>
  <c r="F22" i="7"/>
  <c r="F23" i="7" s="1"/>
  <c r="F24" i="7" s="1"/>
  <c r="F25" i="7" s="1"/>
  <c r="F26" i="7" s="1"/>
  <c r="F7" i="7"/>
  <c r="F8" i="7"/>
  <c r="F9" i="7"/>
  <c r="F10" i="7"/>
  <c r="F11" i="7"/>
  <c r="B14" i="7"/>
  <c r="G32" i="7" l="1"/>
  <c r="I35" i="7"/>
  <c r="I34" i="7"/>
  <c r="H38" i="7"/>
  <c r="I29" i="7"/>
  <c r="I37" i="7"/>
  <c r="I39" i="7"/>
  <c r="I38" i="7"/>
  <c r="I36" i="7"/>
  <c r="I33" i="7"/>
  <c r="I32" i="7"/>
  <c r="I31" i="7"/>
  <c r="I30" i="7"/>
  <c r="H29" i="7"/>
  <c r="H37" i="7"/>
  <c r="H35" i="7"/>
  <c r="G33" i="7"/>
  <c r="F29" i="7"/>
  <c r="F33" i="7"/>
  <c r="F32" i="7"/>
  <c r="H34" i="7"/>
  <c r="F31" i="7"/>
  <c r="H33" i="7"/>
  <c r="G30" i="7"/>
  <c r="F34" i="7"/>
  <c r="F30" i="7"/>
  <c r="H32" i="7"/>
  <c r="F37" i="7"/>
  <c r="H36" i="7"/>
  <c r="G29" i="7"/>
  <c r="H31" i="7"/>
  <c r="G34" i="7"/>
  <c r="G31" i="7"/>
  <c r="F36" i="7"/>
  <c r="G36" i="7"/>
  <c r="H30" i="7"/>
  <c r="F35" i="7"/>
  <c r="G35" i="7"/>
  <c r="G25" i="7"/>
  <c r="H25" i="7"/>
  <c r="I25" i="7"/>
  <c r="I8" i="7"/>
  <c r="I9" i="7" s="1"/>
  <c r="H8" i="7"/>
  <c r="H9" i="7" s="1"/>
  <c r="H10" i="7" s="1"/>
  <c r="G8" i="7"/>
  <c r="G9" i="7" s="1"/>
  <c r="G10" i="7" s="1"/>
  <c r="C14" i="7"/>
  <c r="M7" i="6"/>
  <c r="M8" i="6" s="1"/>
  <c r="M9" i="6" s="1"/>
  <c r="M10" i="6" s="1"/>
  <c r="K7" i="6"/>
  <c r="K8" i="6" s="1"/>
  <c r="K9" i="6" s="1"/>
  <c r="K10" i="6" s="1"/>
  <c r="I7" i="6"/>
  <c r="I8" i="6" s="1"/>
  <c r="I9" i="6" s="1"/>
  <c r="I10" i="6" s="1"/>
  <c r="G7" i="6"/>
  <c r="E6" i="6"/>
  <c r="F6" i="6" s="1"/>
  <c r="D16" i="3"/>
  <c r="J20" i="3"/>
  <c r="H19" i="3"/>
  <c r="F19" i="3"/>
  <c r="D19" i="3"/>
  <c r="J13" i="3"/>
  <c r="J14" i="3"/>
  <c r="J15" i="3"/>
  <c r="J16" i="3"/>
  <c r="J17" i="3"/>
  <c r="J18" i="3"/>
  <c r="J19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12" i="3"/>
  <c r="H13" i="3"/>
  <c r="H14" i="3"/>
  <c r="H15" i="3"/>
  <c r="H16" i="3"/>
  <c r="H17" i="3"/>
  <c r="H18" i="3"/>
  <c r="H20" i="3"/>
  <c r="H21" i="3"/>
  <c r="H22" i="3"/>
  <c r="H23" i="3"/>
  <c r="H24" i="3"/>
  <c r="H12" i="3"/>
  <c r="F13" i="3"/>
  <c r="F14" i="3"/>
  <c r="F15" i="3"/>
  <c r="F16" i="3"/>
  <c r="F17" i="3"/>
  <c r="F18" i="3"/>
  <c r="F20" i="3"/>
  <c r="F21" i="3"/>
  <c r="F22" i="3"/>
  <c r="F23" i="3"/>
  <c r="F24" i="3"/>
  <c r="D13" i="3"/>
  <c r="D14" i="3"/>
  <c r="D15" i="3"/>
  <c r="D17" i="3"/>
  <c r="D18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F12" i="3"/>
  <c r="J6" i="6" l="1"/>
  <c r="H6" i="6"/>
  <c r="N10" i="6"/>
  <c r="J8" i="6"/>
  <c r="N6" i="6"/>
  <c r="J9" i="6"/>
  <c r="L7" i="6"/>
  <c r="J10" i="6"/>
  <c r="L8" i="6"/>
  <c r="N9" i="6"/>
  <c r="L9" i="6"/>
  <c r="N8" i="6"/>
  <c r="L10" i="6"/>
  <c r="L6" i="6"/>
  <c r="N7" i="6"/>
  <c r="J7" i="6"/>
  <c r="G8" i="6"/>
  <c r="H26" i="7"/>
  <c r="I26" i="7"/>
  <c r="G26" i="7"/>
  <c r="I14" i="7"/>
  <c r="G17" i="7"/>
  <c r="G15" i="7"/>
  <c r="H17" i="7"/>
  <c r="H16" i="7"/>
  <c r="I15" i="7"/>
  <c r="G16" i="7"/>
  <c r="H14" i="7"/>
  <c r="I10" i="7"/>
  <c r="I17" i="7" s="1"/>
  <c r="G11" i="7"/>
  <c r="G18" i="7" s="1"/>
  <c r="H11" i="7"/>
  <c r="H18" i="7" s="1"/>
  <c r="H8" i="6" l="1"/>
  <c r="G9" i="6"/>
  <c r="F15" i="7"/>
  <c r="I11" i="7"/>
  <c r="I18" i="7" s="1"/>
  <c r="H9" i="6" l="1"/>
  <c r="G10" i="6"/>
  <c r="H10" i="6" s="1"/>
  <c r="F16" i="7"/>
  <c r="F17" i="7" l="1"/>
  <c r="F18" i="7"/>
</calcChain>
</file>

<file path=xl/sharedStrings.xml><?xml version="1.0" encoding="utf-8"?>
<sst xmlns="http://schemas.openxmlformats.org/spreadsheetml/2006/main" count="187" uniqueCount="105">
  <si>
    <t>#</t>
  </si>
  <si>
    <t>fishsel_pars,</t>
  </si>
  <si>
    <t>row</t>
  </si>
  <si>
    <t>c,</t>
  </si>
  <si>
    <t>d,</t>
  </si>
  <si>
    <t>columns</t>
  </si>
  <si>
    <t>1:Nfleets:</t>
  </si>
  <si>
    <t>ln_fishery_q,</t>
  </si>
  <si>
    <t>ln_fishery_q(1,Nqpars)</t>
  </si>
  <si>
    <t>(=</t>
  </si>
  <si>
    <t>number</t>
  </si>
  <si>
    <t>of</t>
  </si>
  <si>
    <t>fished</t>
  </si>
  <si>
    <t>species</t>
  </si>
  <si>
    <t>-</t>
  </si>
  <si>
    <t>Nfleet*Narea):</t>
  </si>
  <si>
    <t>dogfish</t>
  </si>
  <si>
    <t>mackerel</t>
  </si>
  <si>
    <t>ln_survey_q,</t>
  </si>
  <si>
    <t>rows</t>
  </si>
  <si>
    <t>1:Nsurveys,</t>
  </si>
  <si>
    <t>1:Nspecies:</t>
  </si>
  <si>
    <t>survey_selpars,</t>
  </si>
  <si>
    <t>1:Nsurveys:</t>
  </si>
  <si>
    <t>M1:</t>
  </si>
  <si>
    <t>ln_M1ann(1,Nareas,1,Nspecies)</t>
  </si>
  <si>
    <t>cod:</t>
  </si>
  <si>
    <t>herring:</t>
  </si>
  <si>
    <t>mackerel:</t>
  </si>
  <si>
    <t>dogfish:</t>
  </si>
  <si>
    <t>ln_otherFood</t>
  </si>
  <si>
    <t>base</t>
  </si>
  <si>
    <t>other</t>
  </si>
  <si>
    <t>food</t>
  </si>
  <si>
    <t>devs:</t>
  </si>
  <si>
    <t>otherFood_dev(1,Npred-1)</t>
  </si>
  <si>
    <t>init_vector</t>
  </si>
  <si>
    <t>lenwt_a(1,Nspecies)</t>
  </si>
  <si>
    <t>lenwt_b(1,Nspecies)</t>
  </si>
  <si>
    <t>cod</t>
  </si>
  <si>
    <t>herring</t>
  </si>
  <si>
    <t>edad</t>
  </si>
  <si>
    <t>init_matrix</t>
  </si>
  <si>
    <t>vonB_Linf(1,Nareas,1,Nspecies)</t>
  </si>
  <si>
    <t>//alternate</t>
  </si>
  <si>
    <t>parameterization,</t>
  </si>
  <si>
    <t>vonB</t>
  </si>
  <si>
    <t>growth</t>
  </si>
  <si>
    <t>vonB_k(1,Nareas,1,Nspecies)</t>
  </si>
  <si>
    <t>Name</t>
  </si>
  <si>
    <t>Equation</t>
  </si>
  <si>
    <t xml:space="preserve">Description </t>
  </si>
  <si>
    <t xml:space="preserve">Numbers at size </t>
  </si>
  <si>
    <t xml:space="preserve">Recruitment </t>
  </si>
  <si>
    <t>Selectivity</t>
  </si>
  <si>
    <t>Yield</t>
  </si>
  <si>
    <t>Fishing mortality rate</t>
  </si>
  <si>
    <t xml:space="preserve">F for target stocks </t>
  </si>
  <si>
    <t>Objective functions</t>
  </si>
  <si>
    <t>Description</t>
  </si>
  <si>
    <t>Catch</t>
  </si>
  <si>
    <t>Catch length compositions</t>
  </si>
  <si>
    <t>Survey abundance index</t>
  </si>
  <si>
    <t>Survey length composition</t>
  </si>
  <si>
    <t>Prey proportions in survey diet</t>
  </si>
  <si>
    <t>c</t>
  </si>
  <si>
    <t>d</t>
  </si>
  <si>
    <t>ln 19</t>
  </si>
  <si>
    <t>1./(1.+mfexp(A*(lbinmidpt-mfexp(survey_selpars))/mfexp(survey_selpars)));</t>
  </si>
  <si>
    <t>1./(1.+mfexp(neglog19*(lbinmidpt(spp,isizebin)-fishsel_c(1,fleet))/fishsel_d(2,fleet)))</t>
  </si>
  <si>
    <t>ln_avg_recruitment,</t>
  </si>
  <si>
    <t>recruitment_devs,</t>
  </si>
  <si>
    <t>1:Nspecies,</t>
  </si>
  <si>
    <t>1:Nyrs:</t>
  </si>
  <si>
    <t>ln_recsigma,</t>
  </si>
  <si>
    <t>avg_F,</t>
  </si>
  <si>
    <t>1:fleets:</t>
  </si>
  <si>
    <t>fleet</t>
  </si>
  <si>
    <t>demersal</t>
  </si>
  <si>
    <t>pelagic</t>
  </si>
  <si>
    <t>(0.5</t>
  </si>
  <si>
    <t>and</t>
  </si>
  <si>
    <t>0.5)</t>
  </si>
  <si>
    <t>F_devs,</t>
  </si>
  <si>
    <t>1:fleets,</t>
  </si>
  <si>
    <t>logit_vuln,</t>
  </si>
  <si>
    <t>1:Npreypar</t>
  </si>
  <si>
    <t>(number</t>
  </si>
  <si>
    <t>elements</t>
  </si>
  <si>
    <t>isprey</t>
  </si>
  <si>
    <t>matrix)</t>
  </si>
  <si>
    <t>M:</t>
  </si>
  <si>
    <t>length bin</t>
  </si>
  <si>
    <t>OM</t>
  </si>
  <si>
    <t>SS reports</t>
  </si>
  <si>
    <t>cod spring albatross</t>
  </si>
  <si>
    <t>cod spring bigelow</t>
  </si>
  <si>
    <t>cod fall albatross</t>
  </si>
  <si>
    <t>cod fall bigelow</t>
  </si>
  <si>
    <t>age bin</t>
  </si>
  <si>
    <t>dogfish NEFSC spring</t>
  </si>
  <si>
    <t>cod age</t>
  </si>
  <si>
    <t>herring age</t>
  </si>
  <si>
    <t>mackerel age</t>
  </si>
  <si>
    <t>dogfish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</si>
</sst>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8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LMRoman10-Regular"/>
    </font>
    <font>
      <b/>
      <sz val="12"/>
      <color theme="1"/>
      <name val="Arial Narrow"/>
      <family val="2"/>
    </font>
    <font>
      <sz val="12"/>
      <color theme="1"/>
      <name val="LMRoman10-Regula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4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6" xfId="0" applyBorder="1"/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survey!$G$6:$G$10</c:f>
              <c:numCache>
                <c:formatCode>General</c:formatCode>
                <c:ptCount val="5"/>
                <c:pt idx="0">
                  <c:v>29</c:v>
                </c:pt>
                <c:pt idx="1">
                  <c:v>58</c:v>
                </c:pt>
                <c:pt idx="2">
                  <c:v>87</c:v>
                </c:pt>
                <c:pt idx="3">
                  <c:v>116</c:v>
                </c:pt>
                <c:pt idx="4">
                  <c:v>145</c:v>
                </c:pt>
              </c:numCache>
            </c:numRef>
          </c:xVal>
          <c:yVal>
            <c:numRef>
              <c:f>survey!$H$6:$H$10</c:f>
              <c:numCache>
                <c:formatCode>General</c:formatCode>
                <c:ptCount val="5"/>
                <c:pt idx="0">
                  <c:v>4.4262874918335866E-2</c:v>
                </c:pt>
                <c:pt idx="1">
                  <c:v>0.60067927699578294</c:v>
                </c:pt>
                <c:pt idx="2">
                  <c:v>0.97994325337245458</c:v>
                </c:pt>
                <c:pt idx="3">
                  <c:v>0.99937025266181601</c:v>
                </c:pt>
                <c:pt idx="4">
                  <c:v>0.9999805995475558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C-410F-894D-B3EF183A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56624"/>
        <c:axId val="590054960"/>
      </c:scatterChart>
      <c:valAx>
        <c:axId val="590056624"/>
        <c:scaling>
          <c:orientation val="minMax"/>
          <c:max val="15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54960"/>
        <c:crosses val="autoZero"/>
        <c:crossBetween val="midCat"/>
        <c:majorUnit val="10"/>
      </c:valAx>
      <c:valAx>
        <c:axId val="5900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5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fishery!$E$29:$E$36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fishery!$G$29:$G$36</c:f>
              <c:numCache>
                <c:formatCode>General</c:formatCode>
                <c:ptCount val="8"/>
                <c:pt idx="0">
                  <c:v>0.13988676618066023</c:v>
                </c:pt>
                <c:pt idx="1">
                  <c:v>0.2276270846450722</c:v>
                </c:pt>
                <c:pt idx="2">
                  <c:v>0.34812599948436179</c:v>
                </c:pt>
                <c:pt idx="3">
                  <c:v>0.49179702771608952</c:v>
                </c:pt>
                <c:pt idx="4">
                  <c:v>0.6368358846345562</c:v>
                </c:pt>
                <c:pt idx="5">
                  <c:v>0.76062864464794744</c:v>
                </c:pt>
                <c:pt idx="6">
                  <c:v>0.85202860202867947</c:v>
                </c:pt>
                <c:pt idx="7">
                  <c:v>0.91254181183058958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4-4436-BC48-5494BD1F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34096"/>
        <c:axId val="623034928"/>
      </c:scatterChart>
      <c:valAx>
        <c:axId val="62303409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928"/>
        <c:crosses val="autoZero"/>
        <c:crossBetween val="midCat"/>
        <c:majorUnit val="1"/>
      </c:valAx>
      <c:valAx>
        <c:axId val="6230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09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mackerel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fishery!$E$29:$E$38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fishery!$H$29:$H$38</c:f>
              <c:numCache>
                <c:formatCode>General</c:formatCode>
                <c:ptCount val="10"/>
                <c:pt idx="0">
                  <c:v>0.25009691428851555</c:v>
                </c:pt>
                <c:pt idx="1">
                  <c:v>0.49627584061783786</c:v>
                </c:pt>
                <c:pt idx="2">
                  <c:v>0.74427380308181978</c:v>
                </c:pt>
                <c:pt idx="3">
                  <c:v>0.8958088835217306</c:v>
                </c:pt>
                <c:pt idx="4">
                  <c:v>0.96211937572504669</c:v>
                </c:pt>
                <c:pt idx="5">
                  <c:v>0.9868474180679041</c:v>
                </c:pt>
                <c:pt idx="6">
                  <c:v>0.99550862956769381</c:v>
                </c:pt>
                <c:pt idx="7">
                  <c:v>0.99847509102180954</c:v>
                </c:pt>
                <c:pt idx="8">
                  <c:v>0.99948328025193911</c:v>
                </c:pt>
                <c:pt idx="9">
                  <c:v>0.99982502485228752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E-48E8-8996-7E2C7F8C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34096"/>
        <c:axId val="623034928"/>
      </c:scatterChart>
      <c:valAx>
        <c:axId val="623034096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928"/>
        <c:crosses val="autoZero"/>
        <c:crossBetween val="midCat"/>
        <c:majorUnit val="1"/>
      </c:valAx>
      <c:valAx>
        <c:axId val="6230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dogfish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fishery!$D$29:$D$39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fishery!$I$29:$I$39</c:f>
              <c:numCache>
                <c:formatCode>General</c:formatCode>
                <c:ptCount val="11"/>
                <c:pt idx="0">
                  <c:v>5.8953058199577162E-7</c:v>
                </c:pt>
                <c:pt idx="1">
                  <c:v>8.5224014576603321E-6</c:v>
                </c:pt>
                <c:pt idx="2">
                  <c:v>1.2318881580100904E-4</c:v>
                </c:pt>
                <c:pt idx="3">
                  <c:v>1.7779152387553049E-3</c:v>
                </c:pt>
                <c:pt idx="4">
                  <c:v>2.5101652158807837E-2</c:v>
                </c:pt>
                <c:pt idx="5">
                  <c:v>0.2712549558317553</c:v>
                </c:pt>
                <c:pt idx="6">
                  <c:v>0.84328419458259041</c:v>
                </c:pt>
                <c:pt idx="7">
                  <c:v>0.98730793257836413</c:v>
                </c:pt>
                <c:pt idx="8">
                  <c:v>0.99911154665302282</c:v>
                </c:pt>
                <c:pt idx="9">
                  <c:v>0.99993849154169656</c:v>
                </c:pt>
                <c:pt idx="10">
                  <c:v>0.9999957449897271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0-464E-89B3-7DA488A0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34096"/>
        <c:axId val="623034928"/>
      </c:scatterChart>
      <c:valAx>
        <c:axId val="623034096"/>
        <c:scaling>
          <c:orientation val="minMax"/>
          <c:max val="12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928"/>
        <c:crosses val="autoZero"/>
        <c:crossBetween val="midCat"/>
        <c:majorUnit val="20"/>
      </c:valAx>
      <c:valAx>
        <c:axId val="6230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survey!$I$6:$I$10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xVal>
          <c:yVal>
            <c:numRef>
              <c:f>survey!$J$6:$J$10</c:f>
              <c:numCache>
                <c:formatCode>General</c:formatCode>
                <c:ptCount val="5"/>
                <c:pt idx="0">
                  <c:v>3.7107822863451261E-3</c:v>
                </c:pt>
                <c:pt idx="1">
                  <c:v>9.635486251668355E-3</c:v>
                </c:pt>
                <c:pt idx="2">
                  <c:v>2.4784361972683747E-2</c:v>
                </c:pt>
                <c:pt idx="3">
                  <c:v>6.2253135198613786E-2</c:v>
                </c:pt>
                <c:pt idx="4">
                  <c:v>0.14778295451897638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1-4846-A3F8-C41AD40B0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56624"/>
        <c:axId val="590054960"/>
      </c:scatterChart>
      <c:valAx>
        <c:axId val="59005662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54960"/>
        <c:crosses val="autoZero"/>
        <c:crossBetween val="midCat"/>
      </c:valAx>
      <c:valAx>
        <c:axId val="5900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5662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mackerel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survey!$K$6:$K$10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xVal>
          <c:yVal>
            <c:numRef>
              <c:f>survey!$L$6:$L$10</c:f>
              <c:numCache>
                <c:formatCode>General</c:formatCode>
                <c:ptCount val="5"/>
                <c:pt idx="0">
                  <c:v>5.9837410813669443E-3</c:v>
                </c:pt>
                <c:pt idx="1">
                  <c:v>2.4784361972683747E-2</c:v>
                </c:pt>
                <c:pt idx="2">
                  <c:v>9.6897367064771214E-2</c:v>
                </c:pt>
                <c:pt idx="3">
                  <c:v>0.3117561298249692</c:v>
                </c:pt>
                <c:pt idx="4">
                  <c:v>0.65663626021919208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C-4143-A574-9DB961513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56624"/>
        <c:axId val="590054960"/>
      </c:scatterChart>
      <c:valAx>
        <c:axId val="59005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54960"/>
        <c:crosses val="autoZero"/>
        <c:crossBetween val="midCat"/>
      </c:valAx>
      <c:valAx>
        <c:axId val="5900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5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dogfish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survey!$M$6:$M$10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survey!$N$6:$N$10</c:f>
              <c:numCache>
                <c:formatCode>General</c:formatCode>
                <c:ptCount val="5"/>
                <c:pt idx="0">
                  <c:v>4.9627222011006701E-2</c:v>
                </c:pt>
                <c:pt idx="1">
                  <c:v>0.65663626021919208</c:v>
                </c:pt>
                <c:pt idx="2">
                  <c:v>0.98592242466022817</c:v>
                </c:pt>
                <c:pt idx="3">
                  <c:v>0.99961026324176183</c:v>
                </c:pt>
                <c:pt idx="4">
                  <c:v>0.99998935387441878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A-4DEC-938B-43BB7584E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56624"/>
        <c:axId val="590054960"/>
      </c:scatterChart>
      <c:valAx>
        <c:axId val="59005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54960"/>
        <c:crosses val="autoZero"/>
        <c:crossBetween val="midCat"/>
        <c:majorUnit val="20"/>
      </c:valAx>
      <c:valAx>
        <c:axId val="5900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5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fishery!$F$7:$F$11</c:f>
              <c:numCache>
                <c:formatCode>General</c:formatCode>
                <c:ptCount val="5"/>
                <c:pt idx="0">
                  <c:v>29</c:v>
                </c:pt>
                <c:pt idx="1">
                  <c:v>58</c:v>
                </c:pt>
                <c:pt idx="2">
                  <c:v>87</c:v>
                </c:pt>
                <c:pt idx="3">
                  <c:v>116</c:v>
                </c:pt>
                <c:pt idx="4">
                  <c:v>145</c:v>
                </c:pt>
              </c:numCache>
            </c:numRef>
          </c:xVal>
          <c:yVal>
            <c:numRef>
              <c:f>fishery!$F$14:$F$18</c:f>
              <c:numCache>
                <c:formatCode>General</c:formatCode>
                <c:ptCount val="5"/>
                <c:pt idx="0">
                  <c:v>4.7838827638302689E-2</c:v>
                </c:pt>
                <c:pt idx="1">
                  <c:v>0.77908770219771417</c:v>
                </c:pt>
                <c:pt idx="2">
                  <c:v>0.99597666392813988</c:v>
                </c:pt>
                <c:pt idx="3">
                  <c:v>0.99994245391806735</c:v>
                </c:pt>
                <c:pt idx="4">
                  <c:v>0.99999918013187794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9-4F6F-B02E-5D02083F4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34096"/>
        <c:axId val="623034928"/>
      </c:scatterChart>
      <c:valAx>
        <c:axId val="62303409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928"/>
        <c:crosses val="autoZero"/>
        <c:crossBetween val="midCat"/>
        <c:majorUnit val="50"/>
      </c:valAx>
      <c:valAx>
        <c:axId val="6230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fishery!$G$7:$G$11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xVal>
          <c:yVal>
            <c:numRef>
              <c:f>fishery!$G$14:$G$18</c:f>
              <c:numCache>
                <c:formatCode>General</c:formatCode>
                <c:ptCount val="5"/>
                <c:pt idx="0">
                  <c:v>6.5999630609980798E-7</c:v>
                </c:pt>
                <c:pt idx="1">
                  <c:v>7.9510010555496253E-4</c:v>
                </c:pt>
                <c:pt idx="2">
                  <c:v>0.48963566154924687</c:v>
                </c:pt>
                <c:pt idx="3">
                  <c:v>0.99913621329573898</c:v>
                </c:pt>
                <c:pt idx="4">
                  <c:v>0.99999928293910501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C-450E-9E5E-AFF306FB5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34096"/>
        <c:axId val="623034928"/>
      </c:scatterChart>
      <c:valAx>
        <c:axId val="623034096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928"/>
        <c:crosses val="autoZero"/>
        <c:crossBetween val="midCat"/>
        <c:majorUnit val="10"/>
      </c:valAx>
      <c:valAx>
        <c:axId val="6230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mackerel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fishery!$H$7:$H$11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xVal>
          <c:yVal>
            <c:numRef>
              <c:f>fishery!$H$14:$H$18</c:f>
              <c:numCache>
                <c:formatCode>General</c:formatCode>
                <c:ptCount val="5"/>
                <c:pt idx="0">
                  <c:v>2.2916303810939275E-5</c:v>
                </c:pt>
                <c:pt idx="1">
                  <c:v>0.48963566154924687</c:v>
                </c:pt>
                <c:pt idx="2">
                  <c:v>0.99997510235504516</c:v>
                </c:pt>
                <c:pt idx="3">
                  <c:v>0.99999999940525486</c:v>
                </c:pt>
                <c:pt idx="4">
                  <c:v>0.99999999999998579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A-40F9-8A95-FF38D7037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34096"/>
        <c:axId val="623034928"/>
      </c:scatterChart>
      <c:valAx>
        <c:axId val="623034096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928"/>
        <c:crosses val="autoZero"/>
        <c:crossBetween val="midCat"/>
        <c:majorUnit val="10"/>
      </c:valAx>
      <c:valAx>
        <c:axId val="6230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dogfish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fishery!$I$7:$I$11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fishery!$I$14:$I$18</c:f>
              <c:numCache>
                <c:formatCode>General</c:formatCode>
                <c:ptCount val="5"/>
                <c:pt idx="0">
                  <c:v>5.497661652089466E-2</c:v>
                </c:pt>
                <c:pt idx="1">
                  <c:v>0.82542555555742758</c:v>
                </c:pt>
                <c:pt idx="2">
                  <c:v>0.9974045521013235</c:v>
                </c:pt>
                <c:pt idx="3">
                  <c:v>0.99996798413234689</c:v>
                </c:pt>
                <c:pt idx="4">
                  <c:v>0.99999960607166472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5-4043-94C0-7A75C63B6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34096"/>
        <c:axId val="623034928"/>
      </c:scatterChart>
      <c:valAx>
        <c:axId val="623034096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928"/>
        <c:crosses val="autoZero"/>
        <c:crossBetween val="midCat"/>
        <c:majorUnit val="50"/>
      </c:valAx>
      <c:valAx>
        <c:axId val="6230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fishery!$E$29:$E$37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fishery!$F$29:$F$37</c:f>
              <c:numCache>
                <c:formatCode>General</c:formatCode>
                <c:ptCount val="9"/>
                <c:pt idx="0">
                  <c:v>1.5619698743568758E-2</c:v>
                </c:pt>
                <c:pt idx="1">
                  <c:v>8.6464608867143092E-2</c:v>
                </c:pt>
                <c:pt idx="2">
                  <c:v>0.36084593903409551</c:v>
                </c:pt>
                <c:pt idx="3">
                  <c:v>0.77104091140930642</c:v>
                </c:pt>
                <c:pt idx="4">
                  <c:v>0.95257822039671025</c:v>
                </c:pt>
                <c:pt idx="5">
                  <c:v>0.99172316320216303</c:v>
                </c:pt>
                <c:pt idx="6">
                  <c:v>0.99860278434705441</c:v>
                </c:pt>
                <c:pt idx="7">
                  <c:v>0.99976548774366425</c:v>
                </c:pt>
                <c:pt idx="8">
                  <c:v>0.99996067696215718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F-4290-A39C-63448CC4C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34096"/>
        <c:axId val="623034928"/>
      </c:scatterChart>
      <c:valAx>
        <c:axId val="623034096"/>
        <c:scaling>
          <c:orientation val="minMax"/>
          <c:max val="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928"/>
        <c:crosses val="autoZero"/>
        <c:crossBetween val="midCat"/>
        <c:majorUnit val="1"/>
      </c:valAx>
      <c:valAx>
        <c:axId val="6230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0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18" Type="http://schemas.openxmlformats.org/officeDocument/2006/relationships/image" Target="../media/image22.png"/><Relationship Id="rId3" Type="http://schemas.openxmlformats.org/officeDocument/2006/relationships/image" Target="../media/image7.png"/><Relationship Id="rId21" Type="http://schemas.openxmlformats.org/officeDocument/2006/relationships/image" Target="../media/image25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png"/><Relationship Id="rId16" Type="http://schemas.openxmlformats.org/officeDocument/2006/relationships/image" Target="../media/image20.png"/><Relationship Id="rId20" Type="http://schemas.openxmlformats.org/officeDocument/2006/relationships/image" Target="../media/image24.png"/><Relationship Id="rId1" Type="http://schemas.openxmlformats.org/officeDocument/2006/relationships/image" Target="../media/image5.png"/><Relationship Id="rId6" Type="http://schemas.openxmlformats.org/officeDocument/2006/relationships/image" Target="../media/image10.emf"/><Relationship Id="rId11" Type="http://schemas.openxmlformats.org/officeDocument/2006/relationships/image" Target="../media/image15.png"/><Relationship Id="rId5" Type="http://schemas.openxmlformats.org/officeDocument/2006/relationships/image" Target="../media/image9.emf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19" Type="http://schemas.openxmlformats.org/officeDocument/2006/relationships/image" Target="../media/image23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3" Type="http://schemas.openxmlformats.org/officeDocument/2006/relationships/chart" Target="../charts/chart3.xml"/><Relationship Id="rId7" Type="http://schemas.openxmlformats.org/officeDocument/2006/relationships/image" Target="../media/image28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7.png"/><Relationship Id="rId11" Type="http://schemas.openxmlformats.org/officeDocument/2006/relationships/image" Target="../media/image32.png"/><Relationship Id="rId5" Type="http://schemas.openxmlformats.org/officeDocument/2006/relationships/image" Target="../media/image26.png"/><Relationship Id="rId10" Type="http://schemas.openxmlformats.org/officeDocument/2006/relationships/image" Target="../media/image31.png"/><Relationship Id="rId4" Type="http://schemas.openxmlformats.org/officeDocument/2006/relationships/chart" Target="../charts/chart4.xml"/><Relationship Id="rId9" Type="http://schemas.openxmlformats.org/officeDocument/2006/relationships/image" Target="../media/image3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7.xml"/><Relationship Id="rId7" Type="http://schemas.openxmlformats.org/officeDocument/2006/relationships/image" Target="../media/image34.png"/><Relationship Id="rId12" Type="http://schemas.openxmlformats.org/officeDocument/2006/relationships/chart" Target="../charts/chart12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9.xml"/><Relationship Id="rId11" Type="http://schemas.openxmlformats.org/officeDocument/2006/relationships/chart" Target="../charts/chart11.xml"/><Relationship Id="rId5" Type="http://schemas.openxmlformats.org/officeDocument/2006/relationships/image" Target="../media/image33.png"/><Relationship Id="rId10" Type="http://schemas.openxmlformats.org/officeDocument/2006/relationships/image" Target="../media/image36.png"/><Relationship Id="rId4" Type="http://schemas.openxmlformats.org/officeDocument/2006/relationships/chart" Target="../charts/chart8.xml"/><Relationship Id="rId9" Type="http://schemas.openxmlformats.org/officeDocument/2006/relationships/image" Target="../media/image35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1720850</xdr:colOff>
          <xdr:row>1</xdr:row>
          <xdr:rowOff>215900</xdr:rowOff>
        </xdr:from>
        <xdr:to>
          <xdr:col>1</xdr:col>
          <xdr:colOff>3619500</xdr:colOff>
          <xdr:row>1</xdr:row>
          <xdr:rowOff>679450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69850</xdr:colOff>
      <xdr:row>1</xdr:row>
      <xdr:rowOff>57150</xdr:rowOff>
    </xdr:from>
    <xdr:to>
      <xdr:col>2</xdr:col>
      <xdr:colOff>3752850</xdr:colOff>
      <xdr:row>1</xdr:row>
      <xdr:rowOff>844550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6450" y="241300"/>
          <a:ext cx="3683000" cy="78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2114550</xdr:colOff>
          <xdr:row>2</xdr:row>
          <xdr:rowOff>31750</xdr:rowOff>
        </xdr:from>
        <xdr:to>
          <xdr:col>1</xdr:col>
          <xdr:colOff>3257550</xdr:colOff>
          <xdr:row>2</xdr:row>
          <xdr:rowOff>444500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1555750</xdr:colOff>
          <xdr:row>3</xdr:row>
          <xdr:rowOff>31750</xdr:rowOff>
        </xdr:from>
        <xdr:to>
          <xdr:col>1</xdr:col>
          <xdr:colOff>3530600</xdr:colOff>
          <xdr:row>3</xdr:row>
          <xdr:rowOff>476250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57150</xdr:colOff>
      <xdr:row>3</xdr:row>
      <xdr:rowOff>6350</xdr:rowOff>
    </xdr:from>
    <xdr:to>
      <xdr:col>2</xdr:col>
      <xdr:colOff>3841750</xdr:colOff>
      <xdr:row>3</xdr:row>
      <xdr:rowOff>488950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3750" y="2114550"/>
          <a:ext cx="37846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228600</xdr:colOff>
          <xdr:row>6</xdr:row>
          <xdr:rowOff>12700</xdr:rowOff>
        </xdr:from>
        <xdr:to>
          <xdr:col>1</xdr:col>
          <xdr:colOff>5067300</xdr:colOff>
          <xdr:row>6</xdr:row>
          <xdr:rowOff>565150</xdr:rowOff>
        </xdr:to>
        <xdr:sp macro="" textlink="">
          <xdr:nvSpPr>
            <xdr:cNvPr id="4111" name="Object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127000</xdr:colOff>
      <xdr:row>6</xdr:row>
      <xdr:rowOff>31750</xdr:rowOff>
    </xdr:from>
    <xdr:to>
      <xdr:col>2</xdr:col>
      <xdr:colOff>3765550</xdr:colOff>
      <xdr:row>6</xdr:row>
      <xdr:rowOff>596900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6150" y="2114550"/>
          <a:ext cx="3638550" cy="56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139700</xdr:colOff>
      <xdr:row>4</xdr:row>
      <xdr:rowOff>38100</xdr:rowOff>
    </xdr:from>
    <xdr:to>
      <xdr:col>2</xdr:col>
      <xdr:colOff>3848100</xdr:colOff>
      <xdr:row>4</xdr:row>
      <xdr:rowOff>457200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8850" y="2120900"/>
          <a:ext cx="37084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1600200</xdr:colOff>
      <xdr:row>4</xdr:row>
      <xdr:rowOff>31750</xdr:rowOff>
    </xdr:from>
    <xdr:to>
      <xdr:col>1</xdr:col>
      <xdr:colOff>3543300</xdr:colOff>
      <xdr:row>4</xdr:row>
      <xdr:rowOff>490616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3500" y="2114550"/>
          <a:ext cx="1943100" cy="458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1892300</xdr:colOff>
      <xdr:row>5</xdr:row>
      <xdr:rowOff>47782</xdr:rowOff>
    </xdr:from>
    <xdr:to>
      <xdr:col>1</xdr:col>
      <xdr:colOff>3422650</xdr:colOff>
      <xdr:row>5</xdr:row>
      <xdr:rowOff>501650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5600" y="2644932"/>
          <a:ext cx="1530350" cy="453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</xdr:colOff>
      <xdr:row>5</xdr:row>
      <xdr:rowOff>6350</xdr:rowOff>
    </xdr:from>
    <xdr:to>
      <xdr:col>2</xdr:col>
      <xdr:colOff>3854450</xdr:colOff>
      <xdr:row>5</xdr:row>
      <xdr:rowOff>476250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2603500"/>
          <a:ext cx="38227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31750</xdr:colOff>
      <xdr:row>8</xdr:row>
      <xdr:rowOff>54202</xdr:rowOff>
    </xdr:from>
    <xdr:to>
      <xdr:col>1</xdr:col>
      <xdr:colOff>5791200</xdr:colOff>
      <xdr:row>8</xdr:row>
      <xdr:rowOff>1079499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5300" y="4080102"/>
          <a:ext cx="5759450" cy="1025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50800</xdr:colOff>
      <xdr:row>8</xdr:row>
      <xdr:rowOff>298450</xdr:rowOff>
    </xdr:from>
    <xdr:to>
      <xdr:col>2</xdr:col>
      <xdr:colOff>3860800</xdr:colOff>
      <xdr:row>8</xdr:row>
      <xdr:rowOff>660400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4324350"/>
          <a:ext cx="3810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</xdr:colOff>
      <xdr:row>9</xdr:row>
      <xdr:rowOff>24618</xdr:rowOff>
    </xdr:from>
    <xdr:to>
      <xdr:col>1</xdr:col>
      <xdr:colOff>5734050</xdr:colOff>
      <xdr:row>9</xdr:row>
      <xdr:rowOff>1079500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5300" y="5250668"/>
          <a:ext cx="5562600" cy="1054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63500</xdr:colOff>
      <xdr:row>9</xdr:row>
      <xdr:rowOff>355600</xdr:rowOff>
    </xdr:from>
    <xdr:to>
      <xdr:col>2</xdr:col>
      <xdr:colOff>3867150</xdr:colOff>
      <xdr:row>9</xdr:row>
      <xdr:rowOff>844550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0" y="5581650"/>
          <a:ext cx="3803650" cy="48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1689100</xdr:colOff>
      <xdr:row>10</xdr:row>
      <xdr:rowOff>95250</xdr:rowOff>
    </xdr:from>
    <xdr:to>
      <xdr:col>1</xdr:col>
      <xdr:colOff>4483100</xdr:colOff>
      <xdr:row>10</xdr:row>
      <xdr:rowOff>514350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6426200"/>
          <a:ext cx="2794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31750</xdr:colOff>
      <xdr:row>10</xdr:row>
      <xdr:rowOff>152400</xdr:rowOff>
    </xdr:from>
    <xdr:to>
      <xdr:col>2</xdr:col>
      <xdr:colOff>3873500</xdr:colOff>
      <xdr:row>10</xdr:row>
      <xdr:rowOff>996950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6483350"/>
          <a:ext cx="3841750" cy="84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1873250</xdr:colOff>
      <xdr:row>10</xdr:row>
      <xdr:rowOff>520700</xdr:rowOff>
    </xdr:from>
    <xdr:to>
      <xdr:col>1</xdr:col>
      <xdr:colOff>4241800</xdr:colOff>
      <xdr:row>10</xdr:row>
      <xdr:rowOff>984250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6550" y="6851650"/>
          <a:ext cx="2368550" cy="46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1809750</xdr:colOff>
      <xdr:row>11</xdr:row>
      <xdr:rowOff>63500</xdr:rowOff>
    </xdr:from>
    <xdr:to>
      <xdr:col>1</xdr:col>
      <xdr:colOff>4070350</xdr:colOff>
      <xdr:row>11</xdr:row>
      <xdr:rowOff>622300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3050" y="7454900"/>
          <a:ext cx="22606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2089150</xdr:colOff>
      <xdr:row>11</xdr:row>
      <xdr:rowOff>577850</xdr:rowOff>
    </xdr:from>
    <xdr:to>
      <xdr:col>1</xdr:col>
      <xdr:colOff>3803650</xdr:colOff>
      <xdr:row>11</xdr:row>
      <xdr:rowOff>1047750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7969250"/>
          <a:ext cx="1714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25400</xdr:colOff>
      <xdr:row>11</xdr:row>
      <xdr:rowOff>304800</xdr:rowOff>
    </xdr:from>
    <xdr:to>
      <xdr:col>2</xdr:col>
      <xdr:colOff>3873500</xdr:colOff>
      <xdr:row>11</xdr:row>
      <xdr:rowOff>850900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0400" y="7696200"/>
          <a:ext cx="38481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25400</xdr:colOff>
      <xdr:row>12</xdr:row>
      <xdr:rowOff>457200</xdr:rowOff>
    </xdr:from>
    <xdr:to>
      <xdr:col>2</xdr:col>
      <xdr:colOff>3867150</xdr:colOff>
      <xdr:row>12</xdr:row>
      <xdr:rowOff>933450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43900" y="8909050"/>
          <a:ext cx="38417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895350</xdr:colOff>
      <xdr:row>12</xdr:row>
      <xdr:rowOff>63500</xdr:rowOff>
    </xdr:from>
    <xdr:to>
      <xdr:col>1</xdr:col>
      <xdr:colOff>4851400</xdr:colOff>
      <xdr:row>12</xdr:row>
      <xdr:rowOff>692150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2150" y="8515350"/>
          <a:ext cx="39560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1593850</xdr:colOff>
      <xdr:row>12</xdr:row>
      <xdr:rowOff>698500</xdr:rowOff>
    </xdr:from>
    <xdr:to>
      <xdr:col>1</xdr:col>
      <xdr:colOff>4406900</xdr:colOff>
      <xdr:row>13</xdr:row>
      <xdr:rowOff>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0650" y="9150350"/>
          <a:ext cx="2813050" cy="45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444500</xdr:colOff>
      <xdr:row>2</xdr:row>
      <xdr:rowOff>165100</xdr:rowOff>
    </xdr:from>
    <xdr:to>
      <xdr:col>2</xdr:col>
      <xdr:colOff>3632200</xdr:colOff>
      <xdr:row>2</xdr:row>
      <xdr:rowOff>412750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289050"/>
          <a:ext cx="31877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111918</xdr:colOff>
      <xdr:row>11</xdr:row>
      <xdr:rowOff>138113</xdr:rowOff>
    </xdr:from>
    <xdr:to>
      <xdr:col>5</xdr:col>
      <xdr:colOff>697706</xdr:colOff>
      <xdr:row>25</xdr:row>
      <xdr:rowOff>23019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772318</xdr:colOff>
      <xdr:row>11</xdr:row>
      <xdr:rowOff>161131</xdr:rowOff>
    </xdr:from>
    <xdr:to>
      <xdr:col>10</xdr:col>
      <xdr:colOff>178593</xdr:colOff>
      <xdr:row>25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295275</xdr:colOff>
      <xdr:row>11</xdr:row>
      <xdr:rowOff>171451</xdr:rowOff>
    </xdr:from>
    <xdr:to>
      <xdr:col>15</xdr:col>
      <xdr:colOff>77788</xdr:colOff>
      <xdr:row>25</xdr:row>
      <xdr:rowOff>120650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125413</xdr:colOff>
      <xdr:row>12</xdr:row>
      <xdr:rowOff>11112</xdr:rowOff>
    </xdr:from>
    <xdr:to>
      <xdr:col>19</xdr:col>
      <xdr:colOff>380999</xdr:colOff>
      <xdr:row>25</xdr:row>
      <xdr:rowOff>166687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23812</xdr:colOff>
      <xdr:row>28</xdr:row>
      <xdr:rowOff>95250</xdr:rowOff>
    </xdr:from>
    <xdr:to>
      <xdr:col>4</xdr:col>
      <xdr:colOff>493854</xdr:colOff>
      <xdr:row>44</xdr:row>
      <xdr:rowOff>142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18A896B-F72D-972E-DE85-8741D6B30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812" y="5095875"/>
          <a:ext cx="2756042" cy="2762392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666752</xdr:colOff>
      <xdr:row>46</xdr:row>
      <xdr:rowOff>154781</xdr:rowOff>
    </xdr:from>
    <xdr:to>
      <xdr:col>4</xdr:col>
      <xdr:colOff>562128</xdr:colOff>
      <xdr:row>61</xdr:row>
      <xdr:rowOff>35057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EF82E03-CEC7-9F95-B419-6950E7739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2" y="8370094"/>
          <a:ext cx="2943376" cy="2559182"/>
        </a:xfrm>
        <a:prstGeom prst="rect">
          <a:avLst/>
        </a:prstGeom>
      </xdr:spPr>
    </xdr:pic>
    <xdr:clientData/>
  </xdr:twoCellAnchor>
  <xdr:twoCellAnchor editAs="oneCell">
    <xdr:from>
      <xdr:col>0</xdr:col>
      <xdr:colOff>705644</xdr:colOff>
      <xdr:row>63</xdr:row>
      <xdr:rowOff>110330</xdr:rowOff>
    </xdr:from>
    <xdr:to>
      <xdr:col>4</xdr:col>
      <xdr:colOff>505766</xdr:colOff>
      <xdr:row>79</xdr:row>
      <xdr:rowOff>2521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3F306DB-2384-9DF3-3DE2-6EE7F9717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644" y="11361736"/>
          <a:ext cx="2851297" cy="2746516"/>
        </a:xfrm>
        <a:prstGeom prst="rect">
          <a:avLst/>
        </a:prstGeom>
      </xdr:spPr>
    </xdr:pic>
    <xdr:clientData/>
  </xdr:twoCellAnchor>
  <xdr:twoCellAnchor editAs="oneCell">
    <xdr:from>
      <xdr:col>0</xdr:col>
      <xdr:colOff>702469</xdr:colOff>
      <xdr:row>81</xdr:row>
      <xdr:rowOff>139699</xdr:rowOff>
    </xdr:from>
    <xdr:to>
      <xdr:col>4</xdr:col>
      <xdr:colOff>588320</xdr:colOff>
      <xdr:row>96</xdr:row>
      <xdr:rowOff>153331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033F36B-AECE-4726-274D-A875E916A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469" y="14605793"/>
          <a:ext cx="2933851" cy="2692538"/>
        </a:xfrm>
        <a:prstGeom prst="rect">
          <a:avLst/>
        </a:prstGeom>
      </xdr:spPr>
    </xdr:pic>
    <xdr:clientData/>
  </xdr:twoCellAnchor>
  <xdr:twoCellAnchor editAs="oneCell">
    <xdr:from>
      <xdr:col>4</xdr:col>
      <xdr:colOff>675482</xdr:colOff>
      <xdr:row>28</xdr:row>
      <xdr:rowOff>68262</xdr:rowOff>
    </xdr:from>
    <xdr:to>
      <xdr:col>8</xdr:col>
      <xdr:colOff>619124</xdr:colOff>
      <xdr:row>45</xdr:row>
      <xdr:rowOff>68909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3DFD423A-0FE7-C773-8189-331F1C653F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096"/>
        <a:stretch/>
      </xdr:blipFill>
      <xdr:spPr>
        <a:xfrm>
          <a:off x="3723482" y="5068887"/>
          <a:ext cx="3063080" cy="3036741"/>
        </a:xfrm>
        <a:prstGeom prst="rect">
          <a:avLst/>
        </a:prstGeom>
      </xdr:spPr>
    </xdr:pic>
    <xdr:clientData/>
  </xdr:twoCellAnchor>
  <xdr:twoCellAnchor editAs="oneCell">
    <xdr:from>
      <xdr:col>9</xdr:col>
      <xdr:colOff>6351</xdr:colOff>
      <xdr:row>27</xdr:row>
      <xdr:rowOff>166686</xdr:rowOff>
    </xdr:from>
    <xdr:to>
      <xdr:col>13</xdr:col>
      <xdr:colOff>254171</xdr:colOff>
      <xdr:row>46</xdr:row>
      <xdr:rowOff>86702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47795FB-9E85-2AC9-633F-239ACD1BE5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402"/>
        <a:stretch/>
      </xdr:blipFill>
      <xdr:spPr>
        <a:xfrm>
          <a:off x="6935789" y="4988717"/>
          <a:ext cx="3292645" cy="3316473"/>
        </a:xfrm>
        <a:prstGeom prst="rect">
          <a:avLst/>
        </a:prstGeom>
      </xdr:spPr>
    </xdr:pic>
    <xdr:clientData/>
  </xdr:twoCellAnchor>
  <xdr:twoCellAnchor editAs="oneCell">
    <xdr:from>
      <xdr:col>14</xdr:col>
      <xdr:colOff>381000</xdr:colOff>
      <xdr:row>28</xdr:row>
      <xdr:rowOff>35719</xdr:rowOff>
    </xdr:from>
    <xdr:to>
      <xdr:col>19</xdr:col>
      <xdr:colOff>6527</xdr:colOff>
      <xdr:row>44</xdr:row>
      <xdr:rowOff>105719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6B3A1B2D-E870-AA63-158C-B50C29AAF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0438" y="5036344"/>
          <a:ext cx="3435527" cy="2921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196181</xdr:colOff>
      <xdr:row>5</xdr:row>
      <xdr:rowOff>53184</xdr:rowOff>
    </xdr:from>
    <xdr:to>
      <xdr:col>12</xdr:col>
      <xdr:colOff>465137</xdr:colOff>
      <xdr:row>18</xdr:row>
      <xdr:rowOff>16516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615950</xdr:colOff>
      <xdr:row>5</xdr:row>
      <xdr:rowOff>53184</xdr:rowOff>
    </xdr:from>
    <xdr:to>
      <xdr:col>16</xdr:col>
      <xdr:colOff>160337</xdr:colOff>
      <xdr:row>18</xdr:row>
      <xdr:rowOff>14290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254794</xdr:colOff>
      <xdr:row>5</xdr:row>
      <xdr:rowOff>81759</xdr:rowOff>
    </xdr:from>
    <xdr:to>
      <xdr:col>19</xdr:col>
      <xdr:colOff>559594</xdr:colOff>
      <xdr:row>17</xdr:row>
      <xdr:rowOff>157165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22225</xdr:colOff>
      <xdr:row>5</xdr:row>
      <xdr:rowOff>25403</xdr:rowOff>
    </xdr:from>
    <xdr:to>
      <xdr:col>23</xdr:col>
      <xdr:colOff>323850</xdr:colOff>
      <xdr:row>18</xdr:row>
      <xdr:rowOff>1590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782639</xdr:colOff>
      <xdr:row>39</xdr:row>
      <xdr:rowOff>95248</xdr:rowOff>
    </xdr:from>
    <xdr:to>
      <xdr:col>12</xdr:col>
      <xdr:colOff>693511</xdr:colOff>
      <xdr:row>65</xdr:row>
      <xdr:rowOff>169068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FB9E32F-4455-FCB9-EDBC-03FE9A758A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78"/>
        <a:stretch/>
      </xdr:blipFill>
      <xdr:spPr>
        <a:xfrm>
          <a:off x="5271295" y="7072311"/>
          <a:ext cx="4882129" cy="4717257"/>
        </a:xfrm>
        <a:prstGeom prst="rect">
          <a:avLst/>
        </a:prstGeom>
      </xdr:spPr>
    </xdr:pic>
    <xdr:clientData/>
  </xdr:twoCellAnchor>
  <xdr:twoCellAnchor>
    <xdr:from>
      <xdr:col>9</xdr:col>
      <xdr:colOff>226218</xdr:colOff>
      <xdr:row>20</xdr:row>
      <xdr:rowOff>47626</xdr:rowOff>
    </xdr:from>
    <xdr:to>
      <xdr:col>12</xdr:col>
      <xdr:colOff>482474</xdr:colOff>
      <xdr:row>33</xdr:row>
      <xdr:rowOff>14133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DC67981-2834-4755-9CFC-4B56AA256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654050</xdr:colOff>
      <xdr:row>39</xdr:row>
      <xdr:rowOff>59532</xdr:rowOff>
    </xdr:from>
    <xdr:to>
      <xdr:col>16</xdr:col>
      <xdr:colOff>617738</xdr:colOff>
      <xdr:row>56</xdr:row>
      <xdr:rowOff>159730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4C257737-9A71-6F1D-E240-CEC2CBF6C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7613" y="7036595"/>
          <a:ext cx="3018038" cy="3142641"/>
        </a:xfrm>
        <a:prstGeom prst="rect">
          <a:avLst/>
        </a:prstGeom>
      </xdr:spPr>
    </xdr:pic>
    <xdr:clientData/>
  </xdr:twoCellAnchor>
  <xdr:twoCellAnchor>
    <xdr:from>
      <xdr:col>12</xdr:col>
      <xdr:colOff>592137</xdr:colOff>
      <xdr:row>20</xdr:row>
      <xdr:rowOff>47626</xdr:rowOff>
    </xdr:from>
    <xdr:to>
      <xdr:col>16</xdr:col>
      <xdr:colOff>146049</xdr:colOff>
      <xdr:row>33</xdr:row>
      <xdr:rowOff>21432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AA5D906-23A8-4504-87B9-CA5F187B8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493713</xdr:colOff>
      <xdr:row>39</xdr:row>
      <xdr:rowOff>56355</xdr:rowOff>
    </xdr:from>
    <xdr:to>
      <xdr:col>20</xdr:col>
      <xdr:colOff>344976</xdr:colOff>
      <xdr:row>56</xdr:row>
      <xdr:rowOff>86699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5691219-DD80-DF54-B3D6-E66070810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276" y="7033418"/>
          <a:ext cx="2899263" cy="3063262"/>
        </a:xfrm>
        <a:prstGeom prst="rect">
          <a:avLst/>
        </a:prstGeom>
      </xdr:spPr>
    </xdr:pic>
    <xdr:clientData/>
  </xdr:twoCellAnchor>
  <xdr:twoCellAnchor editAs="oneCell">
    <xdr:from>
      <xdr:col>20</xdr:col>
      <xdr:colOff>399255</xdr:colOff>
      <xdr:row>39</xdr:row>
      <xdr:rowOff>68266</xdr:rowOff>
    </xdr:from>
    <xdr:to>
      <xdr:col>25</xdr:col>
      <xdr:colOff>107156</xdr:colOff>
      <xdr:row>56</xdr:row>
      <xdr:rowOff>56357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3F5C2C85-A1BE-7CEF-640C-7A13653D8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48818" y="7045329"/>
          <a:ext cx="3521076" cy="3024184"/>
        </a:xfrm>
        <a:prstGeom prst="rect">
          <a:avLst/>
        </a:prstGeom>
      </xdr:spPr>
    </xdr:pic>
    <xdr:clientData/>
  </xdr:twoCellAnchor>
  <xdr:twoCellAnchor>
    <xdr:from>
      <xdr:col>16</xdr:col>
      <xdr:colOff>348456</xdr:colOff>
      <xdr:row>20</xdr:row>
      <xdr:rowOff>47626</xdr:rowOff>
    </xdr:from>
    <xdr:to>
      <xdr:col>19</xdr:col>
      <xdr:colOff>653256</xdr:colOff>
      <xdr:row>32</xdr:row>
      <xdr:rowOff>126207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8EDDA5F-FEC2-4DC8-A653-47A079ACE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5556</xdr:colOff>
      <xdr:row>20</xdr:row>
      <xdr:rowOff>38100</xdr:rowOff>
    </xdr:from>
    <xdr:to>
      <xdr:col>23</xdr:col>
      <xdr:colOff>321468</xdr:colOff>
      <xdr:row>32</xdr:row>
      <xdr:rowOff>146050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48D1C0F-7F8F-43A6-9BCA-C7620696D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w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6E0F-E977-4205-A86C-85AF6A8A519D}">
  <dimension ref="A1:H23"/>
  <sheetViews>
    <sheetView workbookViewId="0">
      <selection activeCell="B15" sqref="B15"/>
    </sheetView>
  </sheetViews>
  <sheetFormatPr baseColWidth="10" defaultRowHeight="14"/>
  <cols>
    <col min="1" max="1" width="24.81640625" style="4" customWidth="1"/>
    <col min="2" max="2" width="83.90625" style="4" customWidth="1"/>
    <col min="3" max="3" width="55.6328125" style="4" customWidth="1"/>
    <col min="4" max="16384" width="10.90625" style="4"/>
  </cols>
  <sheetData>
    <row r="1" spans="1:3" ht="18.5" customHeight="1">
      <c r="A1" s="7" t="s">
        <v>49</v>
      </c>
      <c r="B1" s="8" t="s">
        <v>50</v>
      </c>
      <c r="C1" s="7" t="s">
        <v>51</v>
      </c>
    </row>
    <row r="2" spans="1:3" ht="70" customHeight="1">
      <c r="A2" s="12" t="s">
        <v>52</v>
      </c>
      <c r="B2" s="13"/>
      <c r="C2" s="14"/>
    </row>
    <row r="3" spans="1:3" ht="39.5" customHeight="1">
      <c r="A3" s="12" t="s">
        <v>53</v>
      </c>
      <c r="B3" s="13"/>
      <c r="C3" s="14"/>
    </row>
    <row r="4" spans="1:3" ht="40.5" customHeight="1">
      <c r="A4" s="12" t="s">
        <v>54</v>
      </c>
      <c r="B4" s="15"/>
      <c r="C4" s="14"/>
    </row>
    <row r="5" spans="1:3" ht="40.5" customHeight="1">
      <c r="A5" s="12" t="s">
        <v>56</v>
      </c>
      <c r="B5" s="15"/>
      <c r="C5" s="16"/>
    </row>
    <row r="6" spans="1:3" ht="40.5" customHeight="1">
      <c r="A6" s="12" t="s">
        <v>57</v>
      </c>
      <c r="B6" s="15"/>
      <c r="C6" s="14"/>
    </row>
    <row r="7" spans="1:3" ht="48.5" customHeight="1">
      <c r="A7" s="9" t="s">
        <v>55</v>
      </c>
      <c r="B7" s="11"/>
      <c r="C7" s="10"/>
    </row>
    <row r="8" spans="1:3" ht="19" customHeight="1">
      <c r="A8" s="17" t="s">
        <v>58</v>
      </c>
      <c r="B8" s="18" t="s">
        <v>50</v>
      </c>
      <c r="C8" s="17" t="s">
        <v>59</v>
      </c>
    </row>
    <row r="9" spans="1:3" ht="103" customHeight="1">
      <c r="A9" s="10" t="s">
        <v>60</v>
      </c>
      <c r="B9" s="19"/>
      <c r="C9" s="20"/>
    </row>
    <row r="10" spans="1:3" ht="98" customHeight="1">
      <c r="A10" s="14" t="s">
        <v>61</v>
      </c>
      <c r="B10" s="21"/>
      <c r="C10" s="22"/>
    </row>
    <row r="11" spans="1:3" ht="89" customHeight="1">
      <c r="A11" s="14" t="s">
        <v>62</v>
      </c>
      <c r="B11" s="21"/>
      <c r="C11" s="22"/>
    </row>
    <row r="12" spans="1:3" ht="83.5" customHeight="1">
      <c r="A12" s="23" t="s">
        <v>63</v>
      </c>
      <c r="B12" s="24"/>
      <c r="C12" s="25"/>
    </row>
    <row r="13" spans="1:3" ht="90.5" customHeight="1">
      <c r="A13" s="23" t="s">
        <v>64</v>
      </c>
      <c r="B13" s="24"/>
      <c r="C13" s="25"/>
    </row>
    <row r="15" spans="1:3">
      <c r="C15" s="6"/>
    </row>
    <row r="16" spans="1:3" ht="15.5">
      <c r="C16" s="5"/>
    </row>
    <row r="18" spans="3:8">
      <c r="C18" s="6"/>
    </row>
    <row r="21" spans="3:8" ht="15.5">
      <c r="H21" s="5"/>
    </row>
    <row r="23" spans="3:8" ht="15.5">
      <c r="H23" s="5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4097" r:id="rId3">
          <objectPr defaultSize="0" autoPict="0" r:id="rId4">
            <anchor moveWithCells="1" sizeWithCells="1">
              <from>
                <xdr:col>1</xdr:col>
                <xdr:colOff>1720850</xdr:colOff>
                <xdr:row>1</xdr:row>
                <xdr:rowOff>215900</xdr:rowOff>
              </from>
              <to>
                <xdr:col>1</xdr:col>
                <xdr:colOff>3619500</xdr:colOff>
                <xdr:row>1</xdr:row>
                <xdr:rowOff>679450</xdr:rowOff>
              </to>
            </anchor>
          </objectPr>
        </oleObject>
      </mc:Choice>
      <mc:Fallback>
        <oleObject progId="Equation.DSMT4" shapeId="4097" r:id="rId3"/>
      </mc:Fallback>
    </mc:AlternateContent>
    <mc:AlternateContent xmlns:mc="http://schemas.openxmlformats.org/markup-compatibility/2006">
      <mc:Choice Requires="x14">
        <oleObject progId="Equation.DSMT4" shapeId="4100" r:id="rId5">
          <objectPr defaultSize="0" autoPict="0" r:id="rId6">
            <anchor moveWithCells="1" sizeWithCells="1">
              <from>
                <xdr:col>1</xdr:col>
                <xdr:colOff>2114550</xdr:colOff>
                <xdr:row>2</xdr:row>
                <xdr:rowOff>31750</xdr:rowOff>
              </from>
              <to>
                <xdr:col>1</xdr:col>
                <xdr:colOff>3257550</xdr:colOff>
                <xdr:row>2</xdr:row>
                <xdr:rowOff>444500</xdr:rowOff>
              </to>
            </anchor>
          </objectPr>
        </oleObject>
      </mc:Choice>
      <mc:Fallback>
        <oleObject progId="Equation.DSMT4" shapeId="4100" r:id="rId5"/>
      </mc:Fallback>
    </mc:AlternateContent>
    <mc:AlternateContent xmlns:mc="http://schemas.openxmlformats.org/markup-compatibility/2006">
      <mc:Choice Requires="x14">
        <oleObject progId="Equation.DSMT4" shapeId="4103" r:id="rId7">
          <objectPr defaultSize="0" autoPict="0" r:id="rId8">
            <anchor moveWithCells="1" sizeWithCells="1">
              <from>
                <xdr:col>1</xdr:col>
                <xdr:colOff>1555750</xdr:colOff>
                <xdr:row>3</xdr:row>
                <xdr:rowOff>31750</xdr:rowOff>
              </from>
              <to>
                <xdr:col>1</xdr:col>
                <xdr:colOff>3530600</xdr:colOff>
                <xdr:row>3</xdr:row>
                <xdr:rowOff>476250</xdr:rowOff>
              </to>
            </anchor>
          </objectPr>
        </oleObject>
      </mc:Choice>
      <mc:Fallback>
        <oleObject progId="Equation.DSMT4" shapeId="4103" r:id="rId7"/>
      </mc:Fallback>
    </mc:AlternateContent>
    <mc:AlternateContent xmlns:mc="http://schemas.openxmlformats.org/markup-compatibility/2006">
      <mc:Choice Requires="x14">
        <oleObject progId="Equation.DSMT4" shapeId="4111" r:id="rId9">
          <objectPr defaultSize="0" autoPict="0" r:id="rId10">
            <anchor moveWithCells="1" sizeWithCells="1">
              <from>
                <xdr:col>1</xdr:col>
                <xdr:colOff>228600</xdr:colOff>
                <xdr:row>6</xdr:row>
                <xdr:rowOff>12700</xdr:rowOff>
              </from>
              <to>
                <xdr:col>1</xdr:col>
                <xdr:colOff>5067300</xdr:colOff>
                <xdr:row>6</xdr:row>
                <xdr:rowOff>565150</xdr:rowOff>
              </to>
            </anchor>
          </objectPr>
        </oleObject>
      </mc:Choice>
      <mc:Fallback>
        <oleObject progId="Equation.DSMT4" shapeId="4111" r:id="rId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E883-123F-4765-9D47-F81F91D59903}">
  <dimension ref="C8:AS56"/>
  <sheetViews>
    <sheetView tabSelected="1" topLeftCell="A36" workbookViewId="0">
      <selection activeCell="D49" sqref="D49"/>
    </sheetView>
  </sheetViews>
  <sheetFormatPr baseColWidth="10" defaultRowHeight="14.5"/>
  <cols>
    <col min="6" max="6" width="11.90625" customWidth="1"/>
    <col min="7" max="7" width="14.36328125" customWidth="1"/>
    <col min="8" max="8" width="15.1796875" customWidth="1"/>
    <col min="9" max="9" width="12.90625" customWidth="1"/>
  </cols>
  <sheetData>
    <row r="8" spans="3:44">
      <c r="C8" t="s">
        <v>0</v>
      </c>
      <c r="D8" t="s">
        <v>70</v>
      </c>
      <c r="E8" t="s">
        <v>21</v>
      </c>
    </row>
    <row r="9" spans="3:44">
      <c r="D9">
        <v>5</v>
      </c>
      <c r="E9">
        <v>10</v>
      </c>
      <c r="F9">
        <v>7.5</v>
      </c>
      <c r="G9">
        <v>5</v>
      </c>
    </row>
    <row r="10" spans="3:44">
      <c r="C10" t="s">
        <v>0</v>
      </c>
      <c r="D10" t="s">
        <v>71</v>
      </c>
      <c r="E10" t="s">
        <v>19</v>
      </c>
      <c r="F10" t="s">
        <v>72</v>
      </c>
      <c r="G10" t="s">
        <v>5</v>
      </c>
      <c r="H10" t="s">
        <v>73</v>
      </c>
    </row>
    <row r="11" spans="3:44"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3:44"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3:44"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3:44"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3:44">
      <c r="C15" t="s">
        <v>0</v>
      </c>
      <c r="D15" t="s">
        <v>74</v>
      </c>
      <c r="E15" t="s">
        <v>21</v>
      </c>
    </row>
    <row r="16" spans="3:44">
      <c r="D16">
        <v>-0.69314718099999995</v>
      </c>
      <c r="E16">
        <v>-0.69314718099999995</v>
      </c>
      <c r="F16">
        <v>-0.69314718099999995</v>
      </c>
      <c r="G16">
        <v>-2.3025850929999998</v>
      </c>
    </row>
    <row r="17" spans="3:45">
      <c r="C17" t="s">
        <v>0</v>
      </c>
      <c r="D17" t="s">
        <v>75</v>
      </c>
      <c r="E17" t="s">
        <v>76</v>
      </c>
      <c r="F17" t="s">
        <v>77</v>
      </c>
      <c r="G17">
        <v>1</v>
      </c>
      <c r="H17" t="s">
        <v>78</v>
      </c>
      <c r="I17" t="s">
        <v>77</v>
      </c>
      <c r="J17">
        <v>2</v>
      </c>
      <c r="K17" t="s">
        <v>79</v>
      </c>
      <c r="L17" t="s">
        <v>80</v>
      </c>
      <c r="M17" t="s">
        <v>81</v>
      </c>
      <c r="N17" t="s">
        <v>82</v>
      </c>
    </row>
    <row r="18" spans="3:45">
      <c r="D18">
        <v>-0.69314718099999995</v>
      </c>
      <c r="E18">
        <v>-0.69314718099999995</v>
      </c>
    </row>
    <row r="19" spans="3:45">
      <c r="C19" t="s">
        <v>0</v>
      </c>
      <c r="D19" t="s">
        <v>83</v>
      </c>
      <c r="E19" t="s">
        <v>19</v>
      </c>
      <c r="F19" t="s">
        <v>84</v>
      </c>
      <c r="G19" t="s">
        <v>5</v>
      </c>
      <c r="H19" t="s">
        <v>73</v>
      </c>
      <c r="I19" t="s">
        <v>77</v>
      </c>
      <c r="J19">
        <v>1</v>
      </c>
      <c r="K19" t="s">
        <v>78</v>
      </c>
      <c r="L19" t="s">
        <v>77</v>
      </c>
      <c r="M19">
        <v>2</v>
      </c>
      <c r="N19" t="s">
        <v>79</v>
      </c>
    </row>
    <row r="20" spans="3:45"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-0.9</v>
      </c>
      <c r="Y20">
        <v>-0.9</v>
      </c>
      <c r="Z20">
        <v>-0.9</v>
      </c>
      <c r="AA20">
        <v>-0.9</v>
      </c>
      <c r="AB20">
        <v>-0.9</v>
      </c>
      <c r="AC20">
        <v>-0.9</v>
      </c>
      <c r="AD20">
        <v>-0.9</v>
      </c>
      <c r="AE20">
        <v>-0.9</v>
      </c>
      <c r="AF20">
        <v>-0.9</v>
      </c>
      <c r="AG20">
        <v>-0.9</v>
      </c>
      <c r="AH20">
        <v>-0.9</v>
      </c>
      <c r="AI20">
        <v>-0.9</v>
      </c>
      <c r="AJ20">
        <v>-0.9</v>
      </c>
      <c r="AK20">
        <v>-0.9</v>
      </c>
      <c r="AL20">
        <v>-0.9</v>
      </c>
      <c r="AM20">
        <v>-0.9</v>
      </c>
      <c r="AN20">
        <v>-0.9</v>
      </c>
      <c r="AO20">
        <v>-0.9</v>
      </c>
      <c r="AP20">
        <v>-0.9</v>
      </c>
      <c r="AQ20">
        <v>-0.9</v>
      </c>
      <c r="AR20">
        <v>-0.9</v>
      </c>
      <c r="AS20">
        <v>-0.9</v>
      </c>
    </row>
    <row r="21" spans="3:45"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3:45">
      <c r="D22" t="s">
        <v>0</v>
      </c>
      <c r="E22" t="s">
        <v>85</v>
      </c>
      <c r="F22" t="s">
        <v>86</v>
      </c>
      <c r="G22" t="s">
        <v>87</v>
      </c>
      <c r="H22" t="s">
        <v>11</v>
      </c>
      <c r="I22" t="s">
        <v>88</v>
      </c>
      <c r="J22" t="s">
        <v>11</v>
      </c>
      <c r="K22" t="s">
        <v>89</v>
      </c>
      <c r="L22" t="s">
        <v>90</v>
      </c>
    </row>
    <row r="23" spans="3:45"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</row>
    <row r="24" spans="3:45">
      <c r="C24" t="s">
        <v>0</v>
      </c>
      <c r="D24" t="s">
        <v>1</v>
      </c>
      <c r="E24" t="s">
        <v>2</v>
      </c>
      <c r="F24">
        <v>1</v>
      </c>
      <c r="G24" t="s">
        <v>3</v>
      </c>
      <c r="H24" t="s">
        <v>2</v>
      </c>
      <c r="I24">
        <v>2</v>
      </c>
      <c r="J24" t="s">
        <v>4</v>
      </c>
      <c r="K24" t="s">
        <v>5</v>
      </c>
      <c r="L24" t="s">
        <v>6</v>
      </c>
    </row>
    <row r="25" spans="3:45">
      <c r="D25">
        <v>3.8681971678997402</v>
      </c>
      <c r="E25">
        <v>2</v>
      </c>
    </row>
    <row r="26" spans="3:45">
      <c r="D26">
        <v>2.5853148041630298</v>
      </c>
      <c r="E26">
        <v>1.2</v>
      </c>
    </row>
    <row r="27" spans="3:45">
      <c r="C27" t="s">
        <v>0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 t="s">
        <v>12</v>
      </c>
      <c r="J27" t="s">
        <v>13</v>
      </c>
      <c r="K27" t="s">
        <v>14</v>
      </c>
      <c r="L27" t="s">
        <v>15</v>
      </c>
      <c r="M27" t="s">
        <v>16</v>
      </c>
      <c r="N27">
        <v>0.25</v>
      </c>
      <c r="O27" t="s">
        <v>17</v>
      </c>
      <c r="P27">
        <v>1.5</v>
      </c>
    </row>
    <row r="28" spans="3:45">
      <c r="D28">
        <v>-1.386294361</v>
      </c>
      <c r="E28">
        <v>0.40546510800000002</v>
      </c>
    </row>
    <row r="29" spans="3:45">
      <c r="C29" t="s">
        <v>0</v>
      </c>
      <c r="D29" t="s">
        <v>18</v>
      </c>
      <c r="E29" t="s">
        <v>19</v>
      </c>
      <c r="F29" t="s">
        <v>20</v>
      </c>
      <c r="G29" t="s">
        <v>5</v>
      </c>
      <c r="H29" t="s">
        <v>21</v>
      </c>
    </row>
    <row r="30" spans="3:45">
      <c r="D30">
        <v>0</v>
      </c>
      <c r="E30">
        <v>0</v>
      </c>
      <c r="F30">
        <v>0</v>
      </c>
      <c r="G30">
        <v>0</v>
      </c>
    </row>
    <row r="31" spans="3:45">
      <c r="C31" t="s">
        <v>0</v>
      </c>
      <c r="D31" t="s">
        <v>22</v>
      </c>
      <c r="E31" t="s">
        <v>2</v>
      </c>
      <c r="F31">
        <v>1</v>
      </c>
      <c r="G31" t="s">
        <v>3</v>
      </c>
      <c r="H31" t="s">
        <v>2</v>
      </c>
      <c r="I31">
        <v>2</v>
      </c>
      <c r="J31" t="s">
        <v>4</v>
      </c>
      <c r="K31" t="s">
        <v>5</v>
      </c>
      <c r="L31" t="s">
        <v>23</v>
      </c>
    </row>
    <row r="32" spans="3:45">
      <c r="D32">
        <v>1</v>
      </c>
      <c r="E32">
        <v>1</v>
      </c>
    </row>
    <row r="33" spans="3:15">
      <c r="D33" t="s">
        <v>0</v>
      </c>
      <c r="E33" t="s">
        <v>24</v>
      </c>
      <c r="F33" t="s">
        <v>25</v>
      </c>
      <c r="G33" t="s">
        <v>91</v>
      </c>
      <c r="H33" t="s">
        <v>26</v>
      </c>
      <c r="I33">
        <v>0.28999999999999998</v>
      </c>
      <c r="J33" t="s">
        <v>27</v>
      </c>
      <c r="K33">
        <v>0.35</v>
      </c>
      <c r="L33" t="s">
        <v>28</v>
      </c>
      <c r="M33">
        <v>0.2</v>
      </c>
      <c r="N33" t="s">
        <v>29</v>
      </c>
      <c r="O33">
        <v>0.10199999999999999</v>
      </c>
    </row>
    <row r="34" spans="3:15">
      <c r="D34">
        <v>-1.1394342829999999</v>
      </c>
      <c r="E34">
        <v>-1.1394342829999999</v>
      </c>
      <c r="F34">
        <v>-1.609437912</v>
      </c>
      <c r="G34">
        <v>-2.9957322739999999</v>
      </c>
    </row>
    <row r="35" spans="3:15">
      <c r="C35" t="s">
        <v>0</v>
      </c>
      <c r="D35" t="s">
        <v>30</v>
      </c>
      <c r="E35" t="s">
        <v>31</v>
      </c>
    </row>
    <row r="36" spans="3:15">
      <c r="D36">
        <v>16.523560759999999</v>
      </c>
      <c r="E36" t="s">
        <v>0</v>
      </c>
      <c r="F36">
        <v>15000000</v>
      </c>
    </row>
    <row r="37" spans="3:15">
      <c r="C37" t="s">
        <v>0</v>
      </c>
      <c r="D37" t="s">
        <v>32</v>
      </c>
      <c r="E37" t="s">
        <v>33</v>
      </c>
      <c r="F37" t="s">
        <v>34</v>
      </c>
      <c r="G37" t="s">
        <v>35</v>
      </c>
    </row>
    <row r="38" spans="3:15">
      <c r="D38">
        <v>0</v>
      </c>
      <c r="E38">
        <v>0</v>
      </c>
      <c r="F38">
        <v>0</v>
      </c>
    </row>
    <row r="43" spans="3:15">
      <c r="E43">
        <v>0.2</v>
      </c>
      <c r="F43">
        <v>0.2</v>
      </c>
      <c r="G43">
        <v>0.1</v>
      </c>
      <c r="H43">
        <v>0.01</v>
      </c>
    </row>
    <row r="44" spans="3:15">
      <c r="E44">
        <v>-1.1394342829999999</v>
      </c>
      <c r="F44">
        <v>-1.1394342829999999</v>
      </c>
      <c r="G44">
        <v>-1.609437912</v>
      </c>
      <c r="H44">
        <v>-2.9957322739999999</v>
      </c>
    </row>
    <row r="45" spans="3:15">
      <c r="E45">
        <f>LN(E43)</f>
        <v>-1.6094379124341003</v>
      </c>
      <c r="F45">
        <f t="shared" ref="F45:H45" si="0">LN(F43)</f>
        <v>-1.6094379124341003</v>
      </c>
      <c r="G45">
        <f>LN(G43)</f>
        <v>-2.3025850929940455</v>
      </c>
      <c r="H45">
        <f t="shared" si="0"/>
        <v>-4.6051701859880909</v>
      </c>
    </row>
    <row r="54" spans="5:9">
      <c r="E54" s="3"/>
      <c r="F54" s="3"/>
      <c r="G54" s="3"/>
      <c r="H54" s="3"/>
      <c r="I54" s="3"/>
    </row>
    <row r="55" spans="5:9">
      <c r="E55" s="1"/>
      <c r="F55" s="1"/>
      <c r="G55" s="1"/>
      <c r="H55" s="1"/>
      <c r="I55" s="1"/>
    </row>
    <row r="56" spans="5:9">
      <c r="E56" s="2"/>
      <c r="F56" s="2"/>
      <c r="G56" s="2"/>
      <c r="H56" s="2"/>
      <c r="I5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ACE0-DFAC-4DE4-B574-78CC94D8A2DC}">
  <dimension ref="B2:Q81"/>
  <sheetViews>
    <sheetView zoomScale="80" zoomScaleNormal="80" workbookViewId="0">
      <selection activeCell="P5" sqref="P5"/>
    </sheetView>
  </sheetViews>
  <sheetFormatPr baseColWidth="10" defaultRowHeight="14.5"/>
  <cols>
    <col min="6" max="6" width="11.81640625" bestFit="1" customWidth="1"/>
  </cols>
  <sheetData>
    <row r="2" spans="4:14">
      <c r="F2" t="s">
        <v>68</v>
      </c>
    </row>
    <row r="5" spans="4:14">
      <c r="G5" t="s">
        <v>39</v>
      </c>
      <c r="I5" t="s">
        <v>40</v>
      </c>
      <c r="K5" t="s">
        <v>17</v>
      </c>
      <c r="M5" t="s">
        <v>16</v>
      </c>
    </row>
    <row r="6" spans="4:14">
      <c r="D6" t="s">
        <v>67</v>
      </c>
      <c r="E6">
        <f>LN(19)</f>
        <v>2.9444389791664403</v>
      </c>
      <c r="F6">
        <f>E6*-1</f>
        <v>-2.9444389791664403</v>
      </c>
      <c r="G6">
        <v>29</v>
      </c>
      <c r="H6">
        <f>1/(1+EXP($F$6*(G6-EXP($E$7))/EXP($E$8)))</f>
        <v>4.4262874918335866E-2</v>
      </c>
      <c r="I6">
        <v>8</v>
      </c>
      <c r="J6">
        <f>1/(1+EXP($F$6*(I6-EXP($E$7))/EXP($E$8)))</f>
        <v>3.7107822863451261E-3</v>
      </c>
      <c r="K6">
        <v>12</v>
      </c>
      <c r="L6">
        <f>1/(1+EXP($F$6*(K6-EXP($E$7))/EXP($E$8)))</f>
        <v>5.9837410813669443E-3</v>
      </c>
      <c r="M6">
        <v>30</v>
      </c>
      <c r="N6">
        <f>1/(1+EXP($F$6*(M6-EXP($E$7))/EXP($E$8)))</f>
        <v>4.9627222011006701E-2</v>
      </c>
    </row>
    <row r="7" spans="4:14">
      <c r="D7" t="s">
        <v>65</v>
      </c>
      <c r="E7">
        <v>4</v>
      </c>
      <c r="G7">
        <f>G6+G6</f>
        <v>58</v>
      </c>
      <c r="H7">
        <f>1/(1+EXP($F$6*(G7-EXP($E$7))/EXP($E$8)))</f>
        <v>0.60067927699578294</v>
      </c>
      <c r="I7">
        <f>I6+8</f>
        <v>16</v>
      </c>
      <c r="J7">
        <f t="shared" ref="J7:J10" si="0">1/(1+EXP($F$6*(I7-EXP($E$7))/EXP($E$8)))</f>
        <v>9.635486251668355E-3</v>
      </c>
      <c r="K7">
        <f>K6+K6</f>
        <v>24</v>
      </c>
      <c r="L7">
        <f t="shared" ref="L7:L10" si="1">1/(1+EXP($F$6*(K7-EXP($E$7))/EXP($E$8)))</f>
        <v>2.4784361972683747E-2</v>
      </c>
      <c r="M7">
        <f>M6+M6</f>
        <v>60</v>
      </c>
      <c r="N7">
        <f t="shared" ref="N7:N10" si="2">1/(1+EXP($F$6*(M7-EXP($E$7))/EXP($E$8)))</f>
        <v>0.65663626021919208</v>
      </c>
    </row>
    <row r="8" spans="4:14">
      <c r="D8" t="s">
        <v>66</v>
      </c>
      <c r="E8">
        <v>3.2</v>
      </c>
      <c r="G8">
        <f>G6+G7</f>
        <v>87</v>
      </c>
      <c r="H8">
        <f t="shared" ref="H7:H10" si="3">1/(1+EXP($F$6*(G8-EXP($E$7))/EXP($E$8)))</f>
        <v>0.97994325337245458</v>
      </c>
      <c r="I8">
        <f>I7+I6</f>
        <v>24</v>
      </c>
      <c r="J8">
        <f t="shared" si="0"/>
        <v>2.4784361972683747E-2</v>
      </c>
      <c r="K8">
        <f>K7+K6</f>
        <v>36</v>
      </c>
      <c r="L8">
        <f t="shared" si="1"/>
        <v>9.6897367064771214E-2</v>
      </c>
      <c r="M8">
        <f>M7+M6</f>
        <v>90</v>
      </c>
      <c r="N8">
        <f t="shared" si="2"/>
        <v>0.98592242466022817</v>
      </c>
    </row>
    <row r="9" spans="4:14">
      <c r="G9">
        <f>G8+G6</f>
        <v>116</v>
      </c>
      <c r="H9">
        <f t="shared" si="3"/>
        <v>0.99937025266181601</v>
      </c>
      <c r="I9">
        <f>I8+I6</f>
        <v>32</v>
      </c>
      <c r="J9">
        <f t="shared" si="0"/>
        <v>6.2253135198613786E-2</v>
      </c>
      <c r="K9">
        <f>K8+K6</f>
        <v>48</v>
      </c>
      <c r="L9">
        <f t="shared" si="1"/>
        <v>0.3117561298249692</v>
      </c>
      <c r="M9">
        <f>M8+M6</f>
        <v>120</v>
      </c>
      <c r="N9">
        <f t="shared" si="2"/>
        <v>0.99961026324176183</v>
      </c>
    </row>
    <row r="10" spans="4:14">
      <c r="G10">
        <f>G9+G6</f>
        <v>145</v>
      </c>
      <c r="H10">
        <f t="shared" si="3"/>
        <v>0.9999805995475558</v>
      </c>
      <c r="I10">
        <f>I9+I6</f>
        <v>40</v>
      </c>
      <c r="J10">
        <f t="shared" si="0"/>
        <v>0.14778295451897638</v>
      </c>
      <c r="K10">
        <f>K9+K6</f>
        <v>60</v>
      </c>
      <c r="L10">
        <f t="shared" si="1"/>
        <v>0.65663626021919208</v>
      </c>
      <c r="M10">
        <f>M9+M6</f>
        <v>150</v>
      </c>
      <c r="N10">
        <f t="shared" si="2"/>
        <v>0.99998935387441878</v>
      </c>
    </row>
    <row r="28" spans="2:17">
      <c r="B28" t="s">
        <v>95</v>
      </c>
      <c r="G28" t="s">
        <v>40</v>
      </c>
      <c r="L28" t="s">
        <v>17</v>
      </c>
      <c r="Q28" t="s">
        <v>100</v>
      </c>
    </row>
    <row r="46" spans="2:2">
      <c r="B46" t="s">
        <v>96</v>
      </c>
    </row>
    <row r="63" spans="2:2">
      <c r="B63" t="s">
        <v>97</v>
      </c>
    </row>
    <row r="81" spans="2:2">
      <c r="B81" t="s">
        <v>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5AA9-E7B0-421C-A184-F2666A445EBE}">
  <dimension ref="A2:BP58"/>
  <sheetViews>
    <sheetView topLeftCell="B16" zoomScale="80" zoomScaleNormal="80" workbookViewId="0">
      <selection activeCell="E34" sqref="E34"/>
    </sheetView>
  </sheetViews>
  <sheetFormatPr baseColWidth="10" defaultRowHeight="14.5"/>
  <cols>
    <col min="4" max="4" width="9.81640625" customWidth="1"/>
    <col min="5" max="5" width="9.26953125" customWidth="1"/>
    <col min="6" max="7" width="12.36328125" bestFit="1" customWidth="1"/>
    <col min="8" max="8" width="13.1796875" customWidth="1"/>
    <col min="9" max="9" width="12.7265625" customWidth="1"/>
  </cols>
  <sheetData>
    <row r="2" spans="1:13">
      <c r="K2">
        <v>-1.386294361</v>
      </c>
      <c r="L2">
        <v>0.2</v>
      </c>
      <c r="M2">
        <f>LN(L2)</f>
        <v>-1.6094379124341003</v>
      </c>
    </row>
    <row r="3" spans="1:13">
      <c r="B3" t="s">
        <v>69</v>
      </c>
    </row>
    <row r="6" spans="1:13">
      <c r="A6" s="27" t="s">
        <v>93</v>
      </c>
      <c r="E6" s="28" t="s">
        <v>92</v>
      </c>
      <c r="F6" s="28" t="s">
        <v>39</v>
      </c>
      <c r="G6" s="28" t="s">
        <v>40</v>
      </c>
      <c r="H6" s="28" t="s">
        <v>17</v>
      </c>
      <c r="I6" s="28" t="s">
        <v>16</v>
      </c>
    </row>
    <row r="7" spans="1:13">
      <c r="E7">
        <v>1</v>
      </c>
      <c r="F7">
        <f>(29)</f>
        <v>29</v>
      </c>
      <c r="G7">
        <v>8</v>
      </c>
      <c r="H7">
        <v>12</v>
      </c>
      <c r="I7">
        <v>30</v>
      </c>
    </row>
    <row r="8" spans="1:13">
      <c r="E8">
        <v>2</v>
      </c>
      <c r="F8">
        <f>58</f>
        <v>58</v>
      </c>
      <c r="G8">
        <f>G7+8</f>
        <v>16</v>
      </c>
      <c r="H8">
        <f>H7+H7</f>
        <v>24</v>
      </c>
      <c r="I8">
        <f>I7+I7</f>
        <v>60</v>
      </c>
    </row>
    <row r="9" spans="1:13">
      <c r="E9">
        <v>3</v>
      </c>
      <c r="F9">
        <f>87</f>
        <v>87</v>
      </c>
      <c r="G9">
        <f>G8+G7</f>
        <v>24</v>
      </c>
      <c r="H9">
        <f>H8+H7</f>
        <v>36</v>
      </c>
      <c r="I9">
        <f>I8+I7</f>
        <v>90</v>
      </c>
    </row>
    <row r="10" spans="1:13">
      <c r="E10">
        <v>4</v>
      </c>
      <c r="F10">
        <f>116</f>
        <v>116</v>
      </c>
      <c r="G10">
        <f>G9+G7</f>
        <v>32</v>
      </c>
      <c r="H10">
        <f>H9+H7</f>
        <v>48</v>
      </c>
      <c r="I10">
        <f>I9+I7</f>
        <v>120</v>
      </c>
    </row>
    <row r="11" spans="1:13">
      <c r="E11">
        <v>5</v>
      </c>
      <c r="F11">
        <f>145</f>
        <v>145</v>
      </c>
      <c r="G11">
        <f>G10+G7</f>
        <v>40</v>
      </c>
      <c r="H11">
        <f>H10+H7</f>
        <v>60</v>
      </c>
      <c r="I11">
        <f>I10+I7</f>
        <v>150</v>
      </c>
    </row>
    <row r="13" spans="1:13">
      <c r="E13" s="28" t="s">
        <v>92</v>
      </c>
      <c r="F13" s="28" t="s">
        <v>39</v>
      </c>
      <c r="G13" s="28" t="s">
        <v>40</v>
      </c>
      <c r="H13" s="28" t="s">
        <v>17</v>
      </c>
      <c r="I13" s="28" t="s">
        <v>16</v>
      </c>
    </row>
    <row r="14" spans="1:13">
      <c r="A14" t="s">
        <v>67</v>
      </c>
      <c r="B14">
        <f>LN(19)</f>
        <v>2.9444389791664403</v>
      </c>
      <c r="C14">
        <f>B14*-1</f>
        <v>-2.9444389791664403</v>
      </c>
      <c r="E14">
        <v>1</v>
      </c>
      <c r="F14">
        <f>1/(1+EXP($C$14*(F7-EXP($B$15))/EXP($B$16)))</f>
        <v>4.7838827638302689E-2</v>
      </c>
      <c r="G14">
        <f>1/(1+EXP($C$14*(G7-EXP($C$15))/EXP($C$16)))</f>
        <v>6.5999630609980798E-7</v>
      </c>
      <c r="H14">
        <f>1/(1+EXP($C$14*(H7-EXP($C$15))/EXP($C$16)))</f>
        <v>2.2916303810939275E-5</v>
      </c>
      <c r="I14">
        <f>1/(1+EXP($C$14*(I7-EXP($B$15))/EXP($B$16)))</f>
        <v>5.497661652089466E-2</v>
      </c>
    </row>
    <row r="15" spans="1:13">
      <c r="A15" t="s">
        <v>65</v>
      </c>
      <c r="B15">
        <v>3.9</v>
      </c>
      <c r="C15">
        <v>3.18</v>
      </c>
      <c r="E15">
        <v>2</v>
      </c>
      <c r="F15">
        <f>1/(1+EXP($C$14*(F8-EXP($B$15))/EXP($B$16)))</f>
        <v>0.77908770219771417</v>
      </c>
      <c r="G15">
        <f>1/(1+EXP($C$14*(G8-EXP($C$15))/EXP($C$16)))</f>
        <v>7.9510010555496253E-4</v>
      </c>
      <c r="H15">
        <f>1/(1+EXP($C$14*(H8-EXP($C$15))/EXP($C$16)))</f>
        <v>0.48963566154924687</v>
      </c>
      <c r="I15">
        <f>1/(1+EXP($C$14*(I8-EXP($B$15))/EXP($B$16)))</f>
        <v>0.82542555555742758</v>
      </c>
    </row>
    <row r="16" spans="1:13">
      <c r="A16" t="s">
        <v>66</v>
      </c>
      <c r="B16">
        <v>3</v>
      </c>
      <c r="C16">
        <v>1.2</v>
      </c>
      <c r="E16">
        <v>3</v>
      </c>
      <c r="F16">
        <f>1/(1+EXP($C$14*(F9-EXP($B$15))/EXP($B$16)))</f>
        <v>0.99597666392813988</v>
      </c>
      <c r="G16">
        <f>1/(1+EXP($C$14*(G9-EXP($C$15))/EXP($C$16)))</f>
        <v>0.48963566154924687</v>
      </c>
      <c r="H16">
        <f>1/(1+EXP($C$14*(H9-EXP($C$15))/EXP($C$16)))</f>
        <v>0.99997510235504516</v>
      </c>
      <c r="I16">
        <f>1/(1+EXP($C$14*(I9-EXP($B$15))/EXP($B$16)))</f>
        <v>0.9974045521013235</v>
      </c>
    </row>
    <row r="17" spans="1:68">
      <c r="E17">
        <v>4</v>
      </c>
      <c r="F17">
        <f>1/(1+EXP($C$14*(F10-EXP($B$15))/EXP($B$16)))</f>
        <v>0.99994245391806735</v>
      </c>
      <c r="G17">
        <f>1/(1+EXP($C$14*(G10-EXP($C$15))/EXP($C$16)))</f>
        <v>0.99913621329573898</v>
      </c>
      <c r="H17">
        <f>1/(1+EXP($C$14*(H10-EXP($C$15))/EXP($C$16)))</f>
        <v>0.99999999940525486</v>
      </c>
      <c r="I17">
        <f>1/(1+EXP($C$14*(I10-EXP($B$15))/EXP($B$16)))</f>
        <v>0.99996798413234689</v>
      </c>
    </row>
    <row r="18" spans="1:68">
      <c r="E18">
        <v>5</v>
      </c>
      <c r="F18">
        <f>1/(1+EXP($C$14*(F11-EXP($B$15))/EXP($B$16)))</f>
        <v>0.99999918013187794</v>
      </c>
      <c r="G18">
        <f>1/(1+EXP($C$14*(G11-EXP($C$15))/EXP($C$16)))</f>
        <v>0.99999928293910501</v>
      </c>
      <c r="H18">
        <f>1/(1+EXP($C$14*(H11-EXP($C$15))/EXP($C$16)))</f>
        <v>0.99999999999998579</v>
      </c>
      <c r="I18">
        <f>1/(1+EXP($C$14*(I11-EXP($B$15))/EXP($B$16)))</f>
        <v>0.99999960607166472</v>
      </c>
    </row>
    <row r="19" spans="1:68" ht="15" thickBo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</row>
    <row r="21" spans="1:68">
      <c r="A21" s="27" t="s">
        <v>94</v>
      </c>
      <c r="E21" s="28" t="s">
        <v>92</v>
      </c>
      <c r="F21" s="28" t="s">
        <v>39</v>
      </c>
      <c r="G21" s="28" t="s">
        <v>40</v>
      </c>
      <c r="H21" s="28" t="s">
        <v>17</v>
      </c>
      <c r="I21" s="28" t="s">
        <v>16</v>
      </c>
    </row>
    <row r="22" spans="1:68">
      <c r="E22">
        <v>1</v>
      </c>
      <c r="F22">
        <f>(29)</f>
        <v>29</v>
      </c>
      <c r="G22">
        <v>8</v>
      </c>
      <c r="H22">
        <v>12</v>
      </c>
      <c r="I22">
        <v>30</v>
      </c>
    </row>
    <row r="23" spans="1:68">
      <c r="E23">
        <v>2</v>
      </c>
      <c r="F23">
        <f>F22+F22</f>
        <v>58</v>
      </c>
      <c r="G23">
        <f>G22+8</f>
        <v>16</v>
      </c>
      <c r="H23">
        <f>H22+H22</f>
        <v>24</v>
      </c>
      <c r="I23">
        <f>I22+I22</f>
        <v>60</v>
      </c>
    </row>
    <row r="24" spans="1:68">
      <c r="E24">
        <v>3</v>
      </c>
      <c r="F24">
        <f>F23+F22</f>
        <v>87</v>
      </c>
      <c r="G24">
        <f>G23+G22</f>
        <v>24</v>
      </c>
      <c r="H24">
        <f>H23+H22</f>
        <v>36</v>
      </c>
      <c r="I24">
        <f>I23+I22</f>
        <v>90</v>
      </c>
    </row>
    <row r="25" spans="1:68">
      <c r="E25">
        <v>4</v>
      </c>
      <c r="F25">
        <f>F24+F22</f>
        <v>116</v>
      </c>
      <c r="G25">
        <f>G24+G22</f>
        <v>32</v>
      </c>
      <c r="H25">
        <f>H24+H22</f>
        <v>48</v>
      </c>
      <c r="I25">
        <f>I24+I22</f>
        <v>120</v>
      </c>
    </row>
    <row r="26" spans="1:68">
      <c r="E26">
        <v>5</v>
      </c>
      <c r="F26">
        <f>F25+F22</f>
        <v>145</v>
      </c>
      <c r="G26">
        <f>G25+G22</f>
        <v>40</v>
      </c>
      <c r="H26">
        <f>H25+H22</f>
        <v>60</v>
      </c>
      <c r="I26">
        <f>I25+I22</f>
        <v>150</v>
      </c>
    </row>
    <row r="28" spans="1:68">
      <c r="D28" s="27" t="s">
        <v>92</v>
      </c>
      <c r="E28" s="28" t="s">
        <v>99</v>
      </c>
      <c r="F28" s="28" t="s">
        <v>101</v>
      </c>
      <c r="G28" s="28" t="s">
        <v>102</v>
      </c>
      <c r="H28" s="28" t="s">
        <v>103</v>
      </c>
      <c r="I28" s="28" t="s">
        <v>104</v>
      </c>
    </row>
    <row r="29" spans="1:68">
      <c r="A29" t="s">
        <v>67</v>
      </c>
      <c r="B29">
        <f>LN(19)</f>
        <v>2.9444389791664403</v>
      </c>
      <c r="C29">
        <f>B29*-1</f>
        <v>-2.9444389791664403</v>
      </c>
      <c r="D29">
        <v>20</v>
      </c>
      <c r="E29" s="26">
        <v>1</v>
      </c>
      <c r="F29">
        <f>1/(1+EXP($C$29*(E29-EXP($B$33))/EXP($C$33)))</f>
        <v>1.5619698743568758E-2</v>
      </c>
      <c r="G29">
        <f>1/(1+EXP($C$29*(E29-EXP($B$34))/EXP($C$34)))</f>
        <v>0.13988676618066023</v>
      </c>
      <c r="H29">
        <f>1/(1+EXP($C$29*(E29-EXP($B$35))/EXP($C$35)))</f>
        <v>0.25009691428851555</v>
      </c>
      <c r="I29">
        <f>1/(1+EXP($C$29*(D29-EXP($B$36))/EXP($C$36)))</f>
        <v>5.8953058199577162E-7</v>
      </c>
    </row>
    <row r="30" spans="1:68">
      <c r="D30">
        <v>30</v>
      </c>
      <c r="E30" s="26">
        <v>2</v>
      </c>
      <c r="F30">
        <f t="shared" ref="F30:F38" si="0">1/(1+EXP($C$29*(E30-EXP($B$33))/EXP($C$33)))</f>
        <v>8.6464608867143092E-2</v>
      </c>
      <c r="G30">
        <f t="shared" ref="G30:G36" si="1">1/(1+EXP($C$29*(E30-EXP($B$34))/EXP($C$34)))</f>
        <v>0.2276270846450722</v>
      </c>
      <c r="H30">
        <f t="shared" ref="H30:H38" si="2">1/(1+EXP($C$29*(E30-EXP($B$35))/EXP($C$35)))</f>
        <v>0.49627584061783786</v>
      </c>
      <c r="I30">
        <f t="shared" ref="I30:I39" si="3">1/(1+EXP($C$29*(D30-EXP($B$36))/EXP($C$36)))</f>
        <v>8.5224014576603321E-6</v>
      </c>
    </row>
    <row r="31" spans="1:68">
      <c r="D31">
        <v>40</v>
      </c>
      <c r="E31" s="26">
        <v>3</v>
      </c>
      <c r="F31">
        <f t="shared" si="0"/>
        <v>0.36084593903409551</v>
      </c>
      <c r="G31">
        <f t="shared" si="1"/>
        <v>0.34812599948436179</v>
      </c>
      <c r="H31">
        <f t="shared" si="2"/>
        <v>0.74427380308181978</v>
      </c>
      <c r="I31">
        <f t="shared" si="3"/>
        <v>1.2318881580100904E-4</v>
      </c>
    </row>
    <row r="32" spans="1:68">
      <c r="B32" t="s">
        <v>65</v>
      </c>
      <c r="C32" t="s">
        <v>66</v>
      </c>
      <c r="D32">
        <v>50</v>
      </c>
      <c r="E32" s="26">
        <v>4</v>
      </c>
      <c r="F32">
        <f t="shared" si="0"/>
        <v>0.77104091140930642</v>
      </c>
      <c r="G32">
        <f t="shared" si="1"/>
        <v>0.49179702771608952</v>
      </c>
      <c r="H32">
        <f t="shared" si="2"/>
        <v>0.8958088835217306</v>
      </c>
      <c r="I32">
        <f t="shared" si="3"/>
        <v>1.7779152387553049E-3</v>
      </c>
    </row>
    <row r="33" spans="1:23">
      <c r="A33" s="29" t="s">
        <v>39</v>
      </c>
      <c r="B33">
        <v>1.2</v>
      </c>
      <c r="C33">
        <v>0.5</v>
      </c>
      <c r="D33">
        <v>60</v>
      </c>
      <c r="E33" s="26">
        <v>5</v>
      </c>
      <c r="F33">
        <f t="shared" si="0"/>
        <v>0.95257822039671025</v>
      </c>
      <c r="G33">
        <f t="shared" si="1"/>
        <v>0.6368358846345562</v>
      </c>
      <c r="H33">
        <f t="shared" si="2"/>
        <v>0.96211937572504669</v>
      </c>
      <c r="I33">
        <f t="shared" si="3"/>
        <v>2.5101652158807837E-2</v>
      </c>
    </row>
    <row r="34" spans="1:23">
      <c r="A34" s="29" t="s">
        <v>40</v>
      </c>
      <c r="B34">
        <v>1.4</v>
      </c>
      <c r="C34">
        <v>1.6</v>
      </c>
      <c r="D34">
        <v>70</v>
      </c>
      <c r="E34" s="26">
        <v>6</v>
      </c>
      <c r="F34">
        <f t="shared" si="0"/>
        <v>0.99172316320216303</v>
      </c>
      <c r="G34">
        <f t="shared" si="1"/>
        <v>0.76062864464794744</v>
      </c>
      <c r="H34">
        <f t="shared" si="2"/>
        <v>0.9868474180679041</v>
      </c>
      <c r="I34">
        <f t="shared" si="3"/>
        <v>0.2712549558317553</v>
      </c>
    </row>
    <row r="35" spans="1:23">
      <c r="A35" s="29" t="s">
        <v>17</v>
      </c>
      <c r="B35">
        <v>0.7</v>
      </c>
      <c r="C35" s="26">
        <v>1</v>
      </c>
      <c r="D35">
        <v>80</v>
      </c>
      <c r="E35" s="26">
        <v>7</v>
      </c>
      <c r="F35">
        <f t="shared" si="0"/>
        <v>0.99860278434705441</v>
      </c>
      <c r="G35">
        <f t="shared" si="1"/>
        <v>0.85202860202867947</v>
      </c>
      <c r="H35">
        <f t="shared" si="2"/>
        <v>0.99550862956769381</v>
      </c>
      <c r="I35">
        <f t="shared" si="3"/>
        <v>0.84328419458259041</v>
      </c>
    </row>
    <row r="36" spans="1:23">
      <c r="A36" s="29" t="s">
        <v>16</v>
      </c>
      <c r="B36">
        <v>4.3</v>
      </c>
      <c r="C36">
        <v>2.4</v>
      </c>
      <c r="D36">
        <v>90</v>
      </c>
      <c r="E36" s="26">
        <v>8</v>
      </c>
      <c r="F36">
        <f t="shared" si="0"/>
        <v>0.99976548774366425</v>
      </c>
      <c r="G36">
        <f t="shared" si="1"/>
        <v>0.91254181183058958</v>
      </c>
      <c r="H36">
        <f t="shared" si="2"/>
        <v>0.99847509102180954</v>
      </c>
      <c r="I36">
        <f t="shared" si="3"/>
        <v>0.98730793257836413</v>
      </c>
    </row>
    <row r="37" spans="1:23">
      <c r="A37" s="26"/>
      <c r="B37" s="26"/>
      <c r="C37" s="26"/>
      <c r="D37">
        <v>100</v>
      </c>
      <c r="E37" s="26">
        <v>9</v>
      </c>
      <c r="F37">
        <f t="shared" si="0"/>
        <v>0.99996067696215718</v>
      </c>
      <c r="H37">
        <f t="shared" si="2"/>
        <v>0.99948328025193911</v>
      </c>
      <c r="I37">
        <f t="shared" si="3"/>
        <v>0.99911154665302282</v>
      </c>
    </row>
    <row r="38" spans="1:23">
      <c r="A38" s="26"/>
      <c r="B38" s="26"/>
      <c r="C38" s="26"/>
      <c r="D38">
        <v>110</v>
      </c>
      <c r="E38" s="26">
        <v>10</v>
      </c>
      <c r="F38" s="26">
        <f t="shared" si="0"/>
        <v>0.99999340738049536</v>
      </c>
      <c r="H38">
        <f t="shared" si="2"/>
        <v>0.99982502485228752</v>
      </c>
      <c r="I38">
        <f t="shared" si="3"/>
        <v>0.99993849154169656</v>
      </c>
    </row>
    <row r="39" spans="1:23">
      <c r="A39" s="26"/>
      <c r="B39" s="26"/>
      <c r="C39" s="26"/>
      <c r="D39">
        <v>120</v>
      </c>
      <c r="E39" s="26"/>
      <c r="F39" s="26"/>
      <c r="I39">
        <f t="shared" si="3"/>
        <v>0.9999957449897271</v>
      </c>
      <c r="L39" t="s">
        <v>39</v>
      </c>
      <c r="O39" t="s">
        <v>40</v>
      </c>
      <c r="S39" t="s">
        <v>17</v>
      </c>
      <c r="W39" t="s">
        <v>16</v>
      </c>
    </row>
    <row r="40" spans="1:23">
      <c r="A40" s="26"/>
      <c r="C40" s="28"/>
      <c r="E40" s="28"/>
      <c r="G40" s="28"/>
    </row>
    <row r="41" spans="1:23">
      <c r="A41" s="26"/>
      <c r="B41" s="31"/>
      <c r="C41" s="26"/>
      <c r="D41" s="31"/>
      <c r="F41" s="31"/>
    </row>
    <row r="42" spans="1:23">
      <c r="A42" s="26"/>
      <c r="B42" s="31"/>
      <c r="C42" s="26"/>
      <c r="D42" s="31"/>
      <c r="F42" s="31"/>
    </row>
    <row r="43" spans="1:23">
      <c r="A43" s="26"/>
      <c r="B43" s="31"/>
      <c r="C43" s="26"/>
      <c r="D43" s="31"/>
      <c r="F43" s="31"/>
    </row>
    <row r="44" spans="1:23">
      <c r="A44" s="26"/>
      <c r="B44" s="31"/>
      <c r="C44" s="26"/>
      <c r="D44" s="31"/>
      <c r="F44" s="31"/>
    </row>
    <row r="45" spans="1:23">
      <c r="A45" s="26"/>
      <c r="B45" s="31"/>
      <c r="C45" s="26"/>
      <c r="D45" s="31"/>
      <c r="F45" s="31"/>
    </row>
    <row r="46" spans="1:23">
      <c r="A46" s="26"/>
      <c r="B46" s="31"/>
      <c r="C46" s="26"/>
      <c r="D46" s="31"/>
      <c r="F46" s="31"/>
    </row>
    <row r="47" spans="1:23">
      <c r="A47" s="26"/>
      <c r="B47" s="31"/>
      <c r="C47" s="26"/>
      <c r="D47" s="31"/>
      <c r="F47" s="31"/>
    </row>
    <row r="48" spans="1:23">
      <c r="A48" s="26"/>
      <c r="B48" s="31"/>
      <c r="D48" s="31"/>
      <c r="F48" s="31"/>
    </row>
    <row r="49" spans="1:6">
      <c r="A49" s="26"/>
      <c r="B49" s="31"/>
      <c r="F49" s="31"/>
    </row>
    <row r="50" spans="1:6">
      <c r="A50" s="26"/>
      <c r="B50" s="31"/>
      <c r="F50" s="31"/>
    </row>
    <row r="51" spans="1:6">
      <c r="E51" s="26"/>
    </row>
    <row r="52" spans="1:6">
      <c r="E52" s="26"/>
    </row>
    <row r="53" spans="1:6">
      <c r="E53" s="26"/>
    </row>
    <row r="54" spans="1:6">
      <c r="E54" s="26"/>
    </row>
    <row r="55" spans="1:6">
      <c r="E55" s="26"/>
    </row>
    <row r="56" spans="1:6">
      <c r="E56" s="26"/>
    </row>
    <row r="57" spans="1:6">
      <c r="E57" s="26"/>
    </row>
    <row r="58" spans="1:6">
      <c r="E58" s="2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8026-28D0-4E4A-B0F7-57AE09B5CF80}">
  <dimension ref="C3:Q52"/>
  <sheetViews>
    <sheetView topLeftCell="A8" workbookViewId="0">
      <selection activeCell="H16" sqref="H16"/>
    </sheetView>
  </sheetViews>
  <sheetFormatPr baseColWidth="10" defaultRowHeight="14.5"/>
  <cols>
    <col min="14" max="14" width="15.6328125" bestFit="1" customWidth="1"/>
  </cols>
  <sheetData>
    <row r="3" spans="3:17">
      <c r="J3" t="s">
        <v>0</v>
      </c>
      <c r="K3" t="s">
        <v>42</v>
      </c>
      <c r="L3" t="s">
        <v>43</v>
      </c>
      <c r="M3" t="s">
        <v>44</v>
      </c>
      <c r="N3" t="s">
        <v>45</v>
      </c>
      <c r="O3" t="s">
        <v>46</v>
      </c>
      <c r="P3" t="s">
        <v>47</v>
      </c>
    </row>
    <row r="4" spans="3:17">
      <c r="C4" t="s">
        <v>0</v>
      </c>
      <c r="D4" t="s">
        <v>36</v>
      </c>
      <c r="E4" t="s">
        <v>37</v>
      </c>
      <c r="K4">
        <v>113.59462120000001</v>
      </c>
      <c r="L4">
        <v>29.050664340000001</v>
      </c>
      <c r="M4">
        <v>43.256303600000003</v>
      </c>
      <c r="N4">
        <v>99.99</v>
      </c>
    </row>
    <row r="5" spans="3:17">
      <c r="D5">
        <v>6.85681567472357E-3</v>
      </c>
      <c r="E5">
        <v>6.9628939764720798E-3</v>
      </c>
      <c r="F5">
        <v>3.10242979734439E-3</v>
      </c>
      <c r="G5">
        <v>2.1869134658232701E-3</v>
      </c>
      <c r="J5" t="s">
        <v>0</v>
      </c>
      <c r="K5" t="s">
        <v>42</v>
      </c>
      <c r="L5" t="s">
        <v>48</v>
      </c>
      <c r="M5" t="s">
        <v>44</v>
      </c>
      <c r="N5" t="s">
        <v>45</v>
      </c>
      <c r="O5" t="s">
        <v>46</v>
      </c>
      <c r="P5" t="s">
        <v>47</v>
      </c>
    </row>
    <row r="6" spans="3:17">
      <c r="C6" t="s">
        <v>0</v>
      </c>
      <c r="D6" t="s">
        <v>36</v>
      </c>
      <c r="E6" t="s">
        <v>38</v>
      </c>
      <c r="K6">
        <v>0.197508768</v>
      </c>
      <c r="L6">
        <v>0.45225377</v>
      </c>
      <c r="M6">
        <v>0.205956533</v>
      </c>
      <c r="N6">
        <v>0.1</v>
      </c>
    </row>
    <row r="7" spans="3:17">
      <c r="D7">
        <v>3.0913363875290201</v>
      </c>
      <c r="E7">
        <v>3.08159581281283</v>
      </c>
      <c r="F7">
        <v>3.3210044084015702</v>
      </c>
      <c r="G7">
        <v>3.1396257809827199</v>
      </c>
    </row>
    <row r="8" spans="3:17">
      <c r="K8">
        <v>-0.5</v>
      </c>
      <c r="L8">
        <v>-0.2</v>
      </c>
      <c r="M8">
        <v>-0.5</v>
      </c>
      <c r="N8">
        <v>-0.5</v>
      </c>
    </row>
    <row r="11" spans="3:17">
      <c r="C11" t="s">
        <v>41</v>
      </c>
      <c r="D11" t="s">
        <v>39</v>
      </c>
      <c r="F11" t="s">
        <v>40</v>
      </c>
      <c r="H11" t="s">
        <v>17</v>
      </c>
      <c r="J11" t="s">
        <v>16</v>
      </c>
      <c r="M11">
        <v>29</v>
      </c>
      <c r="N11">
        <v>29</v>
      </c>
      <c r="O11">
        <v>29</v>
      </c>
      <c r="P11">
        <v>29</v>
      </c>
      <c r="Q11">
        <v>29</v>
      </c>
    </row>
    <row r="12" spans="3:17">
      <c r="C12">
        <v>1</v>
      </c>
      <c r="D12">
        <f>$K$4*(1-(EXP(-$K$6*(C12-$K$8))))</f>
        <v>29.126600914118182</v>
      </c>
      <c r="F12">
        <f t="shared" ref="F12:F41" si="0">$L$4*(1-(EXP(-$L$6*(C12-$L$8))))</f>
        <v>12.167164099628295</v>
      </c>
      <c r="H12">
        <f t="shared" ref="H12:H41" si="1">$M$4*(1-(EXP(-$M$6*(C12-$M$8))))</f>
        <v>11.496286612980729</v>
      </c>
      <c r="J12">
        <f t="shared" ref="J12:J75" si="2">$N$4*(1-(EXP(-$N$6*(C12-$N$8))))</f>
        <v>13.927809437258469</v>
      </c>
      <c r="M12">
        <v>8</v>
      </c>
      <c r="N12">
        <v>8</v>
      </c>
      <c r="O12">
        <v>8</v>
      </c>
      <c r="P12">
        <v>8</v>
      </c>
      <c r="Q12">
        <v>8</v>
      </c>
    </row>
    <row r="13" spans="3:17">
      <c r="C13">
        <v>2</v>
      </c>
      <c r="D13">
        <f t="shared" ref="D12:D52" si="3">$K$4*(1-(EXP(-$K$6*(C13-$K$8))))</f>
        <v>44.265555511121313</v>
      </c>
      <c r="F13">
        <f t="shared" si="0"/>
        <v>18.309504692459086</v>
      </c>
      <c r="H13">
        <f t="shared" si="1"/>
        <v>17.407827741374586</v>
      </c>
      <c r="J13">
        <f t="shared" si="2"/>
        <v>22.117709700690224</v>
      </c>
      <c r="M13">
        <v>12</v>
      </c>
      <c r="N13">
        <v>12</v>
      </c>
      <c r="O13">
        <v>12</v>
      </c>
      <c r="P13">
        <v>12</v>
      </c>
      <c r="Q13">
        <v>12</v>
      </c>
    </row>
    <row r="14" spans="3:17">
      <c r="C14">
        <v>3</v>
      </c>
      <c r="D14">
        <f t="shared" si="3"/>
        <v>56.691199845679137</v>
      </c>
      <c r="F14">
        <f t="shared" si="0"/>
        <v>22.217216954600417</v>
      </c>
      <c r="H14">
        <f t="shared" si="1"/>
        <v>22.219044568085131</v>
      </c>
      <c r="J14">
        <f t="shared" si="2"/>
        <v>29.52823790902584</v>
      </c>
      <c r="M14">
        <v>30</v>
      </c>
      <c r="N14">
        <v>30</v>
      </c>
      <c r="O14">
        <v>30</v>
      </c>
      <c r="P14">
        <v>30</v>
      </c>
      <c r="Q14">
        <v>30</v>
      </c>
    </row>
    <row r="15" spans="3:17">
      <c r="C15">
        <v>4</v>
      </c>
      <c r="D15">
        <f t="shared" si="3"/>
        <v>66.889832527984197</v>
      </c>
      <c r="F15">
        <f t="shared" si="0"/>
        <v>24.703274979698012</v>
      </c>
      <c r="H15">
        <f t="shared" si="1"/>
        <v>26.134742158759227</v>
      </c>
      <c r="J15">
        <f t="shared" si="2"/>
        <v>36.23356111933888</v>
      </c>
    </row>
    <row r="16" spans="3:17">
      <c r="C16">
        <v>5</v>
      </c>
      <c r="D16">
        <f t="shared" si="3"/>
        <v>75.260594300016109</v>
      </c>
      <c r="F16">
        <f t="shared" si="0"/>
        <v>26.28488695354519</v>
      </c>
      <c r="H16">
        <f t="shared" si="1"/>
        <v>29.321604895123162</v>
      </c>
      <c r="J16">
        <f t="shared" si="2"/>
        <v>42.300788460055138</v>
      </c>
    </row>
    <row r="17" spans="3:10">
      <c r="C17">
        <v>6</v>
      </c>
      <c r="D17">
        <f t="shared" si="3"/>
        <v>82.131089083663255</v>
      </c>
      <c r="F17">
        <f t="shared" si="0"/>
        <v>27.291096949676941</v>
      </c>
      <c r="H17">
        <f t="shared" si="1"/>
        <v>31.915291936894079</v>
      </c>
      <c r="J17">
        <f t="shared" si="2"/>
        <v>47.790642781666001</v>
      </c>
    </row>
    <row r="18" spans="3:10">
      <c r="C18">
        <v>7</v>
      </c>
      <c r="D18">
        <f t="shared" si="3"/>
        <v>87.770205314379339</v>
      </c>
      <c r="F18">
        <f t="shared" si="0"/>
        <v>27.931240406515293</v>
      </c>
      <c r="H18">
        <f t="shared" si="1"/>
        <v>34.026211994381654</v>
      </c>
      <c r="J18">
        <f t="shared" si="2"/>
        <v>52.758068391425937</v>
      </c>
    </row>
    <row r="19" spans="3:10">
      <c r="C19">
        <v>8</v>
      </c>
      <c r="D19">
        <f t="shared" si="3"/>
        <v>92.398639344955086</v>
      </c>
      <c r="F19">
        <f t="shared" si="0"/>
        <v>28.338495002383265</v>
      </c>
      <c r="H19">
        <f t="shared" si="1"/>
        <v>35.744223233725663</v>
      </c>
      <c r="J19">
        <f t="shared" si="2"/>
        <v>57.252780954446827</v>
      </c>
    </row>
    <row r="20" spans="3:10">
      <c r="C20">
        <v>9</v>
      </c>
      <c r="D20">
        <f t="shared" si="3"/>
        <v>96.197532770613606</v>
      </c>
      <c r="F20">
        <f t="shared" si="0"/>
        <v>28.597587404381326</v>
      </c>
      <c r="H20">
        <f t="shared" si="1"/>
        <v>37.142458381495921</v>
      </c>
      <c r="J20">
        <f t="shared" si="2"/>
        <v>61.31976506478442</v>
      </c>
    </row>
    <row r="21" spans="3:10">
      <c r="C21">
        <v>10</v>
      </c>
      <c r="D21">
        <f t="shared" si="3"/>
        <v>99.315561711757752</v>
      </c>
      <c r="F21">
        <f t="shared" si="0"/>
        <v>28.762420099835754</v>
      </c>
      <c r="H21">
        <f t="shared" si="1"/>
        <v>38.280437856651517</v>
      </c>
      <c r="J21">
        <f t="shared" si="2"/>
        <v>64.999724466375582</v>
      </c>
    </row>
    <row r="22" spans="3:10">
      <c r="C22">
        <v>11</v>
      </c>
      <c r="D22">
        <f t="shared" si="3"/>
        <v>101.87475550544178</v>
      </c>
      <c r="F22">
        <f t="shared" si="0"/>
        <v>28.867285457836395</v>
      </c>
      <c r="H22">
        <f t="shared" si="1"/>
        <v>39.206603450429157</v>
      </c>
      <c r="J22">
        <f t="shared" si="2"/>
        <v>68.329489429788467</v>
      </c>
    </row>
    <row r="23" spans="3:10">
      <c r="C23">
        <v>12</v>
      </c>
      <c r="D23">
        <f t="shared" si="3"/>
        <v>103.97527252990136</v>
      </c>
      <c r="F23">
        <f t="shared" si="0"/>
        <v>28.934000033353627</v>
      </c>
      <c r="H23">
        <f t="shared" si="1"/>
        <v>39.960380408471572</v>
      </c>
      <c r="J23">
        <f t="shared" si="2"/>
        <v>71.342385361949582</v>
      </c>
    </row>
    <row r="24" spans="3:10">
      <c r="C24">
        <v>13</v>
      </c>
      <c r="D24">
        <f t="shared" si="3"/>
        <v>105.6993200721131</v>
      </c>
      <c r="F24">
        <f t="shared" si="0"/>
        <v>28.976443359455818</v>
      </c>
      <c r="H24">
        <f t="shared" si="1"/>
        <v>40.573855694417126</v>
      </c>
      <c r="J24">
        <f t="shared" si="2"/>
        <v>74.068566338017305</v>
      </c>
    </row>
    <row r="25" spans="3:10">
      <c r="C25">
        <v>14</v>
      </c>
      <c r="D25">
        <f t="shared" si="3"/>
        <v>107.11437164903191</v>
      </c>
      <c r="J25">
        <f t="shared" si="2"/>
        <v>76.535316893501175</v>
      </c>
    </row>
    <row r="26" spans="3:10">
      <c r="C26">
        <v>15</v>
      </c>
      <c r="D26">
        <f t="shared" si="3"/>
        <v>108.27580769781491</v>
      </c>
      <c r="J26">
        <f t="shared" si="2"/>
        <v>78.76732509706396</v>
      </c>
    </row>
    <row r="27" spans="3:10">
      <c r="C27">
        <v>16</v>
      </c>
      <c r="D27">
        <f t="shared" si="3"/>
        <v>109.22908298291077</v>
      </c>
      <c r="J27">
        <f t="shared" si="2"/>
        <v>80.786929637010786</v>
      </c>
    </row>
    <row r="28" spans="3:10">
      <c r="C28">
        <v>17</v>
      </c>
      <c r="D28">
        <f t="shared" si="3"/>
        <v>110.01150554515759</v>
      </c>
      <c r="J28">
        <f t="shared" si="2"/>
        <v>82.614343394389977</v>
      </c>
    </row>
    <row r="29" spans="3:10">
      <c r="C29">
        <v>18</v>
      </c>
      <c r="D29">
        <f t="shared" si="3"/>
        <v>110.6536968150711</v>
      </c>
      <c r="J29">
        <f t="shared" si="2"/>
        <v>84.267855740300377</v>
      </c>
    </row>
    <row r="30" spans="3:10">
      <c r="C30">
        <v>19</v>
      </c>
      <c r="D30">
        <f t="shared" si="3"/>
        <v>111.180790034327</v>
      </c>
      <c r="J30">
        <f t="shared" si="2"/>
        <v>85.764015582064516</v>
      </c>
    </row>
    <row r="31" spans="3:10">
      <c r="C31">
        <v>20</v>
      </c>
      <c r="D31">
        <f t="shared" si="3"/>
        <v>111.61341388768919</v>
      </c>
      <c r="J31">
        <f t="shared" si="2"/>
        <v>87.117796990255457</v>
      </c>
    </row>
    <row r="32" spans="3:10">
      <c r="C32">
        <v>21</v>
      </c>
      <c r="D32">
        <f t="shared" si="3"/>
        <v>111.96849984148345</v>
      </c>
      <c r="J32">
        <f t="shared" si="2"/>
        <v>88.34274906422803</v>
      </c>
    </row>
    <row r="33" spans="3:10">
      <c r="C33">
        <v>22</v>
      </c>
      <c r="D33">
        <f t="shared" si="3"/>
        <v>112.25994478517315</v>
      </c>
      <c r="J33">
        <f t="shared" si="2"/>
        <v>89.451131536059179</v>
      </c>
    </row>
    <row r="34" spans="3:10">
      <c r="C34">
        <v>23</v>
      </c>
      <c r="D34">
        <f t="shared" si="3"/>
        <v>112.49915490963645</v>
      </c>
      <c r="J34">
        <f t="shared" si="2"/>
        <v>90.454037470067192</v>
      </c>
    </row>
    <row r="35" spans="3:10">
      <c r="C35">
        <v>24</v>
      </c>
      <c r="D35">
        <f t="shared" si="3"/>
        <v>112.69549210774092</v>
      </c>
      <c r="J35">
        <f t="shared" si="2"/>
        <v>91.361504285927936</v>
      </c>
    </row>
    <row r="36" spans="3:10">
      <c r="C36">
        <v>25</v>
      </c>
      <c r="D36">
        <f t="shared" si="3"/>
        <v>112.85664036785742</v>
      </c>
      <c r="J36">
        <f t="shared" si="2"/>
        <v>92.182614216544692</v>
      </c>
    </row>
    <row r="37" spans="3:10">
      <c r="C37">
        <v>26</v>
      </c>
      <c r="D37">
        <f t="shared" si="3"/>
        <v>112.98890649974322</v>
      </c>
      <c r="J37">
        <f t="shared" si="2"/>
        <v>92.925585206087646</v>
      </c>
    </row>
    <row r="38" spans="3:10">
      <c r="C38">
        <v>27</v>
      </c>
      <c r="D38">
        <f t="shared" si="3"/>
        <v>113.09746696221043</v>
      </c>
      <c r="J38">
        <f t="shared" si="2"/>
        <v>93.597853157941302</v>
      </c>
    </row>
    <row r="39" spans="3:10">
      <c r="C39">
        <v>28</v>
      </c>
      <c r="D39">
        <f t="shared" si="3"/>
        <v>113.18657045259805</v>
      </c>
      <c r="J39">
        <f t="shared" si="2"/>
        <v>94.206146355724897</v>
      </c>
    </row>
    <row r="40" spans="3:10">
      <c r="C40">
        <v>29</v>
      </c>
      <c r="D40">
        <f t="shared" si="3"/>
        <v>113.25970418672942</v>
      </c>
      <c r="J40">
        <f t="shared" si="2"/>
        <v>94.756552802216234</v>
      </c>
    </row>
    <row r="41" spans="3:10">
      <c r="C41">
        <v>30</v>
      </c>
      <c r="D41">
        <f t="shared" si="3"/>
        <v>113.31973037700246</v>
      </c>
      <c r="J41">
        <f t="shared" si="2"/>
        <v>95.254581150129823</v>
      </c>
    </row>
    <row r="42" spans="3:10">
      <c r="C42">
        <v>31</v>
      </c>
      <c r="D42">
        <f t="shared" si="3"/>
        <v>113.3689982499135</v>
      </c>
    </row>
    <row r="43" spans="3:10">
      <c r="C43">
        <v>32</v>
      </c>
      <c r="D43">
        <f t="shared" si="3"/>
        <v>113.40943598701023</v>
      </c>
    </row>
    <row r="44" spans="3:10">
      <c r="C44">
        <v>33</v>
      </c>
      <c r="D44">
        <f t="shared" si="3"/>
        <v>113.4426261875382</v>
      </c>
    </row>
    <row r="45" spans="3:10">
      <c r="C45">
        <v>34</v>
      </c>
      <c r="D45">
        <f t="shared" si="3"/>
        <v>113.46986780613945</v>
      </c>
    </row>
    <row r="46" spans="3:10">
      <c r="C46">
        <v>35</v>
      </c>
      <c r="D46">
        <f t="shared" si="3"/>
        <v>113.49222698963972</v>
      </c>
    </row>
    <row r="47" spans="3:10">
      <c r="C47">
        <v>36</v>
      </c>
      <c r="D47">
        <f t="shared" si="3"/>
        <v>113.51057880250801</v>
      </c>
    </row>
    <row r="48" spans="3:10">
      <c r="C48">
        <v>37</v>
      </c>
      <c r="D48">
        <f t="shared" si="3"/>
        <v>113.52564147398471</v>
      </c>
    </row>
    <row r="49" spans="3:4">
      <c r="C49">
        <v>38</v>
      </c>
      <c r="D49">
        <f t="shared" si="3"/>
        <v>113.53800450719805</v>
      </c>
    </row>
    <row r="50" spans="3:4">
      <c r="C50">
        <v>39</v>
      </c>
      <c r="D50">
        <f t="shared" si="3"/>
        <v>113.54815175036606</v>
      </c>
    </row>
    <row r="51" spans="3:4">
      <c r="C51">
        <v>40</v>
      </c>
      <c r="D51">
        <f t="shared" si="3"/>
        <v>113.55648033301514</v>
      </c>
    </row>
    <row r="52" spans="3:4">
      <c r="C52">
        <v>41</v>
      </c>
      <c r="D52">
        <f t="shared" si="3"/>
        <v>113.56331620831588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equations</vt:lpstr>
      <vt:lpstr>test</vt:lpstr>
      <vt:lpstr>survey</vt:lpstr>
      <vt:lpstr>fishery</vt:lpstr>
      <vt:lpstr>length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 Perez</dc:creator>
  <cp:lastModifiedBy>Maria C Perez</cp:lastModifiedBy>
  <dcterms:created xsi:type="dcterms:W3CDTF">2024-08-26T17:37:31Z</dcterms:created>
  <dcterms:modified xsi:type="dcterms:W3CDTF">2024-10-03T04:04:31Z</dcterms:modified>
</cp:coreProperties>
</file>