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\Ejemplos\Validacion\RW-A20-P10-S38\Documentation\"/>
    </mc:Choice>
  </mc:AlternateContent>
  <bookViews>
    <workbookView xWindow="-105" yWindow="-105" windowWidth="23250" windowHeight="12570" firstSheet="1" activeTab="6"/>
  </bookViews>
  <sheets>
    <sheet name="Prop Geom y de Materiales" sheetId="1" r:id="rId1"/>
    <sheet name="Prop Geom y de Materiales (2)" sheetId="7" r:id="rId2"/>
    <sheet name="Parámetros de Análisis" sheetId="2" r:id="rId3"/>
    <sheet name="Analisis Seccional" sheetId="3" r:id="rId4"/>
    <sheet name="Hoja1" sheetId="5" r:id="rId5"/>
    <sheet name="Resp local exp y analitica" sheetId="8" r:id="rId6"/>
    <sheet name="Drifts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E6" i="9" s="1"/>
  <c r="G6" i="9" l="1"/>
  <c r="C26" i="9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C19" i="9"/>
  <c r="D19" i="9" s="1"/>
  <c r="O29" i="1"/>
  <c r="O28" i="1"/>
  <c r="O27" i="1"/>
  <c r="O17" i="1"/>
  <c r="O16" i="1"/>
  <c r="O18" i="1"/>
  <c r="O19" i="1"/>
  <c r="O20" i="1"/>
  <c r="O21" i="1"/>
  <c r="O22" i="1"/>
  <c r="O23" i="1"/>
  <c r="O24" i="1"/>
  <c r="O25" i="1"/>
  <c r="O26" i="1"/>
  <c r="O15" i="1"/>
  <c r="D27" i="9" l="1"/>
  <c r="E19" i="9"/>
  <c r="F19" i="9" s="1"/>
  <c r="M9" i="1"/>
  <c r="E27" i="9" l="1"/>
  <c r="C6" i="9"/>
  <c r="C7" i="9"/>
  <c r="D7" i="9" s="1"/>
  <c r="E7" i="9" s="1"/>
  <c r="C8" i="9"/>
  <c r="D8" i="9" s="1"/>
  <c r="E8" i="9" s="1"/>
  <c r="C9" i="9"/>
  <c r="D9" i="9" s="1"/>
  <c r="E9" i="9" s="1"/>
  <c r="C10" i="9"/>
  <c r="D10" i="9" s="1"/>
  <c r="E10" i="9" s="1"/>
  <c r="C11" i="9"/>
  <c r="D11" i="9" s="1"/>
  <c r="E11" i="9" s="1"/>
  <c r="C12" i="9"/>
  <c r="D12" i="9" s="1"/>
  <c r="E12" i="9" s="1"/>
  <c r="C13" i="9"/>
  <c r="D13" i="9" s="1"/>
  <c r="E13" i="9" s="1"/>
  <c r="F10" i="9" l="1"/>
  <c r="G10" i="9"/>
  <c r="F11" i="9"/>
  <c r="G11" i="9"/>
  <c r="F8" i="9"/>
  <c r="G8" i="9"/>
  <c r="F7" i="9"/>
  <c r="G7" i="9"/>
  <c r="G14" i="9" s="1"/>
  <c r="E14" i="9"/>
  <c r="F9" i="9"/>
  <c r="G9" i="9"/>
  <c r="F12" i="9"/>
  <c r="G12" i="9"/>
  <c r="F13" i="9"/>
  <c r="G13" i="9"/>
  <c r="D14" i="9"/>
  <c r="M32" i="7"/>
  <c r="M4" i="7"/>
  <c r="M9" i="7"/>
  <c r="F6" i="9" l="1"/>
  <c r="E3" i="2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4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>
  <authors>
    <author>Maria Jose Nuñez</author>
    <author>María José Núñez</author>
  </authors>
  <commentList>
    <comment ref="M9" authorId="0" shapeId="0">
      <text>
        <r>
          <rPr>
            <sz val="9"/>
            <color indexed="81"/>
            <rFont val="Tahoma"/>
            <family val="2"/>
          </rPr>
          <t xml:space="preserve">Según la literatura tiene un valor de 2,0.
</t>
        </r>
      </text>
    </comment>
    <comment ref="T58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>
  <authors>
    <author>María José Núñez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>
  <authors>
    <author>María José Núñez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<sst xmlns="http://schemas.openxmlformats.org/spreadsheetml/2006/main" count="834" uniqueCount="366">
  <si>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</si>
  <si>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</si>
  <si>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</si>
  <si>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</si>
  <si>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</si>
  <si>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</si>
  <si>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</si>
  <si>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</si>
  <si>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</si>
  <si>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</si>
  <si>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</si>
  <si>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</si>
  <si>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</si>
  <si>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</si>
  <si>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</si>
  <si>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</si>
  <si>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</si>
  <si>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</si>
  <si>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</si>
  <si>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</si>
  <si>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</si>
  <si>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</si>
  <si>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</si>
  <si>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</si>
  <si>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</si>
  <si>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</si>
  <si>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</si>
  <si>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</si>
  <si>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</si>
  <si>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</si>
  <si>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</si>
  <si>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</si>
  <si>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</si>
  <si>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</si>
  <si>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</si>
  <si>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</si>
  <si>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</si>
  <si>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</si>
  <si>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</si>
  <si>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</si>
  <si>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</si>
  <si>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</si>
  <si>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</si>
  <si>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</si>
  <si>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</si>
  <si>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</si>
  <si>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</si>
  <si>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</si>
  <si>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</si>
  <si>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</si>
  <si>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</si>
  <si>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</si>
  <si>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</si>
  <si>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</si>
  <si>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</si>
  <si>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</si>
  <si>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</si>
  <si>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</si>
  <si>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</si>
  <si>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</si>
  <si>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</si>
  <si>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</si>
  <si>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</si>
  <si>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</si>
  <si>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</si>
  <si>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</si>
  <si>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</si>
  <si>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</si>
  <si>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</si>
  <si>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</si>
  <si>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</si>
  <si>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</si>
  <si>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</si>
  <si>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</si>
  <si>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</si>
  <si>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</si>
  <si>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</si>
  <si>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</si>
  <si>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</si>
  <si>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</si>
  <si>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</si>
  <si>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</si>
  <si>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</si>
  <si>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</si>
  <si>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</si>
  <si>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</si>
  <si>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</si>
  <si>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</si>
  <si>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</si>
  <si>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</si>
  <si>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</si>
  <si>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</si>
  <si>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</si>
  <si>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</si>
  <si>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</si>
  <si>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</si>
  <si>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</si>
  <si>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</si>
  <si>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</si>
  <si>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</si>
  <si>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</si>
  <si>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</si>
  <si>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</si>
  <si>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</si>
  <si>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</si>
  <si>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</si>
  <si>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</si>
  <si>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</si>
  <si>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</si>
  <si>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</si>
  <si>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</si>
  <si>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</si>
  <si>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</si>
  <si>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</si>
  <si>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</si>
  <si>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</si>
  <si>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</si>
  <si>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</si>
  <si>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</si>
  <si>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</si>
  <si>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</si>
  <si>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</si>
  <si>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</si>
  <si>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</si>
  <si>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</si>
  <si>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</si>
  <si>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</si>
  <si>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</si>
  <si>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</si>
  <si>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</si>
  <si>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</si>
  <si>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</si>
  <si>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</si>
  <si>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</si>
  <si>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</si>
  <si>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</si>
  <si>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</si>
  <si>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</si>
  <si>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</si>
  <si>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</si>
  <si>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</si>
  <si>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</si>
  <si>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</si>
  <si>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</si>
  <si>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</si>
  <si>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</si>
  <si>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</si>
  <si>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</si>
  <si>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</si>
  <si>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</si>
  <si>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</si>
  <si>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</si>
  <si>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</si>
  <si>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</si>
  <si>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</si>
  <si>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</si>
  <si>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</si>
  <si>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</si>
  <si>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</si>
  <si>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</si>
  <si>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</si>
  <si>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</si>
  <si>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</si>
  <si>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</si>
  <si>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</si>
  <si>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</si>
  <si>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</si>
  <si>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</si>
  <si>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</si>
  <si>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</si>
  <si>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</si>
  <si>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</si>
  <si>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</si>
  <si>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</si>
  <si>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</si>
  <si>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</si>
  <si>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</si>
  <si>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</si>
  <si>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</si>
  <si>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</si>
  <si>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</si>
  <si>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</si>
  <si>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</si>
  <si>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</si>
  <si>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</si>
  <si>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</si>
  <si>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</si>
  <si>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</si>
  <si>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</si>
  <si>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</si>
  <si>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</si>
  <si>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</si>
  <si>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</si>
  <si>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</si>
  <si>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</si>
  <si>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</si>
  <si>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</si>
  <si>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</si>
  <si>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</si>
  <si>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</si>
  <si>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</si>
  <si>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</si>
  <si>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</si>
  <si>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</si>
  <si>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</si>
  <si>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</si>
  <si>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</si>
  <si>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</si>
  <si>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</si>
  <si>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</si>
  <si>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</si>
  <si>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</si>
  <si>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</si>
  <si>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</si>
  <si>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</si>
  <si>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</si>
  <si>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</si>
  <si>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</si>
  <si>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</si>
  <si>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</si>
  <si>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</si>
  <si>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</si>
  <si>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</si>
  <si>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</si>
  <si>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</si>
  <si>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</si>
  <si>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</si>
  <si>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</si>
  <si>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</si>
  <si>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</si>
  <si>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</si>
  <si>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</si>
  <si>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</si>
  <si>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</si>
  <si>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</si>
  <si>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</si>
  <si>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</si>
  <si>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</si>
  <si>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</si>
  <si>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</si>
  <si>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</si>
  <si>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</si>
  <si>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</si>
  <si>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</si>
  <si>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</si>
  <si>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</si>
  <si>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</si>
  <si>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</si>
  <si>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</si>
  <si>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</si>
  <si>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</si>
  <si>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</si>
  <si>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</si>
  <si>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</si>
  <si>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</si>
  <si>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</si>
  <si>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</si>
  <si>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</si>
  <si>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</si>
  <si>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</si>
  <si>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</si>
  <si>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</si>
  <si>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</si>
  <si>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</si>
  <si>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</si>
  <si>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</si>
  <si>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</si>
  <si>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</si>
  <si>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</si>
  <si>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</si>
  <si>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</si>
  <si>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</si>
  <si>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</si>
  <si>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</si>
  <si>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</si>
  <si>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</si>
  <si>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</si>
  <si>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</si>
  <si>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</si>
  <si>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</si>
  <si>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</si>
  <si>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</si>
  <si>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</si>
  <si>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</si>
  <si>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</si>
  <si>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</si>
  <si>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</si>
  <si>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</si>
  <si>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</si>
  <si>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</si>
  <si>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</si>
  <si>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</si>
  <si>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</si>
  <si>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</si>
  <si>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</si>
  <si>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</si>
  <si>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</si>
  <si>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</si>
  <si>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</si>
  <si>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</si>
  <si>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</si>
  <si>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</si>
  <si>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</si>
  <si>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</si>
  <si>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</si>
  <si>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</si>
  <si>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</si>
  <si>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</si>
  <si>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</si>
  <si>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</si>
  <si>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</si>
  <si>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</si>
  <si>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</si>
  <si>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</si>
  <si>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</si>
  <si>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</si>
  <si>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</si>
  <si>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</si>
  <si>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</si>
  <si>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</si>
  <si>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</si>
  <si>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</si>
  <si>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</si>
  <si>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</si>
  <si>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</si>
  <si>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</si>
  <si>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</si>
  <si>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</si>
  <si>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</si>
  <si>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</si>
  <si>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</si>
  <si>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</si>
  <si>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</si>
  <si>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</si>
  <si>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</si>
  <si>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</si>
  <si>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</si>
  <si>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</si>
  <si>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</si>
  <si>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</si>
  <si>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</si>
  <si>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</si>
  <si>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</si>
  <si>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</si>
  <si>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</si>
  <si>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</si>
  <si>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</si>
  <si>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</si>
  <si>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</si>
  <si>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</si>
  <si>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</si>
  <si>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</si>
  <si>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</si>
  <si>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</si>
  <si>
    <t>Height [in]</t>
  </si>
  <si>
    <t>Height [mm]</t>
  </si>
  <si>
    <t>Positive</t>
  </si>
  <si>
    <t>Negative</t>
  </si>
  <si>
    <t>Hw [mm]</t>
  </si>
  <si>
    <t>Dincr [mm]</t>
  </si>
  <si>
    <t>drift [%]</t>
  </si>
  <si>
    <t>∆ [mm]</t>
  </si>
  <si>
    <t>NstepsPeak</t>
  </si>
  <si>
    <t>Valor entero NstepsPeak</t>
  </si>
  <si>
    <t>∆ real [mm]</t>
  </si>
  <si>
    <t>Load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</si>
</sst>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77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2" fontId="5" fillId="0" borderId="0" xfId="0" applyNumberFormat="1" applyFont="1"/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3"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Positive</a:t>
            </a:r>
            <a:r>
              <a:rPr lang="es-CL" baseline="0"/>
              <a:t> Cycles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analitica'!$D$4:$D$10</c:f>
              <c:numCache>
                <c:formatCode>0.00E+00</c:formatCode>
                <c:ptCount val="7"/>
                <c:pt idx="0">
                  <c:v>-5.2825603426972703E-6</c:v>
                </c:pt>
                <c:pt idx="1">
                  <c:v>1.9496732295356501E-4</c:v>
                </c:pt>
                <c:pt idx="2">
                  <c:v>4.6934124172776402E-4</c:v>
                </c:pt>
                <c:pt idx="3">
                  <c:v>1.03011642914023E-4</c:v>
                </c:pt>
                <c:pt idx="4">
                  <c:v>5.0113957766970803E-7</c:v>
                </c:pt>
                <c:pt idx="5">
                  <c:v>-1.4896888815662899E-6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344-B291-6277981707C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analitica'!$E$4:$E$10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3.0175124255155502E-4</c:v>
                </c:pt>
                <c:pt idx="2">
                  <c:v>6.95471894994096E-4</c:v>
                </c:pt>
                <c:pt idx="3">
                  <c:v>4.8617747205975198E-4</c:v>
                </c:pt>
                <c:pt idx="4">
                  <c:v>2.32913199879177E-4</c:v>
                </c:pt>
                <c:pt idx="5">
                  <c:v>4.7917181536093601E-6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344-B291-6277981707C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analitica'!$F$4:$F$10</c:f>
              <c:numCache>
                <c:formatCode>0.00E+00</c:formatCode>
                <c:ptCount val="7"/>
                <c:pt idx="0">
                  <c:v>8.2639975835461203E-5</c:v>
                </c:pt>
                <c:pt idx="1">
                  <c:v>3.0176840486585899E-4</c:v>
                </c:pt>
                <c:pt idx="2">
                  <c:v>1.2482528764038701E-3</c:v>
                </c:pt>
                <c:pt idx="3">
                  <c:v>1.24624488563033E-3</c:v>
                </c:pt>
                <c:pt idx="4">
                  <c:v>8.1708405415053295E-4</c:v>
                </c:pt>
                <c:pt idx="5">
                  <c:v>1.17839882472471E-4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0-4344-B291-6277981707C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analitica'!$G$4:$G$10</c:f>
              <c:numCache>
                <c:formatCode>0.00E+00</c:formatCode>
                <c:ptCount val="7"/>
                <c:pt idx="0">
                  <c:v>1.3290839443117199E-4</c:v>
                </c:pt>
                <c:pt idx="1">
                  <c:v>4.4622360436060002E-4</c:v>
                </c:pt>
                <c:pt idx="2">
                  <c:v>1.50579056484608E-3</c:v>
                </c:pt>
                <c:pt idx="3">
                  <c:v>1.6105664936705299E-3</c:v>
                </c:pt>
                <c:pt idx="4">
                  <c:v>1.1311544059093199E-3</c:v>
                </c:pt>
                <c:pt idx="5">
                  <c:v>2.81173627701348E-4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0-4344-B291-6277981707C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analitica'!$H$4:$H$10</c:f>
              <c:numCache>
                <c:formatCode>0.00E+00</c:formatCode>
                <c:ptCount val="7"/>
                <c:pt idx="0">
                  <c:v>1.95705302468626E-4</c:v>
                </c:pt>
                <c:pt idx="1">
                  <c:v>4.52505011395776E-4</c:v>
                </c:pt>
                <c:pt idx="2">
                  <c:v>1.8512507894664499E-3</c:v>
                </c:pt>
                <c:pt idx="3">
                  <c:v>1.9309010901502001E-3</c:v>
                </c:pt>
                <c:pt idx="4">
                  <c:v>1.35100365214048E-3</c:v>
                </c:pt>
                <c:pt idx="5">
                  <c:v>4.1306601312573701E-4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0-4344-B291-6277981707C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analitica'!$I$4:$I$10</c:f>
              <c:numCache>
                <c:formatCode>0.00E+00</c:formatCode>
                <c:ptCount val="7"/>
                <c:pt idx="0">
                  <c:v>-1.1581129692177001E-5</c:v>
                </c:pt>
                <c:pt idx="1">
                  <c:v>7.6657536315457003E-4</c:v>
                </c:pt>
                <c:pt idx="2">
                  <c:v>2.4793914929840399E-3</c:v>
                </c:pt>
                <c:pt idx="3">
                  <c:v>2.30152126753988E-3</c:v>
                </c:pt>
                <c:pt idx="4">
                  <c:v>1.5394458631957601E-3</c:v>
                </c:pt>
                <c:pt idx="5">
                  <c:v>4.9470714226871996E-4</c:v>
                </c:pt>
                <c:pt idx="6">
                  <c:v>-1.07745009199E-5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0-4344-B291-6277981707C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analitica'!$J$4:$J$10</c:f>
              <c:numCache>
                <c:formatCode>0.00E+00</c:formatCode>
                <c:ptCount val="7"/>
                <c:pt idx="0">
                  <c:v>-1.8116195732762101E-4</c:v>
                </c:pt>
                <c:pt idx="1">
                  <c:v>2.0605452124008001E-3</c:v>
                </c:pt>
                <c:pt idx="2">
                  <c:v>4.3763764176071602E-3</c:v>
                </c:pt>
                <c:pt idx="3">
                  <c:v>3.1934639042205501E-3</c:v>
                </c:pt>
                <c:pt idx="4">
                  <c:v>1.91633028530631E-3</c:v>
                </c:pt>
                <c:pt idx="5">
                  <c:v>6.2665101463602101E-4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0-4344-B291-6277981707C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analitica'!$K$4:$K$10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4.6170778757173804E-3</c:v>
                </c:pt>
                <c:pt idx="2">
                  <c:v>7.1716197105747299E-3</c:v>
                </c:pt>
                <c:pt idx="3">
                  <c:v>5.0464961419117403E-3</c:v>
                </c:pt>
                <c:pt idx="4">
                  <c:v>2.60728505917566E-3</c:v>
                </c:pt>
                <c:pt idx="5">
                  <c:v>8.2137463272647304E-4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30-4344-B291-6277981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2447"/>
        <c:axId val="1049097439"/>
      </c:scatterChart>
      <c:valAx>
        <c:axId val="10490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7439"/>
        <c:crosses val="autoZero"/>
        <c:crossBetween val="midCat"/>
        <c:majorUnit val="1.0000000000000002E-3"/>
      </c:valAx>
      <c:valAx>
        <c:axId val="104909743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Negative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analitica'!$L$4:$L$10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2.48447204968944E-4</c:v>
                </c:pt>
                <c:pt idx="2">
                  <c:v>4.7826086956521702E-4</c:v>
                </c:pt>
                <c:pt idx="3">
                  <c:v>2.48447204968944E-4</c:v>
                </c:pt>
                <c:pt idx="4">
                  <c:v>1.8633540372670902E-5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251-93F2-C9B507EDCC5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analitica'!$M$4:$M$10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3.2298136645962698E-4</c:v>
                </c:pt>
                <c:pt idx="2">
                  <c:v>5.5900621118012397E-4</c:v>
                </c:pt>
                <c:pt idx="3">
                  <c:v>5.0310559006211104E-4</c:v>
                </c:pt>
                <c:pt idx="4">
                  <c:v>2.3602484472049699E-4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251-93F2-C9B507EDCC5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analitica'!$N$4:$N$10</c:f>
              <c:numCache>
                <c:formatCode>0.00E+00</c:formatCode>
                <c:ptCount val="7"/>
                <c:pt idx="0">
                  <c:v>1.11801242236024E-4</c:v>
                </c:pt>
                <c:pt idx="1">
                  <c:v>3.2298136645962698E-4</c:v>
                </c:pt>
                <c:pt idx="2">
                  <c:v>1.1677018633540299E-3</c:v>
                </c:pt>
                <c:pt idx="3">
                  <c:v>1.06211180124223E-3</c:v>
                </c:pt>
                <c:pt idx="4">
                  <c:v>8.1366459627329199E-4</c:v>
                </c:pt>
                <c:pt idx="5">
                  <c:v>1.4906832298136599E-4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4-4251-93F2-C9B507EDCC5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analitica'!$O$4:$O$10</c:f>
              <c:numCache>
                <c:formatCode>0.00E+00</c:formatCode>
                <c:ptCount val="7"/>
                <c:pt idx="0">
                  <c:v>1.42857142857142E-4</c:v>
                </c:pt>
                <c:pt idx="1">
                  <c:v>4.5962732919254599E-4</c:v>
                </c:pt>
                <c:pt idx="2">
                  <c:v>1.2546583850931599E-3</c:v>
                </c:pt>
                <c:pt idx="3">
                  <c:v>1.27329192546583E-3</c:v>
                </c:pt>
                <c:pt idx="4">
                  <c:v>9.93788819875776E-4</c:v>
                </c:pt>
                <c:pt idx="5">
                  <c:v>2.9813664596273302E-4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4-4251-93F2-C9B507EDCC5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analitica'!$P$4:$P$10</c:f>
              <c:numCache>
                <c:formatCode>0.00E+00</c:formatCode>
                <c:ptCount val="7"/>
                <c:pt idx="0">
                  <c:v>1.4906832298136599E-4</c:v>
                </c:pt>
                <c:pt idx="1">
                  <c:v>4.6583850931677001E-4</c:v>
                </c:pt>
                <c:pt idx="2">
                  <c:v>1.4534161490683201E-3</c:v>
                </c:pt>
                <c:pt idx="3">
                  <c:v>1.4285714285714199E-3</c:v>
                </c:pt>
                <c:pt idx="4">
                  <c:v>1.1304347826086899E-3</c:v>
                </c:pt>
                <c:pt idx="5">
                  <c:v>3.8509316770186301E-4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4-4251-93F2-C9B507EDCC5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analitica'!$Q$4:$Q$10</c:f>
              <c:numCache>
                <c:formatCode>0.00E+00</c:formatCode>
                <c:ptCount val="7"/>
                <c:pt idx="0">
                  <c:v>-1.61490683229813E-4</c:v>
                </c:pt>
                <c:pt idx="1">
                  <c:v>1.0807453416148999E-3</c:v>
                </c:pt>
                <c:pt idx="2">
                  <c:v>1.9130434782608601E-3</c:v>
                </c:pt>
                <c:pt idx="3">
                  <c:v>1.73291925465838E-3</c:v>
                </c:pt>
                <c:pt idx="4">
                  <c:v>1.32298136645962E-3</c:v>
                </c:pt>
                <c:pt idx="5">
                  <c:v>3.9751552795031002E-4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4-4251-93F2-C9B507EDCC5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analitica'!$R$4:$R$10</c:f>
              <c:numCache>
                <c:formatCode>0.00E+00</c:formatCode>
                <c:ptCount val="7"/>
                <c:pt idx="0">
                  <c:v>-1.9254658385093099E-4</c:v>
                </c:pt>
                <c:pt idx="1">
                  <c:v>2.7018633540372601E-3</c:v>
                </c:pt>
                <c:pt idx="2">
                  <c:v>4.0931677018633504E-3</c:v>
                </c:pt>
                <c:pt idx="3">
                  <c:v>2.47204968944099E-3</c:v>
                </c:pt>
                <c:pt idx="4">
                  <c:v>1.6894409937888201E-3</c:v>
                </c:pt>
                <c:pt idx="5">
                  <c:v>4.6583850931677001E-4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4-4251-93F2-C9B507EDCC5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analitica'!$S$4:$S$10</c:f>
              <c:numCache>
                <c:formatCode>0.00E+00</c:formatCode>
                <c:ptCount val="7"/>
                <c:pt idx="0">
                  <c:v>5.1552795031055898E-4</c:v>
                </c:pt>
                <c:pt idx="1">
                  <c:v>5.8633540372670804E-3</c:v>
                </c:pt>
                <c:pt idx="2">
                  <c:v>6.9751552795030997E-3</c:v>
                </c:pt>
                <c:pt idx="3">
                  <c:v>4.1739130434782596E-3</c:v>
                </c:pt>
                <c:pt idx="4">
                  <c:v>2.6024844720496801E-3</c:v>
                </c:pt>
                <c:pt idx="5">
                  <c:v>6.1490683229813603E-4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4-4251-93F2-C9B507ED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90303"/>
        <c:axId val="1163201535"/>
      </c:scatterChart>
      <c:valAx>
        <c:axId val="11631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201535"/>
        <c:crosses val="autoZero"/>
        <c:crossBetween val="midCat"/>
        <c:majorUnit val="1.0000000000000002E-3"/>
      </c:valAx>
      <c:valAx>
        <c:axId val="116320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1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189374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/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/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/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/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0153E-3CED-44BC-97A9-FCE211E9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67C70-FEC2-4E2F-8BBE-3331C3B2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948828-4B26-4C78-A2BE-DECE9DCD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592974-8CE2-4BB6-B5FF-4F4114C83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A8B212-B291-4A7A-932C-08C8D9CC9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6A7A63-0BF8-45C6-AC4C-13D819F5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104775</xdr:rowOff>
    </xdr:from>
    <xdr:to>
      <xdr:col>10</xdr:col>
      <xdr:colOff>219075</xdr:colOff>
      <xdr:row>28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14</xdr:row>
      <xdr:rowOff>66675</xdr:rowOff>
    </xdr:from>
    <xdr:to>
      <xdr:col>17</xdr:col>
      <xdr:colOff>590550</xdr:colOff>
      <xdr:row>28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zoomScaleNormal="100" workbookViewId="0">
      <selection activeCell="N5" sqref="N5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21.425781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4.45" thickBot="1" x14ac:dyDescent="0.3"/>
    <row r="2" spans="10:21" ht="15.75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v>2210</v>
      </c>
      <c r="N4" s="183">
        <f>M4/25.4</f>
        <v>87.00787401574803</v>
      </c>
      <c r="Q4" s="242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x14ac:dyDescent="0.25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5.75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1.8114754098360655</v>
      </c>
      <c r="N9" s="203" t="s">
        <v>353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2"/>
      <c r="R10" s="6" t="s">
        <v>13</v>
      </c>
      <c r="S10" s="7"/>
      <c r="T10" s="7"/>
      <c r="U10" s="30"/>
    </row>
    <row r="11" spans="10:21" ht="15.75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231">
        <f>M15-$M$15/2</f>
        <v>157.845</v>
      </c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O16" s="231">
        <f t="shared" ref="O16:O26" si="3">M16-$M$15/2</f>
        <v>157.845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231">
        <f>M17-$M$15/2</f>
        <v>473.52499999999998</v>
      </c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O18" s="231">
        <f t="shared" si="3"/>
        <v>473.52499999999998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231">
        <f t="shared" si="3"/>
        <v>789.21499999999992</v>
      </c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O20" s="231">
        <f t="shared" si="3"/>
        <v>789.21499999999992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231">
        <f t="shared" si="3"/>
        <v>1104.895</v>
      </c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O22" s="231">
        <f t="shared" si="3"/>
        <v>1104.895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231">
        <f t="shared" si="3"/>
        <v>1420.585</v>
      </c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O24" s="231">
        <f t="shared" si="3"/>
        <v>1420.585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231">
        <f t="shared" si="3"/>
        <v>1736.2649999999999</v>
      </c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O26" s="231">
        <f t="shared" si="3"/>
        <v>1736.2649999999999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231">
        <f>M27-$M$15/2</f>
        <v>2051.9550000000004</v>
      </c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O28" s="231">
        <f>M28-$M$15/2</f>
        <v>2051.9550000000004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231">
        <f>M29-228.6/2</f>
        <v>2324.1</v>
      </c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O30" s="178"/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42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O32" s="178"/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opLeftCell="A43" zoomScaleNormal="100" workbookViewId="0">
      <selection activeCell="J9" sqref="J9:N9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17.1406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5.75" thickBot="1" x14ac:dyDescent="0.3"/>
    <row r="2" spans="10:21" ht="15.75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K4" s="199"/>
      <c r="L4" s="200" t="s">
        <v>329</v>
      </c>
      <c r="M4" s="201">
        <f>2667/2</f>
        <v>1333.5</v>
      </c>
      <c r="N4" s="183">
        <f>M4/25.4</f>
        <v>52.5</v>
      </c>
      <c r="Q4" s="242"/>
      <c r="R4" s="1"/>
      <c r="S4" s="166"/>
      <c r="T4" s="2"/>
      <c r="U4" s="22"/>
    </row>
    <row r="5" spans="10:21" x14ac:dyDescent="0.25">
      <c r="J5" s="76" t="s">
        <v>127</v>
      </c>
      <c r="K5" s="199"/>
      <c r="L5" s="200" t="s">
        <v>330</v>
      </c>
      <c r="M5" s="201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x14ac:dyDescent="0.25">
      <c r="J6" s="76" t="s">
        <v>128</v>
      </c>
      <c r="K6" s="199"/>
      <c r="L6" s="200" t="s">
        <v>1</v>
      </c>
      <c r="M6" s="201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K7" s="199"/>
      <c r="L7" s="200" t="s">
        <v>334</v>
      </c>
      <c r="M7" s="201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K8" s="199"/>
      <c r="L8" s="200" t="s">
        <v>340</v>
      </c>
      <c r="M8" s="201">
        <v>228.6</v>
      </c>
      <c r="N8" s="183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1.0930327868852459</v>
      </c>
      <c r="N9" s="203" t="s">
        <v>352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2"/>
      <c r="R10" s="6" t="s">
        <v>13</v>
      </c>
      <c r="S10" s="7"/>
      <c r="T10" s="7"/>
      <c r="U10" s="30"/>
    </row>
    <row r="11" spans="10:21" ht="15.75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4">
        <f>315.69/2</f>
        <v>157.845</v>
      </c>
      <c r="N15" s="179">
        <f t="shared" si="2"/>
        <v>6.2143700787401581</v>
      </c>
      <c r="O15" s="178"/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4">
        <f>315.69/2</f>
        <v>157.845</v>
      </c>
      <c r="N16" s="179">
        <f t="shared" si="2"/>
        <v>6.2143700787401581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4">
        <f>631.37/2</f>
        <v>315.685</v>
      </c>
      <c r="N17" s="179">
        <f t="shared" si="2"/>
        <v>12.428543307086615</v>
      </c>
      <c r="O17" s="178"/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4">
        <f>631.37/2</f>
        <v>315.685</v>
      </c>
      <c r="N18" s="179">
        <f t="shared" si="2"/>
        <v>12.428543307086615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4">
        <f>1578.43/2</f>
        <v>789.21500000000003</v>
      </c>
      <c r="N23" s="179">
        <f t="shared" si="2"/>
        <v>31.07145669291339</v>
      </c>
      <c r="O23" s="178"/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4">
        <f>1578.43/2</f>
        <v>789.21500000000003</v>
      </c>
      <c r="N24" s="179">
        <f t="shared" si="2"/>
        <v>31.07145669291339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4">
        <f>1894.11/2</f>
        <v>947.05499999999995</v>
      </c>
      <c r="N25" s="179">
        <f t="shared" si="2"/>
        <v>37.28562992125984</v>
      </c>
      <c r="O25" s="178"/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4">
        <f>1894.11/2</f>
        <v>947.05499999999995</v>
      </c>
      <c r="N26" s="179">
        <f t="shared" si="2"/>
        <v>37.28562992125984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42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205">
        <f>2667/2</f>
        <v>1333.5</v>
      </c>
      <c r="N32" s="180">
        <f t="shared" si="2"/>
        <v>52.5</v>
      </c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83"/>
  <sheetViews>
    <sheetView zoomScale="130" zoomScaleNormal="130" workbookViewId="0">
      <selection activeCell="J6" sqref="J6"/>
    </sheetView>
  </sheetViews>
  <sheetFormatPr baseColWidth="10" defaultColWidth="11.5703125" defaultRowHeight="12.75" x14ac:dyDescent="0.2"/>
  <cols>
    <col min="1" max="2" width="11.5703125" style="50"/>
    <col min="3" max="3" width="18.140625" style="50" customWidth="1"/>
    <col min="4" max="4" width="31.140625" style="50" customWidth="1"/>
    <col min="5" max="5" width="34.28515625" style="50" customWidth="1"/>
    <col min="6" max="9" width="11.5703125" style="50"/>
    <col min="10" max="10" width="18.140625" style="50" customWidth="1"/>
    <col min="11" max="16384" width="11.5703125" style="50"/>
  </cols>
  <sheetData>
    <row r="3" spans="3:10" x14ac:dyDescent="0.2">
      <c r="C3" s="249" t="s">
        <v>215</v>
      </c>
      <c r="D3" s="249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">
      <c r="C4" s="249"/>
      <c r="D4" s="249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5" customHeight="1" x14ac:dyDescent="0.2">
      <c r="C8" s="250">
        <v>1</v>
      </c>
      <c r="D8" s="147" t="s">
        <v>116</v>
      </c>
      <c r="E8" s="148" t="s">
        <v>115</v>
      </c>
      <c r="F8" s="149"/>
      <c r="G8" s="150"/>
    </row>
    <row r="9" spans="3:10" x14ac:dyDescent="0.2">
      <c r="C9" s="251"/>
      <c r="D9" s="151" t="s">
        <v>111</v>
      </c>
      <c r="E9" s="152"/>
      <c r="F9" s="152"/>
      <c r="G9" s="153"/>
    </row>
    <row r="10" spans="3:10" ht="15" x14ac:dyDescent="0.25">
      <c r="C10" s="251"/>
      <c r="D10" s="154" t="s">
        <v>34</v>
      </c>
      <c r="E10" s="155" t="s">
        <v>35</v>
      </c>
      <c r="F10" s="156">
        <v>1.52</v>
      </c>
      <c r="G10" s="157"/>
    </row>
    <row r="11" spans="3:10" ht="15" x14ac:dyDescent="0.25">
      <c r="C11" s="251"/>
      <c r="D11" s="151" t="s">
        <v>113</v>
      </c>
      <c r="E11" s="155"/>
      <c r="F11" s="156"/>
      <c r="G11" s="157"/>
    </row>
    <row r="12" spans="3:10" x14ac:dyDescent="0.2">
      <c r="C12" s="251"/>
      <c r="D12" s="154" t="s">
        <v>114</v>
      </c>
      <c r="E12" s="158" t="s">
        <v>91</v>
      </c>
      <c r="F12" s="159">
        <v>0</v>
      </c>
      <c r="G12" s="153"/>
    </row>
    <row r="13" spans="3:10" x14ac:dyDescent="0.2">
      <c r="C13" s="251"/>
      <c r="D13" s="151" t="s">
        <v>112</v>
      </c>
      <c r="E13" s="152"/>
      <c r="F13" s="152"/>
      <c r="G13" s="153"/>
      <c r="I13" s="50" t="s">
        <v>107</v>
      </c>
    </row>
    <row r="14" spans="3:10" x14ac:dyDescent="0.2">
      <c r="C14" s="251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">
      <c r="C15" s="251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5.4344262295081963E-2</v>
      </c>
    </row>
    <row r="16" spans="3:10" x14ac:dyDescent="0.2">
      <c r="C16" s="251"/>
      <c r="D16" s="154" t="s">
        <v>102</v>
      </c>
      <c r="E16" s="152" t="s">
        <v>101</v>
      </c>
      <c r="F16" s="152">
        <v>0.1</v>
      </c>
      <c r="G16" s="153"/>
    </row>
    <row r="17" spans="3:7" x14ac:dyDescent="0.2">
      <c r="C17" s="251"/>
      <c r="D17" s="154" t="s">
        <v>103</v>
      </c>
      <c r="E17" s="152" t="s">
        <v>104</v>
      </c>
      <c r="F17" s="155" t="s">
        <v>96</v>
      </c>
      <c r="G17" s="153"/>
    </row>
    <row r="18" spans="3:7" x14ac:dyDescent="0.2">
      <c r="C18" s="251"/>
      <c r="D18" s="154" t="s">
        <v>94</v>
      </c>
      <c r="E18" s="152" t="s">
        <v>105</v>
      </c>
      <c r="F18" s="152">
        <v>1</v>
      </c>
      <c r="G18" s="153"/>
    </row>
    <row r="19" spans="3:7" x14ac:dyDescent="0.2">
      <c r="C19" s="251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">
      <c r="C20" s="251"/>
      <c r="D20" s="147" t="s">
        <v>116</v>
      </c>
      <c r="E20" s="148" t="s">
        <v>117</v>
      </c>
      <c r="F20" s="149"/>
      <c r="G20" s="150"/>
    </row>
    <row r="21" spans="3:7" x14ac:dyDescent="0.2">
      <c r="C21" s="251"/>
      <c r="D21" s="154" t="s">
        <v>119</v>
      </c>
      <c r="E21" s="158" t="s">
        <v>120</v>
      </c>
      <c r="F21" s="152"/>
      <c r="G21" s="153"/>
    </row>
    <row r="22" spans="3:7" x14ac:dyDescent="0.2">
      <c r="C22" s="251"/>
      <c r="D22" s="161" t="s">
        <v>121</v>
      </c>
      <c r="E22" s="162"/>
      <c r="F22" s="165">
        <v>10000</v>
      </c>
      <c r="G22" s="164"/>
    </row>
    <row r="23" spans="3:7" x14ac:dyDescent="0.2">
      <c r="C23" s="251"/>
      <c r="D23" s="147" t="s">
        <v>116</v>
      </c>
      <c r="E23" s="148" t="s">
        <v>118</v>
      </c>
      <c r="F23" s="149"/>
      <c r="G23" s="150"/>
    </row>
    <row r="24" spans="3:7" x14ac:dyDescent="0.2">
      <c r="C24" s="251"/>
      <c r="D24" s="154" t="s">
        <v>126</v>
      </c>
      <c r="E24" s="152" t="s">
        <v>122</v>
      </c>
      <c r="F24" s="152">
        <v>40000</v>
      </c>
      <c r="G24" s="153"/>
    </row>
    <row r="25" spans="3:7" x14ac:dyDescent="0.2">
      <c r="C25" s="251"/>
      <c r="D25" s="154" t="s">
        <v>119</v>
      </c>
      <c r="E25" s="152" t="s">
        <v>123</v>
      </c>
      <c r="F25" s="152" t="s">
        <v>124</v>
      </c>
      <c r="G25" s="153"/>
    </row>
    <row r="26" spans="3:7" x14ac:dyDescent="0.2">
      <c r="C26" s="252"/>
      <c r="D26" s="161" t="s">
        <v>110</v>
      </c>
      <c r="E26" s="162" t="s">
        <v>125</v>
      </c>
      <c r="F26" s="162">
        <v>40000</v>
      </c>
      <c r="G26" s="164"/>
    </row>
    <row r="27" spans="3:7" x14ac:dyDescent="0.2">
      <c r="C27" s="246" t="s">
        <v>307</v>
      </c>
      <c r="D27" s="65" t="s">
        <v>116</v>
      </c>
      <c r="E27" s="66" t="s">
        <v>115</v>
      </c>
      <c r="F27" s="67"/>
      <c r="G27" s="68"/>
    </row>
    <row r="28" spans="3:7" x14ac:dyDescent="0.2">
      <c r="C28" s="247"/>
      <c r="D28" s="54" t="s">
        <v>111</v>
      </c>
      <c r="G28" s="55"/>
    </row>
    <row r="29" spans="3:7" ht="15" x14ac:dyDescent="0.25">
      <c r="C29" s="247"/>
      <c r="D29" s="56" t="s">
        <v>34</v>
      </c>
      <c r="E29" s="51" t="s">
        <v>35</v>
      </c>
      <c r="F29" s="53">
        <v>1.52</v>
      </c>
      <c r="G29" s="57"/>
    </row>
    <row r="30" spans="3:7" ht="15" x14ac:dyDescent="0.25">
      <c r="C30" s="247"/>
      <c r="D30" s="54" t="s">
        <v>113</v>
      </c>
      <c r="E30" s="51"/>
      <c r="F30" s="53"/>
      <c r="G30" s="57"/>
    </row>
    <row r="31" spans="3:7" x14ac:dyDescent="0.2">
      <c r="C31" s="247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">
      <c r="C32" s="247"/>
      <c r="D32" s="54" t="s">
        <v>112</v>
      </c>
      <c r="G32" s="55"/>
    </row>
    <row r="33" spans="3:7" x14ac:dyDescent="0.2">
      <c r="C33" s="247"/>
      <c r="D33" s="56" t="s">
        <v>98</v>
      </c>
      <c r="E33" s="59" t="s">
        <v>99</v>
      </c>
      <c r="F33" s="59"/>
      <c r="G33" s="55"/>
    </row>
    <row r="34" spans="3:7" x14ac:dyDescent="0.2">
      <c r="C34" s="247"/>
      <c r="D34" s="56" t="s">
        <v>97</v>
      </c>
      <c r="E34" s="50" t="s">
        <v>100</v>
      </c>
      <c r="F34" s="50">
        <v>0.03</v>
      </c>
      <c r="G34" s="55"/>
    </row>
    <row r="35" spans="3:7" x14ac:dyDescent="0.2">
      <c r="C35" s="247"/>
      <c r="D35" s="56" t="s">
        <v>102</v>
      </c>
      <c r="E35" s="50" t="s">
        <v>101</v>
      </c>
      <c r="F35" s="50">
        <v>0.1</v>
      </c>
      <c r="G35" s="55"/>
    </row>
    <row r="36" spans="3:7" x14ac:dyDescent="0.2">
      <c r="C36" s="247"/>
      <c r="D36" s="56" t="s">
        <v>103</v>
      </c>
      <c r="E36" s="50" t="s">
        <v>104</v>
      </c>
      <c r="F36" s="51" t="s">
        <v>96</v>
      </c>
      <c r="G36" s="55"/>
    </row>
    <row r="37" spans="3:7" x14ac:dyDescent="0.2">
      <c r="C37" s="247"/>
      <c r="D37" s="56" t="s">
        <v>94</v>
      </c>
      <c r="E37" s="50" t="s">
        <v>105</v>
      </c>
      <c r="F37" s="50">
        <v>1</v>
      </c>
      <c r="G37" s="55"/>
    </row>
    <row r="38" spans="3:7" x14ac:dyDescent="0.2">
      <c r="C38" s="247"/>
      <c r="D38" s="60" t="s">
        <v>95</v>
      </c>
      <c r="E38" s="61" t="s">
        <v>106</v>
      </c>
      <c r="F38" s="62">
        <v>1E-3</v>
      </c>
      <c r="G38" s="63"/>
    </row>
    <row r="39" spans="3:7" x14ac:dyDescent="0.2">
      <c r="C39" s="247"/>
      <c r="D39" s="65" t="s">
        <v>116</v>
      </c>
      <c r="E39" s="66" t="s">
        <v>117</v>
      </c>
      <c r="F39" s="67"/>
      <c r="G39" s="68"/>
    </row>
    <row r="40" spans="3:7" x14ac:dyDescent="0.2">
      <c r="C40" s="247"/>
      <c r="D40" s="56" t="s">
        <v>119</v>
      </c>
      <c r="E40" s="52" t="s">
        <v>120</v>
      </c>
      <c r="G40" s="55"/>
    </row>
    <row r="41" spans="3:7" x14ac:dyDescent="0.2">
      <c r="C41" s="247"/>
      <c r="D41" s="60" t="s">
        <v>121</v>
      </c>
      <c r="E41" s="61"/>
      <c r="F41" s="64">
        <v>2000</v>
      </c>
      <c r="G41" s="63"/>
    </row>
    <row r="42" spans="3:7" x14ac:dyDescent="0.2">
      <c r="C42" s="247"/>
      <c r="D42" s="65" t="s">
        <v>116</v>
      </c>
      <c r="E42" s="66" t="s">
        <v>118</v>
      </c>
      <c r="F42" s="67"/>
      <c r="G42" s="68"/>
    </row>
    <row r="43" spans="3:7" x14ac:dyDescent="0.2">
      <c r="C43" s="247"/>
      <c r="D43" s="56" t="s">
        <v>126</v>
      </c>
      <c r="E43" s="50" t="s">
        <v>122</v>
      </c>
      <c r="F43" s="50">
        <v>100</v>
      </c>
      <c r="G43" s="55"/>
    </row>
    <row r="44" spans="3:7" x14ac:dyDescent="0.2">
      <c r="C44" s="247"/>
      <c r="D44" s="56" t="s">
        <v>119</v>
      </c>
      <c r="E44" s="50" t="s">
        <v>123</v>
      </c>
      <c r="F44" s="50" t="s">
        <v>124</v>
      </c>
      <c r="G44" s="55"/>
    </row>
    <row r="45" spans="3:7" x14ac:dyDescent="0.2">
      <c r="C45" s="248"/>
      <c r="D45" s="60" t="s">
        <v>110</v>
      </c>
      <c r="E45" s="61" t="s">
        <v>125</v>
      </c>
      <c r="F45" s="61">
        <v>2000</v>
      </c>
      <c r="G45" s="63"/>
    </row>
    <row r="46" spans="3:7" x14ac:dyDescent="0.2">
      <c r="C46" s="246" t="s">
        <v>308</v>
      </c>
      <c r="D46" s="65" t="s">
        <v>116</v>
      </c>
      <c r="E46" s="66" t="s">
        <v>115</v>
      </c>
      <c r="F46" s="67"/>
      <c r="G46" s="68"/>
    </row>
    <row r="47" spans="3:7" x14ac:dyDescent="0.2">
      <c r="C47" s="247"/>
      <c r="D47" s="54" t="s">
        <v>111</v>
      </c>
      <c r="G47" s="55"/>
    </row>
    <row r="48" spans="3:7" ht="15" x14ac:dyDescent="0.25">
      <c r="C48" s="247"/>
      <c r="D48" s="56" t="s">
        <v>34</v>
      </c>
      <c r="E48" s="51" t="s">
        <v>35</v>
      </c>
      <c r="F48" s="53">
        <v>1.52</v>
      </c>
      <c r="G48" s="57"/>
    </row>
    <row r="49" spans="3:7" ht="15" x14ac:dyDescent="0.25">
      <c r="C49" s="247"/>
      <c r="D49" s="54" t="s">
        <v>113</v>
      </c>
      <c r="E49" s="51"/>
      <c r="F49" s="53"/>
      <c r="G49" s="57"/>
    </row>
    <row r="50" spans="3:7" x14ac:dyDescent="0.2">
      <c r="C50" s="247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">
      <c r="C51" s="247"/>
      <c r="D51" s="54" t="s">
        <v>112</v>
      </c>
      <c r="G51" s="55"/>
    </row>
    <row r="52" spans="3:7" x14ac:dyDescent="0.2">
      <c r="C52" s="247"/>
      <c r="D52" s="56" t="s">
        <v>98</v>
      </c>
      <c r="E52" s="59" t="s">
        <v>99</v>
      </c>
      <c r="F52" s="59"/>
      <c r="G52" s="55"/>
    </row>
    <row r="53" spans="3:7" x14ac:dyDescent="0.2">
      <c r="C53" s="247"/>
      <c r="D53" s="56" t="s">
        <v>97</v>
      </c>
      <c r="E53" s="50" t="s">
        <v>100</v>
      </c>
      <c r="F53" s="50">
        <v>0.03</v>
      </c>
      <c r="G53" s="55"/>
    </row>
    <row r="54" spans="3:7" x14ac:dyDescent="0.2">
      <c r="C54" s="247"/>
      <c r="D54" s="56" t="s">
        <v>102</v>
      </c>
      <c r="E54" s="50" t="s">
        <v>101</v>
      </c>
      <c r="F54" s="50">
        <v>0.1</v>
      </c>
      <c r="G54" s="55"/>
    </row>
    <row r="55" spans="3:7" x14ac:dyDescent="0.2">
      <c r="C55" s="247"/>
      <c r="D55" s="56" t="s">
        <v>103</v>
      </c>
      <c r="E55" s="50" t="s">
        <v>104</v>
      </c>
      <c r="F55" s="51" t="s">
        <v>96</v>
      </c>
      <c r="G55" s="55"/>
    </row>
    <row r="56" spans="3:7" x14ac:dyDescent="0.2">
      <c r="C56" s="247"/>
      <c r="D56" s="56" t="s">
        <v>94</v>
      </c>
      <c r="E56" s="50" t="s">
        <v>105</v>
      </c>
      <c r="F56" s="50">
        <v>1</v>
      </c>
      <c r="G56" s="55"/>
    </row>
    <row r="57" spans="3:7" x14ac:dyDescent="0.2">
      <c r="C57" s="247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">
      <c r="C58" s="247"/>
      <c r="D58" s="65" t="s">
        <v>116</v>
      </c>
      <c r="E58" s="66" t="s">
        <v>117</v>
      </c>
      <c r="F58" s="67"/>
      <c r="G58" s="68"/>
    </row>
    <row r="59" spans="3:7" x14ac:dyDescent="0.2">
      <c r="C59" s="247"/>
      <c r="D59" s="56" t="s">
        <v>119</v>
      </c>
      <c r="E59" s="52" t="s">
        <v>120</v>
      </c>
      <c r="G59" s="55"/>
    </row>
    <row r="60" spans="3:7" x14ac:dyDescent="0.2">
      <c r="C60" s="247"/>
      <c r="D60" s="60" t="s">
        <v>121</v>
      </c>
      <c r="E60" s="61"/>
      <c r="F60" s="64">
        <v>2000</v>
      </c>
      <c r="G60" s="63"/>
    </row>
    <row r="61" spans="3:7" x14ac:dyDescent="0.2">
      <c r="C61" s="247"/>
      <c r="D61" s="65" t="s">
        <v>116</v>
      </c>
      <c r="E61" s="66" t="s">
        <v>118</v>
      </c>
      <c r="F61" s="67"/>
      <c r="G61" s="68"/>
    </row>
    <row r="62" spans="3:7" x14ac:dyDescent="0.2">
      <c r="C62" s="247"/>
      <c r="D62" s="56" t="s">
        <v>126</v>
      </c>
      <c r="E62" s="50" t="s">
        <v>122</v>
      </c>
      <c r="F62" s="50">
        <v>100</v>
      </c>
      <c r="G62" s="55"/>
    </row>
    <row r="63" spans="3:7" x14ac:dyDescent="0.2">
      <c r="C63" s="247"/>
      <c r="D63" s="56" t="s">
        <v>119</v>
      </c>
      <c r="E63" s="50" t="s">
        <v>123</v>
      </c>
      <c r="F63" s="50" t="s">
        <v>124</v>
      </c>
      <c r="G63" s="55"/>
    </row>
    <row r="64" spans="3:7" x14ac:dyDescent="0.2">
      <c r="C64" s="248"/>
      <c r="D64" s="60" t="s">
        <v>110</v>
      </c>
      <c r="E64" s="61" t="s">
        <v>125</v>
      </c>
      <c r="F64" s="61">
        <v>2000</v>
      </c>
      <c r="G64" s="63"/>
    </row>
    <row r="65" spans="3:7" x14ac:dyDescent="0.2">
      <c r="C65" s="246" t="s">
        <v>309</v>
      </c>
      <c r="D65" s="65" t="s">
        <v>116</v>
      </c>
      <c r="E65" s="66" t="s">
        <v>115</v>
      </c>
      <c r="F65" s="67"/>
      <c r="G65" s="68"/>
    </row>
    <row r="66" spans="3:7" x14ac:dyDescent="0.2">
      <c r="C66" s="247"/>
      <c r="D66" s="54" t="s">
        <v>111</v>
      </c>
      <c r="G66" s="55"/>
    </row>
    <row r="67" spans="3:7" ht="15" x14ac:dyDescent="0.25">
      <c r="C67" s="247"/>
      <c r="D67" s="56" t="s">
        <v>34</v>
      </c>
      <c r="E67" s="51" t="s">
        <v>35</v>
      </c>
      <c r="F67" s="53">
        <v>1.52</v>
      </c>
      <c r="G67" s="57"/>
    </row>
    <row r="68" spans="3:7" ht="15" x14ac:dyDescent="0.25">
      <c r="C68" s="247"/>
      <c r="D68" s="54" t="s">
        <v>113</v>
      </c>
      <c r="E68" s="51"/>
      <c r="F68" s="53"/>
      <c r="G68" s="57"/>
    </row>
    <row r="69" spans="3:7" x14ac:dyDescent="0.2">
      <c r="C69" s="247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">
      <c r="C70" s="247"/>
      <c r="D70" s="54" t="s">
        <v>112</v>
      </c>
      <c r="G70" s="55"/>
    </row>
    <row r="71" spans="3:7" x14ac:dyDescent="0.2">
      <c r="C71" s="247"/>
      <c r="D71" s="56" t="s">
        <v>98</v>
      </c>
      <c r="E71" s="59" t="s">
        <v>99</v>
      </c>
      <c r="F71" s="59"/>
      <c r="G71" s="55"/>
    </row>
    <row r="72" spans="3:7" x14ac:dyDescent="0.2">
      <c r="C72" s="247"/>
      <c r="D72" s="56" t="s">
        <v>97</v>
      </c>
      <c r="E72" s="50" t="s">
        <v>100</v>
      </c>
      <c r="F72" s="50">
        <v>0.03</v>
      </c>
      <c r="G72" s="55"/>
    </row>
    <row r="73" spans="3:7" x14ac:dyDescent="0.2">
      <c r="C73" s="247"/>
      <c r="D73" s="56" t="s">
        <v>102</v>
      </c>
      <c r="E73" s="50" t="s">
        <v>101</v>
      </c>
      <c r="F73" s="50">
        <v>0.1</v>
      </c>
      <c r="G73" s="55"/>
    </row>
    <row r="74" spans="3:7" x14ac:dyDescent="0.2">
      <c r="C74" s="247"/>
      <c r="D74" s="56" t="s">
        <v>103</v>
      </c>
      <c r="E74" s="50" t="s">
        <v>104</v>
      </c>
      <c r="F74" s="51" t="s">
        <v>96</v>
      </c>
      <c r="G74" s="55"/>
    </row>
    <row r="75" spans="3:7" x14ac:dyDescent="0.2">
      <c r="C75" s="247"/>
      <c r="D75" s="56" t="s">
        <v>94</v>
      </c>
      <c r="E75" s="50" t="s">
        <v>105</v>
      </c>
      <c r="F75" s="50">
        <v>1</v>
      </c>
      <c r="G75" s="55"/>
    </row>
    <row r="76" spans="3:7" x14ac:dyDescent="0.2">
      <c r="C76" s="247"/>
      <c r="D76" s="60" t="s">
        <v>95</v>
      </c>
      <c r="E76" s="61" t="s">
        <v>106</v>
      </c>
      <c r="F76" s="62">
        <v>1E-3</v>
      </c>
      <c r="G76" s="63"/>
    </row>
    <row r="77" spans="3:7" x14ac:dyDescent="0.2">
      <c r="C77" s="247"/>
      <c r="D77" s="65" t="s">
        <v>116</v>
      </c>
      <c r="E77" s="66" t="s">
        <v>117</v>
      </c>
      <c r="F77" s="67"/>
      <c r="G77" s="68"/>
    </row>
    <row r="78" spans="3:7" x14ac:dyDescent="0.2">
      <c r="C78" s="247"/>
      <c r="D78" s="56" t="s">
        <v>119</v>
      </c>
      <c r="E78" s="52" t="s">
        <v>120</v>
      </c>
      <c r="G78" s="55"/>
    </row>
    <row r="79" spans="3:7" x14ac:dyDescent="0.2">
      <c r="C79" s="247"/>
      <c r="D79" s="60" t="s">
        <v>121</v>
      </c>
      <c r="E79" s="61"/>
      <c r="F79" s="64">
        <v>2000</v>
      </c>
      <c r="G79" s="63"/>
    </row>
    <row r="80" spans="3:7" x14ac:dyDescent="0.2">
      <c r="C80" s="247"/>
      <c r="D80" s="65" t="s">
        <v>116</v>
      </c>
      <c r="E80" s="66" t="s">
        <v>118</v>
      </c>
      <c r="F80" s="67"/>
      <c r="G80" s="68"/>
    </row>
    <row r="81" spans="3:7" x14ac:dyDescent="0.2">
      <c r="C81" s="247"/>
      <c r="D81" s="56" t="s">
        <v>126</v>
      </c>
      <c r="E81" s="50" t="s">
        <v>122</v>
      </c>
      <c r="F81" s="50">
        <v>100</v>
      </c>
      <c r="G81" s="55"/>
    </row>
    <row r="82" spans="3:7" x14ac:dyDescent="0.2">
      <c r="C82" s="247"/>
      <c r="D82" s="56" t="s">
        <v>119</v>
      </c>
      <c r="E82" s="50" t="s">
        <v>123</v>
      </c>
      <c r="F82" s="50" t="s">
        <v>124</v>
      </c>
      <c r="G82" s="55"/>
    </row>
    <row r="83" spans="3:7" x14ac:dyDescent="0.2">
      <c r="C83" s="248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323"/>
  <sheetViews>
    <sheetView topLeftCell="D163" zoomScale="60" zoomScaleNormal="60" workbookViewId="0">
      <selection activeCell="G131" sqref="G131"/>
    </sheetView>
  </sheetViews>
  <sheetFormatPr baseColWidth="10" defaultColWidth="11.5703125" defaultRowHeight="15" x14ac:dyDescent="0.25"/>
  <cols>
    <col min="1" max="2" width="11.5703125" style="44"/>
    <col min="3" max="3" width="18.140625" style="44" customWidth="1"/>
    <col min="4" max="4" width="37.140625" style="44" customWidth="1"/>
    <col min="5" max="5" width="16.5703125" style="44" customWidth="1"/>
    <col min="6" max="6" width="15.42578125" style="44" customWidth="1"/>
    <col min="7" max="7" width="11.5703125" style="44"/>
    <col min="8" max="8" width="15.7109375" style="44" customWidth="1"/>
    <col min="9" max="9" width="13" style="44" customWidth="1"/>
    <col min="10" max="10" width="14.85546875" style="44" customWidth="1"/>
    <col min="11" max="16" width="11.5703125" style="44"/>
    <col min="17" max="17" width="15.85546875" style="44" customWidth="1"/>
    <col min="18" max="16384" width="11.570312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5.75" thickBot="1" x14ac:dyDescent="0.3">
      <c r="Q8" s="44">
        <v>12.021000000000001</v>
      </c>
      <c r="V8" s="75"/>
    </row>
    <row r="9" spans="4:23" x14ac:dyDescent="0.25">
      <c r="D9" s="257" t="s">
        <v>177</v>
      </c>
      <c r="E9" s="258"/>
      <c r="F9" s="258"/>
      <c r="G9" s="259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33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33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33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5.75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5" customHeight="1" x14ac:dyDescent="0.25">
      <c r="C32" s="264" t="s">
        <v>207</v>
      </c>
      <c r="D32" s="85" t="s">
        <v>186</v>
      </c>
      <c r="E32" s="86"/>
      <c r="F32" s="86"/>
      <c r="G32" s="87"/>
    </row>
    <row r="33" spans="3:37" x14ac:dyDescent="0.25">
      <c r="C33" s="265"/>
      <c r="D33" s="89" t="s">
        <v>180</v>
      </c>
      <c r="E33" s="86" t="s">
        <v>208</v>
      </c>
      <c r="F33" s="86"/>
      <c r="G33" s="87"/>
    </row>
    <row r="34" spans="3:37" x14ac:dyDescent="0.25">
      <c r="C34" s="265"/>
      <c r="D34" s="90" t="s">
        <v>181</v>
      </c>
      <c r="E34" s="44" t="s">
        <v>182</v>
      </c>
      <c r="G34" s="88"/>
    </row>
    <row r="35" spans="3:37" x14ac:dyDescent="0.25">
      <c r="C35" s="265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65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65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65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65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65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65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65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65"/>
      <c r="D43" s="44" t="s">
        <v>198</v>
      </c>
      <c r="E43" s="260" t="s">
        <v>200</v>
      </c>
      <c r="F43" s="260"/>
      <c r="G43" s="261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66"/>
      <c r="D44" s="81" t="s">
        <v>199</v>
      </c>
      <c r="E44" s="262"/>
      <c r="F44" s="262"/>
      <c r="G44" s="263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72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72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72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72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72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72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72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72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72"/>
      <c r="D53" s="90" t="s">
        <v>198</v>
      </c>
      <c r="E53" s="260" t="s">
        <v>200</v>
      </c>
      <c r="F53" s="260"/>
      <c r="G53" s="261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72"/>
      <c r="D54" s="91" t="s">
        <v>199</v>
      </c>
      <c r="E54" s="262"/>
      <c r="F54" s="262"/>
      <c r="G54" s="263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72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72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72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72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72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72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72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72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72"/>
      <c r="D63" s="90" t="s">
        <v>198</v>
      </c>
      <c r="E63" s="260" t="s">
        <v>200</v>
      </c>
      <c r="F63" s="260"/>
      <c r="G63" s="261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72"/>
      <c r="D64" s="91" t="s">
        <v>199</v>
      </c>
      <c r="E64" s="262"/>
      <c r="F64" s="262"/>
      <c r="G64" s="263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64" t="s">
        <v>160</v>
      </c>
      <c r="D69" s="270" t="s">
        <v>161</v>
      </c>
      <c r="E69" s="270"/>
      <c r="F69" s="270" t="s">
        <v>133</v>
      </c>
      <c r="G69" s="271"/>
      <c r="I69" s="267" t="s">
        <v>223</v>
      </c>
      <c r="J69" s="268"/>
      <c r="K69" s="269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65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67" t="s">
        <v>222</v>
      </c>
      <c r="J77" s="268"/>
      <c r="K77" s="269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x14ac:dyDescent="0.25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x14ac:dyDescent="0.25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x14ac:dyDescent="0.25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x14ac:dyDescent="0.25">
      <c r="C90" s="253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x14ac:dyDescent="0.25">
      <c r="C91" s="254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x14ac:dyDescent="0.25">
      <c r="C92" s="254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x14ac:dyDescent="0.25">
      <c r="C93" s="254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x14ac:dyDescent="0.25">
      <c r="C94" s="255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x14ac:dyDescent="0.25">
      <c r="C95" s="256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x14ac:dyDescent="0.25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x14ac:dyDescent="0.25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x14ac:dyDescent="0.25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x14ac:dyDescent="0.25">
      <c r="I99">
        <v>10</v>
      </c>
      <c r="J99" t="s">
        <v>247</v>
      </c>
      <c r="K99" s="141">
        <v>2.4009999999999999E-5</v>
      </c>
    </row>
    <row r="100" spans="9:37" x14ac:dyDescent="0.25">
      <c r="I100">
        <v>11</v>
      </c>
      <c r="J100" t="s">
        <v>248</v>
      </c>
      <c r="K100" s="141">
        <v>2.8900000000000001E-5</v>
      </c>
    </row>
    <row r="101" spans="9:37" x14ac:dyDescent="0.25">
      <c r="I101">
        <v>12</v>
      </c>
      <c r="J101" t="s">
        <v>249</v>
      </c>
      <c r="K101" s="141">
        <v>3.4230000000000003E-5</v>
      </c>
    </row>
    <row r="102" spans="9:37" x14ac:dyDescent="0.25">
      <c r="I102">
        <v>13</v>
      </c>
      <c r="J102" t="s">
        <v>250</v>
      </c>
      <c r="K102" s="141">
        <v>4.0009999999999998E-5</v>
      </c>
    </row>
    <row r="103" spans="9:37" x14ac:dyDescent="0.25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x14ac:dyDescent="0.25">
      <c r="I104" s="109">
        <v>15</v>
      </c>
      <c r="J104" s="109" t="s">
        <v>252</v>
      </c>
      <c r="K104" s="143">
        <v>1E-4</v>
      </c>
    </row>
    <row r="105" spans="9:37" x14ac:dyDescent="0.25">
      <c r="I105">
        <v>16</v>
      </c>
      <c r="J105" t="s">
        <v>253</v>
      </c>
      <c r="K105" s="140">
        <v>1E-4</v>
      </c>
      <c r="X105" s="44" t="s">
        <v>206</v>
      </c>
    </row>
    <row r="106" spans="9:37" x14ac:dyDescent="0.25">
      <c r="I106">
        <v>17</v>
      </c>
      <c r="J106" t="s">
        <v>254</v>
      </c>
      <c r="K106" s="140">
        <v>1E-4</v>
      </c>
    </row>
    <row r="107" spans="9:37" x14ac:dyDescent="0.25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x14ac:dyDescent="0.25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x14ac:dyDescent="0.25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x14ac:dyDescent="0.25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x14ac:dyDescent="0.25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x14ac:dyDescent="0.25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x14ac:dyDescent="0.25">
      <c r="C126" s="253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x14ac:dyDescent="0.25">
      <c r="C127" s="254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x14ac:dyDescent="0.25">
      <c r="C128" s="254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x14ac:dyDescent="0.25">
      <c r="C129" s="254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x14ac:dyDescent="0.25">
      <c r="C130" s="255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x14ac:dyDescent="0.25">
      <c r="C131" s="256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x14ac:dyDescent="0.25">
      <c r="I132">
        <v>7</v>
      </c>
      <c r="J132" t="s">
        <v>284</v>
      </c>
      <c r="K132" s="141">
        <v>1.2E-5</v>
      </c>
    </row>
    <row r="133" spans="3:11" x14ac:dyDescent="0.25">
      <c r="I133">
        <v>8</v>
      </c>
      <c r="J133" t="s">
        <v>285</v>
      </c>
      <c r="K133" s="141">
        <v>1.556E-5</v>
      </c>
    </row>
    <row r="134" spans="3:11" x14ac:dyDescent="0.25">
      <c r="I134">
        <v>9</v>
      </c>
      <c r="J134" t="s">
        <v>286</v>
      </c>
      <c r="K134" s="141">
        <v>1.9559999999999999E-5</v>
      </c>
    </row>
    <row r="135" spans="3:11" x14ac:dyDescent="0.25">
      <c r="I135">
        <v>10</v>
      </c>
      <c r="J135" t="s">
        <v>287</v>
      </c>
      <c r="K135" s="141">
        <v>2.4009999999999999E-5</v>
      </c>
    </row>
    <row r="136" spans="3:11" x14ac:dyDescent="0.25">
      <c r="I136">
        <v>11</v>
      </c>
      <c r="J136" t="s">
        <v>288</v>
      </c>
      <c r="K136" s="141">
        <v>2.8900000000000001E-5</v>
      </c>
    </row>
    <row r="137" spans="3:11" x14ac:dyDescent="0.25">
      <c r="I137">
        <v>12</v>
      </c>
      <c r="J137" t="s">
        <v>289</v>
      </c>
      <c r="K137" s="141">
        <v>3.4230000000000003E-5</v>
      </c>
    </row>
    <row r="138" spans="3:11" x14ac:dyDescent="0.25">
      <c r="I138">
        <v>13</v>
      </c>
      <c r="J138" t="s">
        <v>290</v>
      </c>
      <c r="K138" s="141">
        <v>4.0009999999999998E-5</v>
      </c>
    </row>
    <row r="139" spans="3:11" x14ac:dyDescent="0.25">
      <c r="I139" s="138">
        <v>14</v>
      </c>
      <c r="J139" s="138" t="s">
        <v>291</v>
      </c>
      <c r="K139" s="142">
        <v>4.6239999999999998E-5</v>
      </c>
    </row>
    <row r="140" spans="3:11" x14ac:dyDescent="0.25">
      <c r="I140">
        <v>15</v>
      </c>
      <c r="J140" t="s">
        <v>292</v>
      </c>
      <c r="K140" s="140">
        <v>1E-4</v>
      </c>
    </row>
    <row r="141" spans="3:11" x14ac:dyDescent="0.25">
      <c r="I141">
        <v>16</v>
      </c>
      <c r="J141" t="s">
        <v>293</v>
      </c>
      <c r="K141" s="140">
        <v>1E-4</v>
      </c>
    </row>
    <row r="142" spans="3:11" x14ac:dyDescent="0.25">
      <c r="I142">
        <v>17</v>
      </c>
      <c r="J142" t="s">
        <v>294</v>
      </c>
      <c r="K142" s="140">
        <v>1E-4</v>
      </c>
    </row>
    <row r="143" spans="3:11" x14ac:dyDescent="0.25">
      <c r="I143">
        <v>18</v>
      </c>
      <c r="J143" t="s">
        <v>295</v>
      </c>
      <c r="K143" s="140">
        <v>1E-4</v>
      </c>
    </row>
    <row r="144" spans="3:11" x14ac:dyDescent="0.25">
      <c r="I144">
        <v>19</v>
      </c>
      <c r="J144" t="s">
        <v>296</v>
      </c>
      <c r="K144" s="140">
        <v>1E-4</v>
      </c>
    </row>
    <row r="145" spans="4:11" x14ac:dyDescent="0.25">
      <c r="I145">
        <v>20</v>
      </c>
      <c r="J145" t="s">
        <v>297</v>
      </c>
      <c r="K145" s="140">
        <v>1E-4</v>
      </c>
    </row>
    <row r="160" spans="4:11" x14ac:dyDescent="0.25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x14ac:dyDescent="0.25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x14ac:dyDescent="0.25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5" customHeight="1" x14ac:dyDescent="0.25">
      <c r="C163" s="253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x14ac:dyDescent="0.25">
      <c r="C164" s="254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5" customHeight="1" x14ac:dyDescent="0.25">
      <c r="C165" s="254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x14ac:dyDescent="0.25">
      <c r="C166" s="254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x14ac:dyDescent="0.25">
      <c r="C167" s="255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x14ac:dyDescent="0.25">
      <c r="C168" s="256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x14ac:dyDescent="0.25">
      <c r="I169">
        <v>7</v>
      </c>
      <c r="J169" t="s">
        <v>266</v>
      </c>
      <c r="K169" s="140">
        <v>5.0000000000000001E-4</v>
      </c>
    </row>
    <row r="170" spans="3:11" x14ac:dyDescent="0.25">
      <c r="I170">
        <v>8</v>
      </c>
      <c r="J170" t="s">
        <v>267</v>
      </c>
      <c r="K170" s="140">
        <v>6.9999999999999999E-4</v>
      </c>
    </row>
    <row r="171" spans="3:11" x14ac:dyDescent="0.25">
      <c r="I171">
        <v>9</v>
      </c>
      <c r="J171" t="s">
        <v>268</v>
      </c>
      <c r="K171" s="140">
        <v>8.0000000000000004E-4</v>
      </c>
    </row>
    <row r="172" spans="3:11" x14ac:dyDescent="0.25">
      <c r="I172">
        <v>10</v>
      </c>
      <c r="J172" t="s">
        <v>269</v>
      </c>
      <c r="K172" s="140">
        <v>1E-3</v>
      </c>
    </row>
    <row r="173" spans="3:11" x14ac:dyDescent="0.25">
      <c r="I173">
        <v>11</v>
      </c>
      <c r="J173" t="s">
        <v>270</v>
      </c>
      <c r="K173" s="140">
        <v>1.1999999999999999E-3</v>
      </c>
    </row>
    <row r="174" spans="3:11" x14ac:dyDescent="0.25">
      <c r="I174">
        <v>12</v>
      </c>
      <c r="J174" t="s">
        <v>271</v>
      </c>
      <c r="K174" s="140">
        <v>1.5E-3</v>
      </c>
    </row>
    <row r="175" spans="3:11" x14ac:dyDescent="0.25">
      <c r="I175">
        <v>13</v>
      </c>
      <c r="J175" t="s">
        <v>272</v>
      </c>
      <c r="K175" s="140">
        <v>1.6999999999999999E-3</v>
      </c>
    </row>
    <row r="176" spans="3:11" x14ac:dyDescent="0.25">
      <c r="I176" s="138">
        <v>14</v>
      </c>
      <c r="J176" s="138" t="s">
        <v>273</v>
      </c>
      <c r="K176" s="143">
        <v>2E-3</v>
      </c>
    </row>
    <row r="177" spans="9:11" x14ac:dyDescent="0.25">
      <c r="I177">
        <v>15</v>
      </c>
      <c r="J177" t="s">
        <v>274</v>
      </c>
      <c r="K177" s="140">
        <v>2.3E-3</v>
      </c>
    </row>
    <row r="178" spans="9:11" x14ac:dyDescent="0.25">
      <c r="I178">
        <v>16</v>
      </c>
      <c r="J178" t="s">
        <v>275</v>
      </c>
      <c r="K178" s="140">
        <v>2.5999999999999999E-3</v>
      </c>
    </row>
    <row r="179" spans="9:11" x14ac:dyDescent="0.25">
      <c r="I179">
        <v>17</v>
      </c>
      <c r="J179" t="s">
        <v>276</v>
      </c>
      <c r="K179" s="140">
        <v>2.8999999999999998E-3</v>
      </c>
    </row>
    <row r="180" spans="9:11" x14ac:dyDescent="0.25">
      <c r="I180">
        <v>18</v>
      </c>
      <c r="J180" t="s">
        <v>277</v>
      </c>
      <c r="K180" s="140">
        <v>3.3E-3</v>
      </c>
    </row>
    <row r="181" spans="9:11" x14ac:dyDescent="0.25">
      <c r="I181">
        <v>19</v>
      </c>
      <c r="J181" t="s">
        <v>278</v>
      </c>
      <c r="K181" s="140">
        <v>3.5999999999999999E-3</v>
      </c>
    </row>
    <row r="182" spans="9:11" x14ac:dyDescent="0.25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90:C91"/>
    <mergeCell ref="C92:C93"/>
    <mergeCell ref="C94:C95"/>
    <mergeCell ref="E53:G54"/>
    <mergeCell ref="E63:G64"/>
    <mergeCell ref="C45:C64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163:C164"/>
    <mergeCell ref="C165:C166"/>
    <mergeCell ref="C167:C168"/>
    <mergeCell ref="C126:C127"/>
    <mergeCell ref="C128:C129"/>
    <mergeCell ref="C130:C131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O11"/>
  <sheetViews>
    <sheetView zoomScale="130" zoomScaleNormal="130" workbookViewId="0">
      <selection activeCell="J11" sqref="J11"/>
    </sheetView>
  </sheetViews>
  <sheetFormatPr baseColWidth="10" defaultColWidth="11.5703125" defaultRowHeight="15" x14ac:dyDescent="0.25"/>
  <cols>
    <col min="1" max="1" width="11.5703125" style="15"/>
    <col min="2" max="2" width="7.7109375" style="15" bestFit="1" customWidth="1"/>
    <col min="3" max="3" width="4" style="15" bestFit="1" customWidth="1"/>
    <col min="4" max="4" width="6.28515625" style="15" bestFit="1" customWidth="1"/>
    <col min="5" max="5" width="5.5703125" style="15" bestFit="1" customWidth="1"/>
    <col min="6" max="6" width="9.7109375" style="15" bestFit="1" customWidth="1"/>
    <col min="7" max="7" width="7.28515625" style="15" bestFit="1" customWidth="1"/>
    <col min="8" max="8" width="8.42578125" style="15" bestFit="1" customWidth="1"/>
    <col min="9" max="9" width="21.7109375" style="15" bestFit="1" customWidth="1"/>
    <col min="10" max="10" width="24.7109375" style="15" bestFit="1" customWidth="1"/>
    <col min="11" max="11" width="15.7109375" style="15" bestFit="1" customWidth="1"/>
    <col min="12" max="12" width="12.5703125" style="15" bestFit="1" customWidth="1"/>
    <col min="13" max="13" width="11.5703125" style="15"/>
    <col min="14" max="14" width="15.140625" style="15" bestFit="1" customWidth="1"/>
    <col min="15" max="15" width="15.28515625" style="15" bestFit="1" customWidth="1"/>
    <col min="16" max="16384" width="11.570312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67" t="s">
        <v>314</v>
      </c>
      <c r="D5" s="268"/>
      <c r="E5" s="268"/>
      <c r="F5" s="268"/>
      <c r="G5" s="268"/>
      <c r="H5" s="269"/>
      <c r="I5" s="171" t="s">
        <v>315</v>
      </c>
      <c r="J5" s="267" t="s">
        <v>316</v>
      </c>
      <c r="K5" s="268"/>
      <c r="L5" s="268"/>
      <c r="M5" s="273" t="s">
        <v>322</v>
      </c>
      <c r="N5" s="270"/>
      <c r="O5" s="271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workbookViewId="0">
      <selection activeCell="B16" sqref="B16"/>
    </sheetView>
  </sheetViews>
  <sheetFormatPr baseColWidth="10" defaultRowHeight="15" x14ac:dyDescent="0.25"/>
  <cols>
    <col min="1" max="1" width="11.42578125" style="206"/>
    <col min="2" max="2" width="10.85546875" style="206" customWidth="1"/>
    <col min="3" max="3" width="12.140625" style="206" customWidth="1"/>
    <col min="4" max="6" width="12" style="206" bestFit="1" customWidth="1"/>
    <col min="7" max="7" width="11.5703125" style="206" bestFit="1" customWidth="1"/>
    <col min="8" max="11" width="12" style="206" bestFit="1" customWidth="1"/>
    <col min="12" max="16" width="11.5703125" style="206" bestFit="1" customWidth="1"/>
    <col min="17" max="18" width="12" style="206" bestFit="1" customWidth="1"/>
    <col min="19" max="19" width="11.5703125" style="206" bestFit="1" customWidth="1"/>
    <col min="20" max="16384" width="11.42578125" style="206"/>
  </cols>
  <sheetData>
    <row r="2" spans="2:19" x14ac:dyDescent="0.25">
      <c r="D2" s="274" t="s">
        <v>356</v>
      </c>
      <c r="E2" s="275"/>
      <c r="F2" s="275"/>
      <c r="G2" s="275"/>
      <c r="H2" s="275"/>
      <c r="I2" s="275"/>
      <c r="J2" s="275"/>
      <c r="K2" s="276"/>
      <c r="L2" s="274" t="s">
        <v>357</v>
      </c>
      <c r="M2" s="275"/>
      <c r="N2" s="275"/>
      <c r="O2" s="275"/>
      <c r="P2" s="275"/>
      <c r="Q2" s="275"/>
      <c r="R2" s="275"/>
      <c r="S2" s="276"/>
    </row>
    <row r="3" spans="2:19" x14ac:dyDescent="0.25">
      <c r="B3" s="207" t="s">
        <v>354</v>
      </c>
      <c r="C3" s="207" t="s">
        <v>355</v>
      </c>
      <c r="D3" s="208">
        <v>2.8E-3</v>
      </c>
      <c r="E3" s="209">
        <v>3.8E-3</v>
      </c>
      <c r="F3" s="209">
        <v>5.5999999999999999E-3</v>
      </c>
      <c r="G3" s="209">
        <v>7.4999999999999997E-3</v>
      </c>
      <c r="H3" s="209">
        <v>1.0999999999999999E-2</v>
      </c>
      <c r="I3" s="209">
        <v>1.4999999999999999E-2</v>
      </c>
      <c r="J3" s="209">
        <v>2.3E-2</v>
      </c>
      <c r="K3" s="210">
        <v>3.1E-2</v>
      </c>
      <c r="L3" s="209">
        <v>2.8E-3</v>
      </c>
      <c r="M3" s="209">
        <v>3.8E-3</v>
      </c>
      <c r="N3" s="209">
        <v>5.5999999999999999E-3</v>
      </c>
      <c r="O3" s="209">
        <v>7.4999999999999997E-3</v>
      </c>
      <c r="P3" s="209">
        <v>1.0999999999999999E-2</v>
      </c>
      <c r="Q3" s="209">
        <v>1.4999999999999999E-2</v>
      </c>
      <c r="R3" s="209">
        <v>2.3E-2</v>
      </c>
      <c r="S3" s="210">
        <v>3.1E-2</v>
      </c>
    </row>
    <row r="4" spans="2:19" x14ac:dyDescent="0.25">
      <c r="B4" s="211">
        <v>2</v>
      </c>
      <c r="C4" s="211">
        <v>51</v>
      </c>
      <c r="D4" s="212">
        <v>-5.2825603426972703E-6</v>
      </c>
      <c r="E4" s="213">
        <v>-5.2997226570011297E-6</v>
      </c>
      <c r="F4" s="213">
        <v>8.2639975835461203E-5</v>
      </c>
      <c r="G4" s="213">
        <v>1.3290839443117199E-4</v>
      </c>
      <c r="H4" s="213">
        <v>1.95705302468626E-4</v>
      </c>
      <c r="I4" s="213">
        <v>-1.1581129692177001E-5</v>
      </c>
      <c r="J4" s="213">
        <v>-1.8116195732762101E-4</v>
      </c>
      <c r="K4" s="214">
        <v>-5.2997226570011297E-6</v>
      </c>
      <c r="L4" s="213">
        <v>3.1055900621118102E-5</v>
      </c>
      <c r="M4" s="213">
        <v>3.1055900621118102E-5</v>
      </c>
      <c r="N4" s="213">
        <v>1.11801242236024E-4</v>
      </c>
      <c r="O4" s="213">
        <v>1.42857142857142E-4</v>
      </c>
      <c r="P4" s="213">
        <v>1.4906832298136599E-4</v>
      </c>
      <c r="Q4" s="213">
        <v>-1.61490683229813E-4</v>
      </c>
      <c r="R4" s="213">
        <v>-1.9254658385093099E-4</v>
      </c>
      <c r="S4" s="214">
        <v>5.1552795031055898E-4</v>
      </c>
    </row>
    <row r="5" spans="2:19" x14ac:dyDescent="0.25">
      <c r="B5" s="211">
        <v>8</v>
      </c>
      <c r="C5" s="211">
        <v>203</v>
      </c>
      <c r="D5" s="212">
        <v>1.9496732295356501E-4</v>
      </c>
      <c r="E5" s="213">
        <v>3.0175124255155502E-4</v>
      </c>
      <c r="F5" s="213">
        <v>3.0176840486585899E-4</v>
      </c>
      <c r="G5" s="213">
        <v>4.4622360436060002E-4</v>
      </c>
      <c r="H5" s="213">
        <v>4.52505011395776E-4</v>
      </c>
      <c r="I5" s="213">
        <v>7.6657536315457003E-4</v>
      </c>
      <c r="J5" s="213">
        <v>2.0605452124008001E-3</v>
      </c>
      <c r="K5" s="214">
        <v>4.6170778757173804E-3</v>
      </c>
      <c r="L5" s="213">
        <v>2.48447204968944E-4</v>
      </c>
      <c r="M5" s="213">
        <v>3.2298136645962698E-4</v>
      </c>
      <c r="N5" s="213">
        <v>3.2298136645962698E-4</v>
      </c>
      <c r="O5" s="213">
        <v>4.5962732919254599E-4</v>
      </c>
      <c r="P5" s="213">
        <v>4.6583850931677001E-4</v>
      </c>
      <c r="Q5" s="213">
        <v>1.0807453416148999E-3</v>
      </c>
      <c r="R5" s="213">
        <v>2.7018633540372601E-3</v>
      </c>
      <c r="S5" s="214">
        <v>5.8633540372670804E-3</v>
      </c>
    </row>
    <row r="6" spans="2:19" x14ac:dyDescent="0.25">
      <c r="B6" s="211">
        <v>24</v>
      </c>
      <c r="C6" s="211">
        <v>610</v>
      </c>
      <c r="D6" s="212">
        <v>4.6934124172776402E-4</v>
      </c>
      <c r="E6" s="213">
        <v>6.95471894994096E-4</v>
      </c>
      <c r="F6" s="213">
        <v>1.2482528764038701E-3</v>
      </c>
      <c r="G6" s="213">
        <v>1.50579056484608E-3</v>
      </c>
      <c r="H6" s="213">
        <v>1.8512507894664499E-3</v>
      </c>
      <c r="I6" s="213">
        <v>2.4793914929840399E-3</v>
      </c>
      <c r="J6" s="213">
        <v>4.3763764176071602E-3</v>
      </c>
      <c r="K6" s="214">
        <v>7.1716197105747299E-3</v>
      </c>
      <c r="L6" s="213">
        <v>4.7826086956521702E-4</v>
      </c>
      <c r="M6" s="213">
        <v>5.5900621118012397E-4</v>
      </c>
      <c r="N6" s="213">
        <v>1.1677018633540299E-3</v>
      </c>
      <c r="O6" s="213">
        <v>1.2546583850931599E-3</v>
      </c>
      <c r="P6" s="213">
        <v>1.4534161490683201E-3</v>
      </c>
      <c r="Q6" s="213">
        <v>1.9130434782608601E-3</v>
      </c>
      <c r="R6" s="213">
        <v>4.0931677018633504E-3</v>
      </c>
      <c r="S6" s="214">
        <v>6.9751552795030997E-3</v>
      </c>
    </row>
    <row r="7" spans="2:19" x14ac:dyDescent="0.25">
      <c r="B7" s="211">
        <v>40</v>
      </c>
      <c r="C7" s="211">
        <v>1016</v>
      </c>
      <c r="D7" s="212">
        <v>1.03011642914023E-4</v>
      </c>
      <c r="E7" s="213">
        <v>4.8617747205975198E-4</v>
      </c>
      <c r="F7" s="213">
        <v>1.24624488563033E-3</v>
      </c>
      <c r="G7" s="213">
        <v>1.6105664936705299E-3</v>
      </c>
      <c r="H7" s="213">
        <v>1.9309010901502001E-3</v>
      </c>
      <c r="I7" s="213">
        <v>2.30152126753988E-3</v>
      </c>
      <c r="J7" s="213">
        <v>3.1934639042205501E-3</v>
      </c>
      <c r="K7" s="214">
        <v>5.0464961419117403E-3</v>
      </c>
      <c r="L7" s="213">
        <v>2.48447204968944E-4</v>
      </c>
      <c r="M7" s="213">
        <v>5.0310559006211104E-4</v>
      </c>
      <c r="N7" s="213">
        <v>1.06211180124223E-3</v>
      </c>
      <c r="O7" s="213">
        <v>1.27329192546583E-3</v>
      </c>
      <c r="P7" s="213">
        <v>1.4285714285714199E-3</v>
      </c>
      <c r="Q7" s="213">
        <v>1.73291925465838E-3</v>
      </c>
      <c r="R7" s="213">
        <v>2.47204968944099E-3</v>
      </c>
      <c r="S7" s="214">
        <v>4.1739130434782596E-3</v>
      </c>
    </row>
    <row r="8" spans="2:19" x14ac:dyDescent="0.25">
      <c r="B8" s="211">
        <v>56</v>
      </c>
      <c r="C8" s="211">
        <v>1422</v>
      </c>
      <c r="D8" s="212">
        <v>5.0113957766970803E-7</v>
      </c>
      <c r="E8" s="213">
        <v>2.32913199879177E-4</v>
      </c>
      <c r="F8" s="213">
        <v>8.1708405415053295E-4</v>
      </c>
      <c r="G8" s="213">
        <v>1.1311544059093199E-3</v>
      </c>
      <c r="H8" s="213">
        <v>1.35100365214048E-3</v>
      </c>
      <c r="I8" s="213">
        <v>1.5394458631957601E-3</v>
      </c>
      <c r="J8" s="213">
        <v>1.91633028530631E-3</v>
      </c>
      <c r="K8" s="214">
        <v>2.60728505917566E-3</v>
      </c>
      <c r="L8" s="213">
        <v>1.8633540372670902E-5</v>
      </c>
      <c r="M8" s="213">
        <v>2.3602484472049699E-4</v>
      </c>
      <c r="N8" s="213">
        <v>8.1366459627329199E-4</v>
      </c>
      <c r="O8" s="213">
        <v>9.93788819875776E-4</v>
      </c>
      <c r="P8" s="213">
        <v>1.1304347826086899E-3</v>
      </c>
      <c r="Q8" s="213">
        <v>1.32298136645962E-3</v>
      </c>
      <c r="R8" s="213">
        <v>1.6894409937888201E-3</v>
      </c>
      <c r="S8" s="214">
        <v>2.6024844720496801E-3</v>
      </c>
    </row>
    <row r="9" spans="2:19" x14ac:dyDescent="0.25">
      <c r="B9" s="211">
        <v>72</v>
      </c>
      <c r="C9" s="211">
        <v>1829</v>
      </c>
      <c r="D9" s="212">
        <v>-1.4896888815662899E-6</v>
      </c>
      <c r="E9" s="213">
        <v>4.7917181536093601E-6</v>
      </c>
      <c r="F9" s="213">
        <v>1.17839882472471E-4</v>
      </c>
      <c r="G9" s="213">
        <v>2.81173627701348E-4</v>
      </c>
      <c r="H9" s="213">
        <v>4.1306601312573701E-4</v>
      </c>
      <c r="I9" s="213">
        <v>4.9470714226871996E-4</v>
      </c>
      <c r="J9" s="213">
        <v>6.2665101463602101E-4</v>
      </c>
      <c r="K9" s="214">
        <v>8.2137463272647304E-4</v>
      </c>
      <c r="L9" s="213">
        <v>2.4844720496894298E-5</v>
      </c>
      <c r="M9" s="213">
        <v>2.4844720496894298E-5</v>
      </c>
      <c r="N9" s="213">
        <v>1.4906832298136599E-4</v>
      </c>
      <c r="O9" s="213">
        <v>2.9813664596273302E-4</v>
      </c>
      <c r="P9" s="213">
        <v>3.8509316770186301E-4</v>
      </c>
      <c r="Q9" s="213">
        <v>3.9751552795031002E-4</v>
      </c>
      <c r="R9" s="213">
        <v>4.6583850931677001E-4</v>
      </c>
      <c r="S9" s="214">
        <v>6.1490683229813603E-4</v>
      </c>
    </row>
    <row r="10" spans="2:19" x14ac:dyDescent="0.25">
      <c r="B10" s="215">
        <v>96</v>
      </c>
      <c r="C10" s="215">
        <v>2438</v>
      </c>
      <c r="D10" s="216">
        <v>-4.4930938847241501E-6</v>
      </c>
      <c r="E10" s="217">
        <v>1.7883131504514901E-6</v>
      </c>
      <c r="F10" s="217">
        <v>-4.4930938847241501E-6</v>
      </c>
      <c r="G10" s="217">
        <v>1.7883131504514901E-6</v>
      </c>
      <c r="H10" s="217">
        <v>-4.4930938847241501E-6</v>
      </c>
      <c r="I10" s="217">
        <v>-1.07745009199E-5</v>
      </c>
      <c r="J10" s="217">
        <v>-4.5102561990280197E-6</v>
      </c>
      <c r="K10" s="218">
        <v>-4.5102561990280197E-6</v>
      </c>
      <c r="L10" s="217">
        <v>2.4844720496894298E-5</v>
      </c>
      <c r="M10" s="217">
        <v>2.4844720496894298E-5</v>
      </c>
      <c r="N10" s="217">
        <v>1.8633540372670902E-5</v>
      </c>
      <c r="O10" s="217">
        <v>2.4844720496894298E-5</v>
      </c>
      <c r="P10" s="217">
        <v>1.8633540372670902E-5</v>
      </c>
      <c r="Q10" s="217">
        <v>1.8633540372670902E-5</v>
      </c>
      <c r="R10" s="217">
        <v>2.4844720496894298E-5</v>
      </c>
      <c r="S10" s="218">
        <v>2.4844720496894298E-5</v>
      </c>
    </row>
    <row r="21" spans="5:5" x14ac:dyDescent="0.25">
      <c r="E21" s="219"/>
    </row>
  </sheetData>
  <mergeCells count="2">
    <mergeCell ref="D2:K2"/>
    <mergeCell ref="L2:S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zoomScale="130" zoomScaleNormal="130" workbookViewId="0">
      <selection activeCell="G14" sqref="G14"/>
    </sheetView>
  </sheetViews>
  <sheetFormatPr baseColWidth="10" defaultRowHeight="15" x14ac:dyDescent="0.25"/>
  <cols>
    <col min="2" max="2" width="11.42578125" style="206"/>
    <col min="3" max="3" width="11.28515625" style="206" customWidth="1"/>
    <col min="4" max="4" width="11.42578125" style="206"/>
    <col min="5" max="5" width="26" style="206" customWidth="1"/>
    <col min="6" max="6" width="11.42578125" style="206"/>
  </cols>
  <sheetData>
    <row r="2" spans="2:7" x14ac:dyDescent="0.25">
      <c r="B2" s="207" t="s">
        <v>358</v>
      </c>
      <c r="C2" s="207">
        <v>2438.4</v>
      </c>
    </row>
    <row r="3" spans="2:7" x14ac:dyDescent="0.25">
      <c r="B3" s="207" t="s">
        <v>359</v>
      </c>
      <c r="C3" s="207">
        <v>0.1</v>
      </c>
    </row>
    <row r="5" spans="2:7" x14ac:dyDescent="0.25">
      <c r="B5" s="220" t="s">
        <v>360</v>
      </c>
      <c r="C5" s="221" t="s">
        <v>361</v>
      </c>
      <c r="D5" s="222" t="s">
        <v>362</v>
      </c>
      <c r="E5" s="222" t="s">
        <v>363</v>
      </c>
      <c r="F5" s="229" t="s">
        <v>364</v>
      </c>
    </row>
    <row r="6" spans="2:7" x14ac:dyDescent="0.25">
      <c r="B6" s="223">
        <v>0.1</v>
      </c>
      <c r="C6" s="224">
        <f>B6*$C$2/100</f>
        <v>2.4384000000000001</v>
      </c>
      <c r="D6" s="224">
        <f>C6/$C$3</f>
        <v>24.384</v>
      </c>
      <c r="E6" s="224">
        <f>INT(D6)</f>
        <v>24</v>
      </c>
      <c r="F6" s="225">
        <f>E6*$C$3</f>
        <v>2.4000000000000004</v>
      </c>
      <c r="G6">
        <f>E6*4*3</f>
        <v>288</v>
      </c>
    </row>
    <row r="7" spans="2:7" x14ac:dyDescent="0.25">
      <c r="B7" s="223">
        <v>0.3</v>
      </c>
      <c r="C7" s="224">
        <f t="shared" ref="C7:C13" si="0">B7*$C$2/100</f>
        <v>7.3151999999999999</v>
      </c>
      <c r="D7" s="224">
        <f t="shared" ref="D7:D13" si="1">C7/$C$3</f>
        <v>73.152000000000001</v>
      </c>
      <c r="E7" s="224">
        <f t="shared" ref="E7:E13" si="2">INT(D7)</f>
        <v>73</v>
      </c>
      <c r="F7" s="225">
        <f t="shared" ref="F7:F13" si="3">E7*$C$3</f>
        <v>7.3000000000000007</v>
      </c>
      <c r="G7">
        <f t="shared" ref="G7:G11" si="4">E7*4*3</f>
        <v>876</v>
      </c>
    </row>
    <row r="8" spans="2:7" x14ac:dyDescent="0.25">
      <c r="B8" s="223">
        <v>0.5</v>
      </c>
      <c r="C8" s="224">
        <f t="shared" si="0"/>
        <v>12.192</v>
      </c>
      <c r="D8" s="224">
        <f t="shared" si="1"/>
        <v>121.92</v>
      </c>
      <c r="E8" s="224">
        <f t="shared" si="2"/>
        <v>121</v>
      </c>
      <c r="F8" s="225">
        <f t="shared" si="3"/>
        <v>12.100000000000001</v>
      </c>
      <c r="G8">
        <f t="shared" si="4"/>
        <v>1452</v>
      </c>
    </row>
    <row r="9" spans="2:7" x14ac:dyDescent="0.25">
      <c r="B9" s="223">
        <v>0.7</v>
      </c>
      <c r="C9" s="224">
        <f t="shared" si="0"/>
        <v>17.0688</v>
      </c>
      <c r="D9" s="224">
        <f t="shared" si="1"/>
        <v>170.68799999999999</v>
      </c>
      <c r="E9" s="224">
        <f t="shared" si="2"/>
        <v>170</v>
      </c>
      <c r="F9" s="225">
        <f t="shared" si="3"/>
        <v>17</v>
      </c>
      <c r="G9">
        <f t="shared" si="4"/>
        <v>2040</v>
      </c>
    </row>
    <row r="10" spans="2:7" x14ac:dyDescent="0.25">
      <c r="B10" s="223">
        <v>1</v>
      </c>
      <c r="C10" s="224">
        <f t="shared" si="0"/>
        <v>24.384</v>
      </c>
      <c r="D10" s="224">
        <f t="shared" si="1"/>
        <v>243.84</v>
      </c>
      <c r="E10" s="224">
        <f t="shared" si="2"/>
        <v>243</v>
      </c>
      <c r="F10" s="225">
        <f t="shared" si="3"/>
        <v>24.3</v>
      </c>
      <c r="G10">
        <f t="shared" si="4"/>
        <v>2916</v>
      </c>
    </row>
    <row r="11" spans="2:7" x14ac:dyDescent="0.25">
      <c r="B11" s="223">
        <v>1.5</v>
      </c>
      <c r="C11" s="224">
        <f t="shared" si="0"/>
        <v>36.576000000000001</v>
      </c>
      <c r="D11" s="224">
        <f t="shared" si="1"/>
        <v>365.76</v>
      </c>
      <c r="E11" s="224">
        <f t="shared" si="2"/>
        <v>365</v>
      </c>
      <c r="F11" s="225">
        <f t="shared" si="3"/>
        <v>36.5</v>
      </c>
      <c r="G11">
        <f t="shared" si="4"/>
        <v>4380</v>
      </c>
    </row>
    <row r="12" spans="2:7" x14ac:dyDescent="0.25">
      <c r="B12" s="223">
        <v>2.2000000000000002</v>
      </c>
      <c r="C12" s="224">
        <f t="shared" si="0"/>
        <v>53.644800000000004</v>
      </c>
      <c r="D12" s="224">
        <f t="shared" si="1"/>
        <v>536.44799999999998</v>
      </c>
      <c r="E12" s="224">
        <f t="shared" si="2"/>
        <v>536</v>
      </c>
      <c r="F12" s="225">
        <f t="shared" si="3"/>
        <v>53.6</v>
      </c>
      <c r="G12">
        <f>E12*4*2</f>
        <v>4288</v>
      </c>
    </row>
    <row r="13" spans="2:7" x14ac:dyDescent="0.25">
      <c r="B13" s="226">
        <v>3.1</v>
      </c>
      <c r="C13" s="227">
        <f t="shared" si="0"/>
        <v>75.590400000000002</v>
      </c>
      <c r="D13" s="227">
        <f t="shared" si="1"/>
        <v>755.904</v>
      </c>
      <c r="E13" s="227">
        <f t="shared" si="2"/>
        <v>755</v>
      </c>
      <c r="F13" s="230">
        <f t="shared" si="3"/>
        <v>75.5</v>
      </c>
      <c r="G13">
        <f>E13*4*2</f>
        <v>6040</v>
      </c>
    </row>
    <row r="14" spans="2:7" x14ac:dyDescent="0.25">
      <c r="D14" s="228">
        <f>SUM(D6:D13)*4</f>
        <v>9168.384</v>
      </c>
      <c r="E14" s="228">
        <f>SUM(E6:E13)*4</f>
        <v>9148</v>
      </c>
      <c r="G14">
        <f>SUM(G6:G13)</f>
        <v>22280</v>
      </c>
    </row>
    <row r="15" spans="2:7" x14ac:dyDescent="0.25">
      <c r="E15" s="228"/>
    </row>
    <row r="16" spans="2:7" x14ac:dyDescent="0.25">
      <c r="C16" s="206" t="s">
        <v>365</v>
      </c>
      <c r="D16" s="206">
        <v>4580</v>
      </c>
    </row>
    <row r="18" spans="2:6" x14ac:dyDescent="0.25">
      <c r="B18" s="220" t="s">
        <v>360</v>
      </c>
      <c r="C18" s="221" t="s">
        <v>361</v>
      </c>
      <c r="D18" s="222" t="s">
        <v>362</v>
      </c>
      <c r="E18" s="222" t="s">
        <v>363</v>
      </c>
      <c r="F18" s="229" t="s">
        <v>364</v>
      </c>
    </row>
    <row r="19" spans="2:6" x14ac:dyDescent="0.25">
      <c r="B19" s="223">
        <v>0.28000000000000003</v>
      </c>
      <c r="C19" s="224">
        <f>B19*$C$2/100</f>
        <v>6.8275200000000007</v>
      </c>
      <c r="D19" s="224">
        <f>C19/$C$3</f>
        <v>68.275199999999998</v>
      </c>
      <c r="E19" s="224">
        <f>INT(D19)</f>
        <v>68</v>
      </c>
      <c r="F19" s="225">
        <f>E19*$C$3</f>
        <v>6.8000000000000007</v>
      </c>
    </row>
    <row r="20" spans="2:6" x14ac:dyDescent="0.25">
      <c r="B20" s="223">
        <v>0.38</v>
      </c>
      <c r="C20" s="224">
        <f t="shared" ref="C20:C26" si="5">B20*$C$2/100</f>
        <v>9.2659200000000013</v>
      </c>
      <c r="D20" s="224">
        <f t="shared" ref="D20:D26" si="6">C20/$C$3</f>
        <v>92.659200000000013</v>
      </c>
      <c r="E20" s="224">
        <f t="shared" ref="E20:E26" si="7">INT(D20)</f>
        <v>92</v>
      </c>
      <c r="F20" s="225">
        <f t="shared" ref="F20:F26" si="8">E20*$C$3</f>
        <v>9.2000000000000011</v>
      </c>
    </row>
    <row r="21" spans="2:6" x14ac:dyDescent="0.25">
      <c r="B21" s="223">
        <v>0.56000000000000005</v>
      </c>
      <c r="C21" s="224">
        <f t="shared" si="5"/>
        <v>13.655040000000001</v>
      </c>
      <c r="D21" s="224">
        <f t="shared" si="6"/>
        <v>136.5504</v>
      </c>
      <c r="E21" s="224">
        <f t="shared" si="7"/>
        <v>136</v>
      </c>
      <c r="F21" s="225">
        <f t="shared" si="8"/>
        <v>13.600000000000001</v>
      </c>
    </row>
    <row r="22" spans="2:6" x14ac:dyDescent="0.25">
      <c r="B22" s="223">
        <v>0.75</v>
      </c>
      <c r="C22" s="224">
        <f t="shared" si="5"/>
        <v>18.288</v>
      </c>
      <c r="D22" s="224">
        <f t="shared" si="6"/>
        <v>182.88</v>
      </c>
      <c r="E22" s="224">
        <f t="shared" si="7"/>
        <v>182</v>
      </c>
      <c r="F22" s="225">
        <f t="shared" si="8"/>
        <v>18.2</v>
      </c>
    </row>
    <row r="23" spans="2:6" x14ac:dyDescent="0.25">
      <c r="B23" s="223">
        <v>1.1000000000000001</v>
      </c>
      <c r="C23" s="224">
        <f t="shared" si="5"/>
        <v>26.822400000000002</v>
      </c>
      <c r="D23" s="224">
        <f t="shared" si="6"/>
        <v>268.22399999999999</v>
      </c>
      <c r="E23" s="224">
        <f t="shared" si="7"/>
        <v>268</v>
      </c>
      <c r="F23" s="225">
        <f t="shared" si="8"/>
        <v>26.8</v>
      </c>
    </row>
    <row r="24" spans="2:6" x14ac:dyDescent="0.25">
      <c r="B24" s="223">
        <v>1.5</v>
      </c>
      <c r="C24" s="224">
        <f t="shared" si="5"/>
        <v>36.576000000000001</v>
      </c>
      <c r="D24" s="224">
        <f t="shared" si="6"/>
        <v>365.76</v>
      </c>
      <c r="E24" s="224">
        <f t="shared" si="7"/>
        <v>365</v>
      </c>
      <c r="F24" s="225">
        <f t="shared" si="8"/>
        <v>36.5</v>
      </c>
    </row>
    <row r="25" spans="2:6" x14ac:dyDescent="0.25">
      <c r="B25" s="223">
        <v>2.2999999999999998</v>
      </c>
      <c r="C25" s="224">
        <f t="shared" si="5"/>
        <v>56.083199999999998</v>
      </c>
      <c r="D25" s="224">
        <f t="shared" si="6"/>
        <v>560.83199999999999</v>
      </c>
      <c r="E25" s="224">
        <f t="shared" si="7"/>
        <v>560</v>
      </c>
      <c r="F25" s="225">
        <f t="shared" si="8"/>
        <v>56</v>
      </c>
    </row>
    <row r="26" spans="2:6" x14ac:dyDescent="0.25">
      <c r="B26" s="226">
        <v>3.1</v>
      </c>
      <c r="C26" s="227">
        <f t="shared" si="5"/>
        <v>75.590400000000002</v>
      </c>
      <c r="D26" s="227">
        <f t="shared" si="6"/>
        <v>755.904</v>
      </c>
      <c r="E26" s="227">
        <f t="shared" si="7"/>
        <v>755</v>
      </c>
      <c r="F26" s="230">
        <f t="shared" si="8"/>
        <v>75.5</v>
      </c>
    </row>
    <row r="27" spans="2:6" x14ac:dyDescent="0.25">
      <c r="D27" s="228">
        <f>SUM(D19:D26)*4</f>
        <v>9724.3392000000003</v>
      </c>
      <c r="E27" s="228">
        <f>SUM(E19:E26)*4</f>
        <v>9704</v>
      </c>
    </row>
    <row r="29" spans="2:6" x14ac:dyDescent="0.25">
      <c r="C29" s="206" t="s">
        <v>365</v>
      </c>
      <c r="D29" s="206">
        <v>4864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Prop Geom y de Materiales</vt:lpstr>
      <vt:lpstr>Prop Geom y de Materiales (2)</vt:lpstr>
      <vt:lpstr>Parámetros de Análisis</vt:lpstr>
      <vt:lpstr>Analisis Seccional</vt:lpstr>
      <vt:lpstr>Hoja1</vt:lpstr>
      <vt:lpstr>Resp local exp y analitica</vt:lpstr>
      <vt:lpstr>Drifts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Nuñez</cp:lastModifiedBy>
  <dcterms:created xsi:type="dcterms:W3CDTF">2022-03-18T16:39:52Z</dcterms:created>
  <dcterms:modified xsi:type="dcterms:W3CDTF">2023-10-04T00:00:38Z</dcterms:modified>
</cp:coreProperties>
</file>