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 activeTab="2"/>
  </bookViews>
  <sheets>
    <sheet name="Model" sheetId="1" r:id="rId1"/>
    <sheet name="Hoja1" sheetId="3" r:id="rId2"/>
    <sheet name=" Drift y Factor de daño  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6" i="2"/>
  <c r="G6" i="2" l="1"/>
  <c r="E6" i="2"/>
  <c r="F20" i="2"/>
  <c r="Q17" i="2"/>
  <c r="Q14" i="2"/>
  <c r="Q13" i="2"/>
  <c r="Q12" i="2"/>
  <c r="P17" i="2"/>
  <c r="P14" i="2"/>
  <c r="P13" i="2"/>
  <c r="P12" i="2"/>
  <c r="E8" i="2"/>
  <c r="F8" i="2" s="1"/>
  <c r="F9" i="2"/>
  <c r="E7" i="2"/>
  <c r="F7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G7" i="2" l="1"/>
  <c r="G8" i="2" s="1"/>
  <c r="G9" i="2" s="1"/>
  <c r="G10" i="2" s="1"/>
  <c r="G11" i="2" s="1"/>
  <c r="F21" i="2"/>
  <c r="F22" i="2" s="1"/>
  <c r="T41" i="1"/>
  <c r="T36" i="1"/>
  <c r="T33" i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15" i="3" l="1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<sst xmlns="http://schemas.openxmlformats.org/spreadsheetml/2006/main" count="146" uniqueCount="124">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</sst>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/>
        <xdr:cNvGrpSpPr/>
      </xdr:nvGrpSpPr>
      <xdr:grpSpPr>
        <a:xfrm>
          <a:off x="7212042" y="5097318"/>
          <a:ext cx="4108275" cy="3278010"/>
          <a:chOff x="7127376" y="4208318"/>
          <a:chExt cx="4108275" cy="3278010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/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/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/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opLeftCell="A4" zoomScaleNormal="100" workbookViewId="0">
      <selection activeCell="I19" sqref="I19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121" t="s">
        <v>4</v>
      </c>
      <c r="L8" s="122"/>
      <c r="M8" s="122"/>
      <c r="N8" s="122"/>
      <c r="O8" s="123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0" t="s">
        <v>10</v>
      </c>
      <c r="S10" s="17" t="s">
        <v>9</v>
      </c>
      <c r="T10" s="17"/>
      <c r="U10" s="45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1" t="s">
        <v>11</v>
      </c>
      <c r="S11" s="52" t="s">
        <v>12</v>
      </c>
      <c r="T11" s="13">
        <v>584</v>
      </c>
      <c r="U11" s="46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1"/>
      <c r="S12" s="52"/>
      <c r="T12" s="13">
        <f>T11*10.2</f>
        <v>5956.7999999999993</v>
      </c>
      <c r="U12" s="46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R13" s="51"/>
      <c r="S13" s="52" t="s">
        <v>13</v>
      </c>
      <c r="T13" s="13">
        <v>584</v>
      </c>
      <c r="U13" s="46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R14" s="51"/>
      <c r="S14" s="52"/>
      <c r="T14" s="13">
        <f>T13*10.2</f>
        <v>5956.7999999999993</v>
      </c>
      <c r="U14" s="46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R15" s="51"/>
      <c r="S15" s="52" t="s">
        <v>16</v>
      </c>
      <c r="T15" s="13">
        <v>584</v>
      </c>
      <c r="U15" s="46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R16" s="51"/>
      <c r="S16" s="52"/>
      <c r="T16" s="13">
        <f>T15*10.2</f>
        <v>5956.7999999999993</v>
      </c>
      <c r="U16" s="46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R17" s="51"/>
      <c r="S17" s="52" t="s">
        <v>17</v>
      </c>
      <c r="T17" s="13">
        <v>473</v>
      </c>
      <c r="U17" s="46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R18" s="51"/>
      <c r="S18" s="52"/>
      <c r="T18" s="13">
        <f>T17*10.2</f>
        <v>4824.5999999999995</v>
      </c>
      <c r="U18" s="46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51" t="s">
        <v>18</v>
      </c>
      <c r="S19" s="52" t="s">
        <v>19</v>
      </c>
      <c r="T19" s="13">
        <v>200000</v>
      </c>
      <c r="U19" s="46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R20" s="51"/>
      <c r="S20" s="52"/>
      <c r="T20" s="13">
        <f>T19*10.2</f>
        <v>2039999.9999999998</v>
      </c>
      <c r="U20" s="46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51" t="s">
        <v>20</v>
      </c>
      <c r="S21" s="52" t="s">
        <v>21</v>
      </c>
      <c r="T21" s="13">
        <v>0</v>
      </c>
      <c r="U21" s="46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53" t="s">
        <v>22</v>
      </c>
      <c r="S22" s="52" t="s">
        <v>24</v>
      </c>
      <c r="T22" s="13">
        <v>18</v>
      </c>
      <c r="U22" s="46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53" t="s">
        <v>23</v>
      </c>
      <c r="S23" s="52" t="s">
        <v>25</v>
      </c>
      <c r="T23" s="13">
        <v>0.9</v>
      </c>
      <c r="U23" s="46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R24" s="51"/>
      <c r="S24" s="52" t="s">
        <v>26</v>
      </c>
      <c r="T24" s="13">
        <v>0.15</v>
      </c>
      <c r="U24" s="46"/>
    </row>
    <row r="25" spans="11:21" x14ac:dyDescent="0.25">
      <c r="K25" s="64">
        <v>16</v>
      </c>
      <c r="L25" s="65">
        <v>0</v>
      </c>
      <c r="M25" s="66">
        <f t="shared" si="0"/>
        <v>0</v>
      </c>
      <c r="N25" s="65">
        <v>750</v>
      </c>
      <c r="O25" s="67">
        <f t="shared" si="1"/>
        <v>75</v>
      </c>
      <c r="R25" s="51"/>
      <c r="S25" s="52" t="s">
        <v>27</v>
      </c>
      <c r="T25" s="13">
        <v>0</v>
      </c>
      <c r="U25" s="46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R26" s="51"/>
      <c r="S26" s="52" t="s">
        <v>28</v>
      </c>
      <c r="T26" s="13">
        <v>1</v>
      </c>
      <c r="U26" s="46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R27" s="51"/>
      <c r="S27" s="52" t="s">
        <v>29</v>
      </c>
      <c r="T27" s="13">
        <v>0</v>
      </c>
      <c r="U27" s="46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R28" s="54"/>
      <c r="S28" s="40" t="s">
        <v>30</v>
      </c>
      <c r="T28" s="55">
        <v>1</v>
      </c>
      <c r="U28" s="56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50" t="s">
        <v>60</v>
      </c>
      <c r="S29" s="57" t="s">
        <v>61</v>
      </c>
      <c r="T29" s="17"/>
      <c r="U29" s="48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R30" s="51" t="s">
        <v>62</v>
      </c>
      <c r="S30" s="13" t="s">
        <v>63</v>
      </c>
      <c r="T30" s="58">
        <v>-29</v>
      </c>
      <c r="U30" s="49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51" t="s">
        <v>64</v>
      </c>
      <c r="S31" s="13" t="s">
        <v>65</v>
      </c>
      <c r="T31" s="59">
        <v>-2E-3</v>
      </c>
      <c r="U31" s="49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S32" s="62" t="s">
        <v>86</v>
      </c>
      <c r="T32" s="62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R33" s="51" t="s">
        <v>66</v>
      </c>
      <c r="S33" s="13" t="s">
        <v>67</v>
      </c>
      <c r="T33" s="13">
        <f>2*T30/T31</f>
        <v>29000</v>
      </c>
      <c r="U33" s="49" t="s">
        <v>68</v>
      </c>
    </row>
    <row r="34" spans="1:21" ht="15.75" thickBot="1" x14ac:dyDescent="0.3">
      <c r="S34" s="62" t="s">
        <v>87</v>
      </c>
      <c r="T34" s="62">
        <f>2*T30/T32</f>
        <v>11600</v>
      </c>
      <c r="U34" s="62" t="s">
        <v>71</v>
      </c>
    </row>
    <row r="35" spans="1:21" ht="15.75" thickBot="1" x14ac:dyDescent="0.3">
      <c r="C35" s="36" t="s">
        <v>51</v>
      </c>
      <c r="D35" s="43" t="s">
        <v>52</v>
      </c>
      <c r="E35" s="37">
        <v>750</v>
      </c>
      <c r="F35" s="20" t="s">
        <v>53</v>
      </c>
      <c r="K35" s="121" t="s">
        <v>5</v>
      </c>
      <c r="L35" s="122"/>
      <c r="M35" s="122"/>
      <c r="N35" s="122"/>
      <c r="O35" s="123"/>
      <c r="R35" s="51" t="s">
        <v>69</v>
      </c>
      <c r="S35" s="13" t="s">
        <v>70</v>
      </c>
      <c r="T35" s="13">
        <v>0</v>
      </c>
      <c r="U35" s="49" t="s">
        <v>15</v>
      </c>
    </row>
    <row r="36" spans="1:21" x14ac:dyDescent="0.25">
      <c r="C36" s="36" t="s">
        <v>54</v>
      </c>
      <c r="D36" s="43" t="s">
        <v>55</v>
      </c>
      <c r="E36" s="37">
        <f>L33</f>
        <v>1500</v>
      </c>
      <c r="F36" s="20" t="s">
        <v>53</v>
      </c>
      <c r="K36" s="2" t="s">
        <v>7</v>
      </c>
      <c r="L36" s="124" t="s">
        <v>8</v>
      </c>
      <c r="M36" s="124"/>
      <c r="N36" s="124"/>
      <c r="O36" s="125"/>
      <c r="R36" s="51" t="s">
        <v>80</v>
      </c>
      <c r="S36" s="13" t="s">
        <v>85</v>
      </c>
      <c r="T36" s="13">
        <f>N13</f>
        <v>150</v>
      </c>
      <c r="U36" s="49" t="s">
        <v>53</v>
      </c>
    </row>
    <row r="37" spans="1:21" x14ac:dyDescent="0.25">
      <c r="C37" s="39" t="s">
        <v>56</v>
      </c>
      <c r="D37" s="40" t="s">
        <v>57</v>
      </c>
      <c r="E37" s="41">
        <f>E35/E36</f>
        <v>0.5</v>
      </c>
      <c r="F37" s="42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1" t="s">
        <v>82</v>
      </c>
      <c r="S37" s="13" t="s">
        <v>81</v>
      </c>
      <c r="T37" s="13">
        <v>87.6</v>
      </c>
      <c r="U37" s="49" t="s">
        <v>83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1" t="s">
        <v>72</v>
      </c>
      <c r="S38" s="13" t="s">
        <v>84</v>
      </c>
      <c r="T38" s="60">
        <f>T31-T30/T33+2*(T37/T36)/T30</f>
        <v>-4.1275862068965517E-2</v>
      </c>
      <c r="U38" s="49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1" t="s">
        <v>73</v>
      </c>
      <c r="S39" s="13" t="s">
        <v>74</v>
      </c>
      <c r="T39" s="61">
        <f>0.31*ABS(T30)^(1/2)</f>
        <v>1.6694010902116962</v>
      </c>
      <c r="U39" s="49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1" t="s">
        <v>75</v>
      </c>
      <c r="S40" s="13" t="s">
        <v>76</v>
      </c>
      <c r="T40" s="13">
        <v>8.0000000000000007E-5</v>
      </c>
      <c r="U40" s="49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 t="s">
        <v>77</v>
      </c>
      <c r="S41" s="13" t="s">
        <v>88</v>
      </c>
      <c r="T41" s="13">
        <f>0.05*T33</f>
        <v>1450</v>
      </c>
      <c r="U41" s="49" t="s">
        <v>71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4" t="s">
        <v>78</v>
      </c>
      <c r="S42" s="55" t="s">
        <v>79</v>
      </c>
      <c r="T42" s="55">
        <v>0.1</v>
      </c>
      <c r="U42" s="56"/>
    </row>
    <row r="43" spans="1:21" x14ac:dyDescent="0.25">
      <c r="A43" s="16"/>
      <c r="D43" s="115" t="s">
        <v>41</v>
      </c>
      <c r="E43" s="116"/>
      <c r="F43" s="25" t="s">
        <v>40</v>
      </c>
      <c r="G43" s="115" t="s">
        <v>44</v>
      </c>
      <c r="H43" s="116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117" t="s">
        <v>42</v>
      </c>
      <c r="E44" s="118"/>
      <c r="F44" s="26" t="s">
        <v>43</v>
      </c>
      <c r="G44" s="117" t="s">
        <v>45</v>
      </c>
      <c r="H44" s="118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119" t="s">
        <v>31</v>
      </c>
      <c r="B46" s="120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113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114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113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114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topLeftCell="A46" workbookViewId="0">
      <selection activeCell="F9" sqref="F9"/>
    </sheetView>
  </sheetViews>
  <sheetFormatPr baseColWidth="10" defaultRowHeight="15" x14ac:dyDescent="0.25"/>
  <cols>
    <col min="1" max="2" width="11.42578125" style="44"/>
    <col min="3" max="3" width="10.85546875" style="44" customWidth="1"/>
    <col min="4" max="4" width="22" style="44" customWidth="1"/>
    <col min="5" max="5" width="21.140625" style="44" customWidth="1"/>
    <col min="6" max="6" width="25.85546875" style="44" customWidth="1"/>
    <col min="7" max="16384" width="11.42578125" style="44"/>
  </cols>
  <sheetData>
    <row r="3" spans="3:7" ht="15.75" thickBot="1" x14ac:dyDescent="0.3"/>
    <row r="4" spans="3:7" ht="15.75" thickBot="1" x14ac:dyDescent="0.3">
      <c r="C4" s="121" t="s">
        <v>4</v>
      </c>
      <c r="D4" s="122"/>
      <c r="E4" s="122"/>
      <c r="F4" s="122"/>
      <c r="G4" s="123"/>
    </row>
    <row r="5" spans="3:7" x14ac:dyDescent="0.25">
      <c r="C5" s="2" t="s">
        <v>6</v>
      </c>
      <c r="D5" s="38" t="s">
        <v>0</v>
      </c>
      <c r="E5" s="7" t="s">
        <v>1</v>
      </c>
      <c r="F5" s="38" t="s">
        <v>2</v>
      </c>
      <c r="G5" s="10" t="s">
        <v>3</v>
      </c>
    </row>
    <row r="6" spans="3:7" x14ac:dyDescent="0.25">
      <c r="C6" s="4">
        <v>1</v>
      </c>
      <c r="D6" s="13">
        <v>0</v>
      </c>
      <c r="E6" s="47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47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47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47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47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47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47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47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47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47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47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47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47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47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47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47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47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47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47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47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47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47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47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tabSelected="1" zoomScale="90" zoomScaleNormal="90" workbookViewId="0">
      <selection activeCell="E4" sqref="E4"/>
    </sheetView>
  </sheetViews>
  <sheetFormatPr baseColWidth="10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44" customWidth="1"/>
    <col min="11" max="11" width="14.140625" style="44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78" t="s">
        <v>89</v>
      </c>
      <c r="E2" s="70">
        <v>750</v>
      </c>
    </row>
    <row r="3" spans="3:18" x14ac:dyDescent="0.25">
      <c r="D3" s="79" t="s">
        <v>92</v>
      </c>
      <c r="E3" s="80">
        <f>0.15</f>
        <v>0.15</v>
      </c>
      <c r="F3">
        <v>0.05</v>
      </c>
    </row>
    <row r="5" spans="3:18" x14ac:dyDescent="0.25">
      <c r="D5" s="68" t="s">
        <v>59</v>
      </c>
      <c r="E5" s="69" t="s">
        <v>90</v>
      </c>
      <c r="F5" s="69" t="s">
        <v>91</v>
      </c>
      <c r="G5" s="70" t="s">
        <v>100</v>
      </c>
      <c r="J5" s="83" t="s">
        <v>102</v>
      </c>
      <c r="K5" s="84" t="s">
        <v>105</v>
      </c>
    </row>
    <row r="6" spans="3:18" x14ac:dyDescent="0.25">
      <c r="C6">
        <v>5</v>
      </c>
      <c r="D6" s="71">
        <v>0.05</v>
      </c>
      <c r="E6" s="72">
        <f t="shared" ref="E6:E20" si="0">$E$2*D6/100</f>
        <v>0.375</v>
      </c>
      <c r="F6" s="72">
        <f>E6/$E$3</f>
        <v>2.5</v>
      </c>
      <c r="G6" s="73">
        <f>F6*4</f>
        <v>10</v>
      </c>
      <c r="I6" s="78" t="s">
        <v>103</v>
      </c>
      <c r="J6" s="69">
        <f>G11+F12</f>
        <v>270</v>
      </c>
      <c r="K6" s="70">
        <v>840</v>
      </c>
    </row>
    <row r="7" spans="3:18" x14ac:dyDescent="0.25">
      <c r="D7" s="71">
        <v>0.1</v>
      </c>
      <c r="E7" s="72">
        <f t="shared" si="0"/>
        <v>0.75</v>
      </c>
      <c r="F7" s="72">
        <f t="shared" ref="F6:F20" si="1">E7/$E$3</f>
        <v>5</v>
      </c>
      <c r="G7" s="73">
        <f>F7*4+G6</f>
        <v>30</v>
      </c>
      <c r="I7" s="82" t="s">
        <v>104</v>
      </c>
      <c r="J7" s="77">
        <f>G11+F12*3</f>
        <v>330</v>
      </c>
      <c r="K7" s="80">
        <v>1020</v>
      </c>
    </row>
    <row r="8" spans="3:18" x14ac:dyDescent="0.25">
      <c r="C8">
        <v>15</v>
      </c>
      <c r="D8" s="71">
        <v>0.15</v>
      </c>
      <c r="E8" s="72">
        <f t="shared" si="0"/>
        <v>1.125</v>
      </c>
      <c r="F8" s="72">
        <f t="shared" si="1"/>
        <v>7.5</v>
      </c>
      <c r="G8" s="73">
        <f>F8*4+G7</f>
        <v>60</v>
      </c>
    </row>
    <row r="9" spans="3:18" x14ac:dyDescent="0.25">
      <c r="D9" s="71">
        <v>0.2</v>
      </c>
      <c r="E9" s="72">
        <f t="shared" si="0"/>
        <v>1.5</v>
      </c>
      <c r="F9" s="72">
        <f t="shared" si="1"/>
        <v>10</v>
      </c>
      <c r="G9" s="73">
        <f t="shared" ref="G9:G19" si="2">F9*4+G8</f>
        <v>100</v>
      </c>
      <c r="J9" s="126" t="s">
        <v>122</v>
      </c>
      <c r="K9" s="127"/>
      <c r="L9" s="127"/>
      <c r="M9" s="128"/>
      <c r="O9" s="126" t="s">
        <v>112</v>
      </c>
      <c r="P9" s="127"/>
      <c r="Q9" s="128"/>
    </row>
    <row r="10" spans="3:18" x14ac:dyDescent="0.25">
      <c r="D10" s="71">
        <v>0.3</v>
      </c>
      <c r="E10" s="72">
        <f t="shared" si="0"/>
        <v>2.25</v>
      </c>
      <c r="F10" s="72">
        <f t="shared" si="1"/>
        <v>15</v>
      </c>
      <c r="G10" s="73">
        <f t="shared" si="2"/>
        <v>160</v>
      </c>
      <c r="J10" s="126" t="s">
        <v>120</v>
      </c>
      <c r="K10" s="128"/>
      <c r="L10" s="126" t="s">
        <v>121</v>
      </c>
      <c r="M10" s="128"/>
    </row>
    <row r="11" spans="3:18" x14ac:dyDescent="0.25">
      <c r="D11" s="71">
        <v>0.4</v>
      </c>
      <c r="E11" s="72">
        <f t="shared" si="0"/>
        <v>3</v>
      </c>
      <c r="F11" s="72">
        <f t="shared" si="1"/>
        <v>20</v>
      </c>
      <c r="G11" s="73">
        <f t="shared" si="2"/>
        <v>240</v>
      </c>
      <c r="J11" s="96">
        <v>840</v>
      </c>
      <c r="K11" s="96">
        <v>1020</v>
      </c>
      <c r="L11" s="106">
        <v>1568</v>
      </c>
      <c r="M11" s="106">
        <v>1748</v>
      </c>
      <c r="O11" s="78" t="s">
        <v>93</v>
      </c>
      <c r="P11" s="87">
        <v>-2E-3</v>
      </c>
      <c r="Q11" s="103">
        <v>-2E-3</v>
      </c>
    </row>
    <row r="12" spans="3:18" x14ac:dyDescent="0.25">
      <c r="C12" t="s">
        <v>101</v>
      </c>
      <c r="D12" s="74">
        <v>0.6</v>
      </c>
      <c r="E12" s="75">
        <f t="shared" si="0"/>
        <v>4.5</v>
      </c>
      <c r="F12" s="92">
        <f t="shared" si="1"/>
        <v>30</v>
      </c>
      <c r="G12" s="73">
        <f>F12*4+G11</f>
        <v>360</v>
      </c>
      <c r="I12" s="78" t="s">
        <v>106</v>
      </c>
      <c r="J12" s="97">
        <v>3.3923100000000001E-4</v>
      </c>
      <c r="K12" s="97">
        <v>6.5714099999999995E-5</v>
      </c>
      <c r="L12" s="107">
        <v>3.7861200000000001E-4</v>
      </c>
      <c r="M12" s="108">
        <v>-4.4711700000000001E-6</v>
      </c>
      <c r="O12" s="85" t="s">
        <v>94</v>
      </c>
      <c r="P12" s="91">
        <f>J15</f>
        <v>1.16819625098747E-2</v>
      </c>
      <c r="Q12" s="105">
        <f>L15</f>
        <v>1.6034840853379102E-2</v>
      </c>
    </row>
    <row r="13" spans="3:18" x14ac:dyDescent="0.25">
      <c r="D13" s="71">
        <v>0.8</v>
      </c>
      <c r="E13" s="72">
        <f t="shared" si="0"/>
        <v>6</v>
      </c>
      <c r="F13" s="72">
        <f t="shared" si="1"/>
        <v>40</v>
      </c>
      <c r="G13" s="73">
        <f t="shared" si="2"/>
        <v>520</v>
      </c>
      <c r="I13" s="85" t="s">
        <v>107</v>
      </c>
      <c r="J13" s="98">
        <v>1.14895E-2</v>
      </c>
      <c r="K13" s="98">
        <v>4.2931899999999997E-3</v>
      </c>
      <c r="L13" s="109">
        <v>1.5857799999999998E-2</v>
      </c>
      <c r="M13" s="109">
        <v>8.0349700000000007E-3</v>
      </c>
      <c r="O13" s="85" t="s">
        <v>95</v>
      </c>
      <c r="P13" s="91">
        <f>K16</f>
        <v>-9.7497977308560904E-4</v>
      </c>
      <c r="Q13" s="104">
        <f>M16</f>
        <v>-8.1811855697334597E-4</v>
      </c>
    </row>
    <row r="14" spans="3:18" x14ac:dyDescent="0.25">
      <c r="D14" s="71">
        <v>1</v>
      </c>
      <c r="E14" s="72">
        <f t="shared" si="0"/>
        <v>7.5</v>
      </c>
      <c r="F14" s="72">
        <f t="shared" si="1"/>
        <v>50</v>
      </c>
      <c r="G14" s="73">
        <f t="shared" si="2"/>
        <v>720</v>
      </c>
      <c r="I14" s="79" t="s">
        <v>108</v>
      </c>
      <c r="J14" s="99">
        <v>2.95503E-3</v>
      </c>
      <c r="K14" s="98">
        <v>-4.6829699999999998E-3</v>
      </c>
      <c r="L14" s="109">
        <v>3.3297399999999999E-3</v>
      </c>
      <c r="M14" s="109">
        <v>-5.3677899999999999E-3</v>
      </c>
      <c r="O14" s="85" t="s">
        <v>96</v>
      </c>
      <c r="P14" s="88">
        <f>P12-P13</f>
        <v>1.2656942282960309E-2</v>
      </c>
      <c r="Q14" s="104">
        <f>Q12-Q13</f>
        <v>1.6852959410352447E-2</v>
      </c>
    </row>
    <row r="15" spans="3:18" x14ac:dyDescent="0.25">
      <c r="D15" s="71">
        <v>1.2</v>
      </c>
      <c r="E15" s="72">
        <f t="shared" si="0"/>
        <v>9</v>
      </c>
      <c r="F15" s="72">
        <f t="shared" si="1"/>
        <v>60</v>
      </c>
      <c r="G15" s="73">
        <f t="shared" si="2"/>
        <v>960</v>
      </c>
      <c r="I15" s="78" t="s">
        <v>109</v>
      </c>
      <c r="J15" s="100">
        <v>1.16819625098747E-2</v>
      </c>
      <c r="K15" s="97">
        <v>5.3338838730856101E-3</v>
      </c>
      <c r="L15" s="112">
        <v>1.6034840853379102E-2</v>
      </c>
      <c r="M15" s="96">
        <v>8.8486173869733505E-3</v>
      </c>
      <c r="O15" s="85" t="s">
        <v>97</v>
      </c>
      <c r="P15" s="86">
        <v>0.15</v>
      </c>
      <c r="Q15" s="105">
        <v>0.15</v>
      </c>
    </row>
    <row r="16" spans="3:18" x14ac:dyDescent="0.25">
      <c r="D16" s="71">
        <v>1.4</v>
      </c>
      <c r="E16" s="72">
        <f t="shared" si="0"/>
        <v>10.5</v>
      </c>
      <c r="F16" s="72">
        <f t="shared" si="1"/>
        <v>70</v>
      </c>
      <c r="G16" s="73">
        <f t="shared" si="2"/>
        <v>1240</v>
      </c>
      <c r="I16" s="85" t="s">
        <v>110</v>
      </c>
      <c r="J16" s="98">
        <v>1.46768490125329E-4</v>
      </c>
      <c r="K16" s="102">
        <v>-9.7497977308560904E-4</v>
      </c>
      <c r="L16" s="108">
        <v>2.0157114662094599E-4</v>
      </c>
      <c r="M16" s="110">
        <v>-8.1811855697334597E-4</v>
      </c>
      <c r="O16" s="85" t="s">
        <v>98</v>
      </c>
      <c r="P16" s="86">
        <v>0.5</v>
      </c>
      <c r="Q16" s="105">
        <v>0.5</v>
      </c>
      <c r="R16" s="63"/>
    </row>
    <row r="17" spans="4:18" x14ac:dyDescent="0.25">
      <c r="D17" s="71">
        <v>1.6</v>
      </c>
      <c r="E17" s="72">
        <f t="shared" si="0"/>
        <v>12</v>
      </c>
      <c r="F17" s="72">
        <f t="shared" si="1"/>
        <v>80</v>
      </c>
      <c r="G17" s="73">
        <f t="shared" si="2"/>
        <v>1560</v>
      </c>
      <c r="I17" s="79" t="s">
        <v>111</v>
      </c>
      <c r="J17" s="101">
        <v>0</v>
      </c>
      <c r="K17" s="101">
        <v>0</v>
      </c>
      <c r="L17" s="101">
        <v>0</v>
      </c>
      <c r="M17" s="101">
        <v>0</v>
      </c>
      <c r="O17" s="89" t="s">
        <v>99</v>
      </c>
      <c r="P17" s="90">
        <f>1/(1+$P$15*ABS(P14/$P$11)^$P$16)</f>
        <v>0.72603356433484856</v>
      </c>
      <c r="Q17" s="111">
        <f>1/(1+$Q$15*ABS(Q14/$P$11)^$Q$16)</f>
        <v>0.69665730346768262</v>
      </c>
    </row>
    <row r="18" spans="4:18" x14ac:dyDescent="0.25">
      <c r="D18" s="71">
        <v>1.8</v>
      </c>
      <c r="E18" s="72">
        <f t="shared" si="0"/>
        <v>13.5</v>
      </c>
      <c r="F18" s="72">
        <f t="shared" si="1"/>
        <v>90</v>
      </c>
      <c r="G18" s="73">
        <f t="shared" si="2"/>
        <v>1920</v>
      </c>
    </row>
    <row r="19" spans="4:18" x14ac:dyDescent="0.25">
      <c r="D19" s="71">
        <v>2</v>
      </c>
      <c r="E19" s="72">
        <f t="shared" si="0"/>
        <v>15</v>
      </c>
      <c r="F19" s="72">
        <f t="shared" si="1"/>
        <v>100</v>
      </c>
      <c r="G19" s="73">
        <f t="shared" si="2"/>
        <v>2320</v>
      </c>
    </row>
    <row r="20" spans="4:18" x14ac:dyDescent="0.25">
      <c r="D20" s="76">
        <v>2.4</v>
      </c>
      <c r="E20" s="77">
        <f t="shared" si="0"/>
        <v>18</v>
      </c>
      <c r="F20" s="77">
        <f t="shared" si="1"/>
        <v>120</v>
      </c>
      <c r="G20" s="93">
        <f>F20*4+G19</f>
        <v>2800</v>
      </c>
    </row>
    <row r="21" spans="4:18" x14ac:dyDescent="0.25">
      <c r="D21" s="44"/>
      <c r="E21" s="44"/>
      <c r="F21" s="94">
        <f>SUM(F6:F20)*4</f>
        <v>2800</v>
      </c>
      <c r="G21" s="44"/>
    </row>
    <row r="22" spans="4:18" x14ac:dyDescent="0.25">
      <c r="D22" s="44"/>
      <c r="E22" s="44" t="s">
        <v>123</v>
      </c>
      <c r="F22" s="81">
        <f>F21*3</f>
        <v>8400</v>
      </c>
      <c r="G22" s="44"/>
    </row>
    <row r="27" spans="4:18" x14ac:dyDescent="0.25">
      <c r="R27" s="95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</vt:lpstr>
      <vt:lpstr>Hoja1</vt:lpstr>
      <vt:lpstr> Drift y Factor de daño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2023-08-26T00:38:29Z</dcterms:modified>
</cp:coreProperties>
</file>