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maryj\Documents\GitHub\Ejemplos\Validacion\SW-T2-S3-4\Documentation\"/>
    </mc:Choice>
  </mc:AlternateContent>
  <xr:revisionPtr revIDLastSave="0" documentId="13_ncr:1_{E8E7CA71-8CCE-42BC-B4E1-2DAA2B0ED46D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Model" sheetId="1" r:id="rId1"/>
    <sheet name="Hoja1" sheetId="3" r:id="rId2"/>
    <sheet name=" Drift y Factor de daño  " sheetId="2" r:id="rId3"/>
    <sheet name="Resp local exp y analitica " sheetId="4" r:id="rId4"/>
    <sheet name="Energia Disipada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3" i="1" l="1"/>
  <c r="D103" i="1"/>
  <c r="F102" i="1"/>
  <c r="D102" i="1"/>
  <c r="F101" i="1"/>
  <c r="D101" i="1"/>
  <c r="F100" i="1"/>
  <c r="D100" i="1"/>
  <c r="F99" i="1"/>
  <c r="D99" i="1"/>
  <c r="F98" i="1"/>
  <c r="D98" i="1"/>
  <c r="F97" i="1"/>
  <c r="D97" i="1"/>
  <c r="F96" i="1"/>
  <c r="D96" i="1"/>
  <c r="F95" i="1"/>
  <c r="D95" i="1"/>
  <c r="F94" i="1"/>
  <c r="D94" i="1"/>
  <c r="F93" i="1"/>
  <c r="D93" i="1"/>
  <c r="F92" i="1"/>
  <c r="D92" i="1"/>
  <c r="F91" i="1"/>
  <c r="D91" i="1"/>
  <c r="F90" i="1"/>
  <c r="D90" i="1"/>
  <c r="F89" i="1"/>
  <c r="D89" i="1"/>
  <c r="F88" i="1"/>
  <c r="D88" i="1"/>
  <c r="F87" i="1"/>
  <c r="D87" i="1"/>
  <c r="F86" i="1"/>
  <c r="D86" i="1"/>
  <c r="F85" i="1"/>
  <c r="D85" i="1"/>
  <c r="F84" i="1"/>
  <c r="D84" i="1"/>
  <c r="F83" i="1"/>
  <c r="D83" i="1"/>
  <c r="F82" i="1"/>
  <c r="D82" i="1"/>
  <c r="F81" i="1"/>
  <c r="D81" i="1"/>
  <c r="F80" i="1"/>
  <c r="D80" i="1"/>
  <c r="C75" i="1"/>
  <c r="B34" i="4"/>
  <c r="B35" i="4" s="1"/>
  <c r="B36" i="4" s="1"/>
  <c r="B33" i="4"/>
  <c r="E6" i="2"/>
  <c r="P13" i="1"/>
  <c r="P14" i="1" s="1"/>
  <c r="P15" i="1" s="1"/>
  <c r="P16" i="1" s="1"/>
  <c r="P17" i="1" s="1"/>
  <c r="P18" i="1" s="1"/>
  <c r="P19" i="1" s="1"/>
  <c r="P20" i="1" s="1"/>
  <c r="P21" i="1" s="1"/>
  <c r="P22" i="1" s="1"/>
  <c r="P23" i="1" s="1"/>
  <c r="P24" i="1" s="1"/>
  <c r="P25" i="1" l="1"/>
  <c r="P26" i="1" s="1"/>
  <c r="P27" i="1" s="1"/>
  <c r="P28" i="1" s="1"/>
  <c r="P29" i="1" s="1"/>
  <c r="P30" i="1" s="1"/>
  <c r="P31" i="1" s="1"/>
  <c r="P32" i="1" s="1"/>
  <c r="P33" i="1" s="1"/>
  <c r="B7" i="4"/>
  <c r="B8" i="4" l="1"/>
  <c r="B9" i="4" s="1"/>
  <c r="B10" i="4" s="1"/>
  <c r="E3" i="2" l="1"/>
  <c r="F6" i="2" s="1"/>
  <c r="G6" i="2" l="1"/>
  <c r="Q13" i="2"/>
  <c r="Q12" i="2"/>
  <c r="Q14" i="2" s="1"/>
  <c r="Q17" i="2" s="1"/>
  <c r="P13" i="2"/>
  <c r="P12" i="2"/>
  <c r="P14" i="2" s="1"/>
  <c r="P17" i="2" s="1"/>
  <c r="E8" i="2"/>
  <c r="F8" i="2" s="1"/>
  <c r="E7" i="2"/>
  <c r="F7" i="2" s="1"/>
  <c r="E9" i="2"/>
  <c r="F9" i="2" s="1"/>
  <c r="E10" i="2"/>
  <c r="F10" i="2" s="1"/>
  <c r="E11" i="2"/>
  <c r="F11" i="2" s="1"/>
  <c r="E12" i="2"/>
  <c r="F12" i="2" s="1"/>
  <c r="E13" i="2"/>
  <c r="F13" i="2" s="1"/>
  <c r="E14" i="2"/>
  <c r="F14" i="2" s="1"/>
  <c r="E15" i="2"/>
  <c r="F15" i="2" s="1"/>
  <c r="E16" i="2"/>
  <c r="F16" i="2" s="1"/>
  <c r="E17" i="2"/>
  <c r="F17" i="2" s="1"/>
  <c r="E18" i="2"/>
  <c r="F18" i="2" s="1"/>
  <c r="E19" i="2"/>
  <c r="F19" i="2" s="1"/>
  <c r="E20" i="2"/>
  <c r="F20" i="2" s="1"/>
  <c r="G7" i="2" l="1"/>
  <c r="G8" i="2" s="1"/>
  <c r="G9" i="2" s="1"/>
  <c r="G10" i="2" s="1"/>
  <c r="G11" i="2" s="1"/>
  <c r="F21" i="2"/>
  <c r="F22" i="2" s="1"/>
  <c r="T36" i="1"/>
  <c r="T33" i="1"/>
  <c r="T41" i="1" s="1"/>
  <c r="T34" i="1"/>
  <c r="J6" i="2" l="1"/>
  <c r="J7" i="2"/>
  <c r="G12" i="2"/>
  <c r="G13" i="2" s="1"/>
  <c r="G14" i="2" s="1"/>
  <c r="G15" i="2" s="1"/>
  <c r="G16" i="2" s="1"/>
  <c r="G17" i="2" s="1"/>
  <c r="G18" i="2" s="1"/>
  <c r="G19" i="2" s="1"/>
  <c r="G20" i="2" s="1"/>
  <c r="T38" i="1"/>
  <c r="T39" i="1"/>
  <c r="F13" i="3" l="1"/>
  <c r="G13" i="3" s="1"/>
  <c r="F14" i="3"/>
  <c r="F17" i="3" s="1"/>
  <c r="F20" i="3" s="1"/>
  <c r="F23" i="3" s="1"/>
  <c r="F26" i="3" s="1"/>
  <c r="F29" i="3" s="1"/>
  <c r="F12" i="3"/>
  <c r="G12" i="3" s="1"/>
  <c r="G14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G11" i="3"/>
  <c r="E11" i="3"/>
  <c r="G10" i="3"/>
  <c r="E10" i="3"/>
  <c r="G9" i="3"/>
  <c r="E9" i="3"/>
  <c r="G8" i="3"/>
  <c r="E8" i="3"/>
  <c r="G7" i="3"/>
  <c r="E7" i="3"/>
  <c r="G6" i="3"/>
  <c r="E6" i="3"/>
  <c r="F15" i="3" l="1"/>
  <c r="F18" i="3" s="1"/>
  <c r="F21" i="3" s="1"/>
  <c r="F24" i="3" s="1"/>
  <c r="F27" i="3" s="1"/>
  <c r="F16" i="3"/>
  <c r="F19" i="3" s="1"/>
  <c r="F22" i="3" s="1"/>
  <c r="F25" i="3" s="1"/>
  <c r="F28" i="3" s="1"/>
  <c r="G15" i="3"/>
  <c r="E36" i="1"/>
  <c r="E37" i="1" s="1"/>
  <c r="G16" i="3" l="1"/>
  <c r="T20" i="1"/>
  <c r="T18" i="1"/>
  <c r="T16" i="1"/>
  <c r="T14" i="1"/>
  <c r="T12" i="1"/>
  <c r="G17" i="3" l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10" i="1"/>
  <c r="G18" i="3" l="1"/>
  <c r="G19" i="3" l="1"/>
  <c r="G20" i="3" l="1"/>
  <c r="G21" i="3" l="1"/>
  <c r="G22" i="3" l="1"/>
  <c r="G23" i="3" l="1"/>
  <c r="G24" i="3" l="1"/>
  <c r="G25" i="3" l="1"/>
  <c r="G26" i="3" l="1"/>
  <c r="G27" i="3" l="1"/>
  <c r="G28" i="3" l="1"/>
  <c r="G29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Maria Jose Nuñez</author>
  </authors>
  <commentList>
    <comment ref="F37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Maria Jose Nuñez:</t>
        </r>
        <r>
          <rPr>
            <sz val="9"/>
            <color indexed="81"/>
            <rFont val="Tahoma"/>
            <family val="2"/>
          </rPr>
          <t xml:space="preserve">
hw/lw &lt; [1,0;1,5]</t>
        </r>
      </text>
    </comment>
    <comment ref="S38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Maria Jose Nuñez:</t>
        </r>
        <r>
          <rPr>
            <sz val="9"/>
            <color indexed="81"/>
            <rFont val="Tahoma"/>
            <family val="2"/>
          </rPr>
          <t xml:space="preserve">
ecu = ec-f'c/Ec+2*(Gfc/Lelem)/f'c</t>
        </r>
      </text>
    </comment>
  </commentList>
</comments>
</file>

<file path=xl/sharedStrings.xml><?xml version="1.0" encoding="utf-8"?>
<sst xmlns="http://schemas.openxmlformats.org/spreadsheetml/2006/main" count="178" uniqueCount="136">
  <si>
    <t>X coord [mm]</t>
  </si>
  <si>
    <t>X coord [cm]</t>
  </si>
  <si>
    <t>Y coord [mm]</t>
  </si>
  <si>
    <t>Y coord [cm]</t>
  </si>
  <si>
    <t>NODOS</t>
  </si>
  <si>
    <t>CONECTIVIDAD</t>
  </si>
  <si>
    <t>ID Nodo</t>
  </si>
  <si>
    <t>ID Elemento</t>
  </si>
  <si>
    <t>ID Nodos</t>
  </si>
  <si>
    <t>Steel02</t>
  </si>
  <si>
    <t>Tipo</t>
  </si>
  <si>
    <t xml:space="preserve">Resistencia de fluencia </t>
  </si>
  <si>
    <t>Fy</t>
  </si>
  <si>
    <t>Fy_hw</t>
  </si>
  <si>
    <t>kgf/cm2</t>
  </si>
  <si>
    <t>MPa</t>
  </si>
  <si>
    <t>Fy_vw</t>
  </si>
  <si>
    <t>Fy_b</t>
  </si>
  <si>
    <t>Módulo de Young</t>
  </si>
  <si>
    <t>Es</t>
  </si>
  <si>
    <t>Orientación acero</t>
  </si>
  <si>
    <t>OrientationEmbeddedSteel</t>
  </si>
  <si>
    <t xml:space="preserve">Inicial value of curvature parameter </t>
  </si>
  <si>
    <t xml:space="preserve">Curvature degradation parameter </t>
  </si>
  <si>
    <t>R0</t>
  </si>
  <si>
    <t>CR1</t>
  </si>
  <si>
    <t>CR2</t>
  </si>
  <si>
    <t>a1</t>
  </si>
  <si>
    <t>a2</t>
  </si>
  <si>
    <t>a3</t>
  </si>
  <si>
    <t>a4</t>
  </si>
  <si>
    <t>Pedestal</t>
  </si>
  <si>
    <t xml:space="preserve">Muro </t>
  </si>
  <si>
    <t>Viga</t>
  </si>
  <si>
    <t>Borde</t>
  </si>
  <si>
    <t>Alma</t>
  </si>
  <si>
    <t>conc</t>
  </si>
  <si>
    <t>Section</t>
  </si>
  <si>
    <t>sX (2*n)</t>
  </si>
  <si>
    <t>sY (n)</t>
  </si>
  <si>
    <t>Uniaxial concrete</t>
  </si>
  <si>
    <t xml:space="preserve">Uniaxial steel </t>
  </si>
  <si>
    <t>[2-9]</t>
  </si>
  <si>
    <t>[10-19]</t>
  </si>
  <si>
    <t>NDMaterial</t>
  </si>
  <si>
    <t>[20-29]</t>
  </si>
  <si>
    <t>ORAC (n)</t>
  </si>
  <si>
    <t>SmearedSteel (2*n)</t>
  </si>
  <si>
    <t xml:space="preserve">RCLayerMembrane </t>
  </si>
  <si>
    <t>[30-39]</t>
  </si>
  <si>
    <t>Elastic Isotropic</t>
  </si>
  <si>
    <t>Alutura total</t>
  </si>
  <si>
    <t>hw</t>
  </si>
  <si>
    <t>mm</t>
  </si>
  <si>
    <t>Largo total</t>
  </si>
  <si>
    <t>lw</t>
  </si>
  <si>
    <t>Razón de aspecto</t>
  </si>
  <si>
    <t>hw/lw</t>
  </si>
  <si>
    <t>shear-controlled</t>
  </si>
  <si>
    <t>drift [%]</t>
  </si>
  <si>
    <t>Modelo OpenSees</t>
  </si>
  <si>
    <t>uniaxialMaterial Concrete02</t>
  </si>
  <si>
    <t>Peak compressive stress</t>
  </si>
  <si>
    <t>Fc</t>
  </si>
  <si>
    <t>Strain at peak compressive stress</t>
  </si>
  <si>
    <t>strainAtFc</t>
  </si>
  <si>
    <t>Young's Modulus</t>
  </si>
  <si>
    <t>E0 = 2*Fc/strainAtFc</t>
  </si>
  <si>
    <t xml:space="preserve">MPa   </t>
  </si>
  <si>
    <t>Concrete crushing strength</t>
  </si>
  <si>
    <t>Fcu</t>
  </si>
  <si>
    <t>Mpa</t>
  </si>
  <si>
    <t>Concrete strain at crushing strength</t>
  </si>
  <si>
    <t>Tensile strength of concrete</t>
  </si>
  <si>
    <t>Fcr = 0,31*(Fc)^(1/2)</t>
  </si>
  <si>
    <t xml:space="preserve">Strain at tensile strength </t>
  </si>
  <si>
    <t>strainAtFcr</t>
  </si>
  <si>
    <t>Tension softening stiffness</t>
  </si>
  <si>
    <t>Ratio between unloading slope at epscu and initial slope</t>
  </si>
  <si>
    <t>lambda</t>
  </si>
  <si>
    <t>Height of the wall element</t>
  </si>
  <si>
    <t>Gfc</t>
  </si>
  <si>
    <t>Concrete crushing energy</t>
  </si>
  <si>
    <t>N/mm</t>
  </si>
  <si>
    <t xml:space="preserve">strainAtFcu </t>
  </si>
  <si>
    <t>Lelem</t>
  </si>
  <si>
    <t>strainAtFc_conf</t>
  </si>
  <si>
    <t>E0_conf =  2*Fc/strainAtFc_conf</t>
  </si>
  <si>
    <t>Et = 0,05*E0</t>
  </si>
  <si>
    <t>Hw [mm]</t>
  </si>
  <si>
    <t>∆ [mm]</t>
  </si>
  <si>
    <t>NstepsPeak</t>
  </si>
  <si>
    <t>Dincr [mm]</t>
  </si>
  <si>
    <t>ec0</t>
  </si>
  <si>
    <t>e11_max</t>
  </si>
  <si>
    <t>e22_min</t>
  </si>
  <si>
    <t>e_rec</t>
  </si>
  <si>
    <t>alpha1</t>
  </si>
  <si>
    <t>alpha2</t>
  </si>
  <si>
    <t>βd</t>
  </si>
  <si>
    <t>NstepsPeak acumulado</t>
  </si>
  <si>
    <t>Lateral Load Capacity -&gt;</t>
  </si>
  <si>
    <t>Load Step teórico</t>
  </si>
  <si>
    <t>0-&gt;+0,6%</t>
  </si>
  <si>
    <t>0-&gt;+0,6%-&gt;0-&gt;-0,6%</t>
  </si>
  <si>
    <t>Load Step real</t>
  </si>
  <si>
    <t>exx</t>
  </si>
  <si>
    <t>eyy</t>
  </si>
  <si>
    <t>exy</t>
  </si>
  <si>
    <t>e11</t>
  </si>
  <si>
    <t>e22</t>
  </si>
  <si>
    <t>e12</t>
  </si>
  <si>
    <t>Factor de daño</t>
  </si>
  <si>
    <t>Modificaciones realizadas al ejemplo</t>
  </si>
  <si>
    <t>1. Disminución de Dincr (0,2-&gt;0,05)</t>
  </si>
  <si>
    <t>2. Se modificaron los valores de los drifts usados (según los detallados en el artículo)</t>
  </si>
  <si>
    <t>3. Se modificó el nodo de control (19-&gt;16)</t>
  </si>
  <si>
    <t>PENDIENTE</t>
  </si>
  <si>
    <t>1) Hacer el cálculo del factor de daño en los paneles E1P1 y E1P4</t>
  </si>
  <si>
    <t>2) Crear una nueva versión de "libGeneratePeaks"</t>
  </si>
  <si>
    <t>1 ciclo - 0,75Fc</t>
  </si>
  <si>
    <t>2 ciclos - Sin reduccion de Fc</t>
  </si>
  <si>
    <t>Load Steps: E1P4</t>
  </si>
  <si>
    <t>3 ciclos</t>
  </si>
  <si>
    <t>Height (mm)</t>
  </si>
  <si>
    <t>Drift</t>
  </si>
  <si>
    <t>Positive</t>
  </si>
  <si>
    <t>Negative</t>
  </si>
  <si>
    <t>Espaciamiento LVDTs</t>
  </si>
  <si>
    <t>DATA FOR MATLAB</t>
  </si>
  <si>
    <t>Load Step inicio drift</t>
  </si>
  <si>
    <t>Load Step fin drift</t>
  </si>
  <si>
    <t>Modelo</t>
  </si>
  <si>
    <t>Test</t>
  </si>
  <si>
    <t>REGULARIZACIÓN DE LA RESPUESTA SEGÚN LARGO DE ROTULA PLASTICA</t>
  </si>
  <si>
    <t>Lp = 2,0tw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</si>
</sst>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"/>
    <numFmt numFmtId="166" formatCode="0.000"/>
    <numFmt numFmtId="167" formatCode="0.00.E+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9"/>
      <color theme="1"/>
      <name val="Times New Roman"/>
      <family val="1"/>
    </font>
    <font>
      <i/>
      <sz val="11"/>
      <color theme="1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</font>
    <font>
      <sz val="11"/>
      <color rgb="FFFF0000"/>
      <name val="Times New Roman"/>
      <family val="1"/>
    </font>
    <font>
      <b/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3">
    <xf numFmtId="0" fontId="0" fillId="0" borderId="0" xfId="0"/>
    <xf numFmtId="0" fontId="1" fillId="0" borderId="0" xfId="0" applyFont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3" borderId="17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1" fillId="3" borderId="18" xfId="0" applyFont="1" applyFill="1" applyBorder="1" applyAlignment="1">
      <alignment horizontal="center"/>
    </xf>
    <xf numFmtId="0" fontId="1" fillId="3" borderId="26" xfId="0" applyFont="1" applyFill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right"/>
    </xf>
    <xf numFmtId="164" fontId="1" fillId="0" borderId="17" xfId="0" applyNumberFormat="1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1" fillId="0" borderId="20" xfId="0" applyFont="1" applyBorder="1" applyAlignment="1">
      <alignment horizontal="right"/>
    </xf>
    <xf numFmtId="0" fontId="0" fillId="0" borderId="0" xfId="0" applyAlignment="1">
      <alignment horizontal="center"/>
    </xf>
    <xf numFmtId="0" fontId="1" fillId="0" borderId="13" xfId="0" applyFont="1" applyBorder="1" applyAlignment="1">
      <alignment horizontal="left"/>
    </xf>
    <xf numFmtId="0" fontId="1" fillId="0" borderId="22" xfId="0" applyFont="1" applyBorder="1" applyAlignment="1">
      <alignment horizontal="left"/>
    </xf>
    <xf numFmtId="0" fontId="1" fillId="0" borderId="0" xfId="0" applyFont="1" applyAlignment="1">
      <alignment horizontal="right"/>
    </xf>
    <xf numFmtId="0" fontId="2" fillId="0" borderId="22" xfId="0" applyFont="1" applyBorder="1"/>
    <xf numFmtId="0" fontId="1" fillId="0" borderId="16" xfId="0" applyFont="1" applyBorder="1" applyAlignment="1">
      <alignment horizontal="left"/>
    </xf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14" xfId="0" applyFont="1" applyBorder="1" applyAlignment="1">
      <alignment horizontal="right"/>
    </xf>
    <xf numFmtId="165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166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11" fontId="0" fillId="0" borderId="0" xfId="0" applyNumberFormat="1"/>
    <xf numFmtId="0" fontId="9" fillId="0" borderId="7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9" fillId="2" borderId="0" xfId="0" applyFont="1" applyFill="1" applyAlignment="1">
      <alignment horizontal="center"/>
    </xf>
    <xf numFmtId="0" fontId="9" fillId="2" borderId="8" xfId="0" applyFont="1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3" xfId="0" applyBorder="1"/>
    <xf numFmtId="0" fontId="0" fillId="0" borderId="16" xfId="0" applyBorder="1"/>
    <xf numFmtId="0" fontId="0" fillId="0" borderId="18" xfId="0" applyBorder="1" applyAlignment="1">
      <alignment horizontal="center"/>
    </xf>
    <xf numFmtId="0" fontId="0" fillId="0" borderId="16" xfId="0" applyBorder="1" applyAlignment="1">
      <alignment vertical="center"/>
    </xf>
    <xf numFmtId="0" fontId="0" fillId="0" borderId="19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/>
    <xf numFmtId="0" fontId="0" fillId="0" borderId="23" xfId="0" applyBorder="1"/>
    <xf numFmtId="0" fontId="0" fillId="0" borderId="15" xfId="0" applyBorder="1"/>
    <xf numFmtId="11" fontId="0" fillId="0" borderId="23" xfId="0" applyNumberFormat="1" applyBorder="1"/>
    <xf numFmtId="0" fontId="6" fillId="4" borderId="19" xfId="0" applyFont="1" applyFill="1" applyBorder="1"/>
    <xf numFmtId="2" fontId="0" fillId="4" borderId="21" xfId="0" applyNumberFormat="1" applyFill="1" applyBorder="1"/>
    <xf numFmtId="167" fontId="0" fillId="0" borderId="23" xfId="0" applyNumberFormat="1" applyBorder="1"/>
    <xf numFmtId="0" fontId="0" fillId="5" borderId="18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8" fillId="0" borderId="0" xfId="0" applyFont="1"/>
    <xf numFmtId="0" fontId="0" fillId="0" borderId="24" xfId="0" applyBorder="1" applyAlignment="1">
      <alignment horizontal="center"/>
    </xf>
    <xf numFmtId="167" fontId="0" fillId="0" borderId="24" xfId="0" applyNumberFormat="1" applyBorder="1" applyAlignment="1">
      <alignment horizontal="center"/>
    </xf>
    <xf numFmtId="167" fontId="0" fillId="0" borderId="25" xfId="0" applyNumberFormat="1" applyBorder="1" applyAlignment="1">
      <alignment horizontal="center"/>
    </xf>
    <xf numFmtId="167" fontId="0" fillId="0" borderId="26" xfId="0" applyNumberFormat="1" applyBorder="1" applyAlignment="1">
      <alignment horizontal="center"/>
    </xf>
    <xf numFmtId="167" fontId="0" fillId="4" borderId="24" xfId="0" applyNumberFormat="1" applyFill="1" applyBorder="1" applyAlignment="1">
      <alignment horizontal="center"/>
    </xf>
    <xf numFmtId="0" fontId="0" fillId="0" borderId="26" xfId="0" applyBorder="1" applyAlignment="1">
      <alignment horizontal="center"/>
    </xf>
    <xf numFmtId="167" fontId="0" fillId="4" borderId="25" xfId="0" applyNumberFormat="1" applyFill="1" applyBorder="1" applyAlignment="1">
      <alignment horizontal="center"/>
    </xf>
    <xf numFmtId="0" fontId="0" fillId="0" borderId="24" xfId="0" applyBorder="1"/>
    <xf numFmtId="11" fontId="0" fillId="0" borderId="25" xfId="0" applyNumberFormat="1" applyBorder="1"/>
    <xf numFmtId="0" fontId="0" fillId="0" borderId="25" xfId="0" applyBorder="1"/>
    <xf numFmtId="0" fontId="0" fillId="0" borderId="12" xfId="0" applyBorder="1" applyAlignment="1">
      <alignment horizontal="center"/>
    </xf>
    <xf numFmtId="11" fontId="0" fillId="0" borderId="24" xfId="0" applyNumberFormat="1" applyBorder="1" applyAlignment="1">
      <alignment horizontal="center"/>
    </xf>
    <xf numFmtId="11" fontId="0" fillId="0" borderId="25" xfId="0" applyNumberFormat="1" applyBorder="1" applyAlignment="1">
      <alignment horizontal="center"/>
    </xf>
    <xf numFmtId="0" fontId="0" fillId="0" borderId="25" xfId="0" applyBorder="1" applyAlignment="1">
      <alignment horizontal="center"/>
    </xf>
    <xf numFmtId="11" fontId="0" fillId="4" borderId="25" xfId="0" applyNumberFormat="1" applyFill="1" applyBorder="1" applyAlignment="1">
      <alignment horizontal="center"/>
    </xf>
    <xf numFmtId="2" fontId="0" fillId="4" borderId="12" xfId="0" applyNumberFormat="1" applyFill="1" applyBorder="1"/>
    <xf numFmtId="0" fontId="0" fillId="4" borderId="24" xfId="0" applyFill="1" applyBorder="1" applyAlignment="1">
      <alignment horizontal="center"/>
    </xf>
    <xf numFmtId="0" fontId="10" fillId="0" borderId="0" xfId="0" applyFont="1"/>
    <xf numFmtId="0" fontId="0" fillId="0" borderId="17" xfId="0" applyBorder="1"/>
    <xf numFmtId="0" fontId="0" fillId="0" borderId="18" xfId="0" applyBorder="1"/>
    <xf numFmtId="0" fontId="0" fillId="0" borderId="19" xfId="0" applyBorder="1"/>
    <xf numFmtId="9" fontId="0" fillId="0" borderId="20" xfId="0" applyNumberFormat="1" applyBorder="1"/>
    <xf numFmtId="10" fontId="0" fillId="0" borderId="20" xfId="0" applyNumberFormat="1" applyBorder="1"/>
    <xf numFmtId="10" fontId="0" fillId="0" borderId="21" xfId="0" applyNumberFormat="1" applyBorder="1"/>
    <xf numFmtId="9" fontId="0" fillId="0" borderId="19" xfId="0" applyNumberFormat="1" applyBorder="1"/>
    <xf numFmtId="0" fontId="8" fillId="0" borderId="22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4" borderId="22" xfId="0" applyFont="1" applyFill="1" applyBorder="1" applyAlignment="1">
      <alignment horizontal="center"/>
    </xf>
    <xf numFmtId="0" fontId="8" fillId="4" borderId="0" xfId="0" applyFont="1" applyFill="1" applyAlignment="1">
      <alignment horizontal="center"/>
    </xf>
    <xf numFmtId="0" fontId="0" fillId="2" borderId="22" xfId="0" applyFill="1" applyBorder="1"/>
    <xf numFmtId="0" fontId="0" fillId="2" borderId="0" xfId="0" applyFill="1"/>
    <xf numFmtId="0" fontId="0" fillId="2" borderId="23" xfId="0" applyFill="1" applyBorder="1"/>
    <xf numFmtId="11" fontId="0" fillId="2" borderId="23" xfId="0" applyNumberFormat="1" applyFill="1" applyBorder="1"/>
    <xf numFmtId="9" fontId="0" fillId="0" borderId="21" xfId="0" applyNumberFormat="1" applyBorder="1"/>
    <xf numFmtId="10" fontId="0" fillId="0" borderId="19" xfId="0" applyNumberFormat="1" applyBorder="1"/>
    <xf numFmtId="11" fontId="0" fillId="0" borderId="22" xfId="0" applyNumberFormat="1" applyBorder="1"/>
    <xf numFmtId="0" fontId="0" fillId="0" borderId="26" xfId="0" applyBorder="1"/>
    <xf numFmtId="0" fontId="0" fillId="0" borderId="19" xfId="0" applyBorder="1" applyAlignment="1">
      <alignment wrapText="1"/>
    </xf>
    <xf numFmtId="0" fontId="0" fillId="0" borderId="20" xfId="0" applyBorder="1" applyAlignment="1">
      <alignment wrapText="1"/>
    </xf>
    <xf numFmtId="0" fontId="1" fillId="0" borderId="24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0" fillId="4" borderId="20" xfId="0" applyFill="1" applyBorder="1" applyAlignment="1">
      <alignment horizontal="center"/>
    </xf>
    <xf numFmtId="0" fontId="0" fillId="4" borderId="21" xfId="0" applyFill="1" applyBorder="1" applyAlignment="1">
      <alignment horizontal="center"/>
    </xf>
    <xf numFmtId="0" fontId="0" fillId="0" borderId="19" xfId="0" applyBorder="1" applyAlignment="1">
      <alignment horizontal="center" wrapText="1"/>
    </xf>
    <xf numFmtId="0" fontId="0" fillId="0" borderId="21" xfId="0" applyBorder="1" applyAlignment="1">
      <alignment horizontal="center" wrapText="1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1" fillId="4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1%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'Resp local exp y analitica '!$C$6:$C$10</c:f>
              <c:numCache>
                <c:formatCode>General</c:formatCode>
                <c:ptCount val="5"/>
                <c:pt idx="0">
                  <c:v>8.0158730158730101E-4</c:v>
                </c:pt>
                <c:pt idx="1">
                  <c:v>2.6428571428571399E-3</c:v>
                </c:pt>
                <c:pt idx="2">
                  <c:v>1.95238095238095E-3</c:v>
                </c:pt>
                <c:pt idx="3">
                  <c:v>1.4285714285714199E-3</c:v>
                </c:pt>
                <c:pt idx="4">
                  <c:v>8.65079365079365E-4</c:v>
                </c:pt>
              </c:numCache>
            </c:numRef>
          </c:xVal>
          <c:yVal>
            <c:numRef>
              <c:f>'Resp local exp y analitica '!$B$6:$B$10</c:f>
              <c:numCache>
                <c:formatCode>General</c:formatCode>
                <c:ptCount val="5"/>
                <c:pt idx="0">
                  <c:v>35</c:v>
                </c:pt>
                <c:pt idx="1">
                  <c:v>200</c:v>
                </c:pt>
                <c:pt idx="2">
                  <c:v>365</c:v>
                </c:pt>
                <c:pt idx="3">
                  <c:v>530</c:v>
                </c:pt>
                <c:pt idx="4">
                  <c:v>695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22-455C-B1B5-5D1D45ED16AC}"/>
            </c:ext>
          </c:extLst>
        </c:ser>
        <c:ser>
          <c:idx val="1"/>
          <c:order val="1"/>
          <c:tx>
            <c:v>0,80%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'Resp local exp y analitica '!$D$6:$D$10</c:f>
              <c:numCache>
                <c:formatCode>General</c:formatCode>
                <c:ptCount val="5"/>
                <c:pt idx="0">
                  <c:v>1.9047619047618999E-4</c:v>
                </c:pt>
                <c:pt idx="1">
                  <c:v>1.84126984126984E-3</c:v>
                </c:pt>
                <c:pt idx="2">
                  <c:v>1.5238095238095199E-3</c:v>
                </c:pt>
                <c:pt idx="3">
                  <c:v>1.1428571428571399E-3</c:v>
                </c:pt>
                <c:pt idx="4">
                  <c:v>7.0634920634920595E-4</c:v>
                </c:pt>
              </c:numCache>
            </c:numRef>
          </c:xVal>
          <c:yVal>
            <c:numRef>
              <c:f>'Resp local exp y analitica '!$B$6:$B$10</c:f>
              <c:numCache>
                <c:formatCode>General</c:formatCode>
                <c:ptCount val="5"/>
                <c:pt idx="0">
                  <c:v>35</c:v>
                </c:pt>
                <c:pt idx="1">
                  <c:v>200</c:v>
                </c:pt>
                <c:pt idx="2">
                  <c:v>365</c:v>
                </c:pt>
                <c:pt idx="3">
                  <c:v>530</c:v>
                </c:pt>
                <c:pt idx="4">
                  <c:v>695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D22-455C-B1B5-5D1D45ED16AC}"/>
            </c:ext>
          </c:extLst>
        </c:ser>
        <c:ser>
          <c:idx val="2"/>
          <c:order val="2"/>
          <c:tx>
            <c:v>0,60%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'Resp local exp y analitica '!$E$6:$E$10</c:f>
              <c:numCache>
                <c:formatCode>General</c:formatCode>
                <c:ptCount val="5"/>
                <c:pt idx="0">
                  <c:v>-2.38095238095242E-5</c:v>
                </c:pt>
                <c:pt idx="1">
                  <c:v>1.0873015873015799E-3</c:v>
                </c:pt>
                <c:pt idx="2">
                  <c:v>1.1587301587301501E-3</c:v>
                </c:pt>
                <c:pt idx="3">
                  <c:v>9.2063492063492001E-4</c:v>
                </c:pt>
                <c:pt idx="4">
                  <c:v>5.8730158730158598E-4</c:v>
                </c:pt>
              </c:numCache>
            </c:numRef>
          </c:xVal>
          <c:yVal>
            <c:numRef>
              <c:f>'Resp local exp y analitica '!$B$6:$B$10</c:f>
              <c:numCache>
                <c:formatCode>General</c:formatCode>
                <c:ptCount val="5"/>
                <c:pt idx="0">
                  <c:v>35</c:v>
                </c:pt>
                <c:pt idx="1">
                  <c:v>200</c:v>
                </c:pt>
                <c:pt idx="2">
                  <c:v>365</c:v>
                </c:pt>
                <c:pt idx="3">
                  <c:v>530</c:v>
                </c:pt>
                <c:pt idx="4">
                  <c:v>695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D22-455C-B1B5-5D1D45ED16AC}"/>
            </c:ext>
          </c:extLst>
        </c:ser>
        <c:ser>
          <c:idx val="3"/>
          <c:order val="3"/>
          <c:tx>
            <c:v>0,40%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'Resp local exp y analitica '!$F$6:$F$10</c:f>
              <c:numCache>
                <c:formatCode>General</c:formatCode>
                <c:ptCount val="5"/>
                <c:pt idx="0">
                  <c:v>-4.7619047619048E-5</c:v>
                </c:pt>
                <c:pt idx="1">
                  <c:v>6.2698412698412604E-4</c:v>
                </c:pt>
                <c:pt idx="2">
                  <c:v>8.1746031746031704E-4</c:v>
                </c:pt>
                <c:pt idx="3">
                  <c:v>6.8253968253968202E-4</c:v>
                </c:pt>
                <c:pt idx="4">
                  <c:v>4.4444444444444398E-4</c:v>
                </c:pt>
              </c:numCache>
            </c:numRef>
          </c:xVal>
          <c:yVal>
            <c:numRef>
              <c:f>'Resp local exp y analitica '!$B$6:$B$10</c:f>
              <c:numCache>
                <c:formatCode>General</c:formatCode>
                <c:ptCount val="5"/>
                <c:pt idx="0">
                  <c:v>35</c:v>
                </c:pt>
                <c:pt idx="1">
                  <c:v>200</c:v>
                </c:pt>
                <c:pt idx="2">
                  <c:v>365</c:v>
                </c:pt>
                <c:pt idx="3">
                  <c:v>530</c:v>
                </c:pt>
                <c:pt idx="4">
                  <c:v>695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D22-455C-B1B5-5D1D45ED16AC}"/>
            </c:ext>
          </c:extLst>
        </c:ser>
        <c:ser>
          <c:idx val="4"/>
          <c:order val="4"/>
          <c:tx>
            <c:v>0,30%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'Resp local exp y analitica '!$G$6:$G$10</c:f>
              <c:numCache>
                <c:formatCode>General</c:formatCode>
                <c:ptCount val="5"/>
                <c:pt idx="0">
                  <c:v>-3.9682539682540001E-5</c:v>
                </c:pt>
                <c:pt idx="1">
                  <c:v>3.9682539682539601E-4</c:v>
                </c:pt>
                <c:pt idx="2">
                  <c:v>5.7936507936507905E-4</c:v>
                </c:pt>
                <c:pt idx="3">
                  <c:v>4.8412698412698399E-4</c:v>
                </c:pt>
                <c:pt idx="4">
                  <c:v>3.0952380952380901E-4</c:v>
                </c:pt>
              </c:numCache>
            </c:numRef>
          </c:xVal>
          <c:yVal>
            <c:numRef>
              <c:f>'Resp local exp y analitica '!$B$6:$B$10</c:f>
              <c:numCache>
                <c:formatCode>General</c:formatCode>
                <c:ptCount val="5"/>
                <c:pt idx="0">
                  <c:v>35</c:v>
                </c:pt>
                <c:pt idx="1">
                  <c:v>200</c:v>
                </c:pt>
                <c:pt idx="2">
                  <c:v>365</c:v>
                </c:pt>
                <c:pt idx="3">
                  <c:v>530</c:v>
                </c:pt>
                <c:pt idx="4">
                  <c:v>695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D22-455C-B1B5-5D1D45ED16AC}"/>
            </c:ext>
          </c:extLst>
        </c:ser>
        <c:ser>
          <c:idx val="5"/>
          <c:order val="5"/>
          <c:tx>
            <c:v>0,20%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'Resp local exp y analitica '!$H$6:$H$10</c:f>
              <c:numCache>
                <c:formatCode>General</c:formatCode>
                <c:ptCount val="5"/>
                <c:pt idx="0">
                  <c:v>-3.9682539682540001E-5</c:v>
                </c:pt>
                <c:pt idx="1">
                  <c:v>1.26984126984126E-4</c:v>
                </c:pt>
                <c:pt idx="2">
                  <c:v>3.0952380952380901E-4</c:v>
                </c:pt>
                <c:pt idx="3">
                  <c:v>2.6190476190476099E-4</c:v>
                </c:pt>
                <c:pt idx="4">
                  <c:v>1.19047619047618E-4</c:v>
                </c:pt>
              </c:numCache>
            </c:numRef>
          </c:xVal>
          <c:yVal>
            <c:numRef>
              <c:f>'Resp local exp y analitica '!$B$6:$B$10</c:f>
              <c:numCache>
                <c:formatCode>General</c:formatCode>
                <c:ptCount val="5"/>
                <c:pt idx="0">
                  <c:v>35</c:v>
                </c:pt>
                <c:pt idx="1">
                  <c:v>200</c:v>
                </c:pt>
                <c:pt idx="2">
                  <c:v>365</c:v>
                </c:pt>
                <c:pt idx="3">
                  <c:v>530</c:v>
                </c:pt>
                <c:pt idx="4">
                  <c:v>695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D22-455C-B1B5-5D1D45ED16AC}"/>
            </c:ext>
          </c:extLst>
        </c:ser>
        <c:ser>
          <c:idx val="6"/>
          <c:order val="6"/>
          <c:tx>
            <c:v>0,15%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'Resp local exp y analitica '!$I$6:$I$10</c:f>
              <c:numCache>
                <c:formatCode>General</c:formatCode>
                <c:ptCount val="5"/>
                <c:pt idx="0">
                  <c:v>-2.38095238095242E-5</c:v>
                </c:pt>
                <c:pt idx="1">
                  <c:v>1.58730158730155E-5</c:v>
                </c:pt>
                <c:pt idx="2">
                  <c:v>1.74603174603174E-4</c:v>
                </c:pt>
                <c:pt idx="3">
                  <c:v>1.3492063492063399E-4</c:v>
                </c:pt>
                <c:pt idx="4">
                  <c:v>-7.9365079365082292E-6</c:v>
                </c:pt>
              </c:numCache>
            </c:numRef>
          </c:xVal>
          <c:yVal>
            <c:numRef>
              <c:f>'Resp local exp y analitica '!$B$6:$B$10</c:f>
              <c:numCache>
                <c:formatCode>General</c:formatCode>
                <c:ptCount val="5"/>
                <c:pt idx="0">
                  <c:v>35</c:v>
                </c:pt>
                <c:pt idx="1">
                  <c:v>200</c:v>
                </c:pt>
                <c:pt idx="2">
                  <c:v>365</c:v>
                </c:pt>
                <c:pt idx="3">
                  <c:v>530</c:v>
                </c:pt>
                <c:pt idx="4">
                  <c:v>695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D22-455C-B1B5-5D1D45ED16AC}"/>
            </c:ext>
          </c:extLst>
        </c:ser>
        <c:ser>
          <c:idx val="7"/>
          <c:order val="7"/>
          <c:tx>
            <c:v>0,10%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'Resp local exp y analitica '!$J$6:$J$10</c:f>
              <c:numCache>
                <c:formatCode>General</c:formatCode>
                <c:ptCount val="5"/>
                <c:pt idx="0">
                  <c:v>-3.9682539682540001E-5</c:v>
                </c:pt>
                <c:pt idx="1">
                  <c:v>-2.38095238095242E-5</c:v>
                </c:pt>
                <c:pt idx="2">
                  <c:v>5.5555555555555402E-5</c:v>
                </c:pt>
                <c:pt idx="3">
                  <c:v>3.9682539682539398E-5</c:v>
                </c:pt>
                <c:pt idx="4">
                  <c:v>-4.7619047619048E-5</c:v>
                </c:pt>
              </c:numCache>
            </c:numRef>
          </c:xVal>
          <c:yVal>
            <c:numRef>
              <c:f>'Resp local exp y analitica '!$B$6:$B$10</c:f>
              <c:numCache>
                <c:formatCode>General</c:formatCode>
                <c:ptCount val="5"/>
                <c:pt idx="0">
                  <c:v>35</c:v>
                </c:pt>
                <c:pt idx="1">
                  <c:v>200</c:v>
                </c:pt>
                <c:pt idx="2">
                  <c:v>365</c:v>
                </c:pt>
                <c:pt idx="3">
                  <c:v>530</c:v>
                </c:pt>
                <c:pt idx="4">
                  <c:v>695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D22-455C-B1B5-5D1D45ED16AC}"/>
            </c:ext>
          </c:extLst>
        </c:ser>
        <c:ser>
          <c:idx val="8"/>
          <c:order val="8"/>
          <c:tx>
            <c:v>0,05%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'Resp local exp y analitica '!$K$6:$K$10</c:f>
              <c:numCache>
                <c:formatCode>General</c:formatCode>
                <c:ptCount val="5"/>
                <c:pt idx="0">
                  <c:v>-3.9682539682540001E-5</c:v>
                </c:pt>
                <c:pt idx="1">
                  <c:v>-3.1746031746032199E-5</c:v>
                </c:pt>
                <c:pt idx="2">
                  <c:v>-3.1746031746032199E-5</c:v>
                </c:pt>
                <c:pt idx="3">
                  <c:v>-3.1746031746032199E-5</c:v>
                </c:pt>
                <c:pt idx="4">
                  <c:v>-3.9682539682540001E-5</c:v>
                </c:pt>
              </c:numCache>
            </c:numRef>
          </c:xVal>
          <c:yVal>
            <c:numRef>
              <c:f>'Resp local exp y analitica '!$B$6:$B$10</c:f>
              <c:numCache>
                <c:formatCode>General</c:formatCode>
                <c:ptCount val="5"/>
                <c:pt idx="0">
                  <c:v>35</c:v>
                </c:pt>
                <c:pt idx="1">
                  <c:v>200</c:v>
                </c:pt>
                <c:pt idx="2">
                  <c:v>365</c:v>
                </c:pt>
                <c:pt idx="3">
                  <c:v>530</c:v>
                </c:pt>
                <c:pt idx="4">
                  <c:v>695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5D22-455C-B1B5-5D1D45ED16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7598416"/>
        <c:axId val="1487595088"/>
      </c:scatterChart>
      <c:valAx>
        <c:axId val="1487598416"/>
        <c:scaling>
          <c:orientation val="minMax"/>
          <c:max val="5.000000000000001E-3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Horizontal</a:t>
                </a:r>
                <a:r>
                  <a:rPr lang="es-CL" baseline="0"/>
                  <a:t> Strain</a:t>
                </a:r>
                <a:endParaRPr lang="es-C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7595088"/>
        <c:crosses val="autoZero"/>
        <c:crossBetween val="midCat"/>
      </c:valAx>
      <c:valAx>
        <c:axId val="148759508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Height</a:t>
                </a:r>
                <a:r>
                  <a:rPr lang="es-CL" baseline="0"/>
                  <a:t> (mm)</a:t>
                </a:r>
                <a:endParaRPr lang="es-C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7598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634747269494536"/>
          <c:y val="0.25954615048118984"/>
          <c:w val="0.23263116304010387"/>
          <c:h val="0.49942621755613881"/>
        </c:manualLayout>
      </c:layout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1%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'Resp local exp y analitica '!$L$6:$L$10</c:f>
              <c:numCache>
                <c:formatCode>General</c:formatCode>
                <c:ptCount val="5"/>
                <c:pt idx="0">
                  <c:v>1.47976197266107E-3</c:v>
                </c:pt>
                <c:pt idx="1">
                  <c:v>2.2906138899979E-3</c:v>
                </c:pt>
                <c:pt idx="2">
                  <c:v>1.8004905036217401E-3</c:v>
                </c:pt>
                <c:pt idx="3">
                  <c:v>1.3450065590600499E-3</c:v>
                </c:pt>
                <c:pt idx="4">
                  <c:v>6.4043042643396203E-4</c:v>
                </c:pt>
              </c:numCache>
            </c:numRef>
          </c:xVal>
          <c:yVal>
            <c:numRef>
              <c:f>'Resp local exp y analitica '!$B$6:$B$10</c:f>
              <c:numCache>
                <c:formatCode>General</c:formatCode>
                <c:ptCount val="5"/>
                <c:pt idx="0">
                  <c:v>35</c:v>
                </c:pt>
                <c:pt idx="1">
                  <c:v>200</c:v>
                </c:pt>
                <c:pt idx="2">
                  <c:v>365</c:v>
                </c:pt>
                <c:pt idx="3">
                  <c:v>530</c:v>
                </c:pt>
                <c:pt idx="4">
                  <c:v>695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F4-4649-AF8E-F0EEE6EA8986}"/>
            </c:ext>
          </c:extLst>
        </c:ser>
        <c:ser>
          <c:idx val="1"/>
          <c:order val="1"/>
          <c:tx>
            <c:v>0,80%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'Resp local exp y analitica '!$M$6:$M$10</c:f>
              <c:numCache>
                <c:formatCode>General</c:formatCode>
                <c:ptCount val="5"/>
                <c:pt idx="0">
                  <c:v>8.4309587634745899E-4</c:v>
                </c:pt>
                <c:pt idx="1">
                  <c:v>1.6955075191543499E-3</c:v>
                </c:pt>
                <c:pt idx="2">
                  <c:v>1.440673777068E-3</c:v>
                </c:pt>
                <c:pt idx="3">
                  <c:v>1.0820357801479101E-3</c:v>
                </c:pt>
                <c:pt idx="4">
                  <c:v>5.5046673891138596E-4</c:v>
                </c:pt>
              </c:numCache>
            </c:numRef>
          </c:xVal>
          <c:yVal>
            <c:numRef>
              <c:f>'Resp local exp y analitica '!$B$6:$B$10</c:f>
              <c:numCache>
                <c:formatCode>General</c:formatCode>
                <c:ptCount val="5"/>
                <c:pt idx="0">
                  <c:v>35</c:v>
                </c:pt>
                <c:pt idx="1">
                  <c:v>200</c:v>
                </c:pt>
                <c:pt idx="2">
                  <c:v>365</c:v>
                </c:pt>
                <c:pt idx="3">
                  <c:v>530</c:v>
                </c:pt>
                <c:pt idx="4">
                  <c:v>695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4F4-4649-AF8E-F0EEE6EA8986}"/>
            </c:ext>
          </c:extLst>
        </c:ser>
        <c:ser>
          <c:idx val="2"/>
          <c:order val="2"/>
          <c:tx>
            <c:v>0,60%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'Resp local exp y analitica '!$N$6:$N$10</c:f>
              <c:numCache>
                <c:formatCode>General</c:formatCode>
                <c:ptCount val="5"/>
                <c:pt idx="0">
                  <c:v>4.4175744786022501E-4</c:v>
                </c:pt>
                <c:pt idx="1">
                  <c:v>1.1141656685488301E-3</c:v>
                </c:pt>
                <c:pt idx="2">
                  <c:v>1.06002015247438E-3</c:v>
                </c:pt>
                <c:pt idx="3">
                  <c:v>7.9138386661343303E-4</c:v>
                </c:pt>
                <c:pt idx="4">
                  <c:v>4.3282191676647801E-4</c:v>
                </c:pt>
              </c:numCache>
            </c:numRef>
          </c:xVal>
          <c:yVal>
            <c:numRef>
              <c:f>'Resp local exp y analitica '!$B$6:$B$10</c:f>
              <c:numCache>
                <c:formatCode>General</c:formatCode>
                <c:ptCount val="5"/>
                <c:pt idx="0">
                  <c:v>35</c:v>
                </c:pt>
                <c:pt idx="1">
                  <c:v>200</c:v>
                </c:pt>
                <c:pt idx="2">
                  <c:v>365</c:v>
                </c:pt>
                <c:pt idx="3">
                  <c:v>530</c:v>
                </c:pt>
                <c:pt idx="4">
                  <c:v>695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74F4-4649-AF8E-F0EEE6EA8986}"/>
            </c:ext>
          </c:extLst>
        </c:ser>
        <c:ser>
          <c:idx val="3"/>
          <c:order val="3"/>
          <c:tx>
            <c:v>0,40%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'Resp local exp y analitica '!$O$6:$O$10</c:f>
              <c:numCache>
                <c:formatCode>General</c:formatCode>
                <c:ptCount val="5"/>
                <c:pt idx="0">
                  <c:v>2.6540428525256898E-5</c:v>
                </c:pt>
                <c:pt idx="1">
                  <c:v>5.05180706857544E-4</c:v>
                </c:pt>
                <c:pt idx="2">
                  <c:v>6.72522291298313E-4</c:v>
                </c:pt>
                <c:pt idx="3">
                  <c:v>5.4917393866803503E-4</c:v>
                </c:pt>
                <c:pt idx="4">
                  <c:v>3.4285822924390102E-4</c:v>
                </c:pt>
              </c:numCache>
            </c:numRef>
          </c:xVal>
          <c:yVal>
            <c:numRef>
              <c:f>'Resp local exp y analitica '!$B$6:$B$10</c:f>
              <c:numCache>
                <c:formatCode>General</c:formatCode>
                <c:ptCount val="5"/>
                <c:pt idx="0">
                  <c:v>35</c:v>
                </c:pt>
                <c:pt idx="1">
                  <c:v>200</c:v>
                </c:pt>
                <c:pt idx="2">
                  <c:v>365</c:v>
                </c:pt>
                <c:pt idx="3">
                  <c:v>530</c:v>
                </c:pt>
                <c:pt idx="4">
                  <c:v>695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74F4-4649-AF8E-F0EEE6EA8986}"/>
            </c:ext>
          </c:extLst>
        </c:ser>
        <c:ser>
          <c:idx val="4"/>
          <c:order val="4"/>
          <c:tx>
            <c:v>0,30%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'Resp local exp y analitica '!$P$6:$P$10</c:f>
              <c:numCache>
                <c:formatCode>General</c:formatCode>
                <c:ptCount val="5"/>
                <c:pt idx="0">
                  <c:v>5.7795775585084703E-6</c:v>
                </c:pt>
                <c:pt idx="1">
                  <c:v>3.25253331812391E-4</c:v>
                </c:pt>
                <c:pt idx="2">
                  <c:v>4.8567463259757698E-4</c:v>
                </c:pt>
                <c:pt idx="3">
                  <c:v>4.1076826555637902E-4</c:v>
                </c:pt>
                <c:pt idx="4">
                  <c:v>2.4597425806574199E-4</c:v>
                </c:pt>
              </c:numCache>
            </c:numRef>
          </c:xVal>
          <c:yVal>
            <c:numRef>
              <c:f>'Resp local exp y analitica '!$B$6:$B$10</c:f>
              <c:numCache>
                <c:formatCode>General</c:formatCode>
                <c:ptCount val="5"/>
                <c:pt idx="0">
                  <c:v>35</c:v>
                </c:pt>
                <c:pt idx="1">
                  <c:v>200</c:v>
                </c:pt>
                <c:pt idx="2">
                  <c:v>365</c:v>
                </c:pt>
                <c:pt idx="3">
                  <c:v>530</c:v>
                </c:pt>
                <c:pt idx="4">
                  <c:v>695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74F4-4649-AF8E-F0EEE6EA8986}"/>
            </c:ext>
          </c:extLst>
        </c:ser>
        <c:ser>
          <c:idx val="5"/>
          <c:order val="5"/>
          <c:tx>
            <c:v>0,20%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'Resp local exp y analitica '!$Q$6:$Q$10</c:f>
              <c:numCache>
                <c:formatCode>General</c:formatCode>
                <c:ptCount val="5"/>
                <c:pt idx="0">
                  <c:v>5.7415540219392903E-6</c:v>
                </c:pt>
                <c:pt idx="1">
                  <c:v>1.31485389456073E-4</c:v>
                </c:pt>
                <c:pt idx="2">
                  <c:v>2.78028099393524E-4</c:v>
                </c:pt>
                <c:pt idx="3">
                  <c:v>2.37761174166809E-4</c:v>
                </c:pt>
                <c:pt idx="4">
                  <c:v>1.21371128728682E-4</c:v>
                </c:pt>
              </c:numCache>
            </c:numRef>
          </c:xVal>
          <c:yVal>
            <c:numRef>
              <c:f>'Resp local exp y analitica '!$B$6:$B$10</c:f>
              <c:numCache>
                <c:formatCode>General</c:formatCode>
                <c:ptCount val="5"/>
                <c:pt idx="0">
                  <c:v>35</c:v>
                </c:pt>
                <c:pt idx="1">
                  <c:v>200</c:v>
                </c:pt>
                <c:pt idx="2">
                  <c:v>365</c:v>
                </c:pt>
                <c:pt idx="3">
                  <c:v>530</c:v>
                </c:pt>
                <c:pt idx="4">
                  <c:v>695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74F4-4649-AF8E-F0EEE6EA8986}"/>
            </c:ext>
          </c:extLst>
        </c:ser>
        <c:ser>
          <c:idx val="6"/>
          <c:order val="6"/>
          <c:tx>
            <c:v>0,15%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'Resp local exp y analitica '!$R$6:$R$10</c:f>
              <c:numCache>
                <c:formatCode>General</c:formatCode>
                <c:ptCount val="5"/>
                <c:pt idx="0">
                  <c:v>5.7415540219392903E-6</c:v>
                </c:pt>
                <c:pt idx="1">
                  <c:v>3.4601418277913698E-5</c:v>
                </c:pt>
                <c:pt idx="2">
                  <c:v>1.5346299359303301E-4</c:v>
                </c:pt>
                <c:pt idx="3">
                  <c:v>1.13196068366318E-4</c:v>
                </c:pt>
                <c:pt idx="4">
                  <c:v>2.45251810870926E-5</c:v>
                </c:pt>
              </c:numCache>
            </c:numRef>
          </c:xVal>
          <c:yVal>
            <c:numRef>
              <c:f>'Resp local exp y analitica '!$B$6:$B$10</c:f>
              <c:numCache>
                <c:formatCode>General</c:formatCode>
                <c:ptCount val="5"/>
                <c:pt idx="0">
                  <c:v>35</c:v>
                </c:pt>
                <c:pt idx="1">
                  <c:v>200</c:v>
                </c:pt>
                <c:pt idx="2">
                  <c:v>365</c:v>
                </c:pt>
                <c:pt idx="3">
                  <c:v>530</c:v>
                </c:pt>
                <c:pt idx="4">
                  <c:v>695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74F4-4649-AF8E-F0EEE6EA8986}"/>
            </c:ext>
          </c:extLst>
        </c:ser>
        <c:ser>
          <c:idx val="7"/>
          <c:order val="7"/>
          <c:tx>
            <c:v>0,10%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'Resp local exp y analitica '!$S$6:$S$10</c:f>
              <c:numCache>
                <c:formatCode>General</c:formatCode>
                <c:ptCount val="5"/>
                <c:pt idx="0">
                  <c:v>5.7415540219392903E-6</c:v>
                </c:pt>
                <c:pt idx="1">
                  <c:v>-6.9202836555831197E-6</c:v>
                </c:pt>
                <c:pt idx="2">
                  <c:v>5.6617045951443602E-5</c:v>
                </c:pt>
                <c:pt idx="3">
                  <c:v>3.70729481549075E-5</c:v>
                </c:pt>
                <c:pt idx="4">
                  <c:v>-4.4677655468735501E-5</c:v>
                </c:pt>
              </c:numCache>
            </c:numRef>
          </c:xVal>
          <c:yVal>
            <c:numRef>
              <c:f>'Resp local exp y analitica '!$B$6:$B$10</c:f>
              <c:numCache>
                <c:formatCode>General</c:formatCode>
                <c:ptCount val="5"/>
                <c:pt idx="0">
                  <c:v>35</c:v>
                </c:pt>
                <c:pt idx="1">
                  <c:v>200</c:v>
                </c:pt>
                <c:pt idx="2">
                  <c:v>365</c:v>
                </c:pt>
                <c:pt idx="3">
                  <c:v>530</c:v>
                </c:pt>
                <c:pt idx="4">
                  <c:v>695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74F4-4649-AF8E-F0EEE6EA8986}"/>
            </c:ext>
          </c:extLst>
        </c:ser>
        <c:ser>
          <c:idx val="8"/>
          <c:order val="8"/>
          <c:tx>
            <c:v>0,05%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'Resp local exp y analitica '!$T$6:$T$10</c:f>
              <c:numCache>
                <c:formatCode>0.00E+00</c:formatCode>
                <c:ptCount val="5"/>
                <c:pt idx="0" formatCode="General">
                  <c:v>5.7415540219392903E-6</c:v>
                </c:pt>
                <c:pt idx="1">
                  <c:v>-2.7105054312137601E-19</c:v>
                </c:pt>
                <c:pt idx="2" formatCode="General">
                  <c:v>8.1370368257948704E-6</c:v>
                </c:pt>
                <c:pt idx="3" formatCode="General">
                  <c:v>-4.4487537785892303E-6</c:v>
                </c:pt>
                <c:pt idx="4" formatCode="General">
                  <c:v>-2.3954828038556201E-5</c:v>
                </c:pt>
              </c:numCache>
            </c:numRef>
          </c:xVal>
          <c:yVal>
            <c:numRef>
              <c:f>'Resp local exp y analitica '!$B$6:$B$10</c:f>
              <c:numCache>
                <c:formatCode>General</c:formatCode>
                <c:ptCount val="5"/>
                <c:pt idx="0">
                  <c:v>35</c:v>
                </c:pt>
                <c:pt idx="1">
                  <c:v>200</c:v>
                </c:pt>
                <c:pt idx="2">
                  <c:v>365</c:v>
                </c:pt>
                <c:pt idx="3">
                  <c:v>530</c:v>
                </c:pt>
                <c:pt idx="4">
                  <c:v>695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74F4-4649-AF8E-F0EEE6EA89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3793744"/>
        <c:axId val="343788752"/>
      </c:scatterChart>
      <c:valAx>
        <c:axId val="343793744"/>
        <c:scaling>
          <c:orientation val="minMax"/>
          <c:max val="5.000000000000001E-3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Horizontal</a:t>
                </a:r>
                <a:r>
                  <a:rPr lang="es-CL" baseline="0"/>
                  <a:t> Strain</a:t>
                </a:r>
                <a:endParaRPr lang="es-C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788752"/>
        <c:crosses val="autoZero"/>
        <c:crossBetween val="midCat"/>
      </c:valAx>
      <c:valAx>
        <c:axId val="34378875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Height</a:t>
                </a:r>
                <a:r>
                  <a:rPr lang="es-CL" baseline="0"/>
                  <a:t> (mm)</a:t>
                </a:r>
                <a:endParaRPr lang="es-C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793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51108923884514"/>
          <c:y val="0.27343503937007874"/>
          <c:w val="0.1704446631671041"/>
          <c:h val="0.49016695829687945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962025</xdr:colOff>
      <xdr:row>8</xdr:row>
      <xdr:rowOff>191</xdr:rowOff>
    </xdr:from>
    <xdr:to>
      <xdr:col>8</xdr:col>
      <xdr:colOff>305996</xdr:colOff>
      <xdr:row>31</xdr:row>
      <xdr:rowOff>130318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86025" y="1543241"/>
          <a:ext cx="5887646" cy="4515437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52</xdr:row>
      <xdr:rowOff>28575</xdr:rowOff>
    </xdr:from>
    <xdr:to>
      <xdr:col>12</xdr:col>
      <xdr:colOff>815654</xdr:colOff>
      <xdr:row>69</xdr:row>
      <xdr:rowOff>60552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200" y="9991725"/>
          <a:ext cx="12723809" cy="326666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354042</xdr:colOff>
      <xdr:row>26</xdr:row>
      <xdr:rowOff>144318</xdr:rowOff>
    </xdr:from>
    <xdr:to>
      <xdr:col>12</xdr:col>
      <xdr:colOff>303067</xdr:colOff>
      <xdr:row>43</xdr:row>
      <xdr:rowOff>183828</xdr:rowOff>
    </xdr:to>
    <xdr:grpSp>
      <xdr:nvGrpSpPr>
        <xdr:cNvPr id="8" name="Grupo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pSpPr/>
      </xdr:nvGrpSpPr>
      <xdr:grpSpPr>
        <a:xfrm>
          <a:off x="7404447" y="4847763"/>
          <a:ext cx="4223845" cy="3116085"/>
          <a:chOff x="7127376" y="4208318"/>
          <a:chExt cx="4108275" cy="3278010"/>
        </a:xfrm>
      </xdr:grpSpPr>
      <xdr:pic>
        <xdr:nvPicPr>
          <xdr:cNvPr id="2" name="Imagen 1">
            <a:extLst>
              <a:ext uri="{FF2B5EF4-FFF2-40B4-BE49-F238E27FC236}">
                <a16:creationId xmlns:a16="http://schemas.microsoft.com/office/drawing/2014/main" id="{00000000-0008-0000-0200-000002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7127376" y="4208318"/>
            <a:ext cx="4108275" cy="3278010"/>
          </a:xfrm>
          <a:prstGeom prst="rect">
            <a:avLst/>
          </a:prstGeom>
        </xdr:spPr>
      </xdr:pic>
      <xdr:sp macro="" textlink="">
        <xdr:nvSpPr>
          <xdr:cNvPr id="3" name="Elipse 2">
            <a:extLst>
              <a:ext uri="{FF2B5EF4-FFF2-40B4-BE49-F238E27FC236}">
                <a16:creationId xmlns:a16="http://schemas.microsoft.com/office/drawing/2014/main" id="{00000000-0008-0000-0200-000003000000}"/>
              </a:ext>
            </a:extLst>
          </xdr:cNvPr>
          <xdr:cNvSpPr/>
        </xdr:nvSpPr>
        <xdr:spPr>
          <a:xfrm>
            <a:off x="9652001" y="4615296"/>
            <a:ext cx="190500" cy="173182"/>
          </a:xfrm>
          <a:prstGeom prst="ellipse">
            <a:avLst/>
          </a:prstGeom>
          <a:noFill/>
          <a:ln w="38100" cap="flat" cmpd="sng" algn="ctr">
            <a:solidFill>
              <a:schemeClr val="accent1"/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accent1"/>
          </a:fontRef>
        </xdr:style>
        <xdr:txBody>
          <a:bodyPr vertOverflow="clip" horzOverflow="clip" rtlCol="0" anchor="t"/>
          <a:lstStyle/>
          <a:p>
            <a:pPr algn="l"/>
            <a:endParaRPr lang="es-CL" sz="1100"/>
          </a:p>
        </xdr:txBody>
      </xdr:sp>
      <xdr:sp macro="" textlink="">
        <xdr:nvSpPr>
          <xdr:cNvPr id="4" name="Elipse 3">
            <a:extLst>
              <a:ext uri="{FF2B5EF4-FFF2-40B4-BE49-F238E27FC236}">
                <a16:creationId xmlns:a16="http://schemas.microsoft.com/office/drawing/2014/main" id="{00000000-0008-0000-0200-000004000000}"/>
              </a:ext>
            </a:extLst>
          </xdr:cNvPr>
          <xdr:cNvSpPr/>
        </xdr:nvSpPr>
        <xdr:spPr>
          <a:xfrm>
            <a:off x="8929834" y="6724649"/>
            <a:ext cx="190500" cy="173182"/>
          </a:xfrm>
          <a:prstGeom prst="ellipse">
            <a:avLst/>
          </a:prstGeom>
          <a:noFill/>
          <a:ln w="38100" cap="flat" cmpd="sng" algn="ctr">
            <a:solidFill>
              <a:schemeClr val="accent1"/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accent1"/>
          </a:fontRef>
        </xdr:style>
        <xdr:txBody>
          <a:bodyPr vertOverflow="clip" horzOverflow="clip" rtlCol="0" anchor="t"/>
          <a:lstStyle/>
          <a:p>
            <a:pPr algn="l"/>
            <a:endParaRPr lang="es-CL" sz="1100"/>
          </a:p>
        </xdr:txBody>
      </xdr:sp>
    </xdr:grpSp>
    <xdr:clientData/>
  </xdr:twoCellAnchor>
  <xdr:twoCellAnchor editAs="oneCell">
    <xdr:from>
      <xdr:col>2</xdr:col>
      <xdr:colOff>1412627</xdr:colOff>
      <xdr:row>26</xdr:row>
      <xdr:rowOff>72158</xdr:rowOff>
    </xdr:from>
    <xdr:to>
      <xdr:col>7</xdr:col>
      <xdr:colOff>551295</xdr:colOff>
      <xdr:row>43</xdr:row>
      <xdr:rowOff>143856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661460" y="5025158"/>
          <a:ext cx="4028168" cy="3310198"/>
        </a:xfrm>
        <a:prstGeom prst="rect">
          <a:avLst/>
        </a:prstGeom>
      </xdr:spPr>
    </xdr:pic>
    <xdr:clientData/>
  </xdr:twoCellAnchor>
  <xdr:twoCellAnchor editAs="oneCell">
    <xdr:from>
      <xdr:col>17</xdr:col>
      <xdr:colOff>389854</xdr:colOff>
      <xdr:row>4</xdr:row>
      <xdr:rowOff>79858</xdr:rowOff>
    </xdr:from>
    <xdr:to>
      <xdr:col>27</xdr:col>
      <xdr:colOff>251540</xdr:colOff>
      <xdr:row>22</xdr:row>
      <xdr:rowOff>127205</xdr:rowOff>
    </xdr:to>
    <xdr:pic>
      <xdr:nvPicPr>
        <xdr:cNvPr id="6" name="Picture 3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174521" y="841858"/>
          <a:ext cx="4507769" cy="3476347"/>
        </a:xfrm>
        <a:prstGeom prst="rect">
          <a:avLst/>
        </a:prstGeom>
      </xdr:spPr>
    </xdr:pic>
    <xdr:clientData/>
  </xdr:twoCellAnchor>
  <xdr:twoCellAnchor>
    <xdr:from>
      <xdr:col>20</xdr:col>
      <xdr:colOff>106797</xdr:colOff>
      <xdr:row>14</xdr:row>
      <xdr:rowOff>1924</xdr:rowOff>
    </xdr:from>
    <xdr:to>
      <xdr:col>21</xdr:col>
      <xdr:colOff>106795</xdr:colOff>
      <xdr:row>15</xdr:row>
      <xdr:rowOff>97174</xdr:rowOff>
    </xdr:to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>
          <a:off x="15897130" y="2668924"/>
          <a:ext cx="338665" cy="285750"/>
        </a:xfrm>
        <a:prstGeom prst="rect">
          <a:avLst/>
        </a:prstGeom>
        <a:solidFill>
          <a:schemeClr val="accent2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s-CL" sz="600"/>
            <a:t>E5P4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280987</xdr:colOff>
      <xdr:row>11</xdr:row>
      <xdr:rowOff>0</xdr:rowOff>
    </xdr:from>
    <xdr:to>
      <xdr:col>9</xdr:col>
      <xdr:colOff>14287</xdr:colOff>
      <xdr:row>25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95250</xdr:colOff>
      <xdr:row>11</xdr:row>
      <xdr:rowOff>21432</xdr:rowOff>
    </xdr:from>
    <xdr:to>
      <xdr:col>18</xdr:col>
      <xdr:colOff>0</xdr:colOff>
      <xdr:row>25</xdr:row>
      <xdr:rowOff>59532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U103"/>
  <sheetViews>
    <sheetView tabSelected="1" topLeftCell="A72" zoomScaleNormal="100" workbookViewId="0">
      <selection activeCell="I91" sqref="I91"/>
    </sheetView>
  </sheetViews>
  <sheetFormatPr defaultColWidth="11.44140625" defaultRowHeight="13.8" x14ac:dyDescent="0.25"/>
  <cols>
    <col min="1" max="2" width="11.44140625" style="1"/>
    <col min="3" max="3" width="19.109375" style="1" customWidth="1"/>
    <col min="4" max="5" width="11.44140625" style="1"/>
    <col min="6" max="6" width="16.44140625" style="1" customWidth="1"/>
    <col min="7" max="7" width="22.88671875" style="1" customWidth="1"/>
    <col min="8" max="8" width="16.88671875" style="1" customWidth="1"/>
    <col min="9" max="9" width="22.5546875" style="1" customWidth="1"/>
    <col min="10" max="11" width="11.44140625" style="1"/>
    <col min="12" max="12" width="13.44140625" style="1" customWidth="1"/>
    <col min="13" max="13" width="13.109375" style="1" customWidth="1"/>
    <col min="14" max="14" width="12.5546875" style="1" customWidth="1"/>
    <col min="15" max="15" width="12.33203125" style="1" customWidth="1"/>
    <col min="16" max="17" width="11.44140625" style="1"/>
    <col min="18" max="18" width="48.6640625" style="15" customWidth="1"/>
    <col min="19" max="19" width="31.5546875" style="1" customWidth="1"/>
    <col min="20" max="20" width="18.109375" style="1" customWidth="1"/>
    <col min="21" max="21" width="15.88671875" style="1" customWidth="1"/>
    <col min="22" max="22" width="11.44140625" style="1"/>
    <col min="23" max="23" width="18.5546875" style="1" customWidth="1"/>
    <col min="24" max="24" width="18.33203125" style="1" customWidth="1"/>
    <col min="25" max="25" width="19.6640625" style="1" customWidth="1"/>
    <col min="26" max="26" width="21.44140625" style="1" customWidth="1"/>
    <col min="27" max="16384" width="11.44140625" style="1"/>
  </cols>
  <sheetData>
    <row r="7" spans="11:21" ht="14.4" thickBot="1" x14ac:dyDescent="0.3"/>
    <row r="8" spans="11:21" ht="14.4" thickBot="1" x14ac:dyDescent="0.3">
      <c r="K8" s="125" t="s">
        <v>4</v>
      </c>
      <c r="L8" s="126"/>
      <c r="M8" s="126"/>
      <c r="N8" s="126"/>
      <c r="O8" s="127"/>
    </row>
    <row r="9" spans="11:21" x14ac:dyDescent="0.25">
      <c r="K9" s="2" t="s">
        <v>6</v>
      </c>
      <c r="L9" s="3" t="s">
        <v>0</v>
      </c>
      <c r="M9" s="7" t="s">
        <v>1</v>
      </c>
      <c r="N9" s="3" t="s">
        <v>2</v>
      </c>
      <c r="O9" s="10" t="s">
        <v>3</v>
      </c>
    </row>
    <row r="10" spans="11:21" x14ac:dyDescent="0.25">
      <c r="K10" s="4">
        <v>1</v>
      </c>
      <c r="L10" s="1">
        <v>0</v>
      </c>
      <c r="M10" s="8">
        <f>L10/10</f>
        <v>0</v>
      </c>
      <c r="N10" s="1">
        <v>0</v>
      </c>
      <c r="O10" s="11">
        <f>N10/10</f>
        <v>0</v>
      </c>
      <c r="R10" s="37" t="s">
        <v>10</v>
      </c>
      <c r="S10" s="16" t="s">
        <v>9</v>
      </c>
      <c r="T10" s="16"/>
      <c r="U10" s="17"/>
    </row>
    <row r="11" spans="11:21" x14ac:dyDescent="0.25">
      <c r="K11" s="4">
        <v>2</v>
      </c>
      <c r="L11" s="1">
        <v>750</v>
      </c>
      <c r="M11" s="8">
        <f t="shared" ref="M11:M33" si="0">L11/10</f>
        <v>75</v>
      </c>
      <c r="N11" s="1">
        <v>0</v>
      </c>
      <c r="O11" s="11">
        <f t="shared" ref="O11:O33" si="1">N11/10</f>
        <v>0</v>
      </c>
      <c r="R11" s="38" t="s">
        <v>11</v>
      </c>
      <c r="S11" s="39" t="s">
        <v>12</v>
      </c>
      <c r="T11" s="1">
        <v>584</v>
      </c>
      <c r="U11" s="21" t="s">
        <v>15</v>
      </c>
    </row>
    <row r="12" spans="11:21" x14ac:dyDescent="0.25">
      <c r="K12" s="4">
        <v>3</v>
      </c>
      <c r="L12" s="1">
        <v>1500</v>
      </c>
      <c r="M12" s="8">
        <f t="shared" si="0"/>
        <v>150</v>
      </c>
      <c r="N12" s="1">
        <v>0</v>
      </c>
      <c r="O12" s="11">
        <f t="shared" si="1"/>
        <v>0</v>
      </c>
      <c r="R12" s="38"/>
      <c r="S12" s="39"/>
      <c r="T12" s="1">
        <f>T11*10.2</f>
        <v>5956.7999999999993</v>
      </c>
      <c r="U12" s="21" t="s">
        <v>14</v>
      </c>
    </row>
    <row r="13" spans="11:21" x14ac:dyDescent="0.25">
      <c r="K13" s="4">
        <v>4</v>
      </c>
      <c r="L13" s="1">
        <v>0</v>
      </c>
      <c r="M13" s="8">
        <f t="shared" si="0"/>
        <v>0</v>
      </c>
      <c r="N13" s="1">
        <v>150</v>
      </c>
      <c r="O13" s="11">
        <f t="shared" si="1"/>
        <v>15</v>
      </c>
      <c r="P13" s="1">
        <f>N13/2</f>
        <v>75</v>
      </c>
      <c r="R13" s="38"/>
      <c r="S13" s="39" t="s">
        <v>13</v>
      </c>
      <c r="T13" s="1">
        <v>584</v>
      </c>
      <c r="U13" s="21" t="s">
        <v>15</v>
      </c>
    </row>
    <row r="14" spans="11:21" x14ac:dyDescent="0.25">
      <c r="K14" s="4">
        <v>5</v>
      </c>
      <c r="L14" s="1">
        <v>750</v>
      </c>
      <c r="M14" s="8">
        <f t="shared" si="0"/>
        <v>75</v>
      </c>
      <c r="N14" s="1">
        <v>150</v>
      </c>
      <c r="O14" s="11">
        <f t="shared" si="1"/>
        <v>15</v>
      </c>
      <c r="P14" s="1">
        <f>P13+150</f>
        <v>225</v>
      </c>
      <c r="R14" s="38"/>
      <c r="S14" s="39"/>
      <c r="T14" s="1">
        <f>T13*10.2</f>
        <v>5956.7999999999993</v>
      </c>
      <c r="U14" s="21" t="s">
        <v>14</v>
      </c>
    </row>
    <row r="15" spans="11:21" x14ac:dyDescent="0.25">
      <c r="K15" s="4">
        <v>6</v>
      </c>
      <c r="L15" s="1">
        <v>1500</v>
      </c>
      <c r="M15" s="8">
        <f t="shared" si="0"/>
        <v>150</v>
      </c>
      <c r="N15" s="1">
        <v>150</v>
      </c>
      <c r="O15" s="11">
        <f t="shared" si="1"/>
        <v>15</v>
      </c>
      <c r="P15" s="1">
        <f>P14+150</f>
        <v>375</v>
      </c>
      <c r="R15" s="38"/>
      <c r="S15" s="39" t="s">
        <v>16</v>
      </c>
      <c r="T15" s="1">
        <v>584</v>
      </c>
      <c r="U15" s="21" t="s">
        <v>15</v>
      </c>
    </row>
    <row r="16" spans="11:21" x14ac:dyDescent="0.25">
      <c r="K16" s="4">
        <v>7</v>
      </c>
      <c r="L16" s="1">
        <v>0</v>
      </c>
      <c r="M16" s="8">
        <f t="shared" si="0"/>
        <v>0</v>
      </c>
      <c r="N16" s="1">
        <v>300</v>
      </c>
      <c r="O16" s="11">
        <f t="shared" si="1"/>
        <v>30</v>
      </c>
      <c r="P16" s="1">
        <f t="shared" ref="P16:P33" si="2">P15+150</f>
        <v>525</v>
      </c>
      <c r="R16" s="38"/>
      <c r="S16" s="39"/>
      <c r="T16" s="1">
        <f>T15*10.2</f>
        <v>5956.7999999999993</v>
      </c>
      <c r="U16" s="21" t="s">
        <v>14</v>
      </c>
    </row>
    <row r="17" spans="11:21" x14ac:dyDescent="0.25">
      <c r="K17" s="4">
        <v>8</v>
      </c>
      <c r="L17" s="1">
        <v>750</v>
      </c>
      <c r="M17" s="8">
        <f t="shared" si="0"/>
        <v>75</v>
      </c>
      <c r="N17" s="1">
        <v>300</v>
      </c>
      <c r="O17" s="11">
        <f t="shared" si="1"/>
        <v>30</v>
      </c>
      <c r="P17" s="1">
        <f t="shared" si="2"/>
        <v>675</v>
      </c>
      <c r="R17" s="38"/>
      <c r="S17" s="39" t="s">
        <v>17</v>
      </c>
      <c r="T17" s="1">
        <v>473</v>
      </c>
      <c r="U17" s="21" t="s">
        <v>15</v>
      </c>
    </row>
    <row r="18" spans="11:21" x14ac:dyDescent="0.25">
      <c r="K18" s="4">
        <v>9</v>
      </c>
      <c r="L18" s="1">
        <v>1500</v>
      </c>
      <c r="M18" s="8">
        <f t="shared" si="0"/>
        <v>150</v>
      </c>
      <c r="N18" s="1">
        <v>300</v>
      </c>
      <c r="O18" s="11">
        <f t="shared" si="1"/>
        <v>30</v>
      </c>
      <c r="P18" s="1">
        <f t="shared" si="2"/>
        <v>825</v>
      </c>
      <c r="R18" s="38"/>
      <c r="S18" s="39"/>
      <c r="T18" s="1">
        <f>T17*10.2</f>
        <v>4824.5999999999995</v>
      </c>
      <c r="U18" s="21" t="s">
        <v>14</v>
      </c>
    </row>
    <row r="19" spans="11:21" x14ac:dyDescent="0.25">
      <c r="K19" s="4">
        <v>10</v>
      </c>
      <c r="L19" s="1">
        <v>0</v>
      </c>
      <c r="M19" s="8">
        <f t="shared" si="0"/>
        <v>0</v>
      </c>
      <c r="N19" s="1">
        <v>450</v>
      </c>
      <c r="O19" s="11">
        <f t="shared" si="1"/>
        <v>45</v>
      </c>
      <c r="P19" s="1">
        <f t="shared" si="2"/>
        <v>975</v>
      </c>
      <c r="R19" s="38" t="s">
        <v>18</v>
      </c>
      <c r="S19" s="39" t="s">
        <v>19</v>
      </c>
      <c r="T19" s="1">
        <v>200000</v>
      </c>
      <c r="U19" s="21" t="s">
        <v>15</v>
      </c>
    </row>
    <row r="20" spans="11:21" x14ac:dyDescent="0.25">
      <c r="K20" s="4">
        <v>11</v>
      </c>
      <c r="L20" s="1">
        <v>750</v>
      </c>
      <c r="M20" s="8">
        <f t="shared" si="0"/>
        <v>75</v>
      </c>
      <c r="N20" s="1">
        <v>450</v>
      </c>
      <c r="O20" s="11">
        <f t="shared" si="1"/>
        <v>45</v>
      </c>
      <c r="P20" s="1">
        <f t="shared" si="2"/>
        <v>1125</v>
      </c>
      <c r="R20" s="38"/>
      <c r="S20" s="39"/>
      <c r="T20" s="1">
        <f>T19*10.2</f>
        <v>2039999.9999999998</v>
      </c>
      <c r="U20" s="21" t="s">
        <v>14</v>
      </c>
    </row>
    <row r="21" spans="11:21" x14ac:dyDescent="0.25">
      <c r="K21" s="4">
        <v>12</v>
      </c>
      <c r="L21" s="1">
        <v>1500</v>
      </c>
      <c r="M21" s="8">
        <f t="shared" si="0"/>
        <v>150</v>
      </c>
      <c r="N21" s="1">
        <v>450</v>
      </c>
      <c r="O21" s="11">
        <f t="shared" si="1"/>
        <v>45</v>
      </c>
      <c r="P21" s="1">
        <f t="shared" si="2"/>
        <v>1275</v>
      </c>
      <c r="R21" s="38" t="s">
        <v>20</v>
      </c>
      <c r="S21" s="39" t="s">
        <v>21</v>
      </c>
      <c r="T21" s="1">
        <v>0</v>
      </c>
      <c r="U21" s="21"/>
    </row>
    <row r="22" spans="11:21" x14ac:dyDescent="0.25">
      <c r="K22" s="4">
        <v>13</v>
      </c>
      <c r="L22" s="1">
        <v>0</v>
      </c>
      <c r="M22" s="8">
        <f t="shared" si="0"/>
        <v>0</v>
      </c>
      <c r="N22" s="1">
        <v>600</v>
      </c>
      <c r="O22" s="11">
        <f t="shared" si="1"/>
        <v>60</v>
      </c>
      <c r="P22" s="1">
        <f t="shared" si="2"/>
        <v>1425</v>
      </c>
      <c r="R22" s="40" t="s">
        <v>22</v>
      </c>
      <c r="S22" s="39" t="s">
        <v>24</v>
      </c>
      <c r="T22" s="1">
        <v>18</v>
      </c>
      <c r="U22" s="21"/>
    </row>
    <row r="23" spans="11:21" x14ac:dyDescent="0.25">
      <c r="K23" s="4">
        <v>14</v>
      </c>
      <c r="L23" s="1">
        <v>750</v>
      </c>
      <c r="M23" s="8">
        <f t="shared" si="0"/>
        <v>75</v>
      </c>
      <c r="N23" s="1">
        <v>600</v>
      </c>
      <c r="O23" s="11">
        <f t="shared" si="1"/>
        <v>60</v>
      </c>
      <c r="P23" s="1">
        <f t="shared" si="2"/>
        <v>1575</v>
      </c>
      <c r="R23" s="40" t="s">
        <v>23</v>
      </c>
      <c r="S23" s="39" t="s">
        <v>25</v>
      </c>
      <c r="T23" s="1">
        <v>0.9</v>
      </c>
      <c r="U23" s="21"/>
    </row>
    <row r="24" spans="11:21" x14ac:dyDescent="0.25">
      <c r="K24" s="4">
        <v>15</v>
      </c>
      <c r="L24" s="1">
        <v>1500</v>
      </c>
      <c r="M24" s="8">
        <f t="shared" si="0"/>
        <v>150</v>
      </c>
      <c r="N24" s="1">
        <v>600</v>
      </c>
      <c r="O24" s="11">
        <f t="shared" si="1"/>
        <v>60</v>
      </c>
      <c r="P24" s="1">
        <f t="shared" si="2"/>
        <v>1725</v>
      </c>
      <c r="R24" s="38"/>
      <c r="S24" s="39" t="s">
        <v>26</v>
      </c>
      <c r="T24" s="1">
        <v>0.15</v>
      </c>
      <c r="U24" s="21"/>
    </row>
    <row r="25" spans="11:21" x14ac:dyDescent="0.25">
      <c r="K25" s="51">
        <v>16</v>
      </c>
      <c r="L25" s="52">
        <v>0</v>
      </c>
      <c r="M25" s="53">
        <f t="shared" si="0"/>
        <v>0</v>
      </c>
      <c r="N25" s="52">
        <v>750</v>
      </c>
      <c r="O25" s="54">
        <f t="shared" si="1"/>
        <v>75</v>
      </c>
      <c r="P25" s="1">
        <f>P24+150</f>
        <v>1875</v>
      </c>
      <c r="R25" s="38"/>
      <c r="S25" s="39" t="s">
        <v>27</v>
      </c>
      <c r="T25" s="1">
        <v>0</v>
      </c>
      <c r="U25" s="21"/>
    </row>
    <row r="26" spans="11:21" x14ac:dyDescent="0.25">
      <c r="K26" s="4">
        <v>17</v>
      </c>
      <c r="L26" s="1">
        <v>750</v>
      </c>
      <c r="M26" s="8">
        <f t="shared" si="0"/>
        <v>75</v>
      </c>
      <c r="N26" s="1">
        <v>750</v>
      </c>
      <c r="O26" s="11">
        <f t="shared" si="1"/>
        <v>75</v>
      </c>
      <c r="P26" s="1">
        <f t="shared" si="2"/>
        <v>2025</v>
      </c>
      <c r="R26" s="38"/>
      <c r="S26" s="39" t="s">
        <v>28</v>
      </c>
      <c r="T26" s="1">
        <v>1</v>
      </c>
      <c r="U26" s="21"/>
    </row>
    <row r="27" spans="11:21" x14ac:dyDescent="0.25">
      <c r="K27" s="4">
        <v>18</v>
      </c>
      <c r="L27" s="1">
        <v>1500</v>
      </c>
      <c r="M27" s="8">
        <f t="shared" si="0"/>
        <v>150</v>
      </c>
      <c r="N27" s="1">
        <v>750</v>
      </c>
      <c r="O27" s="11">
        <f t="shared" si="1"/>
        <v>75</v>
      </c>
      <c r="P27" s="1">
        <f t="shared" si="2"/>
        <v>2175</v>
      </c>
      <c r="R27" s="38"/>
      <c r="S27" s="39" t="s">
        <v>29</v>
      </c>
      <c r="T27" s="1">
        <v>0</v>
      </c>
      <c r="U27" s="21"/>
    </row>
    <row r="28" spans="11:21" x14ac:dyDescent="0.25">
      <c r="K28" s="4">
        <v>19</v>
      </c>
      <c r="L28" s="1">
        <v>0</v>
      </c>
      <c r="M28" s="8">
        <f t="shared" si="0"/>
        <v>0</v>
      </c>
      <c r="N28" s="1">
        <v>950</v>
      </c>
      <c r="O28" s="11">
        <f t="shared" si="1"/>
        <v>95</v>
      </c>
      <c r="P28" s="1">
        <f t="shared" si="2"/>
        <v>2325</v>
      </c>
      <c r="R28" s="41"/>
      <c r="S28" s="32" t="s">
        <v>30</v>
      </c>
      <c r="T28" s="42">
        <v>1</v>
      </c>
      <c r="U28" s="43"/>
    </row>
    <row r="29" spans="11:21" x14ac:dyDescent="0.25">
      <c r="K29" s="4">
        <v>20</v>
      </c>
      <c r="L29" s="1">
        <v>750</v>
      </c>
      <c r="M29" s="8">
        <f t="shared" si="0"/>
        <v>75</v>
      </c>
      <c r="N29" s="1">
        <v>950</v>
      </c>
      <c r="O29" s="11">
        <f t="shared" si="1"/>
        <v>95</v>
      </c>
      <c r="P29" s="1">
        <f t="shared" si="2"/>
        <v>2475</v>
      </c>
      <c r="R29" s="37" t="s">
        <v>60</v>
      </c>
      <c r="S29" s="44" t="s">
        <v>61</v>
      </c>
      <c r="T29" s="16"/>
      <c r="U29" s="17"/>
    </row>
    <row r="30" spans="11:21" x14ac:dyDescent="0.25">
      <c r="K30" s="4">
        <v>21</v>
      </c>
      <c r="L30" s="1">
        <v>1500</v>
      </c>
      <c r="M30" s="8">
        <f t="shared" si="0"/>
        <v>150</v>
      </c>
      <c r="N30" s="1">
        <v>950</v>
      </c>
      <c r="O30" s="11">
        <f t="shared" si="1"/>
        <v>95</v>
      </c>
      <c r="P30" s="1">
        <f t="shared" si="2"/>
        <v>2625</v>
      </c>
      <c r="R30" s="38" t="s">
        <v>62</v>
      </c>
      <c r="S30" s="1" t="s">
        <v>63</v>
      </c>
      <c r="T30" s="45">
        <v>-29</v>
      </c>
      <c r="U30" s="21" t="s">
        <v>15</v>
      </c>
    </row>
    <row r="31" spans="11:21" x14ac:dyDescent="0.25">
      <c r="K31" s="4">
        <v>22</v>
      </c>
      <c r="L31" s="1">
        <v>0</v>
      </c>
      <c r="M31" s="8">
        <f t="shared" si="0"/>
        <v>0</v>
      </c>
      <c r="N31" s="1">
        <v>1150</v>
      </c>
      <c r="O31" s="11">
        <f t="shared" si="1"/>
        <v>115</v>
      </c>
      <c r="P31" s="1">
        <f t="shared" si="2"/>
        <v>2775</v>
      </c>
      <c r="R31" s="38" t="s">
        <v>64</v>
      </c>
      <c r="S31" s="1" t="s">
        <v>65</v>
      </c>
      <c r="T31" s="46">
        <v>-2E-3</v>
      </c>
      <c r="U31" s="21"/>
    </row>
    <row r="32" spans="11:21" x14ac:dyDescent="0.25">
      <c r="K32" s="4">
        <v>23</v>
      </c>
      <c r="L32" s="1">
        <v>750</v>
      </c>
      <c r="M32" s="8">
        <f t="shared" si="0"/>
        <v>75</v>
      </c>
      <c r="N32" s="1">
        <v>1150</v>
      </c>
      <c r="O32" s="11">
        <f t="shared" si="1"/>
        <v>115</v>
      </c>
      <c r="P32" s="1">
        <f t="shared" si="2"/>
        <v>2925</v>
      </c>
      <c r="S32" s="49" t="s">
        <v>86</v>
      </c>
      <c r="T32" s="49">
        <v>-5.0000000000000001E-3</v>
      </c>
    </row>
    <row r="33" spans="1:21" ht="14.4" thickBot="1" x14ac:dyDescent="0.3">
      <c r="K33" s="5">
        <v>24</v>
      </c>
      <c r="L33" s="6">
        <v>1500</v>
      </c>
      <c r="M33" s="9">
        <f t="shared" si="0"/>
        <v>150</v>
      </c>
      <c r="N33" s="6">
        <v>1150</v>
      </c>
      <c r="O33" s="12">
        <f t="shared" si="1"/>
        <v>115</v>
      </c>
      <c r="P33" s="1">
        <f t="shared" si="2"/>
        <v>3075</v>
      </c>
      <c r="R33" s="38" t="s">
        <v>66</v>
      </c>
      <c r="S33" s="1" t="s">
        <v>67</v>
      </c>
      <c r="T33" s="1">
        <f>2*T30/T31</f>
        <v>29000</v>
      </c>
      <c r="U33" s="21" t="s">
        <v>68</v>
      </c>
    </row>
    <row r="34" spans="1:21" ht="14.4" thickBot="1" x14ac:dyDescent="0.3">
      <c r="S34" s="49" t="s">
        <v>87</v>
      </c>
      <c r="T34" s="49">
        <f>2*T30/T32</f>
        <v>11600</v>
      </c>
      <c r="U34" s="49" t="s">
        <v>71</v>
      </c>
    </row>
    <row r="35" spans="1:21" ht="14.4" thickBot="1" x14ac:dyDescent="0.3">
      <c r="C35" s="22" t="s">
        <v>51</v>
      </c>
      <c r="D35" s="35" t="s">
        <v>52</v>
      </c>
      <c r="E35" s="18">
        <v>750</v>
      </c>
      <c r="F35" s="19" t="s">
        <v>53</v>
      </c>
      <c r="K35" s="125" t="s">
        <v>5</v>
      </c>
      <c r="L35" s="126"/>
      <c r="M35" s="126"/>
      <c r="N35" s="126"/>
      <c r="O35" s="127"/>
      <c r="R35" s="38" t="s">
        <v>69</v>
      </c>
      <c r="S35" s="1" t="s">
        <v>70</v>
      </c>
      <c r="T35" s="1">
        <v>0</v>
      </c>
      <c r="U35" s="21" t="s">
        <v>15</v>
      </c>
    </row>
    <row r="36" spans="1:21" x14ac:dyDescent="0.25">
      <c r="C36" s="22" t="s">
        <v>54</v>
      </c>
      <c r="D36" s="35" t="s">
        <v>55</v>
      </c>
      <c r="E36" s="18">
        <f>L33</f>
        <v>1500</v>
      </c>
      <c r="F36" s="19" t="s">
        <v>53</v>
      </c>
      <c r="K36" s="2" t="s">
        <v>7</v>
      </c>
      <c r="L36" s="128" t="s">
        <v>8</v>
      </c>
      <c r="M36" s="128"/>
      <c r="N36" s="128"/>
      <c r="O36" s="129"/>
      <c r="R36" s="38" t="s">
        <v>80</v>
      </c>
      <c r="S36" s="1" t="s">
        <v>85</v>
      </c>
      <c r="T36" s="1">
        <f>N13</f>
        <v>150</v>
      </c>
      <c r="U36" s="21" t="s">
        <v>53</v>
      </c>
    </row>
    <row r="37" spans="1:21" x14ac:dyDescent="0.25">
      <c r="C37" s="31" t="s">
        <v>56</v>
      </c>
      <c r="D37" s="32" t="s">
        <v>57</v>
      </c>
      <c r="E37" s="33">
        <f>E35/E36</f>
        <v>0.5</v>
      </c>
      <c r="F37" s="34" t="s">
        <v>58</v>
      </c>
      <c r="K37" s="4">
        <v>1</v>
      </c>
      <c r="L37" s="1">
        <v>1</v>
      </c>
      <c r="M37" s="1">
        <v>2</v>
      </c>
      <c r="N37" s="1">
        <v>5</v>
      </c>
      <c r="O37" s="13">
        <v>4</v>
      </c>
      <c r="R37" s="38" t="s">
        <v>82</v>
      </c>
      <c r="S37" s="1" t="s">
        <v>81</v>
      </c>
      <c r="T37" s="1">
        <v>87.6</v>
      </c>
      <c r="U37" s="21" t="s">
        <v>83</v>
      </c>
    </row>
    <row r="38" spans="1:21" x14ac:dyDescent="0.25">
      <c r="K38" s="4">
        <v>2</v>
      </c>
      <c r="L38" s="1">
        <v>2</v>
      </c>
      <c r="M38" s="1">
        <v>3</v>
      </c>
      <c r="N38" s="1">
        <v>6</v>
      </c>
      <c r="O38" s="13">
        <v>5</v>
      </c>
      <c r="R38" s="38" t="s">
        <v>72</v>
      </c>
      <c r="S38" s="1" t="s">
        <v>84</v>
      </c>
      <c r="T38" s="47">
        <f>T31-T30/T33+2*(T37/T36)/T30</f>
        <v>-4.1275862068965517E-2</v>
      </c>
      <c r="U38" s="21"/>
    </row>
    <row r="39" spans="1:21" x14ac:dyDescent="0.25">
      <c r="K39" s="4">
        <v>3</v>
      </c>
      <c r="L39" s="1">
        <v>4</v>
      </c>
      <c r="M39" s="1">
        <v>5</v>
      </c>
      <c r="N39" s="1">
        <v>8</v>
      </c>
      <c r="O39" s="13">
        <v>7</v>
      </c>
      <c r="R39" s="38" t="s">
        <v>73</v>
      </c>
      <c r="S39" s="1" t="s">
        <v>74</v>
      </c>
      <c r="T39" s="48">
        <f>0.31*ABS(T30)^(1/2)</f>
        <v>1.6694010902116962</v>
      </c>
      <c r="U39" s="21" t="s">
        <v>15</v>
      </c>
    </row>
    <row r="40" spans="1:21" x14ac:dyDescent="0.25">
      <c r="K40" s="4">
        <v>4</v>
      </c>
      <c r="L40" s="1">
        <v>5</v>
      </c>
      <c r="M40" s="1">
        <v>6</v>
      </c>
      <c r="N40" s="1">
        <v>9</v>
      </c>
      <c r="O40" s="13">
        <v>8</v>
      </c>
      <c r="R40" s="38" t="s">
        <v>75</v>
      </c>
      <c r="S40" s="1" t="s">
        <v>76</v>
      </c>
      <c r="T40" s="1">
        <v>8.0000000000000007E-5</v>
      </c>
      <c r="U40" s="21"/>
    </row>
    <row r="41" spans="1:21" x14ac:dyDescent="0.25">
      <c r="K41" s="4">
        <v>5</v>
      </c>
      <c r="L41" s="1">
        <v>7</v>
      </c>
      <c r="M41" s="1">
        <v>8</v>
      </c>
      <c r="N41" s="1">
        <v>11</v>
      </c>
      <c r="O41" s="13">
        <v>10</v>
      </c>
      <c r="R41" s="38" t="s">
        <v>77</v>
      </c>
      <c r="S41" s="1" t="s">
        <v>88</v>
      </c>
      <c r="T41" s="1">
        <f>0.05*T33</f>
        <v>1450</v>
      </c>
      <c r="U41" s="21" t="s">
        <v>71</v>
      </c>
    </row>
    <row r="42" spans="1:21" x14ac:dyDescent="0.25">
      <c r="K42" s="4">
        <v>6</v>
      </c>
      <c r="L42" s="1">
        <v>8</v>
      </c>
      <c r="M42" s="1">
        <v>9</v>
      </c>
      <c r="N42" s="1">
        <v>12</v>
      </c>
      <c r="O42" s="13">
        <v>11</v>
      </c>
      <c r="R42" s="41" t="s">
        <v>78</v>
      </c>
      <c r="S42" s="42" t="s">
        <v>79</v>
      </c>
      <c r="T42" s="42">
        <v>0.1</v>
      </c>
      <c r="U42" s="43"/>
    </row>
    <row r="43" spans="1:21" x14ac:dyDescent="0.25">
      <c r="A43" s="15"/>
      <c r="D43" s="119" t="s">
        <v>41</v>
      </c>
      <c r="E43" s="120"/>
      <c r="F43" s="24" t="s">
        <v>40</v>
      </c>
      <c r="G43" s="119" t="s">
        <v>44</v>
      </c>
      <c r="H43" s="120"/>
      <c r="I43" s="24" t="s">
        <v>37</v>
      </c>
      <c r="K43" s="4">
        <v>7</v>
      </c>
      <c r="L43" s="1">
        <v>10</v>
      </c>
      <c r="M43" s="1">
        <v>11</v>
      </c>
      <c r="N43" s="1">
        <v>14</v>
      </c>
      <c r="O43" s="13">
        <v>13</v>
      </c>
    </row>
    <row r="44" spans="1:21" x14ac:dyDescent="0.25">
      <c r="A44" s="15"/>
      <c r="D44" s="121" t="s">
        <v>42</v>
      </c>
      <c r="E44" s="122"/>
      <c r="F44" s="25" t="s">
        <v>43</v>
      </c>
      <c r="G44" s="121" t="s">
        <v>45</v>
      </c>
      <c r="H44" s="122"/>
      <c r="I44" s="25" t="s">
        <v>49</v>
      </c>
      <c r="K44" s="4">
        <v>8</v>
      </c>
      <c r="L44" s="1">
        <v>11</v>
      </c>
      <c r="M44" s="1">
        <v>12</v>
      </c>
      <c r="N44" s="1">
        <v>15</v>
      </c>
      <c r="O44" s="13">
        <v>14</v>
      </c>
    </row>
    <row r="45" spans="1:21" x14ac:dyDescent="0.25">
      <c r="A45" s="15"/>
      <c r="C45" s="1" t="s">
        <v>50</v>
      </c>
      <c r="D45" s="20" t="s">
        <v>38</v>
      </c>
      <c r="E45" s="21" t="s">
        <v>39</v>
      </c>
      <c r="F45" s="25" t="s">
        <v>36</v>
      </c>
      <c r="G45" s="20" t="s">
        <v>47</v>
      </c>
      <c r="H45" s="21" t="s">
        <v>46</v>
      </c>
      <c r="I45" s="25" t="s">
        <v>48</v>
      </c>
      <c r="K45" s="4">
        <v>9</v>
      </c>
      <c r="L45" s="1">
        <v>13</v>
      </c>
      <c r="M45" s="1">
        <v>14</v>
      </c>
      <c r="N45" s="1">
        <v>17</v>
      </c>
      <c r="O45" s="13">
        <v>16</v>
      </c>
    </row>
    <row r="46" spans="1:21" x14ac:dyDescent="0.25">
      <c r="A46" s="123" t="s">
        <v>31</v>
      </c>
      <c r="B46" s="124"/>
      <c r="C46" s="18">
        <v>1</v>
      </c>
      <c r="D46" s="22"/>
      <c r="E46" s="19"/>
      <c r="F46" s="26"/>
      <c r="G46" s="22"/>
      <c r="H46" s="19"/>
      <c r="I46" s="26"/>
      <c r="K46" s="4">
        <v>10</v>
      </c>
      <c r="L46" s="1">
        <v>14</v>
      </c>
      <c r="M46" s="1">
        <v>15</v>
      </c>
      <c r="N46" s="1">
        <v>18</v>
      </c>
      <c r="O46" s="13">
        <v>17</v>
      </c>
    </row>
    <row r="47" spans="1:21" x14ac:dyDescent="0.25">
      <c r="A47" s="117" t="s">
        <v>32</v>
      </c>
      <c r="B47" s="16" t="s">
        <v>34</v>
      </c>
      <c r="C47" s="16"/>
      <c r="D47" s="23">
        <v>2</v>
      </c>
      <c r="E47" s="17">
        <v>3</v>
      </c>
      <c r="F47" s="24">
        <v>10</v>
      </c>
      <c r="G47" s="23">
        <v>20</v>
      </c>
      <c r="H47" s="17">
        <v>21</v>
      </c>
      <c r="I47" s="24">
        <v>30</v>
      </c>
      <c r="K47" s="4">
        <v>11</v>
      </c>
      <c r="L47" s="1">
        <v>16</v>
      </c>
      <c r="M47" s="1">
        <v>17</v>
      </c>
      <c r="N47" s="1">
        <v>20</v>
      </c>
      <c r="O47" s="13">
        <v>19</v>
      </c>
    </row>
    <row r="48" spans="1:21" x14ac:dyDescent="0.25">
      <c r="A48" s="118"/>
      <c r="B48" s="27" t="s">
        <v>35</v>
      </c>
      <c r="C48" s="27"/>
      <c r="D48" s="28">
        <v>4</v>
      </c>
      <c r="E48" s="29">
        <v>5</v>
      </c>
      <c r="F48" s="30">
        <v>11</v>
      </c>
      <c r="G48" s="28">
        <v>22</v>
      </c>
      <c r="H48" s="29">
        <v>23</v>
      </c>
      <c r="I48" s="30">
        <v>31</v>
      </c>
      <c r="K48" s="4">
        <v>12</v>
      </c>
      <c r="L48" s="1">
        <v>17</v>
      </c>
      <c r="M48" s="1">
        <v>18</v>
      </c>
      <c r="N48" s="1">
        <v>21</v>
      </c>
      <c r="O48" s="13">
        <v>20</v>
      </c>
    </row>
    <row r="49" spans="1:15" x14ac:dyDescent="0.25">
      <c r="A49" s="117" t="s">
        <v>33</v>
      </c>
      <c r="B49" s="16" t="s">
        <v>34</v>
      </c>
      <c r="C49" s="16"/>
      <c r="D49" s="23">
        <v>6</v>
      </c>
      <c r="E49" s="17">
        <v>7</v>
      </c>
      <c r="F49" s="24">
        <v>12</v>
      </c>
      <c r="G49" s="23">
        <v>24</v>
      </c>
      <c r="H49" s="17">
        <v>25</v>
      </c>
      <c r="I49" s="24">
        <v>32</v>
      </c>
      <c r="K49" s="4">
        <v>13</v>
      </c>
      <c r="L49" s="1">
        <v>19</v>
      </c>
      <c r="M49" s="1">
        <v>20</v>
      </c>
      <c r="N49" s="1">
        <v>23</v>
      </c>
      <c r="O49" s="13">
        <v>22</v>
      </c>
    </row>
    <row r="50" spans="1:15" ht="14.4" thickBot="1" x14ac:dyDescent="0.3">
      <c r="A50" s="118"/>
      <c r="B50" s="27" t="s">
        <v>35</v>
      </c>
      <c r="C50" s="27"/>
      <c r="D50" s="28">
        <v>8</v>
      </c>
      <c r="E50" s="29">
        <v>9</v>
      </c>
      <c r="F50" s="30">
        <v>13</v>
      </c>
      <c r="G50" s="28">
        <v>26</v>
      </c>
      <c r="H50" s="29">
        <v>27</v>
      </c>
      <c r="I50" s="30">
        <v>33</v>
      </c>
      <c r="K50" s="5">
        <v>14</v>
      </c>
      <c r="L50" s="6">
        <v>20</v>
      </c>
      <c r="M50" s="6">
        <v>21</v>
      </c>
      <c r="N50" s="6">
        <v>24</v>
      </c>
      <c r="O50" s="14">
        <v>23</v>
      </c>
    </row>
    <row r="73" spans="1:13" x14ac:dyDescent="0.25">
      <c r="A73" s="142" t="s">
        <v>134</v>
      </c>
      <c r="B73" s="142"/>
      <c r="C73" s="142"/>
      <c r="D73" s="142"/>
      <c r="E73" s="142"/>
      <c r="F73" s="142"/>
      <c r="G73" s="142"/>
      <c r="H73" s="142"/>
      <c r="I73" s="142"/>
      <c r="J73" s="142"/>
      <c r="K73" s="142"/>
      <c r="L73" s="142"/>
      <c r="M73" s="142"/>
    </row>
    <row r="75" spans="1:13" x14ac:dyDescent="0.25">
      <c r="B75" s="1" t="s">
        <v>135</v>
      </c>
      <c r="C75" s="1">
        <f>2*120</f>
        <v>240</v>
      </c>
      <c r="D75" s="1" t="s">
        <v>53</v>
      </c>
    </row>
    <row r="77" spans="1:13" ht="14.4" thickBot="1" x14ac:dyDescent="0.3"/>
    <row r="78" spans="1:13" ht="14.4" thickBot="1" x14ac:dyDescent="0.3">
      <c r="B78" s="125" t="s">
        <v>4</v>
      </c>
      <c r="C78" s="126"/>
      <c r="D78" s="126"/>
      <c r="E78" s="126"/>
      <c r="F78" s="127"/>
    </row>
    <row r="79" spans="1:13" x14ac:dyDescent="0.25">
      <c r="B79" s="2" t="s">
        <v>6</v>
      </c>
      <c r="C79" s="3" t="s">
        <v>0</v>
      </c>
      <c r="D79" s="7" t="s">
        <v>1</v>
      </c>
      <c r="E79" s="3" t="s">
        <v>2</v>
      </c>
      <c r="F79" s="10" t="s">
        <v>3</v>
      </c>
    </row>
    <row r="80" spans="1:13" x14ac:dyDescent="0.25">
      <c r="B80" s="4">
        <v>1</v>
      </c>
      <c r="C80" s="1">
        <v>0</v>
      </c>
      <c r="D80" s="8">
        <f>C80/10</f>
        <v>0</v>
      </c>
      <c r="E80" s="1">
        <v>0</v>
      </c>
      <c r="F80" s="11">
        <f>E80/10</f>
        <v>0</v>
      </c>
    </row>
    <row r="81" spans="2:6" x14ac:dyDescent="0.25">
      <c r="B81" s="4">
        <v>2</v>
      </c>
      <c r="C81" s="1">
        <v>750</v>
      </c>
      <c r="D81" s="8">
        <f t="shared" ref="D81:D103" si="3">C81/10</f>
        <v>75</v>
      </c>
      <c r="E81" s="1">
        <v>0</v>
      </c>
      <c r="F81" s="11">
        <f t="shared" ref="F81:F103" si="4">E81/10</f>
        <v>0</v>
      </c>
    </row>
    <row r="82" spans="2:6" x14ac:dyDescent="0.25">
      <c r="B82" s="4">
        <v>3</v>
      </c>
      <c r="C82" s="1">
        <v>1500</v>
      </c>
      <c r="D82" s="8">
        <f t="shared" si="3"/>
        <v>150</v>
      </c>
      <c r="E82" s="1">
        <v>0</v>
      </c>
      <c r="F82" s="11">
        <f t="shared" si="4"/>
        <v>0</v>
      </c>
    </row>
    <row r="83" spans="2:6" x14ac:dyDescent="0.25">
      <c r="B83" s="4">
        <v>4</v>
      </c>
      <c r="C83" s="1">
        <v>0</v>
      </c>
      <c r="D83" s="8">
        <f t="shared" si="3"/>
        <v>0</v>
      </c>
      <c r="E83" s="1">
        <v>150</v>
      </c>
      <c r="F83" s="11">
        <f t="shared" si="4"/>
        <v>15</v>
      </c>
    </row>
    <row r="84" spans="2:6" x14ac:dyDescent="0.25">
      <c r="B84" s="4">
        <v>5</v>
      </c>
      <c r="C84" s="1">
        <v>750</v>
      </c>
      <c r="D84" s="8">
        <f t="shared" si="3"/>
        <v>75</v>
      </c>
      <c r="E84" s="1">
        <v>150</v>
      </c>
      <c r="F84" s="11">
        <f t="shared" si="4"/>
        <v>15</v>
      </c>
    </row>
    <row r="85" spans="2:6" x14ac:dyDescent="0.25">
      <c r="B85" s="4">
        <v>6</v>
      </c>
      <c r="C85" s="1">
        <v>1500</v>
      </c>
      <c r="D85" s="8">
        <f t="shared" si="3"/>
        <v>150</v>
      </c>
      <c r="E85" s="1">
        <v>150</v>
      </c>
      <c r="F85" s="11">
        <f t="shared" si="4"/>
        <v>15</v>
      </c>
    </row>
    <row r="86" spans="2:6" x14ac:dyDescent="0.25">
      <c r="B86" s="4">
        <v>7</v>
      </c>
      <c r="C86" s="1">
        <v>0</v>
      </c>
      <c r="D86" s="8">
        <f t="shared" si="3"/>
        <v>0</v>
      </c>
      <c r="E86" s="1">
        <v>300</v>
      </c>
      <c r="F86" s="11">
        <f t="shared" si="4"/>
        <v>30</v>
      </c>
    </row>
    <row r="87" spans="2:6" x14ac:dyDescent="0.25">
      <c r="B87" s="4">
        <v>8</v>
      </c>
      <c r="C87" s="1">
        <v>750</v>
      </c>
      <c r="D87" s="8">
        <f t="shared" si="3"/>
        <v>75</v>
      </c>
      <c r="E87" s="1">
        <v>300</v>
      </c>
      <c r="F87" s="11">
        <f t="shared" si="4"/>
        <v>30</v>
      </c>
    </row>
    <row r="88" spans="2:6" x14ac:dyDescent="0.25">
      <c r="B88" s="4">
        <v>9</v>
      </c>
      <c r="C88" s="1">
        <v>1500</v>
      </c>
      <c r="D88" s="8">
        <f t="shared" si="3"/>
        <v>150</v>
      </c>
      <c r="E88" s="1">
        <v>300</v>
      </c>
      <c r="F88" s="11">
        <f t="shared" si="4"/>
        <v>30</v>
      </c>
    </row>
    <row r="89" spans="2:6" x14ac:dyDescent="0.25">
      <c r="B89" s="4">
        <v>10</v>
      </c>
      <c r="C89" s="1">
        <v>0</v>
      </c>
      <c r="D89" s="8">
        <f t="shared" si="3"/>
        <v>0</v>
      </c>
      <c r="E89" s="1">
        <v>450</v>
      </c>
      <c r="F89" s="11">
        <f t="shared" si="4"/>
        <v>45</v>
      </c>
    </row>
    <row r="90" spans="2:6" x14ac:dyDescent="0.25">
      <c r="B90" s="4">
        <v>11</v>
      </c>
      <c r="C90" s="1">
        <v>750</v>
      </c>
      <c r="D90" s="8">
        <f t="shared" si="3"/>
        <v>75</v>
      </c>
      <c r="E90" s="1">
        <v>450</v>
      </c>
      <c r="F90" s="11">
        <f t="shared" si="4"/>
        <v>45</v>
      </c>
    </row>
    <row r="91" spans="2:6" x14ac:dyDescent="0.25">
      <c r="B91" s="4">
        <v>12</v>
      </c>
      <c r="C91" s="1">
        <v>1500</v>
      </c>
      <c r="D91" s="8">
        <f t="shared" si="3"/>
        <v>150</v>
      </c>
      <c r="E91" s="1">
        <v>450</v>
      </c>
      <c r="F91" s="11">
        <f t="shared" si="4"/>
        <v>45</v>
      </c>
    </row>
    <row r="92" spans="2:6" x14ac:dyDescent="0.25">
      <c r="B92" s="4">
        <v>13</v>
      </c>
      <c r="C92" s="1">
        <v>0</v>
      </c>
      <c r="D92" s="8">
        <f t="shared" si="3"/>
        <v>0</v>
      </c>
      <c r="E92" s="1">
        <v>600</v>
      </c>
      <c r="F92" s="11">
        <f t="shared" si="4"/>
        <v>60</v>
      </c>
    </row>
    <row r="93" spans="2:6" x14ac:dyDescent="0.25">
      <c r="B93" s="4">
        <v>14</v>
      </c>
      <c r="C93" s="1">
        <v>750</v>
      </c>
      <c r="D93" s="8">
        <f t="shared" si="3"/>
        <v>75</v>
      </c>
      <c r="E93" s="1">
        <v>600</v>
      </c>
      <c r="F93" s="11">
        <f t="shared" si="4"/>
        <v>60</v>
      </c>
    </row>
    <row r="94" spans="2:6" x14ac:dyDescent="0.25">
      <c r="B94" s="4">
        <v>15</v>
      </c>
      <c r="C94" s="1">
        <v>1500</v>
      </c>
      <c r="D94" s="8">
        <f t="shared" si="3"/>
        <v>150</v>
      </c>
      <c r="E94" s="1">
        <v>600</v>
      </c>
      <c r="F94" s="11">
        <f t="shared" si="4"/>
        <v>60</v>
      </c>
    </row>
    <row r="95" spans="2:6" x14ac:dyDescent="0.25">
      <c r="B95" s="51">
        <v>16</v>
      </c>
      <c r="C95" s="52">
        <v>0</v>
      </c>
      <c r="D95" s="53">
        <f t="shared" si="3"/>
        <v>0</v>
      </c>
      <c r="E95" s="52">
        <v>750</v>
      </c>
      <c r="F95" s="54">
        <f t="shared" si="4"/>
        <v>75</v>
      </c>
    </row>
    <row r="96" spans="2:6" x14ac:dyDescent="0.25">
      <c r="B96" s="4">
        <v>17</v>
      </c>
      <c r="C96" s="1">
        <v>750</v>
      </c>
      <c r="D96" s="8">
        <f t="shared" si="3"/>
        <v>75</v>
      </c>
      <c r="E96" s="1">
        <v>750</v>
      </c>
      <c r="F96" s="11">
        <f t="shared" si="4"/>
        <v>75</v>
      </c>
    </row>
    <row r="97" spans="2:6" x14ac:dyDescent="0.25">
      <c r="B97" s="4">
        <v>18</v>
      </c>
      <c r="C97" s="1">
        <v>1500</v>
      </c>
      <c r="D97" s="8">
        <f t="shared" si="3"/>
        <v>150</v>
      </c>
      <c r="E97" s="1">
        <v>750</v>
      </c>
      <c r="F97" s="11">
        <f t="shared" si="4"/>
        <v>75</v>
      </c>
    </row>
    <row r="98" spans="2:6" x14ac:dyDescent="0.25">
      <c r="B98" s="4">
        <v>19</v>
      </c>
      <c r="C98" s="1">
        <v>0</v>
      </c>
      <c r="D98" s="8">
        <f t="shared" si="3"/>
        <v>0</v>
      </c>
      <c r="E98" s="1">
        <v>950</v>
      </c>
      <c r="F98" s="11">
        <f t="shared" si="4"/>
        <v>95</v>
      </c>
    </row>
    <row r="99" spans="2:6" x14ac:dyDescent="0.25">
      <c r="B99" s="4">
        <v>20</v>
      </c>
      <c r="C99" s="1">
        <v>750</v>
      </c>
      <c r="D99" s="8">
        <f t="shared" si="3"/>
        <v>75</v>
      </c>
      <c r="E99" s="1">
        <v>950</v>
      </c>
      <c r="F99" s="11">
        <f t="shared" si="4"/>
        <v>95</v>
      </c>
    </row>
    <row r="100" spans="2:6" x14ac:dyDescent="0.25">
      <c r="B100" s="4">
        <v>21</v>
      </c>
      <c r="C100" s="1">
        <v>1500</v>
      </c>
      <c r="D100" s="8">
        <f t="shared" si="3"/>
        <v>150</v>
      </c>
      <c r="E100" s="1">
        <v>950</v>
      </c>
      <c r="F100" s="11">
        <f t="shared" si="4"/>
        <v>95</v>
      </c>
    </row>
    <row r="101" spans="2:6" x14ac:dyDescent="0.25">
      <c r="B101" s="4">
        <v>22</v>
      </c>
      <c r="C101" s="1">
        <v>0</v>
      </c>
      <c r="D101" s="8">
        <f t="shared" si="3"/>
        <v>0</v>
      </c>
      <c r="E101" s="1">
        <v>1150</v>
      </c>
      <c r="F101" s="11">
        <f t="shared" si="4"/>
        <v>115</v>
      </c>
    </row>
    <row r="102" spans="2:6" x14ac:dyDescent="0.25">
      <c r="B102" s="4">
        <v>23</v>
      </c>
      <c r="C102" s="1">
        <v>750</v>
      </c>
      <c r="D102" s="8">
        <f t="shared" si="3"/>
        <v>75</v>
      </c>
      <c r="E102" s="1">
        <v>1150</v>
      </c>
      <c r="F102" s="11">
        <f t="shared" si="4"/>
        <v>115</v>
      </c>
    </row>
    <row r="103" spans="2:6" ht="14.4" thickBot="1" x14ac:dyDescent="0.3">
      <c r="B103" s="5">
        <v>24</v>
      </c>
      <c r="C103" s="6">
        <v>1500</v>
      </c>
      <c r="D103" s="9">
        <f t="shared" si="3"/>
        <v>150</v>
      </c>
      <c r="E103" s="6">
        <v>1150</v>
      </c>
      <c r="F103" s="12">
        <f t="shared" si="4"/>
        <v>115</v>
      </c>
    </row>
  </sheetData>
  <mergeCells count="12">
    <mergeCell ref="A73:M73"/>
    <mergeCell ref="B78:F78"/>
    <mergeCell ref="K8:O8"/>
    <mergeCell ref="L36:O36"/>
    <mergeCell ref="K35:O35"/>
    <mergeCell ref="D43:E43"/>
    <mergeCell ref="D44:E44"/>
    <mergeCell ref="A47:A48"/>
    <mergeCell ref="A49:A50"/>
    <mergeCell ref="G43:H43"/>
    <mergeCell ref="G44:H44"/>
    <mergeCell ref="A46:B46"/>
  </mergeCells>
  <pageMargins left="0.7" right="0.7" top="0.75" bottom="0.75" header="0.3" footer="0.3"/>
  <pageSetup orientation="portrait" horizontalDpi="1200" verticalDpi="120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3:G29"/>
  <sheetViews>
    <sheetView workbookViewId="0">
      <selection activeCell="F9" sqref="F9"/>
    </sheetView>
  </sheetViews>
  <sheetFormatPr defaultColWidth="11.44140625" defaultRowHeight="14.4" x14ac:dyDescent="0.3"/>
  <cols>
    <col min="1" max="2" width="11.44140625" style="36"/>
    <col min="3" max="3" width="10.88671875" style="36" customWidth="1"/>
    <col min="4" max="4" width="22" style="36" customWidth="1"/>
    <col min="5" max="5" width="21.109375" style="36" customWidth="1"/>
    <col min="6" max="6" width="25.88671875" style="36" customWidth="1"/>
    <col min="7" max="16384" width="11.44140625" style="36"/>
  </cols>
  <sheetData>
    <row r="3" spans="3:7" ht="15" thickBot="1" x14ac:dyDescent="0.35"/>
    <row r="4" spans="3:7" ht="15" thickBot="1" x14ac:dyDescent="0.35">
      <c r="C4" s="125" t="s">
        <v>4</v>
      </c>
      <c r="D4" s="126"/>
      <c r="E4" s="126"/>
      <c r="F4" s="126"/>
      <c r="G4" s="127"/>
    </row>
    <row r="5" spans="3:7" x14ac:dyDescent="0.3">
      <c r="C5" s="2" t="s">
        <v>6</v>
      </c>
      <c r="D5" s="3" t="s">
        <v>0</v>
      </c>
      <c r="E5" s="7" t="s">
        <v>1</v>
      </c>
      <c r="F5" s="3" t="s">
        <v>2</v>
      </c>
      <c r="G5" s="10" t="s">
        <v>3</v>
      </c>
    </row>
    <row r="6" spans="3:7" x14ac:dyDescent="0.3">
      <c r="C6" s="4">
        <v>1</v>
      </c>
      <c r="D6" s="1">
        <v>0</v>
      </c>
      <c r="E6" s="8">
        <f>D6/10</f>
        <v>0</v>
      </c>
      <c r="F6" s="1">
        <v>0</v>
      </c>
      <c r="G6" s="11">
        <f>F6/10</f>
        <v>0</v>
      </c>
    </row>
    <row r="7" spans="3:7" x14ac:dyDescent="0.3">
      <c r="C7" s="4">
        <v>2</v>
      </c>
      <c r="D7" s="1">
        <v>750</v>
      </c>
      <c r="E7" s="8">
        <f t="shared" ref="E7:E29" si="0">D7/10</f>
        <v>75</v>
      </c>
      <c r="F7" s="1">
        <v>0</v>
      </c>
      <c r="G7" s="11">
        <f t="shared" ref="G7:G29" si="1">F7/10</f>
        <v>0</v>
      </c>
    </row>
    <row r="8" spans="3:7" x14ac:dyDescent="0.3">
      <c r="C8" s="4">
        <v>3</v>
      </c>
      <c r="D8" s="1">
        <v>1500</v>
      </c>
      <c r="E8" s="8">
        <f t="shared" si="0"/>
        <v>150</v>
      </c>
      <c r="F8" s="1">
        <v>0</v>
      </c>
      <c r="G8" s="11">
        <f t="shared" si="1"/>
        <v>0</v>
      </c>
    </row>
    <row r="9" spans="3:7" x14ac:dyDescent="0.3">
      <c r="C9" s="4">
        <v>4</v>
      </c>
      <c r="D9" s="1">
        <v>0</v>
      </c>
      <c r="E9" s="8">
        <f t="shared" si="0"/>
        <v>0</v>
      </c>
      <c r="F9" s="1">
        <v>240</v>
      </c>
      <c r="G9" s="11">
        <f t="shared" si="1"/>
        <v>24</v>
      </c>
    </row>
    <row r="10" spans="3:7" x14ac:dyDescent="0.3">
      <c r="C10" s="4">
        <v>5</v>
      </c>
      <c r="D10" s="1">
        <v>750</v>
      </c>
      <c r="E10" s="8">
        <f t="shared" si="0"/>
        <v>75</v>
      </c>
      <c r="F10" s="1">
        <v>240</v>
      </c>
      <c r="G10" s="11">
        <f t="shared" si="1"/>
        <v>24</v>
      </c>
    </row>
    <row r="11" spans="3:7" x14ac:dyDescent="0.3">
      <c r="C11" s="4">
        <v>6</v>
      </c>
      <c r="D11" s="1">
        <v>1500</v>
      </c>
      <c r="E11" s="8">
        <f t="shared" si="0"/>
        <v>150</v>
      </c>
      <c r="F11" s="1">
        <v>240</v>
      </c>
      <c r="G11" s="11">
        <f t="shared" si="1"/>
        <v>24</v>
      </c>
    </row>
    <row r="12" spans="3:7" x14ac:dyDescent="0.3">
      <c r="C12" s="4">
        <v>7</v>
      </c>
      <c r="D12" s="1">
        <v>0</v>
      </c>
      <c r="E12" s="8">
        <f t="shared" si="0"/>
        <v>0</v>
      </c>
      <c r="F12" s="1">
        <f>F9+127.5</f>
        <v>367.5</v>
      </c>
      <c r="G12" s="11">
        <f t="shared" si="1"/>
        <v>36.75</v>
      </c>
    </row>
    <row r="13" spans="3:7" x14ac:dyDescent="0.3">
      <c r="C13" s="4">
        <v>8</v>
      </c>
      <c r="D13" s="1">
        <v>750</v>
      </c>
      <c r="E13" s="8">
        <f t="shared" si="0"/>
        <v>75</v>
      </c>
      <c r="F13" s="1">
        <f t="shared" ref="F13:F14" si="2">F10+127.5</f>
        <v>367.5</v>
      </c>
      <c r="G13" s="11">
        <f t="shared" si="1"/>
        <v>36.75</v>
      </c>
    </row>
    <row r="14" spans="3:7" x14ac:dyDescent="0.3">
      <c r="C14" s="4">
        <v>9</v>
      </c>
      <c r="D14" s="1">
        <v>1500</v>
      </c>
      <c r="E14" s="8">
        <f t="shared" si="0"/>
        <v>150</v>
      </c>
      <c r="F14" s="1">
        <f t="shared" si="2"/>
        <v>367.5</v>
      </c>
      <c r="G14" s="11">
        <f t="shared" si="1"/>
        <v>36.75</v>
      </c>
    </row>
    <row r="15" spans="3:7" x14ac:dyDescent="0.3">
      <c r="C15" s="4">
        <v>10</v>
      </c>
      <c r="D15" s="1">
        <v>0</v>
      </c>
      <c r="E15" s="8">
        <f t="shared" si="0"/>
        <v>0</v>
      </c>
      <c r="F15" s="1">
        <f>F12+127.5</f>
        <v>495</v>
      </c>
      <c r="G15" s="11">
        <f t="shared" si="1"/>
        <v>49.5</v>
      </c>
    </row>
    <row r="16" spans="3:7" x14ac:dyDescent="0.3">
      <c r="C16" s="4">
        <v>11</v>
      </c>
      <c r="D16" s="1">
        <v>750</v>
      </c>
      <c r="E16" s="8">
        <f t="shared" si="0"/>
        <v>75</v>
      </c>
      <c r="F16" s="1">
        <f>F13+127.5</f>
        <v>495</v>
      </c>
      <c r="G16" s="11">
        <f t="shared" si="1"/>
        <v>49.5</v>
      </c>
    </row>
    <row r="17" spans="3:7" x14ac:dyDescent="0.3">
      <c r="C17" s="4">
        <v>12</v>
      </c>
      <c r="D17" s="1">
        <v>1500</v>
      </c>
      <c r="E17" s="8">
        <f t="shared" si="0"/>
        <v>150</v>
      </c>
      <c r="F17" s="1">
        <f>F14+127.5</f>
        <v>495</v>
      </c>
      <c r="G17" s="11">
        <f t="shared" si="1"/>
        <v>49.5</v>
      </c>
    </row>
    <row r="18" spans="3:7" x14ac:dyDescent="0.3">
      <c r="C18" s="4">
        <v>13</v>
      </c>
      <c r="D18" s="1">
        <v>0</v>
      </c>
      <c r="E18" s="8">
        <f t="shared" si="0"/>
        <v>0</v>
      </c>
      <c r="F18" s="1">
        <f>F15+127.5</f>
        <v>622.5</v>
      </c>
      <c r="G18" s="11">
        <f t="shared" si="1"/>
        <v>62.25</v>
      </c>
    </row>
    <row r="19" spans="3:7" x14ac:dyDescent="0.3">
      <c r="C19" s="4">
        <v>14</v>
      </c>
      <c r="D19" s="1">
        <v>750</v>
      </c>
      <c r="E19" s="8">
        <f t="shared" si="0"/>
        <v>75</v>
      </c>
      <c r="F19" s="1">
        <f t="shared" ref="F19:F23" si="3">F16+127.5</f>
        <v>622.5</v>
      </c>
      <c r="G19" s="11">
        <f t="shared" si="1"/>
        <v>62.25</v>
      </c>
    </row>
    <row r="20" spans="3:7" x14ac:dyDescent="0.3">
      <c r="C20" s="4">
        <v>15</v>
      </c>
      <c r="D20" s="1">
        <v>1500</v>
      </c>
      <c r="E20" s="8">
        <f t="shared" si="0"/>
        <v>150</v>
      </c>
      <c r="F20" s="1">
        <f t="shared" si="3"/>
        <v>622.5</v>
      </c>
      <c r="G20" s="11">
        <f t="shared" si="1"/>
        <v>62.25</v>
      </c>
    </row>
    <row r="21" spans="3:7" x14ac:dyDescent="0.3">
      <c r="C21" s="4">
        <v>16</v>
      </c>
      <c r="D21" s="1">
        <v>0</v>
      </c>
      <c r="E21" s="8">
        <f t="shared" si="0"/>
        <v>0</v>
      </c>
      <c r="F21" s="1">
        <f>F18+127.5</f>
        <v>750</v>
      </c>
      <c r="G21" s="11">
        <f t="shared" si="1"/>
        <v>75</v>
      </c>
    </row>
    <row r="22" spans="3:7" x14ac:dyDescent="0.3">
      <c r="C22" s="4">
        <v>17</v>
      </c>
      <c r="D22" s="1">
        <v>750</v>
      </c>
      <c r="E22" s="8">
        <f t="shared" si="0"/>
        <v>75</v>
      </c>
      <c r="F22" s="1">
        <f t="shared" si="3"/>
        <v>750</v>
      </c>
      <c r="G22" s="11">
        <f t="shared" si="1"/>
        <v>75</v>
      </c>
    </row>
    <row r="23" spans="3:7" x14ac:dyDescent="0.3">
      <c r="C23" s="4">
        <v>18</v>
      </c>
      <c r="D23" s="1">
        <v>1500</v>
      </c>
      <c r="E23" s="8">
        <f t="shared" si="0"/>
        <v>150</v>
      </c>
      <c r="F23" s="1">
        <f t="shared" si="3"/>
        <v>750</v>
      </c>
      <c r="G23" s="11">
        <f t="shared" si="1"/>
        <v>75</v>
      </c>
    </row>
    <row r="24" spans="3:7" x14ac:dyDescent="0.3">
      <c r="C24" s="4">
        <v>19</v>
      </c>
      <c r="D24" s="1">
        <v>0</v>
      </c>
      <c r="E24" s="8">
        <f t="shared" si="0"/>
        <v>0</v>
      </c>
      <c r="F24" s="1">
        <f>F21+200</f>
        <v>950</v>
      </c>
      <c r="G24" s="11">
        <f t="shared" si="1"/>
        <v>95</v>
      </c>
    </row>
    <row r="25" spans="3:7" x14ac:dyDescent="0.3">
      <c r="C25" s="4">
        <v>20</v>
      </c>
      <c r="D25" s="1">
        <v>750</v>
      </c>
      <c r="E25" s="8">
        <f t="shared" si="0"/>
        <v>75</v>
      </c>
      <c r="F25" s="1">
        <f t="shared" ref="F25:F29" si="4">F22+200</f>
        <v>950</v>
      </c>
      <c r="G25" s="11">
        <f t="shared" si="1"/>
        <v>95</v>
      </c>
    </row>
    <row r="26" spans="3:7" x14ac:dyDescent="0.3">
      <c r="C26" s="4">
        <v>21</v>
      </c>
      <c r="D26" s="1">
        <v>1500</v>
      </c>
      <c r="E26" s="8">
        <f t="shared" si="0"/>
        <v>150</v>
      </c>
      <c r="F26" s="1">
        <f t="shared" si="4"/>
        <v>950</v>
      </c>
      <c r="G26" s="11">
        <f t="shared" si="1"/>
        <v>95</v>
      </c>
    </row>
    <row r="27" spans="3:7" x14ac:dyDescent="0.3">
      <c r="C27" s="4">
        <v>22</v>
      </c>
      <c r="D27" s="1">
        <v>0</v>
      </c>
      <c r="E27" s="8">
        <f t="shared" si="0"/>
        <v>0</v>
      </c>
      <c r="F27" s="1">
        <f t="shared" si="4"/>
        <v>1150</v>
      </c>
      <c r="G27" s="11">
        <f t="shared" si="1"/>
        <v>115</v>
      </c>
    </row>
    <row r="28" spans="3:7" x14ac:dyDescent="0.3">
      <c r="C28" s="4">
        <v>23</v>
      </c>
      <c r="D28" s="1">
        <v>750</v>
      </c>
      <c r="E28" s="8">
        <f t="shared" si="0"/>
        <v>75</v>
      </c>
      <c r="F28" s="1">
        <f t="shared" si="4"/>
        <v>1150</v>
      </c>
      <c r="G28" s="11">
        <f t="shared" si="1"/>
        <v>115</v>
      </c>
    </row>
    <row r="29" spans="3:7" ht="15" thickBot="1" x14ac:dyDescent="0.35">
      <c r="C29" s="5">
        <v>24</v>
      </c>
      <c r="D29" s="6">
        <v>1500</v>
      </c>
      <c r="E29" s="9">
        <f t="shared" si="0"/>
        <v>150</v>
      </c>
      <c r="F29" s="6">
        <f t="shared" si="4"/>
        <v>1150</v>
      </c>
      <c r="G29" s="12">
        <f t="shared" si="1"/>
        <v>115</v>
      </c>
    </row>
  </sheetData>
  <mergeCells count="1">
    <mergeCell ref="C4:G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2:R35"/>
  <sheetViews>
    <sheetView showGridLines="0" zoomScaleNormal="100" workbookViewId="0">
      <selection activeCell="F6" sqref="F6"/>
    </sheetView>
  </sheetViews>
  <sheetFormatPr defaultColWidth="11.5546875" defaultRowHeight="14.4" x14ac:dyDescent="0.3"/>
  <cols>
    <col min="2" max="2" width="7.33203125" customWidth="1"/>
    <col min="3" max="3" width="23.33203125" customWidth="1"/>
    <col min="4" max="4" width="10.6640625" customWidth="1"/>
    <col min="5" max="5" width="7.5546875" customWidth="1"/>
    <col min="6" max="6" width="10.88671875" customWidth="1"/>
    <col min="7" max="7" width="20.88671875" customWidth="1"/>
    <col min="8" max="8" width="10.6640625" customWidth="1"/>
    <col min="9" max="9" width="19" customWidth="1"/>
    <col min="10" max="10" width="15.6640625" style="36" customWidth="1"/>
    <col min="11" max="11" width="14.109375" style="36" customWidth="1"/>
    <col min="12" max="12" width="13.44140625" customWidth="1"/>
    <col min="13" max="13" width="14.33203125" customWidth="1"/>
    <col min="14" max="14" width="5.6640625" customWidth="1"/>
    <col min="15" max="15" width="9.33203125" customWidth="1"/>
    <col min="16" max="16" width="9.6640625" customWidth="1"/>
    <col min="17" max="17" width="15.5546875" customWidth="1"/>
    <col min="18" max="18" width="22.88671875" customWidth="1"/>
    <col min="19" max="19" width="5.109375" bestFit="1" customWidth="1"/>
    <col min="20" max="20" width="5.6640625" bestFit="1" customWidth="1"/>
    <col min="21" max="21" width="5.109375" bestFit="1" customWidth="1"/>
    <col min="22" max="22" width="5.6640625" bestFit="1" customWidth="1"/>
    <col min="23" max="23" width="5.109375" bestFit="1" customWidth="1"/>
    <col min="24" max="24" width="5.6640625" bestFit="1" customWidth="1"/>
    <col min="25" max="25" width="4.5546875" bestFit="1" customWidth="1"/>
    <col min="26" max="26" width="5.33203125" bestFit="1" customWidth="1"/>
    <col min="27" max="27" width="4.5546875" bestFit="1" customWidth="1"/>
    <col min="28" max="28" width="5.33203125" bestFit="1" customWidth="1"/>
    <col min="29" max="29" width="4.5546875" bestFit="1" customWidth="1"/>
    <col min="30" max="30" width="5.33203125" bestFit="1" customWidth="1"/>
    <col min="31" max="31" width="5.109375" bestFit="1" customWidth="1"/>
    <col min="32" max="32" width="5.6640625" bestFit="1" customWidth="1"/>
    <col min="33" max="33" width="5.109375" bestFit="1" customWidth="1"/>
    <col min="34" max="34" width="5.6640625" bestFit="1" customWidth="1"/>
    <col min="35" max="35" width="5.109375" bestFit="1" customWidth="1"/>
    <col min="36" max="36" width="5.6640625" bestFit="1" customWidth="1"/>
    <col min="37" max="37" width="4.5546875" bestFit="1" customWidth="1"/>
    <col min="38" max="38" width="5.33203125" bestFit="1" customWidth="1"/>
    <col min="39" max="39" width="4.5546875" bestFit="1" customWidth="1"/>
    <col min="40" max="40" width="5.33203125" bestFit="1" customWidth="1"/>
    <col min="41" max="41" width="4.5546875" bestFit="1" customWidth="1"/>
    <col min="42" max="42" width="5.33203125" bestFit="1" customWidth="1"/>
    <col min="43" max="43" width="5.109375" bestFit="1" customWidth="1"/>
    <col min="44" max="44" width="5.6640625" bestFit="1" customWidth="1"/>
    <col min="45" max="45" width="5.109375" bestFit="1" customWidth="1"/>
    <col min="46" max="46" width="5.6640625" bestFit="1" customWidth="1"/>
    <col min="47" max="47" width="5.109375" bestFit="1" customWidth="1"/>
    <col min="48" max="48" width="5.6640625" bestFit="1" customWidth="1"/>
    <col min="49" max="49" width="4.5546875" bestFit="1" customWidth="1"/>
    <col min="50" max="50" width="5.33203125" bestFit="1" customWidth="1"/>
    <col min="51" max="51" width="4.5546875" bestFit="1" customWidth="1"/>
    <col min="52" max="52" width="5.33203125" bestFit="1" customWidth="1"/>
    <col min="53" max="53" width="4.5546875" bestFit="1" customWidth="1"/>
    <col min="54" max="54" width="5.33203125" bestFit="1" customWidth="1"/>
    <col min="55" max="55" width="5.109375" bestFit="1" customWidth="1"/>
    <col min="56" max="56" width="5.6640625" bestFit="1" customWidth="1"/>
    <col min="57" max="57" width="5.109375" bestFit="1" customWidth="1"/>
    <col min="58" max="58" width="5.6640625" bestFit="1" customWidth="1"/>
    <col min="59" max="59" width="5.109375" bestFit="1" customWidth="1"/>
    <col min="60" max="60" width="5.6640625" bestFit="1" customWidth="1"/>
    <col min="61" max="61" width="4.5546875" bestFit="1" customWidth="1"/>
    <col min="62" max="62" width="5.33203125" bestFit="1" customWidth="1"/>
    <col min="63" max="63" width="4.5546875" bestFit="1" customWidth="1"/>
    <col min="64" max="64" width="5.33203125" bestFit="1" customWidth="1"/>
    <col min="65" max="65" width="4.5546875" bestFit="1" customWidth="1"/>
    <col min="66" max="66" width="5.33203125" bestFit="1" customWidth="1"/>
    <col min="67" max="67" width="4.5546875" bestFit="1" customWidth="1"/>
    <col min="68" max="68" width="5.33203125" bestFit="1" customWidth="1"/>
    <col min="69" max="69" width="4.5546875" bestFit="1" customWidth="1"/>
    <col min="70" max="70" width="5.33203125" bestFit="1" customWidth="1"/>
    <col min="71" max="71" width="4.5546875" bestFit="1" customWidth="1"/>
    <col min="72" max="72" width="5.33203125" bestFit="1" customWidth="1"/>
  </cols>
  <sheetData>
    <row r="2" spans="3:18" x14ac:dyDescent="0.3">
      <c r="D2" s="62" t="s">
        <v>89</v>
      </c>
      <c r="E2" s="57">
        <v>750</v>
      </c>
    </row>
    <row r="3" spans="3:18" x14ac:dyDescent="0.3">
      <c r="D3" s="63" t="s">
        <v>92</v>
      </c>
      <c r="E3" s="64">
        <f>0.15</f>
        <v>0.15</v>
      </c>
      <c r="F3">
        <v>0.05</v>
      </c>
    </row>
    <row r="5" spans="3:18" x14ac:dyDescent="0.3">
      <c r="D5" s="55" t="s">
        <v>59</v>
      </c>
      <c r="E5" s="56" t="s">
        <v>90</v>
      </c>
      <c r="F5" s="56" t="s">
        <v>91</v>
      </c>
      <c r="G5" s="57" t="s">
        <v>100</v>
      </c>
      <c r="J5" s="66" t="s">
        <v>102</v>
      </c>
      <c r="K5" s="67" t="s">
        <v>105</v>
      </c>
    </row>
    <row r="6" spans="3:18" x14ac:dyDescent="0.3">
      <c r="C6">
        <v>5</v>
      </c>
      <c r="D6" s="103">
        <v>0.05</v>
      </c>
      <c r="E6" s="104">
        <f>$E$2*D6/100</f>
        <v>0.375</v>
      </c>
      <c r="F6" s="36">
        <f>E6/$E$3</f>
        <v>2.5</v>
      </c>
      <c r="G6" s="59">
        <f>F6*4</f>
        <v>10</v>
      </c>
      <c r="I6" s="62" t="s">
        <v>103</v>
      </c>
      <c r="J6" s="56">
        <f>G11+F12</f>
        <v>270</v>
      </c>
      <c r="K6" s="57">
        <v>840</v>
      </c>
    </row>
    <row r="7" spans="3:18" x14ac:dyDescent="0.3">
      <c r="D7" s="103">
        <v>0.1</v>
      </c>
      <c r="E7" s="104">
        <f t="shared" ref="E7:E20" si="0">$E$2*D7/100</f>
        <v>0.75</v>
      </c>
      <c r="F7" s="36">
        <f t="shared" ref="F7:F20" si="1">E7/$E$3</f>
        <v>5</v>
      </c>
      <c r="G7" s="59">
        <f>F7*4+G6</f>
        <v>30</v>
      </c>
      <c r="I7" s="65" t="s">
        <v>104</v>
      </c>
      <c r="J7" s="61">
        <f>G11+F12*3</f>
        <v>330</v>
      </c>
      <c r="K7" s="64">
        <v>1020</v>
      </c>
    </row>
    <row r="8" spans="3:18" x14ac:dyDescent="0.3">
      <c r="C8">
        <v>15</v>
      </c>
      <c r="D8" s="103">
        <v>0.15</v>
      </c>
      <c r="E8" s="104">
        <f t="shared" si="0"/>
        <v>1.125</v>
      </c>
      <c r="F8" s="36">
        <f t="shared" si="1"/>
        <v>7.5</v>
      </c>
      <c r="G8" s="59">
        <f>F8*4+G7</f>
        <v>60</v>
      </c>
    </row>
    <row r="9" spans="3:18" x14ac:dyDescent="0.3">
      <c r="D9" s="103">
        <v>0.2</v>
      </c>
      <c r="E9" s="104">
        <f t="shared" si="0"/>
        <v>1.5</v>
      </c>
      <c r="F9" s="36">
        <f t="shared" si="1"/>
        <v>10</v>
      </c>
      <c r="G9" s="59">
        <f t="shared" ref="G9:G19" si="2">F9*4+G8</f>
        <v>100</v>
      </c>
      <c r="J9" s="130" t="s">
        <v>122</v>
      </c>
      <c r="K9" s="131"/>
      <c r="L9" s="131"/>
      <c r="M9" s="132"/>
      <c r="O9" s="130" t="s">
        <v>112</v>
      </c>
      <c r="P9" s="131"/>
      <c r="Q9" s="132"/>
    </row>
    <row r="10" spans="3:18" x14ac:dyDescent="0.3">
      <c r="D10" s="103">
        <v>0.3</v>
      </c>
      <c r="E10" s="104">
        <f t="shared" si="0"/>
        <v>2.25</v>
      </c>
      <c r="F10" s="36">
        <f t="shared" si="1"/>
        <v>15</v>
      </c>
      <c r="G10" s="59">
        <f t="shared" si="2"/>
        <v>160</v>
      </c>
      <c r="J10" s="130" t="s">
        <v>120</v>
      </c>
      <c r="K10" s="132"/>
      <c r="L10" s="130" t="s">
        <v>121</v>
      </c>
      <c r="M10" s="132"/>
    </row>
    <row r="11" spans="3:18" x14ac:dyDescent="0.3">
      <c r="D11" s="103">
        <v>0.4</v>
      </c>
      <c r="E11" s="104">
        <f t="shared" si="0"/>
        <v>3</v>
      </c>
      <c r="F11" s="36">
        <f t="shared" si="1"/>
        <v>20</v>
      </c>
      <c r="G11" s="59">
        <f t="shared" si="2"/>
        <v>240</v>
      </c>
      <c r="J11" s="78">
        <v>840</v>
      </c>
      <c r="K11" s="78">
        <v>1020</v>
      </c>
      <c r="L11" s="88">
        <v>1568</v>
      </c>
      <c r="M11" s="88">
        <v>1748</v>
      </c>
      <c r="O11" s="62" t="s">
        <v>93</v>
      </c>
      <c r="P11" s="70">
        <v>-2E-3</v>
      </c>
      <c r="Q11" s="85">
        <v>-2E-3</v>
      </c>
    </row>
    <row r="12" spans="3:18" x14ac:dyDescent="0.3">
      <c r="C12" t="s">
        <v>101</v>
      </c>
      <c r="D12" s="105">
        <v>0.6</v>
      </c>
      <c r="E12" s="106">
        <f t="shared" si="0"/>
        <v>4.5</v>
      </c>
      <c r="F12" s="36">
        <f t="shared" si="1"/>
        <v>30</v>
      </c>
      <c r="G12" s="59">
        <f>F12*4+G11</f>
        <v>360</v>
      </c>
      <c r="I12" s="62" t="s">
        <v>106</v>
      </c>
      <c r="J12" s="79">
        <v>3.3923100000000001E-4</v>
      </c>
      <c r="K12" s="79">
        <v>6.5714099999999995E-5</v>
      </c>
      <c r="L12" s="89">
        <v>3.7861200000000001E-4</v>
      </c>
      <c r="M12" s="90">
        <v>-4.4711700000000001E-6</v>
      </c>
      <c r="O12" s="68" t="s">
        <v>94</v>
      </c>
      <c r="P12" s="74">
        <f>J15</f>
        <v>1.16819625098747E-2</v>
      </c>
      <c r="Q12" s="87">
        <f>L15</f>
        <v>1.6034840853379102E-2</v>
      </c>
    </row>
    <row r="13" spans="3:18" x14ac:dyDescent="0.3">
      <c r="D13" s="103">
        <v>0.8</v>
      </c>
      <c r="E13" s="104">
        <f t="shared" si="0"/>
        <v>6</v>
      </c>
      <c r="F13" s="36">
        <f t="shared" si="1"/>
        <v>40</v>
      </c>
      <c r="G13" s="59">
        <f t="shared" si="2"/>
        <v>520</v>
      </c>
      <c r="I13" s="68" t="s">
        <v>107</v>
      </c>
      <c r="J13" s="80">
        <v>1.14895E-2</v>
      </c>
      <c r="K13" s="80">
        <v>4.2931899999999997E-3</v>
      </c>
      <c r="L13" s="91">
        <v>1.5857799999999998E-2</v>
      </c>
      <c r="M13" s="91">
        <v>8.0349700000000007E-3</v>
      </c>
      <c r="O13" s="68" t="s">
        <v>95</v>
      </c>
      <c r="P13" s="74">
        <f>K16</f>
        <v>-9.7497977308560904E-4</v>
      </c>
      <c r="Q13" s="86">
        <f>M16</f>
        <v>-8.1811855697334597E-4</v>
      </c>
    </row>
    <row r="14" spans="3:18" x14ac:dyDescent="0.3">
      <c r="D14" s="103">
        <v>1</v>
      </c>
      <c r="E14" s="104">
        <f t="shared" si="0"/>
        <v>7.5</v>
      </c>
      <c r="F14" s="36">
        <f t="shared" si="1"/>
        <v>50</v>
      </c>
      <c r="G14" s="59">
        <f t="shared" si="2"/>
        <v>720</v>
      </c>
      <c r="I14" s="63" t="s">
        <v>108</v>
      </c>
      <c r="J14" s="81">
        <v>2.95503E-3</v>
      </c>
      <c r="K14" s="80">
        <v>-4.6829699999999998E-3</v>
      </c>
      <c r="L14" s="91">
        <v>3.3297399999999999E-3</v>
      </c>
      <c r="M14" s="91">
        <v>-5.3677899999999999E-3</v>
      </c>
      <c r="O14" s="68" t="s">
        <v>96</v>
      </c>
      <c r="P14" s="71">
        <f>P12-P13</f>
        <v>1.2656942282960309E-2</v>
      </c>
      <c r="Q14" s="86">
        <f>Q12-Q13</f>
        <v>1.6852959410352447E-2</v>
      </c>
    </row>
    <row r="15" spans="3:18" x14ac:dyDescent="0.3">
      <c r="D15" s="58">
        <v>1.2</v>
      </c>
      <c r="E15" s="36">
        <f t="shared" si="0"/>
        <v>9</v>
      </c>
      <c r="F15" s="36">
        <f t="shared" si="1"/>
        <v>60</v>
      </c>
      <c r="G15" s="59">
        <f t="shared" si="2"/>
        <v>960</v>
      </c>
      <c r="I15" s="62" t="s">
        <v>109</v>
      </c>
      <c r="J15" s="82">
        <v>1.16819625098747E-2</v>
      </c>
      <c r="K15" s="79">
        <v>5.3338838730856101E-3</v>
      </c>
      <c r="L15" s="94">
        <v>1.6034840853379102E-2</v>
      </c>
      <c r="M15" s="78">
        <v>8.8486173869733505E-3</v>
      </c>
      <c r="O15" s="68" t="s">
        <v>97</v>
      </c>
      <c r="P15" s="69">
        <v>0.15</v>
      </c>
      <c r="Q15" s="87">
        <v>0.15</v>
      </c>
    </row>
    <row r="16" spans="3:18" x14ac:dyDescent="0.3">
      <c r="D16" s="58">
        <v>1.4</v>
      </c>
      <c r="E16" s="36">
        <f t="shared" si="0"/>
        <v>10.5</v>
      </c>
      <c r="F16" s="36">
        <f t="shared" si="1"/>
        <v>70</v>
      </c>
      <c r="G16" s="59">
        <f t="shared" si="2"/>
        <v>1240</v>
      </c>
      <c r="I16" s="68" t="s">
        <v>110</v>
      </c>
      <c r="J16" s="80">
        <v>1.46768490125329E-4</v>
      </c>
      <c r="K16" s="84">
        <v>-9.7497977308560904E-4</v>
      </c>
      <c r="L16" s="90">
        <v>2.0157114662094599E-4</v>
      </c>
      <c r="M16" s="92">
        <v>-8.1811855697334597E-4</v>
      </c>
      <c r="O16" s="68" t="s">
        <v>98</v>
      </c>
      <c r="P16" s="69">
        <v>0.5</v>
      </c>
      <c r="Q16" s="87">
        <v>0.5</v>
      </c>
      <c r="R16" s="50"/>
    </row>
    <row r="17" spans="4:18" x14ac:dyDescent="0.3">
      <c r="D17" s="58">
        <v>1.6</v>
      </c>
      <c r="E17" s="36">
        <f t="shared" si="0"/>
        <v>12</v>
      </c>
      <c r="F17" s="36">
        <f t="shared" si="1"/>
        <v>80</v>
      </c>
      <c r="G17" s="59">
        <f t="shared" si="2"/>
        <v>1560</v>
      </c>
      <c r="I17" s="63" t="s">
        <v>111</v>
      </c>
      <c r="J17" s="83">
        <v>0</v>
      </c>
      <c r="K17" s="83">
        <v>0</v>
      </c>
      <c r="L17" s="83">
        <v>0</v>
      </c>
      <c r="M17" s="83">
        <v>0</v>
      </c>
      <c r="O17" s="72" t="s">
        <v>99</v>
      </c>
      <c r="P17" s="73">
        <f>1/(1+$P$15*ABS(P14/$P$11)^$P$16)</f>
        <v>0.72603356433484856</v>
      </c>
      <c r="Q17" s="93">
        <f>1/(1+$Q$15*ABS(Q14/$P$11)^$Q$16)</f>
        <v>0.69665730346768262</v>
      </c>
    </row>
    <row r="18" spans="4:18" x14ac:dyDescent="0.3">
      <c r="D18" s="58">
        <v>1.8</v>
      </c>
      <c r="E18" s="36">
        <f t="shared" si="0"/>
        <v>13.5</v>
      </c>
      <c r="F18" s="36">
        <f>E18/$E$3</f>
        <v>90</v>
      </c>
      <c r="G18" s="59">
        <f t="shared" si="2"/>
        <v>1920</v>
      </c>
    </row>
    <row r="19" spans="4:18" x14ac:dyDescent="0.3">
      <c r="D19" s="58">
        <v>2</v>
      </c>
      <c r="E19" s="36">
        <f t="shared" si="0"/>
        <v>15</v>
      </c>
      <c r="F19" s="36">
        <f t="shared" si="1"/>
        <v>100</v>
      </c>
      <c r="G19" s="59">
        <f t="shared" si="2"/>
        <v>2320</v>
      </c>
    </row>
    <row r="20" spans="4:18" x14ac:dyDescent="0.3">
      <c r="D20" s="60">
        <v>2.4</v>
      </c>
      <c r="E20" s="61">
        <f t="shared" si="0"/>
        <v>18</v>
      </c>
      <c r="F20" s="61">
        <f t="shared" si="1"/>
        <v>120</v>
      </c>
      <c r="G20" s="75">
        <f>F20*4+G19</f>
        <v>2800</v>
      </c>
    </row>
    <row r="21" spans="4:18" x14ac:dyDescent="0.3">
      <c r="D21" s="36"/>
      <c r="E21" s="36"/>
      <c r="F21" s="76">
        <f>SUM(F6:F20)*4</f>
        <v>2800</v>
      </c>
      <c r="G21" s="36"/>
    </row>
    <row r="22" spans="4:18" x14ac:dyDescent="0.3">
      <c r="D22" s="36"/>
      <c r="E22" s="36" t="s">
        <v>123</v>
      </c>
      <c r="F22" s="36">
        <f>F21*3</f>
        <v>8400</v>
      </c>
      <c r="G22" s="36"/>
    </row>
    <row r="27" spans="4:18" x14ac:dyDescent="0.3">
      <c r="R27" s="77" t="s">
        <v>113</v>
      </c>
    </row>
    <row r="28" spans="4:18" x14ac:dyDescent="0.3">
      <c r="R28" t="s">
        <v>114</v>
      </c>
    </row>
    <row r="29" spans="4:18" x14ac:dyDescent="0.3">
      <c r="R29" t="s">
        <v>115</v>
      </c>
    </row>
    <row r="30" spans="4:18" x14ac:dyDescent="0.3">
      <c r="R30" t="s">
        <v>116</v>
      </c>
    </row>
    <row r="33" spans="18:18" x14ac:dyDescent="0.3">
      <c r="R33" t="s">
        <v>117</v>
      </c>
    </row>
    <row r="34" spans="18:18" x14ac:dyDescent="0.3">
      <c r="R34" t="s">
        <v>118</v>
      </c>
    </row>
    <row r="35" spans="18:18" x14ac:dyDescent="0.3">
      <c r="R35" t="s">
        <v>119</v>
      </c>
    </row>
  </sheetData>
  <mergeCells count="4">
    <mergeCell ref="O9:Q9"/>
    <mergeCell ref="J10:K10"/>
    <mergeCell ref="L10:M10"/>
    <mergeCell ref="J9:M9"/>
  </mergeCells>
  <pageMargins left="0.7" right="0.7" top="0.75" bottom="0.75" header="0.3" footer="0.3"/>
  <pageSetup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T38"/>
  <sheetViews>
    <sheetView zoomScale="80" zoomScaleNormal="80" workbookViewId="0">
      <selection activeCell="X30" sqref="X30"/>
    </sheetView>
  </sheetViews>
  <sheetFormatPr defaultColWidth="11.5546875" defaultRowHeight="14.4" x14ac:dyDescent="0.3"/>
  <cols>
    <col min="2" max="2" width="20.44140625" customWidth="1"/>
  </cols>
  <sheetData>
    <row r="3" spans="2:20" x14ac:dyDescent="0.3">
      <c r="C3" s="130" t="s">
        <v>126</v>
      </c>
      <c r="D3" s="131"/>
      <c r="E3" s="131"/>
      <c r="F3" s="131"/>
      <c r="G3" s="131"/>
      <c r="H3" s="131"/>
      <c r="I3" s="131"/>
      <c r="J3" s="131"/>
      <c r="K3" s="132"/>
      <c r="L3" s="130" t="s">
        <v>127</v>
      </c>
      <c r="M3" s="131"/>
      <c r="N3" s="131"/>
      <c r="O3" s="131"/>
      <c r="P3" s="131"/>
      <c r="Q3" s="131"/>
      <c r="R3" s="131"/>
      <c r="S3" s="131"/>
      <c r="T3" s="132"/>
    </row>
    <row r="4" spans="2:20" x14ac:dyDescent="0.3">
      <c r="C4" s="130" t="s">
        <v>125</v>
      </c>
      <c r="D4" s="131"/>
      <c r="E4" s="131"/>
      <c r="F4" s="131"/>
      <c r="G4" s="131"/>
      <c r="H4" s="131"/>
      <c r="I4" s="131"/>
      <c r="J4" s="131"/>
      <c r="K4" s="132"/>
      <c r="L4" s="133" t="s">
        <v>125</v>
      </c>
      <c r="M4" s="133"/>
      <c r="N4" s="133"/>
      <c r="O4" s="133"/>
      <c r="P4" s="133"/>
      <c r="Q4" s="133"/>
      <c r="R4" s="133"/>
      <c r="S4" s="133"/>
      <c r="T4" s="134"/>
    </row>
    <row r="5" spans="2:20" x14ac:dyDescent="0.3">
      <c r="B5" s="98" t="s">
        <v>124</v>
      </c>
      <c r="C5" s="102">
        <v>0.01</v>
      </c>
      <c r="D5" s="100">
        <v>8.0000000000000002E-3</v>
      </c>
      <c r="E5" s="100">
        <v>6.0000000000000001E-3</v>
      </c>
      <c r="F5" s="100">
        <v>4.0000000000000001E-3</v>
      </c>
      <c r="G5" s="100">
        <v>3.0000000000000001E-3</v>
      </c>
      <c r="H5" s="100">
        <v>2E-3</v>
      </c>
      <c r="I5" s="100">
        <v>1.5E-3</v>
      </c>
      <c r="J5" s="100">
        <v>1E-3</v>
      </c>
      <c r="K5" s="101">
        <v>5.0000000000000001E-4</v>
      </c>
      <c r="L5" s="99">
        <v>0.01</v>
      </c>
      <c r="M5" s="100">
        <v>8.0000000000000002E-3</v>
      </c>
      <c r="N5" s="100">
        <v>6.0000000000000001E-3</v>
      </c>
      <c r="O5" s="100">
        <v>4.0000000000000001E-3</v>
      </c>
      <c r="P5" s="100">
        <v>3.0000000000000001E-3</v>
      </c>
      <c r="Q5" s="100">
        <v>2E-3</v>
      </c>
      <c r="R5" s="100">
        <v>1.5E-3</v>
      </c>
      <c r="S5" s="100">
        <v>1E-3</v>
      </c>
      <c r="T5" s="101">
        <v>5.0000000000000001E-4</v>
      </c>
    </row>
    <row r="6" spans="2:20" x14ac:dyDescent="0.3">
      <c r="B6" s="68">
        <v>35</v>
      </c>
      <c r="C6" s="68">
        <v>8.0158730158730101E-4</v>
      </c>
      <c r="D6">
        <v>1.9047619047618999E-4</v>
      </c>
      <c r="E6">
        <v>-2.38095238095242E-5</v>
      </c>
      <c r="F6">
        <v>-4.7619047619048E-5</v>
      </c>
      <c r="G6">
        <v>-3.9682539682540001E-5</v>
      </c>
      <c r="H6">
        <v>-3.9682539682540001E-5</v>
      </c>
      <c r="I6">
        <v>-2.38095238095242E-5</v>
      </c>
      <c r="J6">
        <v>-3.9682539682540001E-5</v>
      </c>
      <c r="K6" s="69">
        <v>-3.9682539682540001E-5</v>
      </c>
      <c r="L6">
        <v>1.47976197266107E-3</v>
      </c>
      <c r="M6">
        <v>8.4309587634745899E-4</v>
      </c>
      <c r="N6">
        <v>4.4175744786022501E-4</v>
      </c>
      <c r="O6">
        <v>2.6540428525256898E-5</v>
      </c>
      <c r="P6">
        <v>5.7795775585084703E-6</v>
      </c>
      <c r="Q6">
        <v>5.7415540219392903E-6</v>
      </c>
      <c r="R6">
        <v>5.7415540219392903E-6</v>
      </c>
      <c r="S6">
        <v>5.7415540219392903E-6</v>
      </c>
      <c r="T6" s="69">
        <v>5.7415540219392903E-6</v>
      </c>
    </row>
    <row r="7" spans="2:20" x14ac:dyDescent="0.3">
      <c r="B7" s="68">
        <f>B6+$C$12</f>
        <v>200</v>
      </c>
      <c r="C7" s="107">
        <v>2.6428571428571399E-3</v>
      </c>
      <c r="D7" s="108">
        <v>1.84126984126984E-3</v>
      </c>
      <c r="E7" s="108">
        <v>1.0873015873015799E-3</v>
      </c>
      <c r="F7" s="108">
        <v>6.2698412698412604E-4</v>
      </c>
      <c r="G7" s="108">
        <v>3.9682539682539601E-4</v>
      </c>
      <c r="H7" s="108">
        <v>1.26984126984126E-4</v>
      </c>
      <c r="I7" s="108">
        <v>1.58730158730155E-5</v>
      </c>
      <c r="J7" s="108">
        <v>-2.38095238095242E-5</v>
      </c>
      <c r="K7" s="109">
        <v>-3.1746031746032199E-5</v>
      </c>
      <c r="L7" s="108">
        <v>2.2906138899979E-3</v>
      </c>
      <c r="M7" s="108">
        <v>1.6955075191543499E-3</v>
      </c>
      <c r="N7" s="108">
        <v>1.1141656685488301E-3</v>
      </c>
      <c r="O7" s="108">
        <v>5.05180706857544E-4</v>
      </c>
      <c r="P7" s="108">
        <v>3.25253331812391E-4</v>
      </c>
      <c r="Q7" s="108">
        <v>1.31485389456073E-4</v>
      </c>
      <c r="R7" s="108">
        <v>3.4601418277913698E-5</v>
      </c>
      <c r="S7" s="108">
        <v>-6.9202836555831197E-6</v>
      </c>
      <c r="T7" s="110">
        <v>-2.7105054312137601E-19</v>
      </c>
    </row>
    <row r="8" spans="2:20" x14ac:dyDescent="0.3">
      <c r="B8" s="68">
        <f>B7+$C$12</f>
        <v>365</v>
      </c>
      <c r="C8" s="68">
        <v>1.95238095238095E-3</v>
      </c>
      <c r="D8">
        <v>1.5238095238095199E-3</v>
      </c>
      <c r="E8">
        <v>1.1587301587301501E-3</v>
      </c>
      <c r="F8">
        <v>8.1746031746031704E-4</v>
      </c>
      <c r="G8">
        <v>5.7936507936507905E-4</v>
      </c>
      <c r="H8">
        <v>3.0952380952380901E-4</v>
      </c>
      <c r="I8">
        <v>1.74603174603174E-4</v>
      </c>
      <c r="J8">
        <v>5.5555555555555402E-5</v>
      </c>
      <c r="K8" s="69">
        <v>-3.1746031746032199E-5</v>
      </c>
      <c r="L8">
        <v>1.8004905036217401E-3</v>
      </c>
      <c r="M8">
        <v>1.440673777068E-3</v>
      </c>
      <c r="N8">
        <v>1.06002015247438E-3</v>
      </c>
      <c r="O8">
        <v>6.72522291298313E-4</v>
      </c>
      <c r="P8">
        <v>4.8567463259757698E-4</v>
      </c>
      <c r="Q8">
        <v>2.78028099393524E-4</v>
      </c>
      <c r="R8">
        <v>1.5346299359303301E-4</v>
      </c>
      <c r="S8">
        <v>5.6617045951443602E-5</v>
      </c>
      <c r="T8" s="69">
        <v>8.1370368257948704E-6</v>
      </c>
    </row>
    <row r="9" spans="2:20" x14ac:dyDescent="0.3">
      <c r="B9" s="68">
        <f>B8+$C$12</f>
        <v>530</v>
      </c>
      <c r="C9" s="68">
        <v>1.4285714285714199E-3</v>
      </c>
      <c r="D9">
        <v>1.1428571428571399E-3</v>
      </c>
      <c r="E9">
        <v>9.2063492063492001E-4</v>
      </c>
      <c r="F9">
        <v>6.8253968253968202E-4</v>
      </c>
      <c r="G9">
        <v>4.8412698412698399E-4</v>
      </c>
      <c r="H9">
        <v>2.6190476190476099E-4</v>
      </c>
      <c r="I9">
        <v>1.3492063492063399E-4</v>
      </c>
      <c r="J9">
        <v>3.9682539682539398E-5</v>
      </c>
      <c r="K9" s="69">
        <v>-3.1746031746032199E-5</v>
      </c>
      <c r="L9">
        <v>1.3450065590600499E-3</v>
      </c>
      <c r="M9">
        <v>1.0820357801479101E-3</v>
      </c>
      <c r="N9">
        <v>7.9138386661343303E-4</v>
      </c>
      <c r="O9">
        <v>5.4917393866803503E-4</v>
      </c>
      <c r="P9">
        <v>4.1076826555637902E-4</v>
      </c>
      <c r="Q9">
        <v>2.37761174166809E-4</v>
      </c>
      <c r="R9">
        <v>1.13196068366318E-4</v>
      </c>
      <c r="S9">
        <v>3.70729481549075E-5</v>
      </c>
      <c r="T9" s="69">
        <v>-4.4487537785892303E-6</v>
      </c>
    </row>
    <row r="10" spans="2:20" x14ac:dyDescent="0.3">
      <c r="B10" s="63">
        <f>B9+$C$12</f>
        <v>695</v>
      </c>
      <c r="C10" s="63">
        <v>8.65079365079365E-4</v>
      </c>
      <c r="D10" s="96">
        <v>7.0634920634920595E-4</v>
      </c>
      <c r="E10" s="96">
        <v>5.8730158730158598E-4</v>
      </c>
      <c r="F10" s="96">
        <v>4.4444444444444398E-4</v>
      </c>
      <c r="G10" s="96">
        <v>3.0952380952380901E-4</v>
      </c>
      <c r="H10" s="96">
        <v>1.19047619047618E-4</v>
      </c>
      <c r="I10" s="96">
        <v>-7.9365079365082292E-6</v>
      </c>
      <c r="J10" s="96">
        <v>-4.7619047619048E-5</v>
      </c>
      <c r="K10" s="97">
        <v>-3.9682539682540001E-5</v>
      </c>
      <c r="L10" s="96">
        <v>6.4043042643396203E-4</v>
      </c>
      <c r="M10" s="96">
        <v>5.5046673891138596E-4</v>
      </c>
      <c r="N10" s="96">
        <v>4.3282191676647801E-4</v>
      </c>
      <c r="O10" s="96">
        <v>3.4285822924390102E-4</v>
      </c>
      <c r="P10" s="96">
        <v>2.4597425806574199E-4</v>
      </c>
      <c r="Q10" s="96">
        <v>1.21371128728682E-4</v>
      </c>
      <c r="R10" s="96">
        <v>2.45251810870926E-5</v>
      </c>
      <c r="S10" s="96">
        <v>-4.4677655468735501E-5</v>
      </c>
      <c r="T10" s="97">
        <v>-2.3954828038556201E-5</v>
      </c>
    </row>
    <row r="12" spans="2:20" x14ac:dyDescent="0.3">
      <c r="B12" t="s">
        <v>128</v>
      </c>
      <c r="C12">
        <v>165</v>
      </c>
      <c r="D12" t="s">
        <v>53</v>
      </c>
    </row>
    <row r="22" spans="2:20" x14ac:dyDescent="0.3">
      <c r="H22" s="95"/>
    </row>
    <row r="28" spans="2:20" x14ac:dyDescent="0.3">
      <c r="C28" s="135" t="s">
        <v>129</v>
      </c>
      <c r="D28" s="136"/>
      <c r="E28" s="136"/>
      <c r="F28" s="136"/>
      <c r="G28" s="136"/>
      <c r="H28" s="136"/>
      <c r="I28" s="136"/>
      <c r="J28" s="136"/>
      <c r="K28" s="136"/>
      <c r="L28" s="136"/>
      <c r="M28" s="136"/>
      <c r="N28" s="136"/>
      <c r="O28" s="136"/>
      <c r="P28" s="136"/>
      <c r="Q28" s="136"/>
      <c r="R28" s="136"/>
      <c r="S28" s="136"/>
      <c r="T28" s="137"/>
    </row>
    <row r="29" spans="2:20" x14ac:dyDescent="0.3">
      <c r="C29" s="130" t="s">
        <v>126</v>
      </c>
      <c r="D29" s="131"/>
      <c r="E29" s="131"/>
      <c r="F29" s="131"/>
      <c r="G29" s="131"/>
      <c r="H29" s="131"/>
      <c r="I29" s="131"/>
      <c r="J29" s="131"/>
      <c r="K29" s="132"/>
      <c r="L29" s="130" t="s">
        <v>127</v>
      </c>
      <c r="M29" s="131"/>
      <c r="N29" s="131"/>
      <c r="O29" s="131"/>
      <c r="P29" s="131"/>
      <c r="Q29" s="131"/>
      <c r="R29" s="131"/>
      <c r="S29" s="131"/>
      <c r="T29" s="132"/>
    </row>
    <row r="30" spans="2:20" x14ac:dyDescent="0.3">
      <c r="C30" s="130" t="s">
        <v>125</v>
      </c>
      <c r="D30" s="131"/>
      <c r="E30" s="131"/>
      <c r="F30" s="131"/>
      <c r="G30" s="131"/>
      <c r="H30" s="131"/>
      <c r="I30" s="131"/>
      <c r="J30" s="131"/>
      <c r="K30" s="132"/>
      <c r="L30" s="133" t="s">
        <v>125</v>
      </c>
      <c r="M30" s="133"/>
      <c r="N30" s="133"/>
      <c r="O30" s="133"/>
      <c r="P30" s="133"/>
      <c r="Q30" s="133"/>
      <c r="R30" s="133"/>
      <c r="S30" s="133"/>
      <c r="T30" s="134"/>
    </row>
    <row r="31" spans="2:20" x14ac:dyDescent="0.3">
      <c r="B31" s="98" t="s">
        <v>124</v>
      </c>
      <c r="C31" s="112">
        <v>5.0000000000000001E-4</v>
      </c>
      <c r="D31" s="100">
        <v>1E-3</v>
      </c>
      <c r="E31" s="100">
        <v>1.5E-3</v>
      </c>
      <c r="F31" s="100">
        <v>2E-3</v>
      </c>
      <c r="G31" s="100">
        <v>3.0000000000000001E-3</v>
      </c>
      <c r="H31" s="100">
        <v>4.0000000000000001E-3</v>
      </c>
      <c r="I31" s="100">
        <v>6.0000000000000001E-3</v>
      </c>
      <c r="J31" s="100">
        <v>8.0000000000000002E-3</v>
      </c>
      <c r="K31" s="99">
        <v>0.01</v>
      </c>
      <c r="L31" s="112">
        <v>5.0000000000000001E-4</v>
      </c>
      <c r="M31" s="100">
        <v>1E-3</v>
      </c>
      <c r="N31" s="100">
        <v>1.5E-3</v>
      </c>
      <c r="O31" s="100">
        <v>2E-3</v>
      </c>
      <c r="P31" s="100">
        <v>3.0000000000000001E-3</v>
      </c>
      <c r="Q31" s="100">
        <v>4.0000000000000001E-3</v>
      </c>
      <c r="R31" s="100">
        <v>6.0000000000000001E-3</v>
      </c>
      <c r="S31" s="100">
        <v>8.0000000000000002E-3</v>
      </c>
      <c r="T31" s="111">
        <v>0.01</v>
      </c>
    </row>
    <row r="32" spans="2:20" x14ac:dyDescent="0.3">
      <c r="B32" s="85">
        <v>35</v>
      </c>
      <c r="C32" s="68">
        <v>-3.9682539682540001E-5</v>
      </c>
      <c r="D32">
        <v>-3.9682539682540001E-5</v>
      </c>
      <c r="E32">
        <v>-2.38095238095242E-5</v>
      </c>
      <c r="F32">
        <v>-3.9682539682540001E-5</v>
      </c>
      <c r="G32">
        <v>-3.9682539682540001E-5</v>
      </c>
      <c r="H32">
        <v>-4.7619047619048E-5</v>
      </c>
      <c r="I32">
        <v>-2.38095238095242E-5</v>
      </c>
      <c r="J32">
        <v>1.9047619047618999E-4</v>
      </c>
      <c r="K32">
        <v>8.0158730158730101E-4</v>
      </c>
      <c r="L32" s="68">
        <v>5.7415540219392903E-6</v>
      </c>
      <c r="M32">
        <v>5.7415540219392903E-6</v>
      </c>
      <c r="N32">
        <v>5.7415540219392903E-6</v>
      </c>
      <c r="O32">
        <v>5.7415540219392903E-6</v>
      </c>
      <c r="P32">
        <v>5.7795775585084703E-6</v>
      </c>
      <c r="Q32">
        <v>2.6540428525256898E-5</v>
      </c>
      <c r="R32">
        <v>4.4175744786022501E-4</v>
      </c>
      <c r="S32">
        <v>8.4309587634745899E-4</v>
      </c>
      <c r="T32" s="69">
        <v>1.47976197266107E-3</v>
      </c>
    </row>
    <row r="33" spans="2:20" x14ac:dyDescent="0.3">
      <c r="B33" s="87">
        <f>B32+$C$38</f>
        <v>200</v>
      </c>
      <c r="C33" s="68">
        <v>-3.1746031746032199E-5</v>
      </c>
      <c r="D33">
        <v>-2.38095238095242E-5</v>
      </c>
      <c r="E33">
        <v>1.58730158730155E-5</v>
      </c>
      <c r="F33">
        <v>1.26984126984126E-4</v>
      </c>
      <c r="G33">
        <v>3.9682539682539601E-4</v>
      </c>
      <c r="H33">
        <v>6.2698412698412604E-4</v>
      </c>
      <c r="I33">
        <v>1.0873015873015799E-3</v>
      </c>
      <c r="J33">
        <v>1.84126984126984E-3</v>
      </c>
      <c r="K33">
        <v>2.6428571428571399E-3</v>
      </c>
      <c r="L33" s="113">
        <v>-2.7105054312137601E-19</v>
      </c>
      <c r="M33">
        <v>-6.9202836555831197E-6</v>
      </c>
      <c r="N33">
        <v>3.4601418277913698E-5</v>
      </c>
      <c r="O33">
        <v>1.31485389456073E-4</v>
      </c>
      <c r="P33">
        <v>3.25253331812391E-4</v>
      </c>
      <c r="Q33">
        <v>5.05180706857544E-4</v>
      </c>
      <c r="R33">
        <v>1.1141656685488301E-3</v>
      </c>
      <c r="S33">
        <v>1.6955075191543499E-3</v>
      </c>
      <c r="T33" s="69">
        <v>2.2906138899979E-3</v>
      </c>
    </row>
    <row r="34" spans="2:20" x14ac:dyDescent="0.3">
      <c r="B34" s="87">
        <f>B33+$C$38</f>
        <v>365</v>
      </c>
      <c r="C34" s="68">
        <v>-3.1746031746032199E-5</v>
      </c>
      <c r="D34">
        <v>5.5555555555555402E-5</v>
      </c>
      <c r="E34">
        <v>1.74603174603174E-4</v>
      </c>
      <c r="F34">
        <v>3.0952380952380901E-4</v>
      </c>
      <c r="G34">
        <v>5.7936507936507905E-4</v>
      </c>
      <c r="H34">
        <v>8.1746031746031704E-4</v>
      </c>
      <c r="I34">
        <v>1.1587301587301501E-3</v>
      </c>
      <c r="J34">
        <v>1.5238095238095199E-3</v>
      </c>
      <c r="K34">
        <v>1.95238095238095E-3</v>
      </c>
      <c r="L34" s="68">
        <v>8.1370368257948704E-6</v>
      </c>
      <c r="M34">
        <v>5.6617045951443602E-5</v>
      </c>
      <c r="N34">
        <v>1.5346299359303301E-4</v>
      </c>
      <c r="O34">
        <v>2.78028099393524E-4</v>
      </c>
      <c r="P34">
        <v>4.8567463259757698E-4</v>
      </c>
      <c r="Q34">
        <v>6.72522291298313E-4</v>
      </c>
      <c r="R34">
        <v>1.06002015247438E-3</v>
      </c>
      <c r="S34">
        <v>1.440673777068E-3</v>
      </c>
      <c r="T34" s="69">
        <v>1.8004905036217401E-3</v>
      </c>
    </row>
    <row r="35" spans="2:20" x14ac:dyDescent="0.3">
      <c r="B35" s="87">
        <f>B34+$C$38</f>
        <v>530</v>
      </c>
      <c r="C35" s="68">
        <v>-3.1746031746032199E-5</v>
      </c>
      <c r="D35">
        <v>3.9682539682539398E-5</v>
      </c>
      <c r="E35">
        <v>1.3492063492063399E-4</v>
      </c>
      <c r="F35">
        <v>2.6190476190476099E-4</v>
      </c>
      <c r="G35">
        <v>4.8412698412698399E-4</v>
      </c>
      <c r="H35">
        <v>6.8253968253968202E-4</v>
      </c>
      <c r="I35">
        <v>9.2063492063492001E-4</v>
      </c>
      <c r="J35">
        <v>1.1428571428571399E-3</v>
      </c>
      <c r="K35">
        <v>1.4285714285714199E-3</v>
      </c>
      <c r="L35" s="68">
        <v>-4.4487537785892303E-6</v>
      </c>
      <c r="M35">
        <v>3.70729481549075E-5</v>
      </c>
      <c r="N35">
        <v>1.13196068366318E-4</v>
      </c>
      <c r="O35">
        <v>2.37761174166809E-4</v>
      </c>
      <c r="P35">
        <v>4.1076826555637902E-4</v>
      </c>
      <c r="Q35">
        <v>5.4917393866803503E-4</v>
      </c>
      <c r="R35">
        <v>7.9138386661343303E-4</v>
      </c>
      <c r="S35">
        <v>1.0820357801479101E-3</v>
      </c>
      <c r="T35" s="69">
        <v>1.3450065590600499E-3</v>
      </c>
    </row>
    <row r="36" spans="2:20" x14ac:dyDescent="0.3">
      <c r="B36" s="114">
        <f>B35+$C$38</f>
        <v>695</v>
      </c>
      <c r="C36" s="63">
        <v>-3.9682539682540001E-5</v>
      </c>
      <c r="D36" s="96">
        <v>-4.7619047619048E-5</v>
      </c>
      <c r="E36" s="96">
        <v>-7.9365079365082292E-6</v>
      </c>
      <c r="F36" s="96">
        <v>1.19047619047618E-4</v>
      </c>
      <c r="G36" s="96">
        <v>3.0952380952380901E-4</v>
      </c>
      <c r="H36" s="96">
        <v>4.4444444444444398E-4</v>
      </c>
      <c r="I36" s="96">
        <v>5.8730158730158598E-4</v>
      </c>
      <c r="J36" s="96">
        <v>7.0634920634920595E-4</v>
      </c>
      <c r="K36" s="96">
        <v>8.65079365079365E-4</v>
      </c>
      <c r="L36" s="63">
        <v>-2.3954828038556201E-5</v>
      </c>
      <c r="M36" s="96">
        <v>-4.4677655468735501E-5</v>
      </c>
      <c r="N36" s="96">
        <v>2.45251810870926E-5</v>
      </c>
      <c r="O36" s="96">
        <v>1.21371128728682E-4</v>
      </c>
      <c r="P36" s="96">
        <v>2.4597425806574199E-4</v>
      </c>
      <c r="Q36" s="96">
        <v>3.4285822924390102E-4</v>
      </c>
      <c r="R36" s="96">
        <v>4.3282191676647801E-4</v>
      </c>
      <c r="S36" s="96">
        <v>5.5046673891138596E-4</v>
      </c>
      <c r="T36" s="97">
        <v>6.4043042643396203E-4</v>
      </c>
    </row>
    <row r="38" spans="2:20" x14ac:dyDescent="0.3">
      <c r="B38" t="s">
        <v>128</v>
      </c>
      <c r="C38">
        <v>165</v>
      </c>
      <c r="D38" t="s">
        <v>53</v>
      </c>
    </row>
  </sheetData>
  <mergeCells count="9">
    <mergeCell ref="C30:K30"/>
    <mergeCell ref="L30:T30"/>
    <mergeCell ref="C28:T28"/>
    <mergeCell ref="C4:K4"/>
    <mergeCell ref="C3:K3"/>
    <mergeCell ref="L4:T4"/>
    <mergeCell ref="L3:T3"/>
    <mergeCell ref="C29:K29"/>
    <mergeCell ref="L29:T29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3:H19"/>
  <sheetViews>
    <sheetView zoomScale="130" zoomScaleNormal="130" workbookViewId="0">
      <selection activeCell="J18" sqref="J18"/>
    </sheetView>
  </sheetViews>
  <sheetFormatPr defaultColWidth="11.5546875" defaultRowHeight="14.4" x14ac:dyDescent="0.3"/>
  <cols>
    <col min="5" max="5" width="20.109375" customWidth="1"/>
    <col min="6" max="6" width="20.44140625" customWidth="1"/>
    <col min="7" max="7" width="19.44140625" customWidth="1"/>
    <col min="8" max="8" width="16.6640625" customWidth="1"/>
  </cols>
  <sheetData>
    <row r="3" spans="3:8" x14ac:dyDescent="0.3">
      <c r="C3" s="115"/>
      <c r="D3" s="116"/>
      <c r="E3" s="138" t="s">
        <v>132</v>
      </c>
      <c r="F3" s="139"/>
      <c r="G3" s="140" t="s">
        <v>133</v>
      </c>
      <c r="H3" s="141"/>
    </row>
    <row r="4" spans="3:8" x14ac:dyDescent="0.3">
      <c r="C4" s="68" t="s">
        <v>59</v>
      </c>
      <c r="D4" t="s">
        <v>90</v>
      </c>
      <c r="E4" s="68" t="s">
        <v>130</v>
      </c>
      <c r="F4" s="69" t="s">
        <v>131</v>
      </c>
      <c r="G4" s="62" t="s">
        <v>130</v>
      </c>
      <c r="H4" s="70" t="s">
        <v>131</v>
      </c>
    </row>
    <row r="5" spans="3:8" x14ac:dyDescent="0.3">
      <c r="C5" s="68">
        <v>0.05</v>
      </c>
      <c r="D5">
        <v>0.375</v>
      </c>
      <c r="E5" s="68">
        <v>1</v>
      </c>
      <c r="F5" s="69">
        <v>83</v>
      </c>
      <c r="G5" s="68">
        <v>2257</v>
      </c>
      <c r="H5" s="69">
        <v>3863</v>
      </c>
    </row>
    <row r="6" spans="3:8" x14ac:dyDescent="0.3">
      <c r="C6" s="68">
        <v>0.1</v>
      </c>
      <c r="D6">
        <v>0.75</v>
      </c>
      <c r="E6" s="68">
        <v>83</v>
      </c>
      <c r="F6" s="69">
        <v>146</v>
      </c>
      <c r="G6" s="68">
        <v>3863</v>
      </c>
      <c r="H6" s="69">
        <v>5667</v>
      </c>
    </row>
    <row r="7" spans="3:8" x14ac:dyDescent="0.3">
      <c r="C7" s="68">
        <v>0.15</v>
      </c>
      <c r="D7">
        <v>1.125</v>
      </c>
      <c r="E7" s="68">
        <v>146</v>
      </c>
      <c r="F7" s="69">
        <v>329</v>
      </c>
      <c r="G7" s="68">
        <v>5667</v>
      </c>
      <c r="H7" s="69">
        <v>7421</v>
      </c>
    </row>
    <row r="8" spans="3:8" x14ac:dyDescent="0.3">
      <c r="C8" s="68">
        <v>0.2</v>
      </c>
      <c r="D8">
        <v>1.5</v>
      </c>
      <c r="E8" s="68">
        <v>329</v>
      </c>
      <c r="F8" s="69">
        <v>452</v>
      </c>
      <c r="G8" s="68">
        <v>7421</v>
      </c>
      <c r="H8" s="69">
        <v>9091</v>
      </c>
    </row>
    <row r="9" spans="3:8" x14ac:dyDescent="0.3">
      <c r="C9" s="68">
        <v>0.3</v>
      </c>
      <c r="D9">
        <v>2.25</v>
      </c>
      <c r="E9" s="68">
        <v>452</v>
      </c>
      <c r="F9" s="69">
        <v>635</v>
      </c>
      <c r="G9" s="68">
        <v>9091</v>
      </c>
      <c r="H9" s="69">
        <v>10847</v>
      </c>
    </row>
    <row r="10" spans="3:8" x14ac:dyDescent="0.3">
      <c r="C10" s="68">
        <v>0.4</v>
      </c>
      <c r="D10">
        <v>3</v>
      </c>
      <c r="E10" s="68">
        <v>635</v>
      </c>
      <c r="F10" s="69">
        <v>878</v>
      </c>
      <c r="G10" s="68">
        <v>10847</v>
      </c>
      <c r="H10" s="69">
        <v>13190</v>
      </c>
    </row>
    <row r="11" spans="3:8" x14ac:dyDescent="0.3">
      <c r="C11" s="68">
        <v>0.6</v>
      </c>
      <c r="D11">
        <v>4.5</v>
      </c>
      <c r="E11" s="68">
        <v>878</v>
      </c>
      <c r="F11" s="69">
        <v>1241</v>
      </c>
      <c r="G11" s="68">
        <v>13190</v>
      </c>
      <c r="H11" s="69">
        <v>15915</v>
      </c>
    </row>
    <row r="12" spans="3:8" x14ac:dyDescent="0.3">
      <c r="C12" s="68">
        <v>0.8</v>
      </c>
      <c r="D12">
        <v>6</v>
      </c>
      <c r="E12" s="68">
        <v>1241</v>
      </c>
      <c r="F12" s="69">
        <v>1724</v>
      </c>
      <c r="G12" s="68">
        <v>15915</v>
      </c>
      <c r="H12" s="69">
        <v>18249</v>
      </c>
    </row>
    <row r="13" spans="3:8" x14ac:dyDescent="0.3">
      <c r="C13" s="68">
        <v>1</v>
      </c>
      <c r="D13">
        <v>7.5</v>
      </c>
      <c r="E13" s="68">
        <v>1724</v>
      </c>
      <c r="F13" s="69">
        <v>2327</v>
      </c>
      <c r="G13" s="68">
        <v>18249</v>
      </c>
      <c r="H13" s="69">
        <v>20816</v>
      </c>
    </row>
    <row r="14" spans="3:8" x14ac:dyDescent="0.3">
      <c r="C14" s="68">
        <v>1.2</v>
      </c>
      <c r="D14">
        <v>9</v>
      </c>
      <c r="E14" s="68">
        <v>2327</v>
      </c>
      <c r="F14" s="69">
        <v>3050</v>
      </c>
      <c r="G14" s="68">
        <v>20816</v>
      </c>
      <c r="H14" s="69">
        <v>23524</v>
      </c>
    </row>
    <row r="15" spans="3:8" x14ac:dyDescent="0.3">
      <c r="C15" s="68">
        <v>1.4</v>
      </c>
      <c r="D15">
        <v>10.5</v>
      </c>
      <c r="E15" s="68">
        <v>3050</v>
      </c>
      <c r="F15" s="69">
        <v>3893</v>
      </c>
      <c r="G15" s="68">
        <v>23524</v>
      </c>
      <c r="H15" s="69">
        <v>25768</v>
      </c>
    </row>
    <row r="16" spans="3:8" x14ac:dyDescent="0.3">
      <c r="C16" s="68">
        <v>1.6</v>
      </c>
      <c r="D16">
        <v>12</v>
      </c>
      <c r="E16" s="68">
        <v>3893</v>
      </c>
      <c r="F16" s="69">
        <v>4856</v>
      </c>
      <c r="G16" s="68">
        <v>25768</v>
      </c>
      <c r="H16" s="69">
        <v>27955</v>
      </c>
    </row>
    <row r="17" spans="3:8" x14ac:dyDescent="0.3">
      <c r="C17" s="68">
        <v>1.8</v>
      </c>
      <c r="D17">
        <v>13.5</v>
      </c>
      <c r="E17" s="68">
        <v>4856</v>
      </c>
      <c r="F17" s="69">
        <v>5939</v>
      </c>
      <c r="G17" s="68">
        <v>27955</v>
      </c>
      <c r="H17" s="69">
        <v>29735</v>
      </c>
    </row>
    <row r="18" spans="3:8" x14ac:dyDescent="0.3">
      <c r="C18" s="68">
        <v>2</v>
      </c>
      <c r="D18">
        <v>15</v>
      </c>
      <c r="E18" s="68">
        <v>5939</v>
      </c>
      <c r="F18" s="69">
        <v>7142</v>
      </c>
      <c r="G18" s="68">
        <v>29735</v>
      </c>
      <c r="H18" s="69">
        <v>31407</v>
      </c>
    </row>
    <row r="19" spans="3:8" x14ac:dyDescent="0.3">
      <c r="C19" s="63">
        <v>2.4</v>
      </c>
      <c r="D19" s="96">
        <v>18</v>
      </c>
      <c r="E19" s="63">
        <v>7142</v>
      </c>
      <c r="F19" s="97">
        <v>8585</v>
      </c>
      <c r="G19" s="63">
        <v>31407</v>
      </c>
      <c r="H19" s="97">
        <v>33198</v>
      </c>
    </row>
  </sheetData>
  <mergeCells count="2">
    <mergeCell ref="E3:F3"/>
    <mergeCell ref="G3:H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Model</vt:lpstr>
      <vt:lpstr>Hoja1</vt:lpstr>
      <vt:lpstr> Drift y Factor de daño  </vt:lpstr>
      <vt:lpstr>Resp local exp y analitica </vt:lpstr>
      <vt:lpstr>Energia Disipada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Jose Nuñez</dc:creator>
  <cp:lastModifiedBy>Maria Jose Nunez Gallardo (maria.nunez.g)</cp:lastModifiedBy>
  <dcterms:created xsi:type="dcterms:W3CDTF">2023-06-14T16:54:41Z</dcterms:created>
  <dcterms:modified xsi:type="dcterms:W3CDTF">2023-10-31T01:42:32Z</dcterms:modified>
</cp:coreProperties>
</file>