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usages\学习资料\大二\大物实验\汞光谱\"/>
    </mc:Choice>
  </mc:AlternateContent>
  <xr:revisionPtr revIDLastSave="0" documentId="13_ncr:1_{6D1081F2-300F-4BA3-9EDC-48C74198D0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2" i="2"/>
  <c r="K33" i="2"/>
  <c r="K30" i="2"/>
  <c r="F6" i="2"/>
  <c r="G22" i="2"/>
  <c r="F22" i="2"/>
  <c r="G21" i="2"/>
  <c r="F21" i="2"/>
  <c r="G20" i="2"/>
  <c r="F20" i="2"/>
  <c r="G19" i="2"/>
  <c r="F19" i="2"/>
  <c r="H19" i="2" s="1"/>
  <c r="I19" i="2" s="1"/>
  <c r="G18" i="2"/>
  <c r="F18" i="2"/>
  <c r="G17" i="2"/>
  <c r="F17" i="2"/>
  <c r="G16" i="2"/>
  <c r="F16" i="2"/>
  <c r="H16" i="2" s="1"/>
  <c r="I16" i="2" s="1"/>
  <c r="G15" i="2"/>
  <c r="F15" i="2"/>
  <c r="G13" i="2"/>
  <c r="F13" i="2"/>
  <c r="G12" i="2"/>
  <c r="F12" i="2"/>
  <c r="G11" i="2"/>
  <c r="F11" i="2"/>
  <c r="G10" i="2"/>
  <c r="F10" i="2"/>
  <c r="H10" i="2" s="1"/>
  <c r="I10" i="2" s="1"/>
  <c r="G9" i="2"/>
  <c r="F9" i="2"/>
  <c r="H9" i="2" s="1"/>
  <c r="I9" i="2" s="1"/>
  <c r="G8" i="2"/>
  <c r="F8" i="2"/>
  <c r="G7" i="2"/>
  <c r="F7" i="2"/>
  <c r="H7" i="2" s="1"/>
  <c r="I7" i="2" s="1"/>
  <c r="G6" i="2"/>
  <c r="J31" i="1"/>
  <c r="J32" i="1"/>
  <c r="J33" i="1"/>
  <c r="K33" i="1" s="1"/>
  <c r="J30" i="1"/>
  <c r="K30" i="1" s="1"/>
  <c r="G31" i="2"/>
  <c r="G32" i="2"/>
  <c r="G33" i="2"/>
  <c r="G30" i="2"/>
  <c r="F31" i="2"/>
  <c r="F32" i="2"/>
  <c r="F33" i="2"/>
  <c r="F30" i="2"/>
  <c r="K31" i="1"/>
  <c r="K32" i="1"/>
  <c r="G33" i="1"/>
  <c r="F33" i="1"/>
  <c r="H33" i="1" s="1"/>
  <c r="I33" i="1" s="1"/>
  <c r="G32" i="1"/>
  <c r="F32" i="1"/>
  <c r="H32" i="1" s="1"/>
  <c r="I32" i="1" s="1"/>
  <c r="G31" i="1"/>
  <c r="F31" i="1"/>
  <c r="H31" i="1" s="1"/>
  <c r="I31" i="1" s="1"/>
  <c r="G30" i="1"/>
  <c r="F30" i="1"/>
  <c r="H30" i="1" s="1"/>
  <c r="I30" i="1" s="1"/>
  <c r="G22" i="1"/>
  <c r="F22" i="1"/>
  <c r="H22" i="1" s="1"/>
  <c r="I22" i="1" s="1"/>
  <c r="G21" i="1"/>
  <c r="F21" i="1"/>
  <c r="H21" i="1" s="1"/>
  <c r="I21" i="1" s="1"/>
  <c r="G20" i="1"/>
  <c r="F20" i="1"/>
  <c r="H20" i="1" s="1"/>
  <c r="I20" i="1" s="1"/>
  <c r="G19" i="1"/>
  <c r="F19" i="1"/>
  <c r="H19" i="1" s="1"/>
  <c r="I19" i="1" s="1"/>
  <c r="G18" i="1"/>
  <c r="F18" i="1"/>
  <c r="H18" i="1" s="1"/>
  <c r="I18" i="1" s="1"/>
  <c r="G17" i="1"/>
  <c r="F17" i="1"/>
  <c r="G16" i="1"/>
  <c r="F16" i="1"/>
  <c r="H16" i="1" s="1"/>
  <c r="I16" i="1" s="1"/>
  <c r="G15" i="1"/>
  <c r="F15" i="1"/>
  <c r="H15" i="1" s="1"/>
  <c r="I15" i="1" s="1"/>
  <c r="G13" i="1"/>
  <c r="F13" i="1"/>
  <c r="H13" i="1" s="1"/>
  <c r="I13" i="1" s="1"/>
  <c r="G12" i="1"/>
  <c r="F12" i="1"/>
  <c r="H12" i="1" s="1"/>
  <c r="I12" i="1" s="1"/>
  <c r="G11" i="1"/>
  <c r="F11" i="1"/>
  <c r="H11" i="1" s="1"/>
  <c r="I11" i="1" s="1"/>
  <c r="G10" i="1"/>
  <c r="F10" i="1"/>
  <c r="H10" i="1" s="1"/>
  <c r="I10" i="1" s="1"/>
  <c r="G9" i="1"/>
  <c r="F9" i="1"/>
  <c r="H9" i="1" s="1"/>
  <c r="I9" i="1" s="1"/>
  <c r="G8" i="1"/>
  <c r="F8" i="1"/>
  <c r="G7" i="1"/>
  <c r="F7" i="1"/>
  <c r="H7" i="1" s="1"/>
  <c r="I7" i="1" s="1"/>
  <c r="G6" i="1"/>
  <c r="F6" i="1"/>
  <c r="H6" i="1" s="1"/>
  <c r="I6" i="1" s="1"/>
  <c r="H12" i="2" l="1"/>
  <c r="I12" i="2" s="1"/>
  <c r="H6" i="2"/>
  <c r="I6" i="2" s="1"/>
  <c r="H21" i="2"/>
  <c r="I21" i="2" s="1"/>
  <c r="H20" i="2"/>
  <c r="I20" i="2" s="1"/>
  <c r="H18" i="2"/>
  <c r="I18" i="2" s="1"/>
  <c r="H15" i="2"/>
  <c r="I15" i="2" s="1"/>
  <c r="H22" i="2"/>
  <c r="I22" i="2" s="1"/>
  <c r="H17" i="2"/>
  <c r="I17" i="2" s="1"/>
  <c r="H13" i="2"/>
  <c r="I13" i="2" s="1"/>
  <c r="H11" i="2"/>
  <c r="I11" i="2" s="1"/>
  <c r="H8" i="2"/>
  <c r="I8" i="2" s="1"/>
  <c r="K3" i="1"/>
  <c r="M3" i="1" s="1"/>
  <c r="H17" i="1"/>
  <c r="I17" i="1" s="1"/>
  <c r="K2" i="1" s="1"/>
  <c r="M2" i="1" s="1"/>
  <c r="K5" i="1"/>
  <c r="M5" i="1" s="1"/>
  <c r="H8" i="1"/>
  <c r="I8" i="1" s="1"/>
  <c r="K4" i="1" s="1"/>
  <c r="M4" i="1" s="1"/>
  <c r="H30" i="2"/>
  <c r="K5" i="2" l="1"/>
  <c r="M5" i="2" s="1"/>
  <c r="K3" i="2"/>
  <c r="M3" i="2" s="1"/>
  <c r="K4" i="2"/>
  <c r="M4" i="2" s="1"/>
  <c r="K2" i="2"/>
  <c r="M2" i="2" s="1"/>
  <c r="J30" i="2"/>
  <c r="I30" i="2"/>
  <c r="H31" i="2"/>
  <c r="H32" i="2"/>
  <c r="H33" i="2"/>
  <c r="J33" i="2" l="1"/>
  <c r="I33" i="2"/>
  <c r="J32" i="2"/>
  <c r="I32" i="2"/>
  <c r="J31" i="2"/>
  <c r="I31" i="2"/>
</calcChain>
</file>

<file path=xl/sharedStrings.xml><?xml version="1.0" encoding="utf-8"?>
<sst xmlns="http://schemas.openxmlformats.org/spreadsheetml/2006/main" count="162" uniqueCount="60">
  <si>
    <t>表1</t>
  </si>
  <si>
    <t>平均波长</t>
  </si>
  <si>
    <t>理论波长</t>
  </si>
  <si>
    <t>黄1</t>
  </si>
  <si>
    <t>黄2</t>
  </si>
  <si>
    <t>衍射级数k</t>
  </si>
  <si>
    <t>光色</t>
  </si>
  <si>
    <t>光谱线位置</t>
  </si>
  <si>
    <t>衍射角</t>
  </si>
  <si>
    <t>φ平均</t>
  </si>
  <si>
    <t>波长/nm</t>
  </si>
  <si>
    <t>绿</t>
  </si>
  <si>
    <t>θ左</t>
  </si>
  <si>
    <t>θ右</t>
  </si>
  <si>
    <t>φ左</t>
  </si>
  <si>
    <t>φ右</t>
  </si>
  <si>
    <t>紫</t>
  </si>
  <si>
    <t>x1</t>
  </si>
  <si>
    <t>x2</t>
  </si>
  <si>
    <t>x3</t>
  </si>
  <si>
    <t>x4</t>
  </si>
  <si>
    <t>x5</t>
  </si>
  <si>
    <t>x6</t>
  </si>
  <si>
    <t>x7</t>
  </si>
  <si>
    <t>x8</t>
  </si>
  <si>
    <t>中央明条纹</t>
  </si>
  <si>
    <t>θ0左</t>
  </si>
  <si>
    <t>θ0右</t>
  </si>
  <si>
    <t>x9</t>
  </si>
  <si>
    <t>x10</t>
  </si>
  <si>
    <t>x11</t>
  </si>
  <si>
    <t>x12</t>
  </si>
  <si>
    <t>x13</t>
  </si>
  <si>
    <t>x14</t>
  </si>
  <si>
    <t>x15</t>
  </si>
  <si>
    <t>x16</t>
  </si>
  <si>
    <t>拓展实验</t>
  </si>
  <si>
    <t>倾斜角</t>
  </si>
  <si>
    <t>光色</t>
    <phoneticPr fontId="4" type="noConversion"/>
  </si>
  <si>
    <t>角度格对应格式选自定义中的[hh]"°"mm"′"ss"″"（已选好，可以不管）</t>
    <phoneticPr fontId="4" type="noConversion"/>
  </si>
  <si>
    <r>
      <t>当需要计算角度的三角函数值时可参考以下公式：正切：=TAN(角度*</t>
    </r>
    <r>
      <rPr>
        <sz val="12"/>
        <color rgb="FFFF0000"/>
        <rFont val="微软雅黑"/>
        <charset val="134"/>
      </rPr>
      <t>24</t>
    </r>
    <r>
      <rPr>
        <sz val="12"/>
        <color rgb="FF4D4D4D"/>
        <rFont val="微软雅黑"/>
        <charset val="134"/>
      </rPr>
      <t>*PI()/180)</t>
    </r>
    <phoneticPr fontId="4" type="noConversion"/>
  </si>
  <si>
    <r>
      <rPr>
        <sz val="12"/>
        <color rgb="FF4D4D4D"/>
        <rFont val="宋体"/>
        <family val="2"/>
        <charset val="134"/>
      </rPr>
      <t>因为</t>
    </r>
    <r>
      <rPr>
        <sz val="12"/>
        <color rgb="FF4D4D4D"/>
        <rFont val="微软雅黑"/>
        <family val="2"/>
        <charset val="134"/>
      </rPr>
      <t>角度结果为负值时，是无法显示的，</t>
    </r>
    <r>
      <rPr>
        <sz val="12"/>
        <color rgb="FF4D4D4D"/>
        <rFont val="宋体"/>
        <family val="2"/>
        <charset val="134"/>
      </rPr>
      <t>所以在衍射级数为负数时加了绝对值。</t>
    </r>
    <r>
      <rPr>
        <sz val="12"/>
        <color rgb="FF4D4D4D"/>
        <rFont val="微软雅黑"/>
        <family val="2"/>
        <charset val="134"/>
      </rPr>
      <t>但</t>
    </r>
    <r>
      <rPr>
        <sz val="12"/>
        <color rgb="FF4D4D4D"/>
        <rFont val="宋体"/>
        <family val="2"/>
        <charset val="134"/>
      </rPr>
      <t>实际上</t>
    </r>
    <r>
      <rPr>
        <sz val="12"/>
        <color rgb="FF4D4D4D"/>
        <rFont val="微软雅黑"/>
        <family val="2"/>
        <charset val="134"/>
      </rPr>
      <t>负数结果能够保留并可进行下一步计算</t>
    </r>
    <phoneticPr fontId="4" type="noConversion"/>
  </si>
  <si>
    <r>
      <rPr>
        <sz val="12"/>
        <color rgb="FF4D4D4D"/>
        <rFont val="微软雅黑"/>
        <family val="2"/>
        <charset val="134"/>
      </rPr>
      <t>角度大于</t>
    </r>
    <r>
      <rPr>
        <sz val="12"/>
        <color rgb="FF4D4D4D"/>
        <rFont val="Times New Roman"/>
        <family val="1"/>
      </rPr>
      <t>360</t>
    </r>
    <r>
      <rPr>
        <sz val="12"/>
        <color rgb="FF4D4D4D"/>
        <rFont val="微软雅黑"/>
        <family val="2"/>
        <charset val="134"/>
      </rPr>
      <t>度时，无法自动减去</t>
    </r>
    <r>
      <rPr>
        <sz val="12"/>
        <color rgb="FF4D4D4D"/>
        <rFont val="Times New Roman"/>
        <family val="1"/>
      </rPr>
      <t>360</t>
    </r>
    <r>
      <rPr>
        <sz val="12"/>
        <color rgb="FF4D4D4D"/>
        <rFont val="微软雅黑"/>
        <family val="2"/>
        <charset val="134"/>
      </rPr>
      <t>度，但是如果是中间结果，不会影响三角函数的计算值。</t>
    </r>
    <phoneticPr fontId="4" type="noConversion"/>
  </si>
  <si>
    <r>
      <rPr>
        <sz val="11"/>
        <color rgb="FFFF0000"/>
        <rFont val="宋体"/>
        <family val="3"/>
        <charset val="134"/>
      </rPr>
      <t>角度输入格式</t>
    </r>
    <r>
      <rPr>
        <sz val="11"/>
        <color theme="1"/>
        <rFont val="宋体"/>
        <family val="3"/>
        <charset val="134"/>
      </rPr>
      <t>：度分秒用英文符号:隔开，然后回车即可</t>
    </r>
    <phoneticPr fontId="4" type="noConversion"/>
  </si>
  <si>
    <t>注：</t>
    <phoneticPr fontId="4" type="noConversion"/>
  </si>
  <si>
    <r>
      <t>衍射级数是负的时候记得把</t>
    </r>
    <r>
      <rPr>
        <sz val="11"/>
        <color rgb="FFFF0000"/>
        <rFont val="等线"/>
        <charset val="134"/>
        <scheme val="minor"/>
      </rPr>
      <t>衍射角和平均</t>
    </r>
    <r>
      <rPr>
        <sz val="11"/>
        <color theme="1"/>
        <rFont val="等线"/>
        <charset val="134"/>
        <scheme val="minor"/>
      </rPr>
      <t>加上负号，波长不用加</t>
    </r>
    <phoneticPr fontId="4" type="noConversion"/>
  </si>
  <si>
    <r>
      <t>如需把秒设定保留两位小数，只要把自定义格式设定为：</t>
    </r>
    <r>
      <rPr>
        <sz val="11"/>
        <color rgb="FF000000"/>
        <rFont val="Times New Roman"/>
        <family val="1"/>
      </rPr>
      <t>[h]</t>
    </r>
    <r>
      <rPr>
        <sz val="11"/>
        <color rgb="FF000000"/>
        <rFont val="宋体"/>
        <family val="2"/>
        <charset val="134"/>
      </rPr>
      <t>°</t>
    </r>
    <r>
      <rPr>
        <sz val="11"/>
        <color rgb="FF000000"/>
        <rFont val="Times New Roman"/>
        <family val="1"/>
      </rPr>
      <t>mm</t>
    </r>
    <r>
      <rPr>
        <sz val="11"/>
        <color rgb="FF000000"/>
        <rFont val="宋体"/>
        <family val="2"/>
        <charset val="134"/>
      </rPr>
      <t>′</t>
    </r>
    <r>
      <rPr>
        <sz val="11"/>
        <color rgb="FF000000"/>
        <rFont val="Times New Roman"/>
        <family val="1"/>
      </rPr>
      <t>ss.00</t>
    </r>
    <r>
      <rPr>
        <sz val="11"/>
        <color rgb="FF000000"/>
        <rFont val="宋体"/>
        <family val="2"/>
        <charset val="134"/>
      </rPr>
      <t>″</t>
    </r>
    <r>
      <rPr>
        <sz val="11"/>
        <color rgb="FF000000"/>
        <rFont val="微软雅黑"/>
        <family val="2"/>
        <charset val="134"/>
      </rPr>
      <t>即可</t>
    </r>
    <phoneticPr fontId="4" type="noConversion"/>
  </si>
  <si>
    <t xml:space="preserve">  原因：现在由于单元格的数值其实是“天”的数值，显示的“度”的数值其实是累计的小时数，按照这一关系，现在“度分秒”单元格的数值与实际“度”的关系是24倍关系。</t>
    <phoneticPr fontId="4" type="noConversion"/>
  </si>
  <si>
    <t>修正后波长</t>
    <phoneticPr fontId="4" type="noConversion"/>
  </si>
  <si>
    <t>紫</t>
    <phoneticPr fontId="4" type="noConversion"/>
  </si>
  <si>
    <t>百分误差(&gt;1% 取两位有效数字，&lt;1%取一位)</t>
    <phoneticPr fontId="4" type="noConversion"/>
  </si>
  <si>
    <t>黄2</t>
    <phoneticPr fontId="4" type="noConversion"/>
  </si>
  <si>
    <t>黄1</t>
    <phoneticPr fontId="4" type="noConversion"/>
  </si>
  <si>
    <t>绿</t>
    <phoneticPr fontId="4" type="noConversion"/>
  </si>
  <si>
    <t>修正后误差</t>
    <phoneticPr fontId="14" type="noConversion"/>
  </si>
  <si>
    <t>修正使用公式</t>
    <phoneticPr fontId="14" type="noConversion"/>
  </si>
  <si>
    <t>修正后误差</t>
    <phoneticPr fontId="4" type="noConversion"/>
  </si>
  <si>
    <t>修正使用公式</t>
    <phoneticPr fontId="4" type="noConversion"/>
  </si>
  <si>
    <r>
      <rPr>
        <i/>
        <sz val="13.3"/>
        <color rgb="FF060607"/>
        <rFont val="Times New Roman"/>
        <family val="2"/>
        <charset val="161"/>
      </rPr>
      <t>θ</t>
    </r>
    <r>
      <rPr>
        <sz val="11"/>
        <color rgb="FF060607"/>
        <rFont val="Segoe UI"/>
        <family val="2"/>
      </rPr>
      <t xml:space="preserve"> </t>
    </r>
    <r>
      <rPr>
        <sz val="11"/>
        <color rgb="FF060607"/>
        <rFont val="微软雅黑"/>
        <family val="2"/>
        <charset val="134"/>
      </rPr>
      <t>是衍射角，</t>
    </r>
    <r>
      <rPr>
        <sz val="11"/>
        <color rgb="FF060607"/>
        <rFont val="Segoe UI"/>
        <family val="2"/>
        <charset val="161"/>
      </rPr>
      <t>α</t>
    </r>
    <r>
      <rPr>
        <sz val="11"/>
        <color rgb="FF060607"/>
        <rFont val="宋体"/>
        <family val="2"/>
        <charset val="134"/>
      </rPr>
      <t>是夹角</t>
    </r>
    <phoneticPr fontId="4" type="noConversion"/>
  </si>
  <si>
    <r>
      <t>百分误差(</t>
    </r>
    <r>
      <rPr>
        <sz val="11"/>
        <color rgb="FFFF0000"/>
        <rFont val="等线"/>
        <family val="3"/>
        <charset val="134"/>
        <scheme val="minor"/>
      </rPr>
      <t>&gt;1% 取两位有效数字，&lt;1%取一位</t>
    </r>
    <r>
      <rPr>
        <sz val="11"/>
        <color theme="1"/>
        <rFont val="等线"/>
        <family val="3"/>
        <charset val="134"/>
        <scheme val="minor"/>
      </rPr>
      <t>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</si>
</sst>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h]&quot;°&quot;mm&quot;′&quot;ss&quot;″&quot;"/>
  </numFmts>
  <fonts count="22" x14ac:knownFonts="1">
    <font>
      <sz val="11"/>
      <color theme="1"/>
      <name val="等线"/>
      <charset val="134"/>
      <scheme val="minor"/>
    </font>
    <font>
      <sz val="12"/>
      <color rgb="FF4D4D4D"/>
      <name val="微软雅黑"/>
      <charset val="134"/>
    </font>
    <font>
      <sz val="11"/>
      <color rgb="FFFF0000"/>
      <name val="等线"/>
      <charset val="134"/>
      <scheme val="minor"/>
    </font>
    <font>
      <sz val="12"/>
      <color rgb="FFFF0000"/>
      <name val="微软雅黑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4D4D4D"/>
      <name val="微软雅黑"/>
      <family val="2"/>
      <charset val="134"/>
    </font>
    <font>
      <sz val="11"/>
      <color rgb="FF000000"/>
      <name val="Times New Roman"/>
      <family val="1"/>
    </font>
    <font>
      <sz val="12"/>
      <color rgb="FF4D4D4D"/>
      <name val="Times New Roman"/>
      <family val="1"/>
    </font>
    <font>
      <sz val="12"/>
      <color rgb="FF4D4D4D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rgb="FF060607"/>
      <name val="Segoe UI"/>
      <family val="2"/>
    </font>
    <font>
      <sz val="11"/>
      <color rgb="FF060607"/>
      <name val="微软雅黑"/>
      <family val="2"/>
      <charset val="134"/>
    </font>
    <font>
      <i/>
      <sz val="13.3"/>
      <color rgb="FF060607"/>
      <name val="Times New Roman"/>
      <family val="2"/>
      <charset val="161"/>
    </font>
    <font>
      <sz val="11"/>
      <color rgb="FF060607"/>
      <name val="Segoe UI"/>
      <family val="2"/>
      <charset val="161"/>
    </font>
    <font>
      <sz val="11"/>
      <color rgb="FF060607"/>
      <name val="宋体"/>
      <family val="2"/>
      <charset val="134"/>
    </font>
    <font>
      <sz val="13.3"/>
      <color rgb="FF060607"/>
      <name val="Times New Roman"/>
      <family val="2"/>
      <charset val="161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0" fillId="2" borderId="5" xfId="0" applyFont="1" applyFill="1" applyBorder="1">
      <alignment vertical="center"/>
    </xf>
    <xf numFmtId="0" fontId="10" fillId="0" borderId="1" xfId="0" applyFont="1" applyBorder="1" applyAlignment="1">
      <alignment horizontal="left" vertical="center"/>
    </xf>
    <xf numFmtId="176" fontId="0" fillId="0" borderId="4" xfId="0" applyNumberFormat="1" applyBorder="1">
      <alignment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24</xdr:row>
      <xdr:rowOff>30480</xdr:rowOff>
    </xdr:from>
    <xdr:to>
      <xdr:col>14</xdr:col>
      <xdr:colOff>765490</xdr:colOff>
      <xdr:row>26</xdr:row>
      <xdr:rowOff>72340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4FB0EF-D2F3-E6C1-BC18-284C318C9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3480" y="4564380"/>
          <a:ext cx="2563810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>
      <selection activeCell="M16" sqref="M16"/>
    </sheetView>
  </sheetViews>
  <sheetFormatPr defaultColWidth="9" defaultRowHeight="13.8" x14ac:dyDescent="0.25"/>
  <cols>
    <col min="4" max="4" width="11.6640625" customWidth="1"/>
    <col min="5" max="5" width="10.44140625" customWidth="1"/>
    <col min="6" max="8" width="9.44140625" customWidth="1"/>
    <col min="9" max="9" width="13" customWidth="1"/>
    <col min="10" max="10" width="10.44140625" customWidth="1"/>
    <col min="11" max="11" width="13.88671875" bestFit="1" customWidth="1"/>
    <col min="12" max="12" width="10.6640625" customWidth="1"/>
    <col min="13" max="13" width="12.6640625" customWidth="1"/>
    <col min="14" max="14" width="13.21875" hidden="1" customWidth="1"/>
    <col min="15" max="15" width="147.6640625" customWidth="1"/>
    <col min="16" max="16" width="10.77734375" customWidth="1"/>
    <col min="17" max="17" width="8.21875" customWidth="1"/>
    <col min="18" max="18" width="9" customWidth="1"/>
  </cols>
  <sheetData>
    <row r="1" spans="1:19" ht="14.4" x14ac:dyDescent="0.25">
      <c r="A1" s="27" t="s">
        <v>0</v>
      </c>
      <c r="B1" s="28"/>
      <c r="C1" s="28"/>
      <c r="D1" s="28"/>
      <c r="E1" s="28"/>
      <c r="F1" s="28"/>
      <c r="G1" s="28"/>
      <c r="H1" s="28"/>
      <c r="I1" s="29"/>
      <c r="J1" s="11" t="s">
        <v>38</v>
      </c>
      <c r="K1" s="5" t="s">
        <v>1</v>
      </c>
      <c r="L1" s="5" t="s">
        <v>2</v>
      </c>
      <c r="M1" s="11" t="s">
        <v>59</v>
      </c>
      <c r="O1" s="13" t="s">
        <v>44</v>
      </c>
      <c r="P1" s="3"/>
    </row>
    <row r="2" spans="1:19" ht="14.4" x14ac:dyDescent="0.25">
      <c r="A2" s="30"/>
      <c r="B2" s="31"/>
      <c r="C2" s="31"/>
      <c r="D2" s="31"/>
      <c r="E2" s="31"/>
      <c r="F2" s="31"/>
      <c r="G2" s="31"/>
      <c r="H2" s="31"/>
      <c r="I2" s="32"/>
      <c r="J2" s="5" t="s">
        <v>3</v>
      </c>
      <c r="K2" s="5">
        <f>SUM(I7,I11,I17,I21)/4</f>
        <v>579.64582810926402</v>
      </c>
      <c r="L2" s="5">
        <v>576.96</v>
      </c>
      <c r="M2" s="5">
        <f>ABS(K2-L2)/L2</f>
        <v>4.6551374605934203E-3</v>
      </c>
      <c r="O2" s="14" t="s">
        <v>39</v>
      </c>
      <c r="P2" s="3"/>
    </row>
    <row r="3" spans="1:19" ht="14.4" x14ac:dyDescent="0.25">
      <c r="A3" s="33"/>
      <c r="B3" s="34"/>
      <c r="C3" s="34"/>
      <c r="D3" s="34"/>
      <c r="E3" s="34"/>
      <c r="F3" s="34"/>
      <c r="G3" s="34"/>
      <c r="H3" s="34"/>
      <c r="I3" s="35"/>
      <c r="J3" s="5" t="s">
        <v>4</v>
      </c>
      <c r="K3" s="5">
        <f>SUM(I6,I10,I18,I22)/4</f>
        <v>581.86726058598765</v>
      </c>
      <c r="L3" s="5">
        <v>579.07000000000005</v>
      </c>
      <c r="M3" s="5">
        <f>ABS(K3-L3)/L3</f>
        <v>4.8306087104971786E-3</v>
      </c>
      <c r="O3" s="14" t="s">
        <v>43</v>
      </c>
      <c r="P3" s="3"/>
    </row>
    <row r="4" spans="1:19" ht="17.399999999999999" x14ac:dyDescent="0.25">
      <c r="A4" s="27" t="s">
        <v>5</v>
      </c>
      <c r="B4" s="29"/>
      <c r="C4" s="36" t="s">
        <v>6</v>
      </c>
      <c r="D4" s="24" t="s">
        <v>7</v>
      </c>
      <c r="E4" s="25"/>
      <c r="F4" s="24" t="s">
        <v>8</v>
      </c>
      <c r="G4" s="25"/>
      <c r="H4" s="36" t="s">
        <v>9</v>
      </c>
      <c r="I4" s="36" t="s">
        <v>10</v>
      </c>
      <c r="J4" s="5" t="s">
        <v>11</v>
      </c>
      <c r="K4" s="5">
        <f>SUM(I8,I12,I16,I20)/4</f>
        <v>549.91205474386629</v>
      </c>
      <c r="L4" s="5">
        <v>546.07000000000005</v>
      </c>
      <c r="M4" s="5">
        <f>ABS(K4-L4)/L4</f>
        <v>7.0358282708558283E-3</v>
      </c>
      <c r="O4" s="14" t="s">
        <v>40</v>
      </c>
      <c r="S4" s="12"/>
    </row>
    <row r="5" spans="1:19" ht="14.4" x14ac:dyDescent="0.25">
      <c r="A5" s="33"/>
      <c r="B5" s="35"/>
      <c r="C5" s="37"/>
      <c r="D5" s="5" t="s">
        <v>12</v>
      </c>
      <c r="E5" s="5" t="s">
        <v>13</v>
      </c>
      <c r="F5" s="5" t="s">
        <v>14</v>
      </c>
      <c r="G5" s="5" t="s">
        <v>15</v>
      </c>
      <c r="H5" s="37"/>
      <c r="I5" s="37"/>
      <c r="J5" s="5" t="s">
        <v>16</v>
      </c>
      <c r="K5" s="5">
        <f>SUM(I9,I13,I15,I19)/4</f>
        <v>437.04149693037834</v>
      </c>
      <c r="L5" s="5">
        <v>435.83</v>
      </c>
      <c r="M5" s="5">
        <f>ABS(K5-L5)/L5</f>
        <v>2.779746530478305E-3</v>
      </c>
      <c r="O5" s="14" t="s">
        <v>47</v>
      </c>
      <c r="P5" s="3"/>
    </row>
    <row r="6" spans="1:19" ht="14.4" x14ac:dyDescent="0.25">
      <c r="A6" s="5">
        <v>2</v>
      </c>
      <c r="B6" s="5" t="s">
        <v>17</v>
      </c>
      <c r="C6" s="5" t="s">
        <v>4</v>
      </c>
      <c r="D6" s="1">
        <v>11.8472222222222</v>
      </c>
      <c r="E6" s="1">
        <v>4.3499999999999996</v>
      </c>
      <c r="F6" s="1">
        <f t="shared" ref="F6:F13" si="0">D6-E$14</f>
        <v>0.85208333333330089</v>
      </c>
      <c r="G6" s="1">
        <f t="shared" ref="G6:G13" si="1">E6-H$14</f>
        <v>0.85069444444443976</v>
      </c>
      <c r="H6" s="1">
        <f t="shared" ref="H6:H13" si="2">SUM(F6:G6)/2</f>
        <v>0.85138888888887032</v>
      </c>
      <c r="I6" s="6">
        <f t="shared" ref="I6:I13" si="3">1/3000*10^7*SIN(H6*24*PI()/180)/A6</f>
        <v>581.86212809902588</v>
      </c>
      <c r="O6" s="14" t="s">
        <v>45</v>
      </c>
      <c r="P6" s="3"/>
    </row>
    <row r="7" spans="1:19" ht="17.399999999999999" x14ac:dyDescent="0.25">
      <c r="A7" s="5">
        <v>2</v>
      </c>
      <c r="B7" s="5" t="s">
        <v>18</v>
      </c>
      <c r="C7" s="5" t="s">
        <v>3</v>
      </c>
      <c r="D7" s="1">
        <v>11.845138888888901</v>
      </c>
      <c r="E7" s="1">
        <v>4.3486111111111097</v>
      </c>
      <c r="F7" s="1">
        <f t="shared" si="0"/>
        <v>0.85000000000000142</v>
      </c>
      <c r="G7" s="1">
        <f t="shared" si="1"/>
        <v>0.84930555555554976</v>
      </c>
      <c r="H7" s="1">
        <f t="shared" si="2"/>
        <v>0.84965277777777559</v>
      </c>
      <c r="I7" s="6">
        <f t="shared" si="3"/>
        <v>580.72620249330282</v>
      </c>
      <c r="O7" s="14" t="s">
        <v>41</v>
      </c>
      <c r="P7" s="3"/>
    </row>
    <row r="8" spans="1:19" ht="17.399999999999999" x14ac:dyDescent="0.25">
      <c r="A8" s="5">
        <v>2</v>
      </c>
      <c r="B8" s="5" t="s">
        <v>19</v>
      </c>
      <c r="C8" s="5" t="s">
        <v>11</v>
      </c>
      <c r="D8" s="1">
        <v>11.795833333333301</v>
      </c>
      <c r="E8" s="1">
        <v>4.3826388888888896</v>
      </c>
      <c r="F8" s="1">
        <f t="shared" si="0"/>
        <v>0.8006944444444013</v>
      </c>
      <c r="G8" s="1">
        <f t="shared" si="1"/>
        <v>0.88333333333332975</v>
      </c>
      <c r="H8" s="1">
        <f t="shared" si="2"/>
        <v>0.84201388888886552</v>
      </c>
      <c r="I8" s="6">
        <f t="shared" si="3"/>
        <v>575.72448937157526</v>
      </c>
      <c r="O8" s="14" t="s">
        <v>42</v>
      </c>
      <c r="P8" s="3"/>
    </row>
    <row r="9" spans="1:19" ht="15.6" x14ac:dyDescent="0.25">
      <c r="A9" s="5">
        <v>2</v>
      </c>
      <c r="B9" s="5" t="s">
        <v>20</v>
      </c>
      <c r="C9" s="5" t="s">
        <v>16</v>
      </c>
      <c r="D9" s="1">
        <v>11.6291666666667</v>
      </c>
      <c r="E9" s="1">
        <v>4.1319444444444402</v>
      </c>
      <c r="F9" s="1">
        <f t="shared" si="0"/>
        <v>0.63402777777780095</v>
      </c>
      <c r="G9" s="1">
        <f t="shared" si="1"/>
        <v>0.63263888888888031</v>
      </c>
      <c r="H9" s="1">
        <f t="shared" si="2"/>
        <v>0.63333333333334063</v>
      </c>
      <c r="I9" s="6">
        <f t="shared" si="3"/>
        <v>436.98196440144608</v>
      </c>
      <c r="O9" s="14" t="s">
        <v>46</v>
      </c>
    </row>
    <row r="10" spans="1:19" x14ac:dyDescent="0.25">
      <c r="A10" s="5">
        <v>1</v>
      </c>
      <c r="B10" s="5" t="s">
        <v>21</v>
      </c>
      <c r="C10" s="5" t="s">
        <v>4</v>
      </c>
      <c r="D10" s="1">
        <v>11.4131944444444</v>
      </c>
      <c r="E10" s="1">
        <v>3.9159722222222202</v>
      </c>
      <c r="F10" s="1">
        <f t="shared" si="0"/>
        <v>0.418055555555501</v>
      </c>
      <c r="G10" s="1">
        <f t="shared" si="1"/>
        <v>0.4166666666666603</v>
      </c>
      <c r="H10" s="1">
        <f t="shared" si="2"/>
        <v>0.41736111111108065</v>
      </c>
      <c r="I10" s="6">
        <f t="shared" si="3"/>
        <v>579.78213093109639</v>
      </c>
    </row>
    <row r="11" spans="1:19" x14ac:dyDescent="0.25">
      <c r="A11" s="5">
        <v>1</v>
      </c>
      <c r="B11" s="5" t="s">
        <v>22</v>
      </c>
      <c r="C11" s="5" t="s">
        <v>3</v>
      </c>
      <c r="D11" s="1">
        <v>11.411805555555601</v>
      </c>
      <c r="E11" s="1">
        <v>3.9145833333333302</v>
      </c>
      <c r="F11" s="1">
        <f t="shared" si="0"/>
        <v>0.4166666666667016</v>
      </c>
      <c r="G11" s="1">
        <f t="shared" si="1"/>
        <v>0.41527777777777031</v>
      </c>
      <c r="H11" s="1">
        <f t="shared" si="2"/>
        <v>0.41597222222223595</v>
      </c>
      <c r="I11" s="6">
        <f t="shared" si="3"/>
        <v>577.87233787039816</v>
      </c>
    </row>
    <row r="12" spans="1:19" x14ac:dyDescent="0.25">
      <c r="A12" s="5">
        <v>1</v>
      </c>
      <c r="B12" s="5" t="s">
        <v>23</v>
      </c>
      <c r="C12" s="5" t="s">
        <v>11</v>
      </c>
      <c r="D12" s="1">
        <v>11.390972222222199</v>
      </c>
      <c r="E12" s="2">
        <v>3.8930555555555602</v>
      </c>
      <c r="F12" s="1">
        <f t="shared" si="0"/>
        <v>0.39583333333330017</v>
      </c>
      <c r="G12" s="1">
        <f t="shared" si="1"/>
        <v>0.39375000000000027</v>
      </c>
      <c r="H12" s="1">
        <f t="shared" si="2"/>
        <v>0.39479166666665022</v>
      </c>
      <c r="I12" s="6">
        <f t="shared" si="3"/>
        <v>548.72413961721031</v>
      </c>
    </row>
    <row r="13" spans="1:19" x14ac:dyDescent="0.25">
      <c r="A13" s="5">
        <v>1</v>
      </c>
      <c r="B13" s="5" t="s">
        <v>24</v>
      </c>
      <c r="C13" s="5" t="s">
        <v>16</v>
      </c>
      <c r="D13" s="1">
        <v>11.306944444444399</v>
      </c>
      <c r="E13" s="1">
        <v>3.81111111111111</v>
      </c>
      <c r="F13" s="1">
        <f t="shared" si="0"/>
        <v>0.31180555555549994</v>
      </c>
      <c r="G13" s="1">
        <f t="shared" si="1"/>
        <v>0.31180555555555012</v>
      </c>
      <c r="H13" s="1">
        <f t="shared" si="2"/>
        <v>0.31180555555552503</v>
      </c>
      <c r="I13" s="6">
        <f t="shared" si="3"/>
        <v>434.12595694030477</v>
      </c>
    </row>
    <row r="14" spans="1:19" x14ac:dyDescent="0.25">
      <c r="A14" s="24" t="s">
        <v>25</v>
      </c>
      <c r="B14" s="26"/>
      <c r="C14" s="25"/>
      <c r="D14" s="5" t="s">
        <v>26</v>
      </c>
      <c r="E14" s="21">
        <v>10.995138888888899</v>
      </c>
      <c r="F14" s="22"/>
      <c r="G14" s="5" t="s">
        <v>27</v>
      </c>
      <c r="H14" s="21">
        <v>3.4993055555555599</v>
      </c>
      <c r="I14" s="22"/>
    </row>
    <row r="15" spans="1:19" x14ac:dyDescent="0.25">
      <c r="A15" s="5">
        <v>-1</v>
      </c>
      <c r="B15" s="5" t="s">
        <v>28</v>
      </c>
      <c r="C15" s="5" t="s">
        <v>16</v>
      </c>
      <c r="D15" s="1">
        <v>10.68125</v>
      </c>
      <c r="E15" s="1">
        <v>3.1840277777777799</v>
      </c>
      <c r="F15" s="1">
        <f t="shared" ref="F15:F22" si="4">ABS(D15-E$14)</f>
        <v>0.31388888888889888</v>
      </c>
      <c r="G15" s="1">
        <f t="shared" ref="G15:G22" si="5">ABS(E15-H$14)</f>
        <v>0.31527777777777999</v>
      </c>
      <c r="H15" s="1">
        <f t="shared" ref="H15:H22" si="6">SUM(F15:G15)/2</f>
        <v>0.31458333333333943</v>
      </c>
      <c r="I15" s="6">
        <f>1/3000*10^7*SIN(H15*24*PI()/180)/(-A15)</f>
        <v>437.97113756233523</v>
      </c>
    </row>
    <row r="16" spans="1:19" x14ac:dyDescent="0.25">
      <c r="A16" s="5">
        <v>-1</v>
      </c>
      <c r="B16" s="5" t="s">
        <v>29</v>
      </c>
      <c r="C16" s="5" t="s">
        <v>11</v>
      </c>
      <c r="D16" s="1">
        <v>10.619444444444399</v>
      </c>
      <c r="E16" s="1">
        <v>3.1201388888888899</v>
      </c>
      <c r="F16" s="1">
        <f t="shared" si="4"/>
        <v>0.37569444444450006</v>
      </c>
      <c r="G16" s="1">
        <f t="shared" si="5"/>
        <v>0.37916666666666998</v>
      </c>
      <c r="H16" s="1">
        <f t="shared" si="6"/>
        <v>0.37743055555558502</v>
      </c>
      <c r="I16" s="6">
        <f t="shared" ref="I16:I22" si="7">1/3000*10^7*SIN(H16*24*PI()/180)/(-A16)</f>
        <v>524.79985971074348</v>
      </c>
    </row>
    <row r="17" spans="1:11" x14ac:dyDescent="0.25">
      <c r="A17" s="5">
        <v>-1</v>
      </c>
      <c r="B17" s="5" t="s">
        <v>30</v>
      </c>
      <c r="C17" s="5" t="s">
        <v>3</v>
      </c>
      <c r="D17" s="1">
        <v>10.579166666666699</v>
      </c>
      <c r="E17" s="1">
        <v>3.0826388888888898</v>
      </c>
      <c r="F17" s="1">
        <f t="shared" si="4"/>
        <v>0.41597222222219976</v>
      </c>
      <c r="G17" s="1">
        <f t="shared" si="5"/>
        <v>0.41666666666667007</v>
      </c>
      <c r="H17" s="1">
        <f t="shared" si="6"/>
        <v>0.41631944444443492</v>
      </c>
      <c r="I17" s="6">
        <f t="shared" si="7"/>
        <v>578.34980449726265</v>
      </c>
    </row>
    <row r="18" spans="1:11" x14ac:dyDescent="0.25">
      <c r="A18" s="5">
        <v>-1</v>
      </c>
      <c r="B18" s="5" t="s">
        <v>31</v>
      </c>
      <c r="C18" s="5" t="s">
        <v>4</v>
      </c>
      <c r="D18" s="1">
        <v>10.577083333333301</v>
      </c>
      <c r="E18" s="1">
        <v>3.0798611111111098</v>
      </c>
      <c r="F18" s="1">
        <f t="shared" si="4"/>
        <v>0.4180555555555987</v>
      </c>
      <c r="G18" s="1">
        <f t="shared" si="5"/>
        <v>0.41944444444445006</v>
      </c>
      <c r="H18" s="1">
        <f t="shared" si="6"/>
        <v>0.41875000000002438</v>
      </c>
      <c r="I18" s="6">
        <f t="shared" si="7"/>
        <v>581.69172775667334</v>
      </c>
    </row>
    <row r="19" spans="1:11" x14ac:dyDescent="0.25">
      <c r="A19" s="5">
        <v>-2</v>
      </c>
      <c r="B19" s="5" t="s">
        <v>32</v>
      </c>
      <c r="C19" s="5" t="s">
        <v>16</v>
      </c>
      <c r="D19" s="1">
        <v>10.360416666666699</v>
      </c>
      <c r="E19" s="1">
        <v>2.8611111111111098</v>
      </c>
      <c r="F19" s="1">
        <f t="shared" si="4"/>
        <v>0.63472222222219976</v>
      </c>
      <c r="G19" s="1">
        <f t="shared" si="5"/>
        <v>0.63819444444445006</v>
      </c>
      <c r="H19" s="1">
        <f t="shared" si="6"/>
        <v>0.63645833333332491</v>
      </c>
      <c r="I19" s="6">
        <f t="shared" si="7"/>
        <v>439.08692881742729</v>
      </c>
    </row>
    <row r="20" spans="1:11" x14ac:dyDescent="0.25">
      <c r="A20" s="5">
        <v>-2</v>
      </c>
      <c r="B20" s="5" t="s">
        <v>33</v>
      </c>
      <c r="C20" s="5" t="s">
        <v>11</v>
      </c>
      <c r="D20" s="1">
        <v>10.192361111111101</v>
      </c>
      <c r="E20" s="1">
        <v>2.6951388888888901</v>
      </c>
      <c r="F20" s="1">
        <f t="shared" si="4"/>
        <v>0.80277777777779846</v>
      </c>
      <c r="G20" s="1">
        <f t="shared" si="5"/>
        <v>0.8041666666666698</v>
      </c>
      <c r="H20" s="1">
        <f t="shared" si="6"/>
        <v>0.80347222222223413</v>
      </c>
      <c r="I20" s="6">
        <f t="shared" si="7"/>
        <v>550.39973027593646</v>
      </c>
    </row>
    <row r="21" spans="1:11" x14ac:dyDescent="0.25">
      <c r="A21" s="5">
        <v>-2</v>
      </c>
      <c r="B21" s="5" t="s">
        <v>34</v>
      </c>
      <c r="C21" s="5" t="s">
        <v>3</v>
      </c>
      <c r="D21" s="1">
        <v>10.1458333333333</v>
      </c>
      <c r="E21" s="1">
        <v>2.6465277777777798</v>
      </c>
      <c r="F21" s="1">
        <f t="shared" si="4"/>
        <v>0.84930555555559906</v>
      </c>
      <c r="G21" s="1">
        <f t="shared" si="5"/>
        <v>0.85277777777778008</v>
      </c>
      <c r="H21" s="1">
        <f t="shared" si="6"/>
        <v>0.85104166666668957</v>
      </c>
      <c r="I21" s="6">
        <f t="shared" si="7"/>
        <v>581.63496757609244</v>
      </c>
    </row>
    <row r="22" spans="1:11" x14ac:dyDescent="0.25">
      <c r="A22" s="5">
        <v>-2</v>
      </c>
      <c r="B22" s="5" t="s">
        <v>35</v>
      </c>
      <c r="C22" s="5" t="s">
        <v>4</v>
      </c>
      <c r="D22" s="1">
        <v>10.141666666666699</v>
      </c>
      <c r="E22" s="1">
        <v>2.6430555555555602</v>
      </c>
      <c r="F22" s="1">
        <f t="shared" si="4"/>
        <v>0.85347222222219976</v>
      </c>
      <c r="G22" s="1">
        <f t="shared" si="5"/>
        <v>0.85624999999999973</v>
      </c>
      <c r="H22" s="1">
        <f t="shared" si="6"/>
        <v>0.85486111111109975</v>
      </c>
      <c r="I22" s="6">
        <f t="shared" si="7"/>
        <v>584.13305555715488</v>
      </c>
    </row>
    <row r="25" spans="1:11" x14ac:dyDescent="0.25">
      <c r="A25" s="27" t="s">
        <v>36</v>
      </c>
      <c r="B25" s="28"/>
      <c r="C25" s="28"/>
      <c r="D25" s="28"/>
      <c r="E25" s="28"/>
      <c r="F25" s="28"/>
      <c r="G25" s="28"/>
      <c r="H25" s="28"/>
      <c r="I25" s="29"/>
      <c r="J25" s="18" t="s">
        <v>37</v>
      </c>
      <c r="K25" s="11" t="s">
        <v>57</v>
      </c>
    </row>
    <row r="26" spans="1:11" x14ac:dyDescent="0.25">
      <c r="A26" s="30"/>
      <c r="B26" s="31"/>
      <c r="C26" s="31"/>
      <c r="D26" s="31"/>
      <c r="E26" s="31"/>
      <c r="F26" s="31"/>
      <c r="G26" s="31"/>
      <c r="H26" s="31"/>
      <c r="I26" s="32"/>
      <c r="J26" s="18"/>
      <c r="K26" s="5"/>
    </row>
    <row r="27" spans="1:11" ht="16.8" x14ac:dyDescent="0.25">
      <c r="A27" s="33"/>
      <c r="B27" s="34"/>
      <c r="C27" s="34"/>
      <c r="D27" s="34"/>
      <c r="E27" s="34"/>
      <c r="F27" s="34"/>
      <c r="G27" s="34"/>
      <c r="H27" s="34"/>
      <c r="I27" s="35"/>
      <c r="J27" s="1">
        <v>0.83333333333333304</v>
      </c>
      <c r="K27" s="16" t="s">
        <v>58</v>
      </c>
    </row>
    <row r="28" spans="1:11" x14ac:dyDescent="0.25">
      <c r="A28" s="27" t="s">
        <v>5</v>
      </c>
      <c r="B28" s="29"/>
      <c r="C28" s="36" t="s">
        <v>6</v>
      </c>
      <c r="D28" s="24" t="s">
        <v>7</v>
      </c>
      <c r="E28" s="25"/>
      <c r="F28" s="24" t="s">
        <v>8</v>
      </c>
      <c r="G28" s="25"/>
      <c r="H28" s="36" t="s">
        <v>9</v>
      </c>
      <c r="I28" s="36" t="s">
        <v>10</v>
      </c>
      <c r="J28" s="17" t="s">
        <v>48</v>
      </c>
      <c r="K28" s="17" t="s">
        <v>56</v>
      </c>
    </row>
    <row r="29" spans="1:11" x14ac:dyDescent="0.25">
      <c r="A29" s="33"/>
      <c r="B29" s="35"/>
      <c r="C29" s="37"/>
      <c r="D29" s="5" t="s">
        <v>12</v>
      </c>
      <c r="E29" s="5" t="s">
        <v>13</v>
      </c>
      <c r="F29" s="5" t="s">
        <v>14</v>
      </c>
      <c r="G29" s="5" t="s">
        <v>15</v>
      </c>
      <c r="H29" s="37"/>
      <c r="I29" s="37"/>
      <c r="J29" s="19"/>
      <c r="K29" s="17"/>
    </row>
    <row r="30" spans="1:11" x14ac:dyDescent="0.25">
      <c r="A30" s="24">
        <v>-1</v>
      </c>
      <c r="B30" s="25"/>
      <c r="C30" s="11" t="s">
        <v>51</v>
      </c>
      <c r="D30" s="1">
        <v>10.5180555555556</v>
      </c>
      <c r="E30" s="1">
        <v>3.0201388888888898</v>
      </c>
      <c r="F30" s="1">
        <f>ABS(D30-E$14)</f>
        <v>0.47708333333329911</v>
      </c>
      <c r="G30" s="1">
        <f>ABS(E30-H$14)</f>
        <v>0.47916666666667007</v>
      </c>
      <c r="H30" s="1">
        <f>SUM(F30:G30)/2</f>
        <v>0.47812499999998459</v>
      </c>
      <c r="I30" s="6">
        <f>1/3000*10^7*SIN(H30*24*PI()/180)/(-A30)</f>
        <v>663.1344754646874</v>
      </c>
      <c r="J30" s="6">
        <f>1/3000*10000000*(-SIN((J$27)*24*PI()/180)+SIN((H30+J$27)*24*PI()/180))/(-A30)</f>
        <v>600.35445736278587</v>
      </c>
      <c r="K30" s="5">
        <f>ABS(J30-L2)/L2</f>
        <v>4.0547797703109102E-2</v>
      </c>
    </row>
    <row r="31" spans="1:11" x14ac:dyDescent="0.25">
      <c r="A31" s="24">
        <v>-1</v>
      </c>
      <c r="B31" s="25"/>
      <c r="C31" s="11" t="s">
        <v>52</v>
      </c>
      <c r="D31" s="1">
        <v>10.5194444444444</v>
      </c>
      <c r="E31" s="1">
        <v>3.0236111111111099</v>
      </c>
      <c r="F31" s="1">
        <f>ABS(D31-E$14)</f>
        <v>0.47569444444449971</v>
      </c>
      <c r="G31" s="1">
        <f>ABS(E31-H$14)</f>
        <v>0.47569444444444997</v>
      </c>
      <c r="H31" s="1">
        <f>SUM(F31:G31)/2</f>
        <v>0.47569444444447484</v>
      </c>
      <c r="I31" s="6">
        <f>1/3000*10^7*SIN(H31*24*PI()/180)/(-A31)</f>
        <v>659.80827112875954</v>
      </c>
      <c r="J31" s="6">
        <f>1/3000*10000000*(-SIN((J$27)*24*PI()/180)+SIN((H31+J$27)*24*PI()/180))/(-A31)</f>
        <v>597.4591811032642</v>
      </c>
      <c r="K31" s="5">
        <f>ABS(J31-L3)/L3</f>
        <v>3.175640441270338E-2</v>
      </c>
    </row>
    <row r="32" spans="1:11" x14ac:dyDescent="0.25">
      <c r="A32" s="24">
        <v>-1</v>
      </c>
      <c r="B32" s="25"/>
      <c r="C32" s="11" t="s">
        <v>53</v>
      </c>
      <c r="D32" s="1">
        <v>10.5451388888889</v>
      </c>
      <c r="E32" s="1">
        <v>3.0458333333333298</v>
      </c>
      <c r="F32" s="1">
        <f>ABS(D32-E$14)</f>
        <v>0.44999999999999929</v>
      </c>
      <c r="G32" s="1">
        <f>ABS(E32-H$14)</f>
        <v>0.45347222222223005</v>
      </c>
      <c r="H32" s="1">
        <f>SUM(F32:G32)/2</f>
        <v>0.45173611111111467</v>
      </c>
      <c r="I32" s="6">
        <f t="shared" ref="I32:I33" si="8">1/3000*10^7*SIN(H32*24*PI()/180)/(-A32)</f>
        <v>626.9853480712984</v>
      </c>
      <c r="J32" s="6">
        <f>1/3000*10000000*(-SIN((J$27)*24*PI()/180)+SIN((H32+J$27)*24*PI()/180))/(-A32)</f>
        <v>568.82413119110777</v>
      </c>
      <c r="K32" s="5">
        <f>ABS(J32-L4)/L4</f>
        <v>4.1668890785261439E-2</v>
      </c>
    </row>
    <row r="33" spans="1:11" x14ac:dyDescent="0.25">
      <c r="A33" s="24">
        <v>-1</v>
      </c>
      <c r="B33" s="25"/>
      <c r="C33" s="11" t="s">
        <v>49</v>
      </c>
      <c r="D33" s="1">
        <v>10.641666666666699</v>
      </c>
      <c r="E33" s="1">
        <v>3.1451388888888889</v>
      </c>
      <c r="F33" s="1">
        <f>ABS(D33-E$14)</f>
        <v>0.35347222222219976</v>
      </c>
      <c r="G33" s="1">
        <f>ABS(E33-H$14)</f>
        <v>0.35416666666667096</v>
      </c>
      <c r="H33" s="1">
        <f>SUM(F33:G33)/2</f>
        <v>0.35381944444443536</v>
      </c>
      <c r="I33" s="6">
        <f t="shared" si="8"/>
        <v>492.21854346772375</v>
      </c>
      <c r="J33" s="6">
        <f>1/3000*10000000*(-SIN((J$27)*24*PI()/180)+SIN((H33+J$27)*24*PI()/180))/(-A33)</f>
        <v>450.03597706552728</v>
      </c>
      <c r="K33" s="5">
        <f>ABS(J33-L5)/L5</f>
        <v>3.2595225352837785E-2</v>
      </c>
    </row>
    <row r="34" spans="1:11" x14ac:dyDescent="0.25">
      <c r="A34" s="24" t="s">
        <v>25</v>
      </c>
      <c r="B34" s="26"/>
      <c r="C34" s="25"/>
      <c r="D34" s="5" t="s">
        <v>26</v>
      </c>
      <c r="E34" s="20">
        <v>10.9965277777778</v>
      </c>
      <c r="F34" s="20"/>
      <c r="G34" s="5"/>
      <c r="H34" s="5" t="s">
        <v>27</v>
      </c>
      <c r="I34" s="21">
        <v>3.4993055555555599</v>
      </c>
      <c r="J34" s="23"/>
      <c r="K34" s="5"/>
    </row>
    <row r="35" spans="1:11" x14ac:dyDescent="0.25">
      <c r="A35" s="3"/>
      <c r="B35" s="3"/>
      <c r="C35" s="3"/>
      <c r="D35" s="4"/>
      <c r="E35" s="4"/>
      <c r="F35" s="4"/>
      <c r="G35" s="4"/>
      <c r="H35" s="4"/>
      <c r="I35" s="7"/>
    </row>
    <row r="36" spans="1:11" x14ac:dyDescent="0.25">
      <c r="A36" s="3"/>
      <c r="B36" s="3"/>
      <c r="C36" s="3"/>
      <c r="D36" s="4"/>
      <c r="E36" s="4"/>
      <c r="F36" s="4"/>
      <c r="G36" s="4"/>
      <c r="H36" s="4"/>
      <c r="I36" s="7"/>
    </row>
    <row r="37" spans="1:11" x14ac:dyDescent="0.25">
      <c r="A37" s="3"/>
      <c r="B37" s="3"/>
      <c r="C37" s="3"/>
      <c r="D37" s="4"/>
      <c r="E37" s="4"/>
      <c r="F37" s="4"/>
      <c r="G37" s="4"/>
      <c r="H37" s="4"/>
      <c r="I37" s="7"/>
    </row>
  </sheetData>
  <mergeCells count="27">
    <mergeCell ref="A30:B30"/>
    <mergeCell ref="A31:B31"/>
    <mergeCell ref="A32:B32"/>
    <mergeCell ref="A33:B33"/>
    <mergeCell ref="A34:C34"/>
    <mergeCell ref="A1:I3"/>
    <mergeCell ref="A25:I27"/>
    <mergeCell ref="A28:B29"/>
    <mergeCell ref="A4:B5"/>
    <mergeCell ref="C4:C5"/>
    <mergeCell ref="C28:C29"/>
    <mergeCell ref="H4:H5"/>
    <mergeCell ref="H28:H29"/>
    <mergeCell ref="I4:I5"/>
    <mergeCell ref="I28:I29"/>
    <mergeCell ref="D4:E4"/>
    <mergeCell ref="F4:G4"/>
    <mergeCell ref="A14:C14"/>
    <mergeCell ref="D28:E28"/>
    <mergeCell ref="F28:G28"/>
    <mergeCell ref="K28:K29"/>
    <mergeCell ref="J25:J26"/>
    <mergeCell ref="J28:J29"/>
    <mergeCell ref="E34:F34"/>
    <mergeCell ref="E14:F14"/>
    <mergeCell ref="H14:I14"/>
    <mergeCell ref="I34:J34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EA2F-4E3E-4FFC-89B1-D178043C5A72}">
  <dimension ref="A1:M34"/>
  <sheetViews>
    <sheetView workbookViewId="0">
      <selection activeCell="N14" sqref="N14"/>
    </sheetView>
  </sheetViews>
  <sheetFormatPr defaultRowHeight="13.8" x14ac:dyDescent="0.25"/>
  <cols>
    <col min="4" max="4" width="11.6640625" bestFit="1" customWidth="1"/>
    <col min="5" max="5" width="10.44140625" bestFit="1" customWidth="1"/>
    <col min="6" max="7" width="9.44140625" bestFit="1" customWidth="1"/>
    <col min="10" max="10" width="12.77734375" bestFit="1" customWidth="1"/>
    <col min="11" max="11" width="13.21875" customWidth="1"/>
  </cols>
  <sheetData>
    <row r="1" spans="1:13" x14ac:dyDescent="0.25">
      <c r="A1" s="27" t="s">
        <v>0</v>
      </c>
      <c r="B1" s="28"/>
      <c r="C1" s="28"/>
      <c r="D1" s="28"/>
      <c r="E1" s="28"/>
      <c r="F1" s="28"/>
      <c r="G1" s="28"/>
      <c r="H1" s="28"/>
      <c r="I1" s="29"/>
      <c r="J1" s="11" t="s">
        <v>38</v>
      </c>
      <c r="K1" s="5" t="s">
        <v>1</v>
      </c>
      <c r="L1" s="5" t="s">
        <v>2</v>
      </c>
      <c r="M1" s="11" t="s">
        <v>50</v>
      </c>
    </row>
    <row r="2" spans="1:13" x14ac:dyDescent="0.25">
      <c r="A2" s="30"/>
      <c r="B2" s="31"/>
      <c r="C2" s="31"/>
      <c r="D2" s="31"/>
      <c r="E2" s="31"/>
      <c r="F2" s="31"/>
      <c r="G2" s="31"/>
      <c r="H2" s="31"/>
      <c r="I2" s="32"/>
      <c r="J2" s="5" t="s">
        <v>3</v>
      </c>
      <c r="K2" s="5">
        <f>SUM(I7,I11,I17,I21)/4</f>
        <v>573.82452237146208</v>
      </c>
      <c r="L2" s="5">
        <v>576.96</v>
      </c>
      <c r="M2" s="5">
        <f>ABS(K2-L2)/L2</f>
        <v>5.4344800827404944E-3</v>
      </c>
    </row>
    <row r="3" spans="1:13" x14ac:dyDescent="0.25">
      <c r="A3" s="33"/>
      <c r="B3" s="34"/>
      <c r="C3" s="34"/>
      <c r="D3" s="34"/>
      <c r="E3" s="34"/>
      <c r="F3" s="34"/>
      <c r="G3" s="34"/>
      <c r="H3" s="34"/>
      <c r="I3" s="35"/>
      <c r="J3" s="5" t="s">
        <v>4</v>
      </c>
      <c r="K3" s="5">
        <f>SUM(I6,I10,I18,I22)/4</f>
        <v>577.00710765515055</v>
      </c>
      <c r="L3" s="5">
        <v>579.07000000000005</v>
      </c>
      <c r="M3" s="5">
        <f>ABS(K3-L3)/L3</f>
        <v>3.562423100574199E-3</v>
      </c>
    </row>
    <row r="4" spans="1:13" x14ac:dyDescent="0.25">
      <c r="A4" s="27" t="s">
        <v>5</v>
      </c>
      <c r="B4" s="29"/>
      <c r="C4" s="36" t="s">
        <v>6</v>
      </c>
      <c r="D4" s="24" t="s">
        <v>7</v>
      </c>
      <c r="E4" s="25"/>
      <c r="F4" s="24" t="s">
        <v>8</v>
      </c>
      <c r="G4" s="25"/>
      <c r="H4" s="36" t="s">
        <v>9</v>
      </c>
      <c r="I4" s="36" t="s">
        <v>10</v>
      </c>
      <c r="J4" s="5" t="s">
        <v>11</v>
      </c>
      <c r="K4" s="5">
        <f>SUM(I8,I12,I16,I20)/4</f>
        <v>543.31538175107698</v>
      </c>
      <c r="L4" s="5">
        <v>546.07000000000005</v>
      </c>
      <c r="M4" s="5">
        <f>ABS(K4-L4)/L4</f>
        <v>5.0444416447031799E-3</v>
      </c>
    </row>
    <row r="5" spans="1:13" x14ac:dyDescent="0.25">
      <c r="A5" s="33"/>
      <c r="B5" s="35"/>
      <c r="C5" s="37"/>
      <c r="D5" s="5" t="s">
        <v>12</v>
      </c>
      <c r="E5" s="5" t="s">
        <v>13</v>
      </c>
      <c r="F5" s="5" t="s">
        <v>14</v>
      </c>
      <c r="G5" s="5" t="s">
        <v>15</v>
      </c>
      <c r="H5" s="37"/>
      <c r="I5" s="37"/>
      <c r="J5" s="5" t="s">
        <v>16</v>
      </c>
      <c r="K5" s="5">
        <f>SUM(I9,I13,I15,I19)/4</f>
        <v>435.1537900935125</v>
      </c>
      <c r="L5" s="5">
        <v>435.83</v>
      </c>
      <c r="M5" s="5">
        <f>ABS(K5-L5)/L5</f>
        <v>1.551545112744616E-3</v>
      </c>
    </row>
    <row r="6" spans="1:13" x14ac:dyDescent="0.25">
      <c r="A6" s="5">
        <v>-2</v>
      </c>
      <c r="B6" s="5" t="s">
        <v>17</v>
      </c>
      <c r="C6" s="5" t="s">
        <v>4</v>
      </c>
      <c r="D6" s="1">
        <v>3.65625</v>
      </c>
      <c r="E6" s="1">
        <v>11.164583333333333</v>
      </c>
      <c r="F6" s="1">
        <f>D6-E$14</f>
        <v>-0.86597222222222214</v>
      </c>
      <c r="G6" s="1">
        <f t="shared" ref="G6:G13" si="0">E6-H$14</f>
        <v>-0.84375</v>
      </c>
      <c r="H6" s="1">
        <f t="shared" ref="H6:H13" si="1">SUM(F6:G6)/2</f>
        <v>-0.85486111111111107</v>
      </c>
      <c r="I6" s="6">
        <f t="shared" ref="I6:I13" si="2">1/3000*10^7*SIN(H6*24*PI()/180)/A6</f>
        <v>584.13305555716238</v>
      </c>
    </row>
    <row r="7" spans="1:13" x14ac:dyDescent="0.25">
      <c r="A7" s="5">
        <v>-2</v>
      </c>
      <c r="B7" s="5" t="s">
        <v>18</v>
      </c>
      <c r="C7" s="5" t="s">
        <v>3</v>
      </c>
      <c r="D7" s="1">
        <v>3.6645833333333333</v>
      </c>
      <c r="E7" s="1">
        <v>11.17048611111111</v>
      </c>
      <c r="F7" s="1">
        <f t="shared" ref="F7:F13" si="3">D7-E$14</f>
        <v>-0.85763888888888884</v>
      </c>
      <c r="G7" s="1">
        <f t="shared" si="0"/>
        <v>-0.83784722222222285</v>
      </c>
      <c r="H7" s="1">
        <f t="shared" si="1"/>
        <v>-0.84774305555555585</v>
      </c>
      <c r="I7" s="6">
        <f t="shared" si="2"/>
        <v>579.47632963016019</v>
      </c>
    </row>
    <row r="8" spans="1:13" x14ac:dyDescent="0.25">
      <c r="A8" s="5">
        <v>-2</v>
      </c>
      <c r="B8" s="5" t="s">
        <v>19</v>
      </c>
      <c r="C8" s="5" t="s">
        <v>11</v>
      </c>
      <c r="D8" s="1">
        <v>3.7097222222222221</v>
      </c>
      <c r="E8" s="1">
        <v>11.216666666666667</v>
      </c>
      <c r="F8" s="1">
        <f t="shared" si="3"/>
        <v>-0.8125</v>
      </c>
      <c r="G8" s="1">
        <f t="shared" si="0"/>
        <v>-0.79166666666666607</v>
      </c>
      <c r="H8" s="1">
        <f t="shared" si="1"/>
        <v>-0.80208333333333304</v>
      </c>
      <c r="I8" s="6">
        <f t="shared" si="2"/>
        <v>549.48440877131179</v>
      </c>
    </row>
    <row r="9" spans="1:13" x14ac:dyDescent="0.25">
      <c r="A9" s="5">
        <v>-2</v>
      </c>
      <c r="B9" s="5" t="s">
        <v>20</v>
      </c>
      <c r="C9" s="5" t="s">
        <v>16</v>
      </c>
      <c r="D9" s="1">
        <v>3.8555555555555556</v>
      </c>
      <c r="E9" s="1">
        <v>11.380208333333334</v>
      </c>
      <c r="F9" s="1">
        <f t="shared" si="3"/>
        <v>-0.66666666666666652</v>
      </c>
      <c r="G9" s="1">
        <f t="shared" si="0"/>
        <v>-0.62812499999999893</v>
      </c>
      <c r="H9" s="1">
        <f t="shared" si="1"/>
        <v>-0.64739583333333273</v>
      </c>
      <c r="I9" s="6">
        <f t="shared" si="2"/>
        <v>446.44835575299948</v>
      </c>
    </row>
    <row r="10" spans="1:13" x14ac:dyDescent="0.25">
      <c r="A10" s="5">
        <v>-1</v>
      </c>
      <c r="B10" s="5" t="s">
        <v>21</v>
      </c>
      <c r="C10" s="5" t="s">
        <v>4</v>
      </c>
      <c r="D10" s="1">
        <v>4.0871527777777779</v>
      </c>
      <c r="E10" s="1">
        <v>11.594444444444443</v>
      </c>
      <c r="F10" s="1">
        <f t="shared" si="3"/>
        <v>-0.43506944444444429</v>
      </c>
      <c r="G10" s="1">
        <f t="shared" si="0"/>
        <v>-0.41388888888888964</v>
      </c>
      <c r="H10" s="1">
        <f t="shared" si="1"/>
        <v>-0.42447916666666696</v>
      </c>
      <c r="I10" s="6">
        <f t="shared" si="2"/>
        <v>589.5667264464937</v>
      </c>
    </row>
    <row r="11" spans="1:13" x14ac:dyDescent="0.25">
      <c r="A11" s="5">
        <v>-1</v>
      </c>
      <c r="B11" s="5" t="s">
        <v>22</v>
      </c>
      <c r="C11" s="5" t="s">
        <v>3</v>
      </c>
      <c r="D11" s="1">
        <v>4.0902777777777777</v>
      </c>
      <c r="E11" s="1">
        <v>11.597222222222221</v>
      </c>
      <c r="F11" s="1">
        <f t="shared" si="3"/>
        <v>-0.43194444444444446</v>
      </c>
      <c r="G11" s="1">
        <f t="shared" si="0"/>
        <v>-0.41111111111111143</v>
      </c>
      <c r="H11" s="1">
        <f t="shared" si="1"/>
        <v>-0.42152777777777795</v>
      </c>
      <c r="I11" s="6">
        <f t="shared" si="2"/>
        <v>585.51033011661968</v>
      </c>
    </row>
    <row r="12" spans="1:13" x14ac:dyDescent="0.25">
      <c r="A12" s="5">
        <v>-1</v>
      </c>
      <c r="B12" s="5" t="s">
        <v>23</v>
      </c>
      <c r="C12" s="5" t="s">
        <v>11</v>
      </c>
      <c r="D12" s="1">
        <v>4.1111111111111116</v>
      </c>
      <c r="E12" s="2">
        <v>11.61736111111111</v>
      </c>
      <c r="F12" s="1">
        <f t="shared" si="3"/>
        <v>-0.41111111111111054</v>
      </c>
      <c r="G12" s="1">
        <f t="shared" si="0"/>
        <v>-0.3909722222222225</v>
      </c>
      <c r="H12" s="1">
        <f t="shared" si="1"/>
        <v>-0.40104166666666652</v>
      </c>
      <c r="I12" s="6">
        <f t="shared" si="2"/>
        <v>557.32984252901861</v>
      </c>
    </row>
    <row r="13" spans="1:13" x14ac:dyDescent="0.25">
      <c r="A13" s="5">
        <v>-1</v>
      </c>
      <c r="B13" s="5" t="s">
        <v>24</v>
      </c>
      <c r="C13" s="5" t="s">
        <v>16</v>
      </c>
      <c r="D13" s="1">
        <v>4.1902777777777773</v>
      </c>
      <c r="E13" s="1">
        <v>11.697569444444445</v>
      </c>
      <c r="F13" s="1">
        <f t="shared" si="3"/>
        <v>-0.33194444444444482</v>
      </c>
      <c r="G13" s="1">
        <f t="shared" si="0"/>
        <v>-0.31076388888888751</v>
      </c>
      <c r="H13" s="1">
        <f t="shared" si="1"/>
        <v>-0.32135416666666616</v>
      </c>
      <c r="I13" s="6">
        <f t="shared" si="2"/>
        <v>447.34127074593033</v>
      </c>
    </row>
    <row r="14" spans="1:13" x14ac:dyDescent="0.25">
      <c r="A14" s="24" t="s">
        <v>25</v>
      </c>
      <c r="B14" s="26"/>
      <c r="C14" s="25"/>
      <c r="D14" s="5" t="s">
        <v>26</v>
      </c>
      <c r="E14" s="21">
        <v>4.5222222222222221</v>
      </c>
      <c r="F14" s="22"/>
      <c r="G14" s="5" t="s">
        <v>27</v>
      </c>
      <c r="H14" s="21">
        <v>12.008333333333333</v>
      </c>
      <c r="I14" s="22"/>
    </row>
    <row r="15" spans="1:13" x14ac:dyDescent="0.25">
      <c r="A15" s="5">
        <v>1</v>
      </c>
      <c r="B15" s="5" t="s">
        <v>28</v>
      </c>
      <c r="C15" s="5" t="s">
        <v>16</v>
      </c>
      <c r="D15" s="1">
        <v>4.8131944444444441</v>
      </c>
      <c r="E15" s="1">
        <v>12.31875</v>
      </c>
      <c r="F15" s="1">
        <f t="shared" ref="F15:F22" si="4">ABS(D15-E$14)</f>
        <v>0.29097222222222197</v>
      </c>
      <c r="G15" s="1">
        <f t="shared" ref="G15:G22" si="5">ABS(E15-H$14)</f>
        <v>0.31041666666666679</v>
      </c>
      <c r="H15" s="1">
        <f t="shared" ref="H15:H22" si="6">SUM(F15:G15)/2</f>
        <v>0.30069444444444438</v>
      </c>
      <c r="I15" s="6">
        <f t="shared" ref="I15:I22" si="7">1/3000*10^7*SIN(H15*24*PI()/180)/A15</f>
        <v>418.73940908631755</v>
      </c>
    </row>
    <row r="16" spans="1:13" x14ac:dyDescent="0.25">
      <c r="A16" s="5">
        <v>1</v>
      </c>
      <c r="B16" s="5" t="s">
        <v>29</v>
      </c>
      <c r="C16" s="5" t="s">
        <v>11</v>
      </c>
      <c r="D16" s="1">
        <v>4.8923611111111116</v>
      </c>
      <c r="E16" s="1">
        <v>12.399305555555555</v>
      </c>
      <c r="F16" s="1">
        <f t="shared" si="4"/>
        <v>0.37013888888888946</v>
      </c>
      <c r="G16" s="1">
        <f t="shared" si="5"/>
        <v>0.3909722222222225</v>
      </c>
      <c r="H16" s="1">
        <f t="shared" si="6"/>
        <v>0.38055555555555598</v>
      </c>
      <c r="I16" s="6">
        <f t="shared" si="7"/>
        <v>529.10831507868033</v>
      </c>
    </row>
    <row r="17" spans="1:11" x14ac:dyDescent="0.25">
      <c r="A17" s="5">
        <v>1</v>
      </c>
      <c r="B17" s="5" t="s">
        <v>30</v>
      </c>
      <c r="C17" s="5" t="s">
        <v>3</v>
      </c>
      <c r="D17" s="1">
        <v>4.9152777777777779</v>
      </c>
      <c r="E17" s="1">
        <v>12.42048611111111</v>
      </c>
      <c r="F17" s="1">
        <f t="shared" si="4"/>
        <v>0.39305555555555571</v>
      </c>
      <c r="G17" s="1">
        <f t="shared" si="5"/>
        <v>0.41215277777777715</v>
      </c>
      <c r="H17" s="1">
        <f t="shared" si="6"/>
        <v>0.40260416666666643</v>
      </c>
      <c r="I17" s="6">
        <f t="shared" si="7"/>
        <v>559.48067370471995</v>
      </c>
    </row>
    <row r="18" spans="1:11" x14ac:dyDescent="0.25">
      <c r="A18" s="5">
        <v>1</v>
      </c>
      <c r="B18" s="5" t="s">
        <v>31</v>
      </c>
      <c r="C18" s="5" t="s">
        <v>4</v>
      </c>
      <c r="D18" s="1">
        <v>4.916666666666667</v>
      </c>
      <c r="E18" s="1">
        <v>12.423611111111112</v>
      </c>
      <c r="F18" s="1">
        <f t="shared" si="4"/>
        <v>0.39444444444444482</v>
      </c>
      <c r="G18" s="1">
        <f t="shared" si="5"/>
        <v>0.41527777777777963</v>
      </c>
      <c r="H18" s="1">
        <f t="shared" si="6"/>
        <v>0.40486111111111223</v>
      </c>
      <c r="I18" s="6">
        <f t="shared" si="7"/>
        <v>562.58700649637933</v>
      </c>
    </row>
    <row r="19" spans="1:11" x14ac:dyDescent="0.25">
      <c r="A19" s="5">
        <v>2</v>
      </c>
      <c r="B19" s="5" t="s">
        <v>32</v>
      </c>
      <c r="C19" s="5" t="s">
        <v>16</v>
      </c>
      <c r="D19" s="1">
        <v>5.1319444444444446</v>
      </c>
      <c r="E19" s="1">
        <v>12.638888888888888</v>
      </c>
      <c r="F19" s="1">
        <f t="shared" si="4"/>
        <v>0.6097222222222225</v>
      </c>
      <c r="G19" s="1">
        <f t="shared" si="5"/>
        <v>0.63055555555555465</v>
      </c>
      <c r="H19" s="1">
        <f t="shared" si="6"/>
        <v>0.62013888888888857</v>
      </c>
      <c r="I19" s="6">
        <f t="shared" si="7"/>
        <v>428.08612478880252</v>
      </c>
    </row>
    <row r="20" spans="1:11" x14ac:dyDescent="0.25">
      <c r="A20" s="5">
        <v>2</v>
      </c>
      <c r="B20" s="5" t="s">
        <v>33</v>
      </c>
      <c r="C20" s="5" t="s">
        <v>11</v>
      </c>
      <c r="D20" s="1">
        <v>5.2951388888888884</v>
      </c>
      <c r="E20" s="1">
        <v>12.802777777777777</v>
      </c>
      <c r="F20" s="1">
        <f t="shared" si="4"/>
        <v>0.77291666666666625</v>
      </c>
      <c r="G20" s="1">
        <f t="shared" si="5"/>
        <v>0.79444444444444429</v>
      </c>
      <c r="H20" s="1">
        <f t="shared" si="6"/>
        <v>0.78368055555555527</v>
      </c>
      <c r="I20" s="6">
        <f t="shared" si="7"/>
        <v>537.33896062529698</v>
      </c>
    </row>
    <row r="21" spans="1:11" x14ac:dyDescent="0.25">
      <c r="A21" s="5">
        <v>2</v>
      </c>
      <c r="B21" s="5" t="s">
        <v>34</v>
      </c>
      <c r="C21" s="5" t="s">
        <v>3</v>
      </c>
      <c r="D21" s="1">
        <v>5.3472222222222223</v>
      </c>
      <c r="E21" s="1">
        <v>12.852430555555555</v>
      </c>
      <c r="F21" s="1">
        <f t="shared" si="4"/>
        <v>0.82500000000000018</v>
      </c>
      <c r="G21" s="1">
        <f t="shared" si="5"/>
        <v>0.8440972222222225</v>
      </c>
      <c r="H21" s="1">
        <f t="shared" si="6"/>
        <v>0.83454861111111134</v>
      </c>
      <c r="I21" s="6">
        <f t="shared" si="7"/>
        <v>570.8307560343485</v>
      </c>
    </row>
    <row r="22" spans="1:11" x14ac:dyDescent="0.25">
      <c r="A22" s="5">
        <v>2</v>
      </c>
      <c r="B22" s="5" t="s">
        <v>35</v>
      </c>
      <c r="C22" s="5" t="s">
        <v>4</v>
      </c>
      <c r="D22" s="1">
        <v>5.3486111111111114</v>
      </c>
      <c r="E22" s="1">
        <v>12.853819444444445</v>
      </c>
      <c r="F22" s="1">
        <f t="shared" si="4"/>
        <v>0.82638888888888928</v>
      </c>
      <c r="G22" s="1">
        <f t="shared" si="5"/>
        <v>0.84548611111111249</v>
      </c>
      <c r="H22" s="1">
        <f t="shared" si="6"/>
        <v>0.83593750000000089</v>
      </c>
      <c r="I22" s="6">
        <f t="shared" si="7"/>
        <v>571.74164212056678</v>
      </c>
    </row>
    <row r="25" spans="1:11" x14ac:dyDescent="0.25">
      <c r="A25" s="27" t="s">
        <v>36</v>
      </c>
      <c r="B25" s="28"/>
      <c r="C25" s="28"/>
      <c r="D25" s="28"/>
      <c r="E25" s="28"/>
      <c r="F25" s="28"/>
      <c r="G25" s="28"/>
      <c r="H25" s="28"/>
      <c r="I25" s="29"/>
      <c r="J25" s="36" t="s">
        <v>37</v>
      </c>
      <c r="K25" s="19" t="s">
        <v>55</v>
      </c>
    </row>
    <row r="26" spans="1:11" x14ac:dyDescent="0.25">
      <c r="A26" s="30"/>
      <c r="B26" s="31"/>
      <c r="C26" s="31"/>
      <c r="D26" s="31"/>
      <c r="E26" s="31"/>
      <c r="F26" s="31"/>
      <c r="G26" s="31"/>
      <c r="H26" s="31"/>
      <c r="I26" s="32"/>
      <c r="J26" s="37"/>
      <c r="K26" s="38"/>
    </row>
    <row r="27" spans="1:11" x14ac:dyDescent="0.25">
      <c r="A27" s="33"/>
      <c r="B27" s="34"/>
      <c r="C27" s="34"/>
      <c r="D27" s="34"/>
      <c r="E27" s="34"/>
      <c r="F27" s="34"/>
      <c r="G27" s="34"/>
      <c r="H27" s="34"/>
      <c r="I27" s="35"/>
      <c r="J27" s="15">
        <v>0.625</v>
      </c>
      <c r="K27" s="1"/>
    </row>
    <row r="28" spans="1:11" x14ac:dyDescent="0.25">
      <c r="A28" s="27" t="s">
        <v>5</v>
      </c>
      <c r="B28" s="29"/>
      <c r="C28" s="36" t="s">
        <v>6</v>
      </c>
      <c r="D28" s="24" t="s">
        <v>7</v>
      </c>
      <c r="E28" s="25"/>
      <c r="F28" s="24" t="s">
        <v>8</v>
      </c>
      <c r="G28" s="25"/>
      <c r="H28" s="36" t="s">
        <v>9</v>
      </c>
      <c r="I28" s="36" t="s">
        <v>10</v>
      </c>
      <c r="J28" s="17" t="s">
        <v>48</v>
      </c>
      <c r="K28" s="17" t="s">
        <v>54</v>
      </c>
    </row>
    <row r="29" spans="1:11" x14ac:dyDescent="0.25">
      <c r="A29" s="33"/>
      <c r="B29" s="35"/>
      <c r="C29" s="37"/>
      <c r="D29" s="5" t="s">
        <v>12</v>
      </c>
      <c r="E29" s="5" t="s">
        <v>13</v>
      </c>
      <c r="F29" s="5" t="s">
        <v>14</v>
      </c>
      <c r="G29" s="5" t="s">
        <v>15</v>
      </c>
      <c r="H29" s="37"/>
      <c r="I29" s="37"/>
      <c r="J29" s="17"/>
      <c r="K29" s="17"/>
    </row>
    <row r="30" spans="1:11" x14ac:dyDescent="0.25">
      <c r="A30" s="24">
        <v>-1</v>
      </c>
      <c r="B30" s="25"/>
      <c r="C30" s="11" t="s">
        <v>51</v>
      </c>
      <c r="D30" s="1">
        <v>4.8388888888888895</v>
      </c>
      <c r="E30" s="1">
        <v>12.343055555555557</v>
      </c>
      <c r="F30" s="1">
        <f>ABS(D30-E$34)</f>
        <v>0.31770833333333393</v>
      </c>
      <c r="G30" s="1">
        <f>ABS(E30-I$34)</f>
        <v>0.31527777777777821</v>
      </c>
      <c r="H30" s="1">
        <f>SUM(F30:G30)/2</f>
        <v>0.31649305555555607</v>
      </c>
      <c r="I30" s="6">
        <f>1/3000*10^7*SIN(H30*24*PI()/180)/A30</f>
        <v>-440.61435559747025</v>
      </c>
      <c r="J30" s="6">
        <f>1/3000*10000000*(-SIN((J$27)*24*PI()/180)+SIN((H30+J$27)*24*PI()/180))/(-A30)</f>
        <v>418.03046266533522</v>
      </c>
      <c r="K30" s="5">
        <f>ABS(J30-L2)/L2</f>
        <v>0.27546023525836244</v>
      </c>
    </row>
    <row r="31" spans="1:11" x14ac:dyDescent="0.25">
      <c r="A31" s="24">
        <v>-1</v>
      </c>
      <c r="B31" s="25"/>
      <c r="C31" s="11" t="s">
        <v>52</v>
      </c>
      <c r="D31" s="1">
        <v>4.9256944444444448</v>
      </c>
      <c r="E31" s="1">
        <v>12.433680555555556</v>
      </c>
      <c r="F31" s="1">
        <f>ABS(D31-E$34)</f>
        <v>0.40451388888888928</v>
      </c>
      <c r="G31" s="1">
        <f>ABS(E31-I$34)</f>
        <v>0.4059027777777775</v>
      </c>
      <c r="H31" s="1">
        <f>SUM(F31:G31)/2</f>
        <v>0.40520833333333339</v>
      </c>
      <c r="I31" s="6">
        <f t="shared" ref="I31:I33" si="8">1/3000*10^7*SIN(H31*24*PI()/180)/A31</f>
        <v>-563.06485928984603</v>
      </c>
      <c r="J31" s="6">
        <f>1/3000*10000000*(-SIN((J$27)*24*PI()/180)+SIN((H31+J$27)*24*PI()/180))/(-A31)</f>
        <v>531.48133460819884</v>
      </c>
      <c r="K31" s="5">
        <f>ABS(J31-L3)/L3</f>
        <v>8.2181196386967401E-2</v>
      </c>
    </row>
    <row r="32" spans="1:11" x14ac:dyDescent="0.25">
      <c r="A32" s="24">
        <v>-1</v>
      </c>
      <c r="B32" s="25"/>
      <c r="C32" s="11" t="s">
        <v>53</v>
      </c>
      <c r="D32" s="1">
        <v>4.947916666666667</v>
      </c>
      <c r="E32" s="1">
        <v>12.456249999999999</v>
      </c>
      <c r="F32" s="1">
        <f>ABS(D32-E$34)</f>
        <v>0.42673611111111143</v>
      </c>
      <c r="G32" s="1">
        <f>ABS(E32-I$34)</f>
        <v>0.42847222222222037</v>
      </c>
      <c r="H32" s="1">
        <f>SUM(F32:G32)/2</f>
        <v>0.4276041666666659</v>
      </c>
      <c r="I32" s="6">
        <f t="shared" si="8"/>
        <v>-593.8607520474676</v>
      </c>
      <c r="J32" s="6">
        <f>1/3000*10000000*(-SIN((J$27)*24*PI()/180)+SIN((H32+J$27)*24*PI()/180))/(-A32)</f>
        <v>559.82335382866097</v>
      </c>
      <c r="K32" s="5">
        <f>ABS(J32-L4)/L4</f>
        <v>2.5186063743953924E-2</v>
      </c>
    </row>
    <row r="33" spans="1:11" x14ac:dyDescent="0.25">
      <c r="A33" s="24">
        <v>-1</v>
      </c>
      <c r="B33" s="25"/>
      <c r="C33" s="11" t="s">
        <v>49</v>
      </c>
      <c r="D33" s="1">
        <v>4.9666666666666668</v>
      </c>
      <c r="E33" s="1">
        <v>12.472916666666668</v>
      </c>
      <c r="F33" s="1">
        <f>ABS(D33-E$34)</f>
        <v>0.44548611111111125</v>
      </c>
      <c r="G33" s="1">
        <f>ABS(E33-I$34)</f>
        <v>0.44513888888888964</v>
      </c>
      <c r="H33" s="1">
        <f>SUM(F33:G33)/2</f>
        <v>0.44531250000000044</v>
      </c>
      <c r="I33" s="6">
        <f t="shared" si="8"/>
        <v>-618.17412703863704</v>
      </c>
      <c r="J33" s="6">
        <f>1/3000*10000000*(-SIN((J$27)*24*PI()/180)+SIN((H33+J$27)*24*PI()/180))/(-A33)</f>
        <v>582.14481551936774</v>
      </c>
      <c r="K33" s="5">
        <f>ABS(J33-L5)/L5</f>
        <v>0.3357153374466369</v>
      </c>
    </row>
    <row r="34" spans="1:11" x14ac:dyDescent="0.25">
      <c r="A34" s="8" t="s">
        <v>25</v>
      </c>
      <c r="B34" s="10"/>
      <c r="C34" s="9"/>
      <c r="D34" s="5" t="s">
        <v>26</v>
      </c>
      <c r="E34" s="21">
        <v>4.5211805555555555</v>
      </c>
      <c r="F34" s="22"/>
      <c r="G34" s="5"/>
      <c r="H34" s="5" t="s">
        <v>27</v>
      </c>
      <c r="I34" s="21">
        <v>12.027777777777779</v>
      </c>
      <c r="J34" s="23"/>
      <c r="K34" s="5"/>
    </row>
  </sheetData>
  <mergeCells count="27">
    <mergeCell ref="A1:I3"/>
    <mergeCell ref="A4:B5"/>
    <mergeCell ref="C4:C5"/>
    <mergeCell ref="D4:E4"/>
    <mergeCell ref="F4:G4"/>
    <mergeCell ref="H4:H5"/>
    <mergeCell ref="I4:I5"/>
    <mergeCell ref="K28:K29"/>
    <mergeCell ref="H14:I14"/>
    <mergeCell ref="I34:J34"/>
    <mergeCell ref="E34:F34"/>
    <mergeCell ref="H28:H29"/>
    <mergeCell ref="I28:I29"/>
    <mergeCell ref="J28:J29"/>
    <mergeCell ref="J25:J26"/>
    <mergeCell ref="A25:I27"/>
    <mergeCell ref="A28:B29"/>
    <mergeCell ref="A30:B30"/>
    <mergeCell ref="A14:C14"/>
    <mergeCell ref="E14:F14"/>
    <mergeCell ref="A31:B31"/>
    <mergeCell ref="K25:K26"/>
    <mergeCell ref="A32:B32"/>
    <mergeCell ref="A33:B33"/>
    <mergeCell ref="C28:C29"/>
    <mergeCell ref="D28:E28"/>
    <mergeCell ref="F28:G28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2024-11-15T06:10:00Z</dcterms:created>
  <dcterms:modified xsi:type="dcterms:W3CDTF">2024-11-16T16:43:08Z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433CCAF96EE24D999C71DDAB959AFBB5_12</vt:lpwstr>
  </property>
  <property fmtid="{D5CDD505-2E9C-101B-9397-08002B2CF9AE}" pid="3" name="KSOProductBuildVer">
    <vt:lpwstr>2052-12.1.0.18912</vt:lpwstr>
  </property>
</Properties>
</file>