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BA14CF31-5AA3-49ED-BFD3-76F17EBEE101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CSTSD" sheetId="13" r:id="rId1"/>
    <sheet name="LOSSD" sheetId="12" r:id="rId2"/>
    <sheet name="SDTIME" sheetId="11" r:id="rId3"/>
    <sheet name="UPS" sheetId="9" r:id="rId4"/>
    <sheet name="LOSPL" sheetId="14" r:id="rId5"/>
    <sheet name="MINLD" sheetId="10" r:id="rId6"/>
    <sheet name="TIME" sheetId="8" r:id="rId7"/>
    <sheet name="MAXON" sheetId="7" r:id="rId8"/>
    <sheet name="UC_SEM_PLEXOS" sheetId="5" r:id="rId9"/>
    <sheet name="Data_SEM_PLEXOS" sheetId="4" r:id="rId10"/>
  </sheets>
  <definedNames>
    <definedName name="_xlnm._FilterDatabase" localSheetId="9" hidden="1">Data_SEM_PLEXOS!$A$4:$AJ$4</definedName>
    <definedName name="SEM_PLEXOS">Data_SEM_PLEXOS!$A$2:$AJ$57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3" l="1"/>
  <c r="G30" i="13"/>
  <c r="G29" i="13"/>
  <c r="G28" i="13"/>
  <c r="G27" i="13"/>
  <c r="G26" i="13"/>
  <c r="G7" i="13"/>
  <c r="G8" i="13"/>
  <c r="G9" i="13"/>
  <c r="G10" i="13"/>
  <c r="G11" i="13"/>
  <c r="G21" i="13"/>
  <c r="G20" i="13"/>
  <c r="G19" i="13"/>
  <c r="G18" i="13"/>
  <c r="G17" i="13"/>
  <c r="G16" i="13"/>
  <c r="G6" i="13"/>
  <c r="G12" i="9"/>
  <c r="G9" i="9"/>
  <c r="G14" i="9"/>
  <c r="G13" i="9"/>
  <c r="G11" i="9"/>
  <c r="G10" i="9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4" i="5"/>
  <c r="G9" i="5"/>
  <c r="G18" i="5"/>
  <c r="G20" i="5"/>
  <c r="G21" i="5"/>
  <c r="G29" i="5"/>
  <c r="G30" i="5"/>
  <c r="G31" i="5"/>
  <c r="G33" i="5"/>
  <c r="G34" i="5"/>
  <c r="G42" i="5"/>
  <c r="G43" i="5"/>
  <c r="G45" i="5"/>
  <c r="G46" i="5"/>
  <c r="AH6" i="4"/>
  <c r="AH7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55" i="4"/>
  <c r="AH52" i="4"/>
  <c r="AH37" i="4"/>
  <c r="AH38" i="4"/>
  <c r="AH39" i="4"/>
  <c r="AH40" i="4"/>
  <c r="AH41" i="4"/>
  <c r="AH42" i="4"/>
  <c r="AH43" i="4"/>
  <c r="AH44" i="4"/>
  <c r="AH45" i="4"/>
  <c r="AH46" i="4"/>
  <c r="AH47" i="4"/>
  <c r="AH8" i="4"/>
  <c r="AH9" i="4"/>
  <c r="AH57" i="4"/>
  <c r="AH48" i="4"/>
  <c r="AH49" i="4"/>
  <c r="AH50" i="4"/>
  <c r="AH51" i="4"/>
  <c r="AH53" i="4"/>
  <c r="AH54" i="4"/>
  <c r="AH56" i="4"/>
  <c r="AH5" i="4"/>
  <c r="AF6" i="4"/>
  <c r="AF7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55" i="4"/>
  <c r="AF52" i="4"/>
  <c r="AF37" i="4"/>
  <c r="AF38" i="4"/>
  <c r="AF39" i="4"/>
  <c r="AF40" i="4"/>
  <c r="AF41" i="4"/>
  <c r="AF42" i="4"/>
  <c r="AF43" i="4"/>
  <c r="AF44" i="4"/>
  <c r="AF45" i="4"/>
  <c r="AF46" i="4"/>
  <c r="AF47" i="4"/>
  <c r="AF8" i="4"/>
  <c r="AF9" i="4"/>
  <c r="AF57" i="4"/>
  <c r="AF48" i="4"/>
  <c r="AF49" i="4"/>
  <c r="AF50" i="4"/>
  <c r="AF51" i="4"/>
  <c r="AF53" i="4"/>
  <c r="AF54" i="4"/>
  <c r="AF56" i="4"/>
  <c r="AF5" i="4"/>
  <c r="Q6" i="4"/>
  <c r="G32" i="5" s="1"/>
  <c r="Q7" i="4"/>
  <c r="Q10" i="4"/>
  <c r="Q11" i="4"/>
  <c r="G4" i="5" s="1"/>
  <c r="Q12" i="4"/>
  <c r="G5" i="5" s="1"/>
  <c r="Q13" i="4"/>
  <c r="G6" i="5" s="1"/>
  <c r="Q14" i="4"/>
  <c r="G7" i="5" s="1"/>
  <c r="Q15" i="4"/>
  <c r="G8" i="5" s="1"/>
  <c r="Q16" i="4"/>
  <c r="Q17" i="4"/>
  <c r="G10" i="5" s="1"/>
  <c r="Q18" i="4"/>
  <c r="Q19" i="4"/>
  <c r="Q20" i="4"/>
  <c r="G14" i="5" s="1"/>
  <c r="Q21" i="4"/>
  <c r="G15" i="5" s="1"/>
  <c r="Q22" i="4"/>
  <c r="G16" i="5" s="1"/>
  <c r="Q23" i="4"/>
  <c r="Q24" i="4"/>
  <c r="Q25" i="4"/>
  <c r="G22" i="5" s="1"/>
  <c r="Q26" i="4"/>
  <c r="Q27" i="4"/>
  <c r="Q28" i="4"/>
  <c r="G35" i="5" s="1"/>
  <c r="Q29" i="4"/>
  <c r="G36" i="5" s="1"/>
  <c r="Q30" i="4"/>
  <c r="G39" i="5" s="1"/>
  <c r="Q31" i="4"/>
  <c r="G40" i="5" s="1"/>
  <c r="Q32" i="4"/>
  <c r="G47" i="5" s="1"/>
  <c r="Q33" i="4"/>
  <c r="G48" i="5" s="1"/>
  <c r="Q34" i="4"/>
  <c r="G11" i="5" s="1"/>
  <c r="Q35" i="4"/>
  <c r="G12" i="5" s="1"/>
  <c r="Q36" i="4"/>
  <c r="G13" i="5" s="1"/>
  <c r="Q55" i="4"/>
  <c r="Q52" i="4"/>
  <c r="G17" i="5" s="1"/>
  <c r="Q37" i="4"/>
  <c r="Q38" i="4"/>
  <c r="G19" i="5" s="1"/>
  <c r="Q39" i="4"/>
  <c r="Q40" i="4"/>
  <c r="G26" i="5" s="1"/>
  <c r="Q41" i="4"/>
  <c r="G27" i="5" s="1"/>
  <c r="Q42" i="4"/>
  <c r="G28" i="5" s="1"/>
  <c r="Q43" i="4"/>
  <c r="Q44" i="4"/>
  <c r="G37" i="5" s="1"/>
  <c r="Q45" i="4"/>
  <c r="G38" i="5" s="1"/>
  <c r="Q46" i="4"/>
  <c r="Q47" i="4"/>
  <c r="Q8" i="4"/>
  <c r="G24" i="5" s="1"/>
  <c r="Q9" i="4"/>
  <c r="G25" i="5" s="1"/>
  <c r="Q57" i="4"/>
  <c r="Q48" i="4"/>
  <c r="G41" i="5" s="1"/>
  <c r="Q49" i="4"/>
  <c r="Q50" i="4"/>
  <c r="Q51" i="4"/>
  <c r="G44" i="5" s="1"/>
  <c r="Q53" i="4"/>
  <c r="Q54" i="4"/>
  <c r="G49" i="5" s="1"/>
  <c r="Q56" i="4"/>
  <c r="Q5" i="4"/>
</calcChain>
</file>

<file path=xl/sharedStrings.xml><?xml version="1.0" encoding="utf-8"?>
<sst xmlns="http://schemas.openxmlformats.org/spreadsheetml/2006/main" count="1587" uniqueCount="336">
  <si>
    <t>Pset_PN</t>
  </si>
  <si>
    <t>Attribute</t>
  </si>
  <si>
    <t>LimType</t>
  </si>
  <si>
    <t>~TFM_INS</t>
  </si>
  <si>
    <t>AllRegions</t>
  </si>
  <si>
    <t>Other_Indexes</t>
  </si>
  <si>
    <t>HOT</t>
  </si>
  <si>
    <t>UP</t>
  </si>
  <si>
    <t>WARM</t>
  </si>
  <si>
    <t>COLD</t>
  </si>
  <si>
    <t>ACT_TIME</t>
  </si>
  <si>
    <t>Min Up Time (hrs)</t>
  </si>
  <si>
    <t>Min Down Time (hrs)</t>
  </si>
  <si>
    <t>ACT_MINLD</t>
  </si>
  <si>
    <t>ACT_UPS</t>
  </si>
  <si>
    <t>Ramp Rate Up, MW/min</t>
  </si>
  <si>
    <t>Ramp Rate Down, MW/min</t>
  </si>
  <si>
    <t>ACT_LOSPL</t>
  </si>
  <si>
    <t>ACT_CSTSD</t>
  </si>
  <si>
    <t>FX</t>
  </si>
  <si>
    <t>proportional increase in specific fuel consumption at the minimum operating level</t>
  </si>
  <si>
    <t>ACT_MAXNON</t>
  </si>
  <si>
    <t>HOT</t>
    <phoneticPr fontId="2" type="noConversion"/>
  </si>
  <si>
    <t>WARM</t>
    <phoneticPr fontId="2" type="noConversion"/>
  </si>
  <si>
    <t>ACT_LOSSD</t>
  </si>
  <si>
    <t>LO</t>
    <phoneticPr fontId="2" type="noConversion"/>
  </si>
  <si>
    <t>UP</t>
    <phoneticPr fontId="2" type="noConversion"/>
  </si>
  <si>
    <t>Data Source:SEM-PLEXOS</t>
  </si>
  <si>
    <t>TIMES ID</t>
  </si>
  <si>
    <t>Efficiency</t>
  </si>
  <si>
    <t>Plant ID</t>
  </si>
  <si>
    <t>Fuel type</t>
  </si>
  <si>
    <t>Capacity</t>
  </si>
  <si>
    <t>Heat Rate Curve</t>
  </si>
  <si>
    <t>Forced Outages</t>
  </si>
  <si>
    <t>TOD</t>
  </si>
  <si>
    <t>Company Name</t>
  </si>
  <si>
    <t>Jurisdiction</t>
  </si>
  <si>
    <t>SEM Unit ID</t>
  </si>
  <si>
    <t>PLEXOS Unit ID</t>
  </si>
  <si>
    <t>Unit Name</t>
  </si>
  <si>
    <t>Change Date for New Unit Characteristics</t>
  </si>
  <si>
    <t>Start Fuel 1</t>
  </si>
  <si>
    <t>Percent 1</t>
  </si>
  <si>
    <t>Start Fuel 2</t>
  </si>
  <si>
    <t>Percent 2</t>
  </si>
  <si>
    <t>Fuel for Generation and No Load</t>
  </si>
  <si>
    <t>Min Stable Capacity (MW)</t>
  </si>
  <si>
    <t>Max Capacity (MW)</t>
  </si>
  <si>
    <t>Summer Rating--Where Different (MW)</t>
  </si>
  <si>
    <t>No Load Heat Requirement  (GJ/hr)</t>
  </si>
  <si>
    <t>Capacity point 1 (MW)</t>
  </si>
  <si>
    <t>Capacity point 2 (MW)</t>
  </si>
  <si>
    <t>Capacity point 3 (MW)</t>
  </si>
  <si>
    <t>Capacity point 4 (MW)</t>
  </si>
  <si>
    <t>Capacity point 5 (MW)</t>
  </si>
  <si>
    <t>Heat Rate Inc 1 (GJ/MWh)</t>
  </si>
  <si>
    <t>Heat Rate Inc 2 (GJ/MWh)</t>
  </si>
  <si>
    <t>Heat Rate Inc 3 (GJ/MWh)</t>
  </si>
  <si>
    <t>Heat Rate Inc 4 (GJ/MWh)</t>
  </si>
  <si>
    <t>Heat Rate Inc 5 (GJ/MWh)</t>
  </si>
  <si>
    <t>Forced Outage Rate,%</t>
  </si>
  <si>
    <t>Mean Time to Repair, hrs</t>
  </si>
  <si>
    <t>ESB</t>
  </si>
  <si>
    <t>ROI</t>
  </si>
  <si>
    <t>AD1</t>
  </si>
  <si>
    <t>GU_400180</t>
  </si>
  <si>
    <t>Aghada 1</t>
  </si>
  <si>
    <t>Gas</t>
  </si>
  <si>
    <t>ADC</t>
  </si>
  <si>
    <t>GU_400850</t>
  </si>
  <si>
    <t>Aghada CCGT</t>
  </si>
  <si>
    <t>AT1</t>
  </si>
  <si>
    <t>GU_400181</t>
  </si>
  <si>
    <t>Aghada CT 1</t>
  </si>
  <si>
    <t>AT2</t>
  </si>
  <si>
    <t>GU_400182</t>
  </si>
  <si>
    <t>Aghada CT 2</t>
  </si>
  <si>
    <t>AT4</t>
  </si>
  <si>
    <t>GU_400183</t>
  </si>
  <si>
    <t>Aghada CT 4</t>
  </si>
  <si>
    <t>B10</t>
  </si>
  <si>
    <t>POWERNI</t>
  </si>
  <si>
    <t>NI</t>
  </si>
  <si>
    <t>GU_500140</t>
  </si>
  <si>
    <t>Ballylumford CCGT Unit 10</t>
  </si>
  <si>
    <t>B31</t>
  </si>
  <si>
    <t>GU_500130</t>
  </si>
  <si>
    <t>Ballylumford CCGT Unit 31</t>
  </si>
  <si>
    <t>B32</t>
  </si>
  <si>
    <t>GU_500131</t>
  </si>
  <si>
    <t>Ballylumford CCGT Unit 32</t>
  </si>
  <si>
    <t>B4</t>
  </si>
  <si>
    <t>AES</t>
  </si>
  <si>
    <t>GU_500282</t>
  </si>
  <si>
    <t>Ballylumford Unit 4</t>
  </si>
  <si>
    <t>B5</t>
  </si>
  <si>
    <t>GU_500281</t>
  </si>
  <si>
    <t>Ballylumford Unit 5</t>
  </si>
  <si>
    <t>BGT1</t>
  </si>
  <si>
    <t>GU_500283</t>
  </si>
  <si>
    <t>Ballylumford  GT1</t>
  </si>
  <si>
    <t>Gasoil</t>
  </si>
  <si>
    <t>BGT2</t>
  </si>
  <si>
    <t>GU_500284</t>
  </si>
  <si>
    <t>Ballylumford  GT2</t>
  </si>
  <si>
    <t>CGT8</t>
  </si>
  <si>
    <t>GU_500041</t>
  </si>
  <si>
    <t>Coolkeeragh OCGT</t>
  </si>
  <si>
    <t>CGA</t>
  </si>
  <si>
    <t>Contour</t>
  </si>
  <si>
    <t>GU_500904</t>
  </si>
  <si>
    <t>Contour AGU</t>
  </si>
  <si>
    <t>Contour Global Agg Unit</t>
  </si>
  <si>
    <t>CPS</t>
  </si>
  <si>
    <t>GU_500040</t>
  </si>
  <si>
    <t>CPS CCGT</t>
  </si>
  <si>
    <t>Coolkeeragh CCGT</t>
  </si>
  <si>
    <t>DB1</t>
  </si>
  <si>
    <t>GU_400500</t>
  </si>
  <si>
    <t>Dublin Bay CCGT</t>
  </si>
  <si>
    <t>DBW</t>
  </si>
  <si>
    <t>Covanta</t>
  </si>
  <si>
    <t>GU_402030</t>
  </si>
  <si>
    <t>Dublin</t>
  </si>
  <si>
    <t>Dublin Waste to Energy</t>
  </si>
  <si>
    <t>Waste</t>
  </si>
  <si>
    <t>ED1</t>
  </si>
  <si>
    <t>BnM</t>
  </si>
  <si>
    <t>GU_401860</t>
  </si>
  <si>
    <t>Edenderry</t>
  </si>
  <si>
    <t>Peat</t>
  </si>
  <si>
    <t>ED3</t>
  </si>
  <si>
    <t>GU_401010</t>
  </si>
  <si>
    <t>Cushaling</t>
  </si>
  <si>
    <t>ED5</t>
  </si>
  <si>
    <t>GU_401011</t>
  </si>
  <si>
    <t>GI</t>
  </si>
  <si>
    <t>SSE</t>
  </si>
  <si>
    <t>GU_400762</t>
  </si>
  <si>
    <t>GI CCGT</t>
  </si>
  <si>
    <t>Great Island CCGT</t>
  </si>
  <si>
    <t>HN2</t>
  </si>
  <si>
    <t>Viridian</t>
  </si>
  <si>
    <t>GU_400540</t>
  </si>
  <si>
    <t>Huntstown Phase II</t>
  </si>
  <si>
    <t>HNC</t>
  </si>
  <si>
    <t>GU_400480</t>
  </si>
  <si>
    <t>Huntstown</t>
  </si>
  <si>
    <t>AGU</t>
  </si>
  <si>
    <t>iPower</t>
  </si>
  <si>
    <t>GU_501130</t>
  </si>
  <si>
    <t>iPower AGU</t>
  </si>
  <si>
    <t>IW1</t>
  </si>
  <si>
    <t>Indaver</t>
  </si>
  <si>
    <t>GU_401230</t>
  </si>
  <si>
    <t>Meath waste to energy</t>
  </si>
  <si>
    <t>K1</t>
  </si>
  <si>
    <t>GU_500822</t>
  </si>
  <si>
    <t>K1 Coal 220</t>
  </si>
  <si>
    <t>Kilroot Unit 1 FGD</t>
  </si>
  <si>
    <t>Oil</t>
  </si>
  <si>
    <t>Coal</t>
  </si>
  <si>
    <t>K2</t>
  </si>
  <si>
    <t>GU_500823</t>
  </si>
  <si>
    <t>K2 Coal 220</t>
  </si>
  <si>
    <t>Kilroot Unit 2 FGD</t>
  </si>
  <si>
    <t>KGT1</t>
  </si>
  <si>
    <t>GU_500824</t>
  </si>
  <si>
    <t>Kilroot GT1</t>
  </si>
  <si>
    <t>KGT2</t>
  </si>
  <si>
    <t>GU_500825</t>
  </si>
  <si>
    <t>Kilroot GT2</t>
  </si>
  <si>
    <t>KGT3</t>
  </si>
  <si>
    <t>GU_500820</t>
  </si>
  <si>
    <t>Kilroot GT3</t>
  </si>
  <si>
    <t>KGT4</t>
  </si>
  <si>
    <t>GU_500821</t>
  </si>
  <si>
    <t>Kilroot GT4</t>
  </si>
  <si>
    <t>Lisahally</t>
  </si>
  <si>
    <t>Maydown</t>
  </si>
  <si>
    <t>GU_501350</t>
  </si>
  <si>
    <t>Waste wood</t>
  </si>
  <si>
    <t>LR4</t>
  </si>
  <si>
    <t>GU_400240</t>
  </si>
  <si>
    <t>Lough Ree</t>
  </si>
  <si>
    <t>MP1</t>
  </si>
  <si>
    <t>GU_400270</t>
  </si>
  <si>
    <t>Moneypoint 1</t>
  </si>
  <si>
    <t>MP2</t>
  </si>
  <si>
    <t>GU_400271</t>
  </si>
  <si>
    <t>Moneypoint 2</t>
  </si>
  <si>
    <t>MP3</t>
  </si>
  <si>
    <t>GU_400272</t>
  </si>
  <si>
    <t>Moneypoint 3</t>
  </si>
  <si>
    <t>MRC</t>
  </si>
  <si>
    <t>GU_400300</t>
  </si>
  <si>
    <t>Marina</t>
  </si>
  <si>
    <t>NW5</t>
  </si>
  <si>
    <t>GU_400311</t>
  </si>
  <si>
    <t>North Wall 5</t>
  </si>
  <si>
    <t>PBA</t>
  </si>
  <si>
    <t>GU_400324</t>
  </si>
  <si>
    <t>Poolbeg C_A</t>
  </si>
  <si>
    <t>PBB</t>
  </si>
  <si>
    <t>GU_400325</t>
  </si>
  <si>
    <t>Poolbeg C_B</t>
  </si>
  <si>
    <t>RH1</t>
  </si>
  <si>
    <t>GU_400770</t>
  </si>
  <si>
    <t>Rhode 1</t>
  </si>
  <si>
    <t>RH2</t>
  </si>
  <si>
    <t>GU_400771</t>
  </si>
  <si>
    <t>Rhode 2</t>
  </si>
  <si>
    <t>SK3</t>
  </si>
  <si>
    <t>Aughinish</t>
  </si>
  <si>
    <t>GU_400120</t>
  </si>
  <si>
    <t>Sealrock 3 (Aughinish CHP)</t>
  </si>
  <si>
    <t>SK4</t>
  </si>
  <si>
    <t>GU_400121</t>
  </si>
  <si>
    <t>Sealrock 4 (Aughinish CHP)</t>
  </si>
  <si>
    <t>TB1</t>
  </si>
  <si>
    <t>GU_400750</t>
  </si>
  <si>
    <t>Tarbert Unit 1</t>
  </si>
  <si>
    <t>TB2</t>
  </si>
  <si>
    <t>GU_400751</t>
  </si>
  <si>
    <t>Tarbert Unit 2</t>
  </si>
  <si>
    <t>TB3</t>
  </si>
  <si>
    <t>GU_400752</t>
  </si>
  <si>
    <t>Tarbert Unit 3</t>
  </si>
  <si>
    <t>TB4</t>
  </si>
  <si>
    <t>GU_400753</t>
  </si>
  <si>
    <t>Tarbert Unit 4</t>
  </si>
  <si>
    <t>TP1</t>
  </si>
  <si>
    <t>GU_400780</t>
  </si>
  <si>
    <t>Tawnaghmore 1</t>
  </si>
  <si>
    <t>TP3</t>
  </si>
  <si>
    <t>GU_400781</t>
  </si>
  <si>
    <t>Tawnaghmore 3</t>
  </si>
  <si>
    <t>TY</t>
  </si>
  <si>
    <t>Tynagh</t>
  </si>
  <si>
    <t>GU_400530</t>
  </si>
  <si>
    <t>WG</t>
  </si>
  <si>
    <t>BGE</t>
  </si>
  <si>
    <t>GU_400930</t>
  </si>
  <si>
    <t>Whitegate</t>
  </si>
  <si>
    <t>WO4</t>
  </si>
  <si>
    <t>GU_400370</t>
  </si>
  <si>
    <t>West Offaly</t>
  </si>
  <si>
    <t>ACT_TIME_LO</t>
    <phoneticPr fontId="27" type="noConversion"/>
  </si>
  <si>
    <t>P-TH-CCGT-GAS00-ADC</t>
  </si>
  <si>
    <t>P-TH-OCGT-GAS00-AT1</t>
  </si>
  <si>
    <t>P-TH-OCGT-GAS00-AT2</t>
  </si>
  <si>
    <t>P-TH-OCGT-GAS00-AT4</t>
  </si>
  <si>
    <t>P-TH-CCGT-GAS00-B10</t>
  </si>
  <si>
    <t>P-TH-CCGT-GAS00-B31</t>
  </si>
  <si>
    <t>P-TH-CCGT-GAS00-B32</t>
  </si>
  <si>
    <t>P-TH-OCGT-DIS00-BGT1</t>
  </si>
  <si>
    <t>P-TH-OCGT-DIS00-BGT2</t>
  </si>
  <si>
    <t>P-TH-OCGT-DIS00-CGT8</t>
  </si>
  <si>
    <t>P-TH-OCGT-GAS00-CGA</t>
  </si>
  <si>
    <t>P-TH-CCGT-GAS00-CPS</t>
  </si>
  <si>
    <t>P-TH-CCGT-GAS00-DB1</t>
  </si>
  <si>
    <t>P-TH-ST-PEA00-ED1</t>
  </si>
  <si>
    <t>P-TH-OCGT-DIS00-ED3</t>
  </si>
  <si>
    <t>P-TH-OCGT-DIS00-ED5</t>
  </si>
  <si>
    <t>P-TH-CCGT-GAS00-GI</t>
  </si>
  <si>
    <t>P-TH-CCGT-GAS00-HN2</t>
  </si>
  <si>
    <t>P-TH-CCGT-GAS00-HNC</t>
  </si>
  <si>
    <t>P-TH-CCGT-DIS00-AGU</t>
  </si>
  <si>
    <t>P-TH-ST-COA00-K1</t>
  </si>
  <si>
    <t>P-TH-ST-COA00-K2</t>
  </si>
  <si>
    <t>P-TH-OCGT-DIS00-KGT1</t>
  </si>
  <si>
    <t>P-TH-OCGT-DIS00-KGT2</t>
  </si>
  <si>
    <t>P-TH-OCGT-DIS00-KGT3</t>
  </si>
  <si>
    <t>P-TH-OCGT-DIS00-KGT4</t>
  </si>
  <si>
    <t>P-TH-ST-PEA00-LR4</t>
  </si>
  <si>
    <t>P-TH-ST-COA00-MP1</t>
  </si>
  <si>
    <t>P-TH-ST-COA00-MP2</t>
  </si>
  <si>
    <t>P-TH-ST-COA00-MP3</t>
  </si>
  <si>
    <t>P-TH-OCGT-GAS00-NW5</t>
  </si>
  <si>
    <t>P-TH-CCGT-GAS00-PBA</t>
  </si>
  <si>
    <t>P-TH-CCGT-GAS00-PBB</t>
  </si>
  <si>
    <t>P-TH-OCGT-DIS00-RH1</t>
  </si>
  <si>
    <t>P-TH-OCGT-DIS00-RH2</t>
  </si>
  <si>
    <t>P-TH-OCGT-GAS00-SK3</t>
  </si>
  <si>
    <t>P-TH-OCGT-GAS00-SK4</t>
  </si>
  <si>
    <t>P-TH-ST-HFO00-TB1</t>
  </si>
  <si>
    <t>P-TH-ST-HFO00-TB2</t>
  </si>
  <si>
    <t>P-TH-ST-HFO00-TB3</t>
  </si>
  <si>
    <t>P-TH-ST-HFO00-TB4</t>
  </si>
  <si>
    <t>P-TH-OCGT-DIS00-TP1</t>
  </si>
  <si>
    <t>P-TH-OCGT-DIS00-TP3</t>
  </si>
  <si>
    <t>P-TH-CCGT-GAS00-TY</t>
  </si>
  <si>
    <t>P-TH-CCGT-GAS00-WG</t>
  </si>
  <si>
    <t>P-TH-ST-PEA00-WO4</t>
  </si>
  <si>
    <t>ADC</t>
    <phoneticPr fontId="27" type="noConversion"/>
  </si>
  <si>
    <t>UP</t>
    <phoneticPr fontId="27" type="noConversion"/>
  </si>
  <si>
    <t>LO</t>
    <phoneticPr fontId="27" type="noConversion"/>
  </si>
  <si>
    <t>ACT_TIME_UP</t>
    <phoneticPr fontId="27" type="noConversion"/>
  </si>
  <si>
    <t>ACT_UPS_UP</t>
    <phoneticPr fontId="27" type="noConversion"/>
  </si>
  <si>
    <t>ACT_UPS_LO</t>
    <phoneticPr fontId="27" type="noConversion"/>
  </si>
  <si>
    <t>Transition Boundary from HOT-WARM-COLD</t>
    <phoneticPr fontId="2" type="noConversion"/>
  </si>
  <si>
    <t>Source:Schröder, Andreas; Kunz, Friedrich; Meiss, Jan; Mendelevitch, Roman; von
Hirschhausen, Christian (2013) : Current and prospective costs of electricity generation until
2050, DIW Data Documentation, No. 68, Deutsches Institut für Wirtschaftsforschung (DIW),
Berlin</t>
    <phoneticPr fontId="2" type="noConversion"/>
  </si>
  <si>
    <t>Gas CCGT</t>
    <phoneticPr fontId="27" type="noConversion"/>
  </si>
  <si>
    <t>Gas OCGT</t>
    <phoneticPr fontId="27" type="noConversion"/>
  </si>
  <si>
    <t>Gas ST</t>
    <phoneticPr fontId="27" type="noConversion"/>
  </si>
  <si>
    <t>Coal SC</t>
    <phoneticPr fontId="27" type="noConversion"/>
  </si>
  <si>
    <t>Coal Old</t>
    <phoneticPr fontId="27" type="noConversion"/>
  </si>
  <si>
    <t>P*OIL*,P*HFP*</t>
    <phoneticPr fontId="27" type="noConversion"/>
  </si>
  <si>
    <t>Oil</t>
    <phoneticPr fontId="27" type="noConversion"/>
  </si>
  <si>
    <t>ACT_SDTIME</t>
    <phoneticPr fontId="27" type="noConversion"/>
  </si>
  <si>
    <t>HOT</t>
    <phoneticPr fontId="27" type="noConversion"/>
  </si>
  <si>
    <t>WARM</t>
    <phoneticPr fontId="27" type="noConversion"/>
  </si>
  <si>
    <t>COLD</t>
    <phoneticPr fontId="27" type="noConversion"/>
  </si>
  <si>
    <t>Fuel increase during Start-up and Shut-down phase</t>
    <phoneticPr fontId="27" type="noConversion"/>
  </si>
  <si>
    <t>Start-up and Shut-down time</t>
    <phoneticPr fontId="27" type="noConversion"/>
  </si>
  <si>
    <t>Minimum up/downtime</t>
    <phoneticPr fontId="27" type="noConversion"/>
  </si>
  <si>
    <t>Minimum Statble load level (% Capacity)</t>
    <phoneticPr fontId="27" type="noConversion"/>
  </si>
  <si>
    <t>Ramp up/down rate (%capacity per hour)</t>
    <phoneticPr fontId="27" type="noConversion"/>
  </si>
  <si>
    <t>Source: TIMES Manual</t>
    <phoneticPr fontId="27" type="noConversion"/>
  </si>
  <si>
    <t>Start-up costs</t>
    <phoneticPr fontId="27" type="noConversion"/>
  </si>
  <si>
    <t>P*CCGT-GAS*</t>
  </si>
  <si>
    <t>P*OCGT-GAS*</t>
  </si>
  <si>
    <t>P*GAS*,-P*CCGT-GAS*,-P*OCGT-GAS*</t>
  </si>
  <si>
    <t>P*SC-COA*,P*SC-PEA*</t>
  </si>
  <si>
    <t>P*COA*,P*PEA*,-P*SC-COA*,-P*SC-PEA*</t>
  </si>
  <si>
    <t>P*TH*0*,-P*TH*00*</t>
    <phoneticPr fontId="2" type="noConversion"/>
  </si>
  <si>
    <t>P*TH*0*</t>
    <phoneticPr fontId="2" type="noConversion"/>
  </si>
  <si>
    <t>P*TH*0*</t>
    <phoneticPr fontId="27" type="noConversion"/>
  </si>
  <si>
    <t>P*CCGT-GAS*,-P-TH*00*</t>
    <phoneticPr fontId="27" type="noConversion"/>
  </si>
  <si>
    <t>P*OCGT-GAS*,-P-TH*00*</t>
    <phoneticPr fontId="27" type="noConversion"/>
  </si>
  <si>
    <t>P*GAS*,-P*CCGT-GAS*,-P*OCGT-GAS*,-P-TH*00*</t>
    <phoneticPr fontId="27" type="noConversion"/>
  </si>
  <si>
    <t>P*SC-COA*,P*SC-PEA*,-P-TH*00*</t>
    <phoneticPr fontId="27" type="noConversion"/>
  </si>
  <si>
    <t>P*COA*,P*PEA*,-P*SC-COA*,-P*SC-PEA*,-P-TH*00*</t>
    <phoneticPr fontId="27" type="noConversion"/>
  </si>
  <si>
    <t>P*OIL*,P*HFO*,-P-TH*00*</t>
    <phoneticPr fontId="27" type="noConversion"/>
  </si>
  <si>
    <t>P*TH*0*,-P-TH*00*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</si>
</sst>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 * #,##0.00_ ;_ * \-#,##0.00_ ;_ * &quot;-&quot;??_ ;_ @_ "/>
    <numFmt numFmtId="166" formatCode="0.0%"/>
  </numFmts>
  <fonts count="32">
    <font>
      <sz val="11"/>
      <color theme="1"/>
      <name val="宋体"/>
      <charset val="134"/>
    </font>
    <font>
      <sz val="11"/>
      <color theme="1"/>
      <name val="Calibri"/>
      <family val="2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宋体"/>
      <family val="3"/>
      <charset val="134"/>
    </font>
    <font>
      <b/>
      <sz val="10"/>
      <name val="Calibri"/>
      <family val="2"/>
      <scheme val="minor"/>
    </font>
    <font>
      <b/>
      <sz val="10"/>
      <name val="Calibri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6" borderId="1" applyNumberFormat="0" applyAlignment="0" applyProtection="0">
      <alignment vertical="center"/>
    </xf>
    <xf numFmtId="0" fontId="13" fillId="2" borderId="8" applyNumberFormat="0" applyAlignment="0" applyProtection="0">
      <alignment vertical="center"/>
    </xf>
    <xf numFmtId="0" fontId="14" fillId="2" borderId="1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</cellStyleXfs>
  <cellXfs count="69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/>
    <xf numFmtId="0" fontId="0" fillId="0" borderId="0" xfId="0" applyFont="1" applyFill="1"/>
    <xf numFmtId="0" fontId="3" fillId="0" borderId="0" xfId="0" applyFont="1" applyAlignment="1"/>
    <xf numFmtId="0" fontId="31" fillId="0" borderId="0" xfId="0" applyFont="1"/>
    <xf numFmtId="0" fontId="3" fillId="0" borderId="0" xfId="0" applyFont="1" applyFill="1"/>
    <xf numFmtId="0" fontId="0" fillId="0" borderId="0" xfId="0" applyFill="1"/>
    <xf numFmtId="0" fontId="30" fillId="0" borderId="0" xfId="0" applyFont="1" applyFill="1"/>
    <xf numFmtId="9" fontId="0" fillId="37" borderId="0" xfId="0" applyNumberFormat="1" applyFill="1"/>
    <xf numFmtId="0" fontId="29" fillId="37" borderId="21" xfId="0" applyFont="1" applyFill="1" applyBorder="1" applyAlignment="1">
      <alignment horizontal="center" vertical="center" wrapText="1"/>
    </xf>
    <xf numFmtId="0" fontId="22" fillId="37" borderId="21" xfId="0" applyFont="1" applyFill="1" applyBorder="1" applyAlignment="1">
      <alignment horizontal="right" vertical="center" wrapText="1"/>
    </xf>
    <xf numFmtId="0" fontId="22" fillId="37" borderId="2" xfId="0" applyFont="1" applyFill="1" applyBorder="1" applyAlignment="1">
      <alignment horizontal="right" vertical="center" wrapText="1"/>
    </xf>
    <xf numFmtId="9" fontId="0" fillId="37" borderId="0" xfId="1" applyFont="1" applyFill="1" applyAlignment="1"/>
    <xf numFmtId="9" fontId="22" fillId="37" borderId="12" xfId="1" applyFont="1" applyFill="1" applyBorder="1" applyAlignment="1">
      <alignment horizontal="right" vertical="center" wrapText="1"/>
    </xf>
    <xf numFmtId="9" fontId="28" fillId="37" borderId="12" xfId="1" applyFont="1" applyFill="1" applyBorder="1" applyAlignment="1">
      <alignment horizontal="center" vertical="center" wrapText="1"/>
    </xf>
    <xf numFmtId="9" fontId="26" fillId="37" borderId="14" xfId="1" applyFont="1" applyFill="1" applyBorder="1" applyAlignment="1">
      <alignment horizontal="center" vertical="center"/>
    </xf>
    <xf numFmtId="9" fontId="1" fillId="37" borderId="0" xfId="1" applyFont="1" applyFill="1" applyAlignment="1"/>
    <xf numFmtId="0" fontId="0" fillId="37" borderId="0" xfId="0" applyFill="1"/>
    <xf numFmtId="0" fontId="0" fillId="0" borderId="0" xfId="0"/>
    <xf numFmtId="0" fontId="0" fillId="37" borderId="0" xfId="0" applyFill="1"/>
    <xf numFmtId="0" fontId="24" fillId="32" borderId="3" xfId="0" applyFont="1" applyFill="1" applyBorder="1" applyAlignment="1">
      <alignment horizontal="center" vertical="center" wrapText="1"/>
    </xf>
    <xf numFmtId="0" fontId="24" fillId="32" borderId="2" xfId="0" applyFont="1" applyFill="1" applyBorder="1" applyAlignment="1">
      <alignment horizontal="center" vertical="center" wrapText="1"/>
    </xf>
    <xf numFmtId="14" fontId="24" fillId="32" borderId="4" xfId="0" applyNumberFormat="1" applyFont="1" applyFill="1" applyBorder="1" applyAlignment="1">
      <alignment horizontal="center" vertical="center" wrapText="1"/>
    </xf>
    <xf numFmtId="0" fontId="24" fillId="33" borderId="3" xfId="0" applyFont="1" applyFill="1" applyBorder="1" applyAlignment="1">
      <alignment horizontal="center" vertical="center" wrapText="1"/>
    </xf>
    <xf numFmtId="0" fontId="24" fillId="33" borderId="2" xfId="0" applyFont="1" applyFill="1" applyBorder="1" applyAlignment="1">
      <alignment horizontal="center" vertical="center" wrapText="1"/>
    </xf>
    <xf numFmtId="0" fontId="24" fillId="33" borderId="4" xfId="0" applyFont="1" applyFill="1" applyBorder="1" applyAlignment="1">
      <alignment horizontal="center" vertical="center" wrapText="1"/>
    </xf>
    <xf numFmtId="0" fontId="24" fillId="32" borderId="4" xfId="0" applyFont="1" applyFill="1" applyBorder="1" applyAlignment="1">
      <alignment horizontal="center" vertical="center" wrapText="1"/>
    </xf>
    <xf numFmtId="0" fontId="24" fillId="34" borderId="2" xfId="0" applyFont="1" applyFill="1" applyBorder="1" applyAlignment="1">
      <alignment horizontal="center" vertical="center" wrapText="1"/>
    </xf>
    <xf numFmtId="166" fontId="24" fillId="32" borderId="3" xfId="0" applyNumberFormat="1" applyFont="1" applyFill="1" applyBorder="1" applyAlignment="1">
      <alignment horizontal="center" vertical="center" wrapText="1"/>
    </xf>
    <xf numFmtId="1" fontId="24" fillId="32" borderId="4" xfId="0" applyNumberFormat="1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3" fillId="31" borderId="3" xfId="0" applyFont="1" applyFill="1" applyBorder="1" applyAlignment="1">
      <alignment horizontal="left" vertical="center"/>
    </xf>
    <xf numFmtId="0" fontId="23" fillId="31" borderId="2" xfId="0" applyFont="1" applyFill="1" applyBorder="1" applyAlignment="1">
      <alignment horizontal="left" vertical="center"/>
    </xf>
    <xf numFmtId="0" fontId="22" fillId="31" borderId="2" xfId="0" applyFont="1" applyFill="1" applyBorder="1" applyAlignment="1">
      <alignment horizontal="left" vertical="center" wrapText="1"/>
    </xf>
    <xf numFmtId="49" fontId="25" fillId="31" borderId="2" xfId="0" applyNumberFormat="1" applyFont="1" applyFill="1" applyBorder="1" applyAlignment="1">
      <alignment horizontal="left" vertical="center" wrapText="1"/>
    </xf>
    <xf numFmtId="14" fontId="22" fillId="31" borderId="4" xfId="0" applyNumberFormat="1" applyFont="1" applyFill="1" applyBorder="1" applyAlignment="1">
      <alignment horizontal="left" vertical="center" wrapText="1"/>
    </xf>
    <xf numFmtId="0" fontId="22" fillId="35" borderId="3" xfId="0" applyFont="1" applyFill="1" applyBorder="1" applyAlignment="1">
      <alignment horizontal="center" vertical="center" wrapText="1"/>
    </xf>
    <xf numFmtId="0" fontId="22" fillId="35" borderId="2" xfId="0" applyFont="1" applyFill="1" applyBorder="1" applyAlignment="1">
      <alignment horizontal="center" vertical="center" wrapText="1"/>
    </xf>
    <xf numFmtId="0" fontId="22" fillId="35" borderId="2" xfId="0" applyFont="1" applyFill="1" applyBorder="1" applyAlignment="1">
      <alignment horizontal="center" vertical="center" wrapText="1"/>
    </xf>
    <xf numFmtId="0" fontId="22" fillId="35" borderId="4" xfId="0" applyFont="1" applyFill="1" applyBorder="1" applyAlignment="1">
      <alignment horizontal="center" vertical="center" wrapText="1"/>
    </xf>
    <xf numFmtId="0" fontId="22" fillId="31" borderId="2" xfId="0" applyFont="1" applyFill="1" applyBorder="1" applyAlignment="1">
      <alignment horizontal="right" vertical="center" wrapText="1"/>
    </xf>
    <xf numFmtId="166" fontId="22" fillId="31" borderId="3" xfId="0" applyNumberFormat="1" applyFont="1" applyFill="1" applyBorder="1" applyAlignment="1">
      <alignment horizontal="right" vertical="center" wrapText="1"/>
    </xf>
    <xf numFmtId="0" fontId="22" fillId="31" borderId="4" xfId="0" applyFont="1" applyFill="1" applyBorder="1" applyAlignment="1">
      <alignment horizontal="right" vertical="center" wrapText="1"/>
    </xf>
    <xf numFmtId="0" fontId="22" fillId="35" borderId="3" xfId="0" applyFont="1" applyFill="1" applyBorder="1" applyAlignment="1">
      <alignment horizontal="right" vertical="center" wrapText="1"/>
    </xf>
    <xf numFmtId="0" fontId="22" fillId="35" borderId="2" xfId="0" applyFont="1" applyFill="1" applyBorder="1" applyAlignment="1">
      <alignment horizontal="right" vertical="center" wrapText="1"/>
    </xf>
    <xf numFmtId="0" fontId="22" fillId="31" borderId="3" xfId="0" applyFont="1" applyFill="1" applyBorder="1" applyAlignment="1">
      <alignment horizontal="right" vertical="center" wrapText="1"/>
    </xf>
    <xf numFmtId="0" fontId="22" fillId="36" borderId="2" xfId="0" applyFont="1" applyFill="1" applyBorder="1" applyAlignment="1">
      <alignment horizontal="right" vertical="center" wrapText="1"/>
    </xf>
    <xf numFmtId="0" fontId="22" fillId="35" borderId="4" xfId="0" applyFont="1" applyFill="1" applyBorder="1" applyAlignment="1">
      <alignment horizontal="right" vertical="center" wrapText="1"/>
    </xf>
    <xf numFmtId="0" fontId="22" fillId="36" borderId="4" xfId="0" applyFont="1" applyFill="1" applyBorder="1" applyAlignment="1">
      <alignment horizontal="right" vertical="center" wrapText="1"/>
    </xf>
    <xf numFmtId="165" fontId="0" fillId="37" borderId="0" xfId="0" applyNumberFormat="1" applyFill="1"/>
    <xf numFmtId="0" fontId="0" fillId="0" borderId="0" xfId="0" applyFill="1"/>
    <xf numFmtId="166" fontId="26" fillId="38" borderId="18" xfId="0" applyNumberFormat="1" applyFont="1" applyFill="1" applyBorder="1" applyAlignment="1">
      <alignment horizontal="center" vertical="center"/>
    </xf>
    <xf numFmtId="166" fontId="26" fillId="38" borderId="20" xfId="0" applyNumberFormat="1" applyFont="1" applyFill="1" applyBorder="1" applyAlignment="1">
      <alignment horizontal="center" vertical="center"/>
    </xf>
    <xf numFmtId="0" fontId="26" fillId="39" borderId="13" xfId="0" applyFont="1" applyFill="1" applyBorder="1" applyAlignment="1">
      <alignment horizontal="center" vertical="center"/>
    </xf>
    <xf numFmtId="0" fontId="26" fillId="39" borderId="14" xfId="0" applyFont="1" applyFill="1" applyBorder="1" applyAlignment="1">
      <alignment horizontal="center" vertical="center"/>
    </xf>
    <xf numFmtId="0" fontId="26" fillId="39" borderId="17" xfId="0" applyFont="1" applyFill="1" applyBorder="1" applyAlignment="1">
      <alignment horizontal="center" vertical="center"/>
    </xf>
    <xf numFmtId="0" fontId="26" fillId="38" borderId="13" xfId="0" applyFont="1" applyFill="1" applyBorder="1" applyAlignment="1">
      <alignment horizontal="center" vertical="center"/>
    </xf>
    <xf numFmtId="0" fontId="26" fillId="38" borderId="14" xfId="0" applyFont="1" applyFill="1" applyBorder="1" applyAlignment="1">
      <alignment horizontal="center" vertical="center"/>
    </xf>
    <xf numFmtId="0" fontId="26" fillId="38" borderId="15" xfId="0" applyFont="1" applyFill="1" applyBorder="1" applyAlignment="1">
      <alignment horizontal="center" vertical="center"/>
    </xf>
    <xf numFmtId="0" fontId="26" fillId="38" borderId="16" xfId="0" applyFont="1" applyFill="1" applyBorder="1" applyAlignment="1">
      <alignment horizontal="center" vertical="center"/>
    </xf>
    <xf numFmtId="0" fontId="26" fillId="38" borderId="17" xfId="0" applyFont="1" applyFill="1" applyBorder="1" applyAlignment="1">
      <alignment horizontal="center" vertical="center"/>
    </xf>
    <xf numFmtId="0" fontId="26" fillId="39" borderId="18" xfId="0" applyFont="1" applyFill="1" applyBorder="1" applyAlignment="1">
      <alignment horizontal="center" vertical="center"/>
    </xf>
    <xf numFmtId="0" fontId="26" fillId="39" borderId="19" xfId="0" applyFont="1" applyFill="1" applyBorder="1" applyAlignment="1">
      <alignment horizontal="center" vertical="center"/>
    </xf>
    <xf numFmtId="0" fontId="26" fillId="39" borderId="20" xfId="0" applyFont="1" applyFill="1" applyBorder="1" applyAlignment="1">
      <alignment horizontal="center" vertical="center"/>
    </xf>
    <xf numFmtId="0" fontId="26" fillId="38" borderId="18" xfId="0" applyFont="1" applyFill="1" applyBorder="1" applyAlignment="1">
      <alignment horizontal="center" vertical="center"/>
    </xf>
    <xf numFmtId="0" fontId="26" fillId="38" borderId="19" xfId="0" applyFont="1" applyFill="1" applyBorder="1" applyAlignment="1">
      <alignment horizontal="center" vertical="center"/>
    </xf>
    <xf numFmtId="0" fontId="26" fillId="38" borderId="20" xfId="0" applyFont="1" applyFill="1" applyBorder="1" applyAlignment="1">
      <alignment horizontal="center" vertical="center"/>
    </xf>
  </cellXfs>
  <cellStyles count="41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146050</xdr:rowOff>
    </xdr:from>
    <xdr:to>
      <xdr:col>20</xdr:col>
      <xdr:colOff>71698</xdr:colOff>
      <xdr:row>15</xdr:row>
      <xdr:rowOff>87587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82352-2BD2-45D3-A2A9-755F041AA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146050"/>
          <a:ext cx="6535998" cy="2608537"/>
        </a:xfrm>
        <a:prstGeom prst="rect">
          <a:avLst/>
        </a:prstGeom>
      </xdr:spPr>
    </xdr:pic>
    <xdr:clientData/>
  </xdr:twoCellAnchor>
  <xdr:twoCellAnchor editAs="oneCell">
    <xdr:from>
      <xdr:col>9</xdr:col>
      <xdr:colOff>260350</xdr:colOff>
      <xdr:row>15</xdr:row>
      <xdr:rowOff>85290</xdr:rowOff>
    </xdr:from>
    <xdr:to>
      <xdr:col>19</xdr:col>
      <xdr:colOff>351162</xdr:colOff>
      <xdr:row>30</xdr:row>
      <xdr:rowOff>59785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11FD3A-DE85-4EDD-87AD-C08C853B7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2752290"/>
          <a:ext cx="6186812" cy="2641495"/>
        </a:xfrm>
        <a:prstGeom prst="rect">
          <a:avLst/>
        </a:prstGeom>
      </xdr:spPr>
    </xdr:pic>
    <xdr:clientData/>
  </xdr:twoCellAnchor>
  <xdr:twoCellAnchor editAs="oneCell">
    <xdr:from>
      <xdr:col>9</xdr:col>
      <xdr:colOff>119629</xdr:colOff>
      <xdr:row>30</xdr:row>
      <xdr:rowOff>152400</xdr:rowOff>
    </xdr:from>
    <xdr:to>
      <xdr:col>18</xdr:col>
      <xdr:colOff>62245</xdr:colOff>
      <xdr:row>48</xdr:row>
      <xdr:rowOff>52823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87070D-5E7E-4ABC-A60F-E56BBAF1E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1279" y="5486400"/>
          <a:ext cx="5429016" cy="3100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186850</xdr:colOff>
      <xdr:row>6</xdr:row>
      <xdr:rowOff>133350</xdr:rowOff>
    </xdr:from>
    <xdr:to>
      <xdr:col>15</xdr:col>
      <xdr:colOff>373751</xdr:colOff>
      <xdr:row>39</xdr:row>
      <xdr:rowOff>43286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B0F95-A57E-430B-A68D-FA4562249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3650" y="133350"/>
          <a:ext cx="4454101" cy="57773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336550</xdr:colOff>
      <xdr:row>6</xdr:row>
      <xdr:rowOff>0</xdr:rowOff>
    </xdr:from>
    <xdr:to>
      <xdr:col>20</xdr:col>
      <xdr:colOff>552450</xdr:colOff>
      <xdr:row>37</xdr:row>
      <xdr:rowOff>86650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96E3AD-ADE3-4A65-92E5-7ABCFBAF7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3350" y="0"/>
          <a:ext cx="7531100" cy="5598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2</xdr:row>
      <xdr:rowOff>57150</xdr:rowOff>
    </xdr:from>
    <xdr:to>
      <xdr:col>15</xdr:col>
      <xdr:colOff>532037</xdr:colOff>
      <xdr:row>26</xdr:row>
      <xdr:rowOff>150289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27D9B-243F-4B4D-A5D2-A553331D2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7800" y="57150"/>
          <a:ext cx="5427887" cy="43603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448500</xdr:colOff>
      <xdr:row>0</xdr:row>
      <xdr:rowOff>171450</xdr:rowOff>
    </xdr:from>
    <xdr:to>
      <xdr:col>18</xdr:col>
      <xdr:colOff>49097</xdr:colOff>
      <xdr:row>22</xdr:row>
      <xdr:rowOff>5552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E70A10-E839-41A8-A615-F28E42AF9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6150" y="171450"/>
          <a:ext cx="6306197" cy="3745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C508-6FF8-46B2-8C67-DDEC51C11633}">
  <sheetPr codeName="Sheet1"/>
  <dimension ref="A1:I31"/>
  <sheetViews>
    <sheetView workbookViewId="0">
      <selection activeCell="C28" sqref="C28"/>
    </sheetView>
  </sheetViews>
  <sheetFormatPr defaultRowHeight="13.5"/>
  <cols>
    <col min="3" max="3" width="26" customWidth="1"/>
    <col min="4" max="4" width="29.125" customWidth="1"/>
  </cols>
  <sheetData>
    <row r="1" spans="1:9" s="3" customFormat="1">
      <c r="A1" s="1" t="s">
        <v>320</v>
      </c>
    </row>
    <row r="2" spans="1:9" s="3" customFormat="1"/>
    <row r="3" spans="1:9" s="3" customFormat="1"/>
    <row r="4" spans="1:9">
      <c r="A4" s="3"/>
      <c r="B4" s="3"/>
      <c r="C4" s="3" t="s">
        <v>3</v>
      </c>
      <c r="D4" s="3"/>
      <c r="E4" s="3"/>
      <c r="F4" s="3"/>
      <c r="G4" s="3"/>
    </row>
    <row r="5" spans="1:9">
      <c r="A5" s="3"/>
      <c r="B5" s="3"/>
      <c r="C5" s="3" t="s">
        <v>0</v>
      </c>
      <c r="D5" s="3" t="s">
        <v>5</v>
      </c>
      <c r="E5" s="3" t="s">
        <v>1</v>
      </c>
      <c r="F5" s="3" t="s">
        <v>2</v>
      </c>
      <c r="G5" s="3" t="s">
        <v>4</v>
      </c>
    </row>
    <row r="6" spans="1:9">
      <c r="A6" s="1" t="s">
        <v>303</v>
      </c>
      <c r="B6" s="3"/>
      <c r="C6" s="1" t="s">
        <v>321</v>
      </c>
      <c r="D6" s="1" t="s">
        <v>311</v>
      </c>
      <c r="E6" s="3" t="s">
        <v>18</v>
      </c>
      <c r="F6" s="4" t="s">
        <v>296</v>
      </c>
      <c r="G6" s="3">
        <f>I6/1000000*1000</f>
        <v>2.5999999999999999E-2</v>
      </c>
      <c r="I6">
        <v>26</v>
      </c>
    </row>
    <row r="7" spans="1:9">
      <c r="A7" s="1" t="s">
        <v>304</v>
      </c>
      <c r="B7" s="3"/>
      <c r="C7" s="1" t="s">
        <v>322</v>
      </c>
      <c r="D7" s="1" t="s">
        <v>311</v>
      </c>
      <c r="E7" s="3" t="s">
        <v>18</v>
      </c>
      <c r="F7" s="4" t="s">
        <v>296</v>
      </c>
      <c r="G7" s="3">
        <f t="shared" ref="G7:G11" si="0">I7/1000000*1000</f>
        <v>2.4E-2</v>
      </c>
      <c r="I7">
        <v>24</v>
      </c>
    </row>
    <row r="8" spans="1:9">
      <c r="A8" s="1" t="s">
        <v>305</v>
      </c>
      <c r="B8" s="3"/>
      <c r="C8" s="1" t="s">
        <v>323</v>
      </c>
      <c r="D8" s="1" t="s">
        <v>311</v>
      </c>
      <c r="E8" s="3" t="s">
        <v>18</v>
      </c>
      <c r="F8" s="4" t="s">
        <v>296</v>
      </c>
      <c r="G8" s="3">
        <f t="shared" si="0"/>
        <v>2.4E-2</v>
      </c>
      <c r="I8">
        <v>24</v>
      </c>
    </row>
    <row r="9" spans="1:9">
      <c r="A9" s="1" t="s">
        <v>306</v>
      </c>
      <c r="B9" s="3"/>
      <c r="C9" s="1" t="s">
        <v>324</v>
      </c>
      <c r="D9" s="1" t="s">
        <v>311</v>
      </c>
      <c r="E9" s="3" t="s">
        <v>18</v>
      </c>
      <c r="F9" s="4" t="s">
        <v>296</v>
      </c>
      <c r="G9" s="3">
        <f t="shared" si="0"/>
        <v>0.04</v>
      </c>
      <c r="I9">
        <v>40</v>
      </c>
    </row>
    <row r="10" spans="1:9">
      <c r="A10" s="1" t="s">
        <v>307</v>
      </c>
      <c r="B10" s="3"/>
      <c r="C10" s="1" t="s">
        <v>325</v>
      </c>
      <c r="D10" s="1" t="s">
        <v>311</v>
      </c>
      <c r="E10" s="3" t="s">
        <v>18</v>
      </c>
      <c r="F10" s="4" t="s">
        <v>296</v>
      </c>
      <c r="G10" s="3">
        <f t="shared" si="0"/>
        <v>6.9999999999999993E-2</v>
      </c>
      <c r="I10">
        <v>70</v>
      </c>
    </row>
    <row r="11" spans="1:9">
      <c r="A11" s="1" t="s">
        <v>309</v>
      </c>
      <c r="B11" s="3"/>
      <c r="C11" s="1" t="s">
        <v>308</v>
      </c>
      <c r="D11" s="1" t="s">
        <v>311</v>
      </c>
      <c r="E11" s="3" t="s">
        <v>18</v>
      </c>
      <c r="F11" s="4" t="s">
        <v>296</v>
      </c>
      <c r="G11" s="3">
        <f t="shared" si="0"/>
        <v>0</v>
      </c>
    </row>
    <row r="12" spans="1:9">
      <c r="A12" s="3"/>
      <c r="B12" s="3"/>
      <c r="C12" s="3"/>
      <c r="D12" s="3"/>
      <c r="E12" s="3"/>
      <c r="F12" s="3"/>
      <c r="G12" s="3"/>
    </row>
    <row r="14" spans="1:9">
      <c r="A14" s="3"/>
      <c r="B14" s="3"/>
      <c r="C14" s="3" t="s">
        <v>3</v>
      </c>
      <c r="D14" s="3"/>
      <c r="E14" s="3"/>
      <c r="F14" s="3"/>
      <c r="G14" s="3"/>
    </row>
    <row r="15" spans="1:9">
      <c r="A15" s="3"/>
      <c r="B15" s="3"/>
      <c r="C15" s="3" t="s">
        <v>0</v>
      </c>
      <c r="D15" s="3" t="s">
        <v>5</v>
      </c>
      <c r="E15" s="3" t="s">
        <v>1</v>
      </c>
      <c r="F15" s="3" t="s">
        <v>2</v>
      </c>
      <c r="G15" s="3" t="s">
        <v>4</v>
      </c>
    </row>
    <row r="16" spans="1:9">
      <c r="A16" s="1" t="s">
        <v>303</v>
      </c>
      <c r="B16" s="3"/>
      <c r="C16" s="1" t="s">
        <v>321</v>
      </c>
      <c r="D16" s="1" t="s">
        <v>312</v>
      </c>
      <c r="E16" s="3" t="s">
        <v>18</v>
      </c>
      <c r="F16" s="4" t="s">
        <v>296</v>
      </c>
      <c r="G16" s="3">
        <f t="shared" ref="G16:G21" si="1">I16/1000000*1000</f>
        <v>4.1000000000000002E-2</v>
      </c>
      <c r="I16" s="3">
        <v>41</v>
      </c>
    </row>
    <row r="17" spans="1:9">
      <c r="A17" s="1" t="s">
        <v>304</v>
      </c>
      <c r="B17" s="3"/>
      <c r="C17" s="1" t="s">
        <v>322</v>
      </c>
      <c r="D17" s="1" t="s">
        <v>312</v>
      </c>
      <c r="E17" s="3" t="s">
        <v>18</v>
      </c>
      <c r="F17" s="4" t="s">
        <v>296</v>
      </c>
      <c r="G17" s="3">
        <f t="shared" si="1"/>
        <v>9.4500000000000001E-2</v>
      </c>
      <c r="I17">
        <v>94.5</v>
      </c>
    </row>
    <row r="18" spans="1:9">
      <c r="A18" s="1" t="s">
        <v>305</v>
      </c>
      <c r="B18" s="3"/>
      <c r="C18" s="1" t="s">
        <v>323</v>
      </c>
      <c r="D18" s="1" t="s">
        <v>312</v>
      </c>
      <c r="E18" s="3" t="s">
        <v>18</v>
      </c>
      <c r="F18" s="4" t="s">
        <v>296</v>
      </c>
      <c r="G18" s="3">
        <f t="shared" si="1"/>
        <v>4.3499999999999997E-2</v>
      </c>
      <c r="I18">
        <v>43.5</v>
      </c>
    </row>
    <row r="19" spans="1:9">
      <c r="A19" s="1" t="s">
        <v>306</v>
      </c>
      <c r="B19" s="3"/>
      <c r="C19" s="1" t="s">
        <v>324</v>
      </c>
      <c r="D19" s="1" t="s">
        <v>312</v>
      </c>
      <c r="E19" s="3" t="s">
        <v>18</v>
      </c>
      <c r="F19" s="4" t="s">
        <v>296</v>
      </c>
      <c r="G19" s="3">
        <f t="shared" si="1"/>
        <v>4.8000000000000001E-2</v>
      </c>
      <c r="I19">
        <v>48</v>
      </c>
    </row>
    <row r="20" spans="1:9">
      <c r="A20" s="1" t="s">
        <v>307</v>
      </c>
      <c r="B20" s="3"/>
      <c r="C20" s="1" t="s">
        <v>325</v>
      </c>
      <c r="D20" s="1" t="s">
        <v>312</v>
      </c>
      <c r="E20" s="3" t="s">
        <v>18</v>
      </c>
      <c r="F20" s="4" t="s">
        <v>296</v>
      </c>
      <c r="G20" s="3">
        <f t="shared" si="1"/>
        <v>0.11699999999999999</v>
      </c>
      <c r="I20">
        <v>117</v>
      </c>
    </row>
    <row r="21" spans="1:9">
      <c r="A21" s="1" t="s">
        <v>309</v>
      </c>
      <c r="B21" s="3"/>
      <c r="C21" s="1" t="s">
        <v>308</v>
      </c>
      <c r="D21" s="1" t="s">
        <v>312</v>
      </c>
      <c r="E21" s="3" t="s">
        <v>18</v>
      </c>
      <c r="F21" s="4" t="s">
        <v>296</v>
      </c>
      <c r="G21" s="3">
        <f t="shared" si="1"/>
        <v>0</v>
      </c>
    </row>
    <row r="24" spans="1:9">
      <c r="A24" s="3"/>
      <c r="B24" s="3"/>
      <c r="C24" s="3" t="s">
        <v>3</v>
      </c>
      <c r="D24" s="3"/>
      <c r="E24" s="3"/>
      <c r="F24" s="3"/>
      <c r="G24" s="3"/>
    </row>
    <row r="25" spans="1:9">
      <c r="A25" s="3"/>
      <c r="B25" s="3"/>
      <c r="C25" s="3" t="s">
        <v>0</v>
      </c>
      <c r="D25" s="3" t="s">
        <v>5</v>
      </c>
      <c r="E25" s="3" t="s">
        <v>1</v>
      </c>
      <c r="F25" s="3" t="s">
        <v>2</v>
      </c>
      <c r="G25" s="3" t="s">
        <v>4</v>
      </c>
    </row>
    <row r="26" spans="1:9">
      <c r="A26" s="1" t="s">
        <v>303</v>
      </c>
      <c r="B26" s="3"/>
      <c r="C26" s="1" t="s">
        <v>321</v>
      </c>
      <c r="D26" s="1" t="s">
        <v>313</v>
      </c>
      <c r="E26" s="3" t="s">
        <v>18</v>
      </c>
      <c r="F26" s="4" t="s">
        <v>296</v>
      </c>
      <c r="G26" s="3">
        <f t="shared" ref="G26:G31" si="2">I26/1000000*1000</f>
        <v>5.8999999999999997E-2</v>
      </c>
      <c r="I26">
        <v>59</v>
      </c>
    </row>
    <row r="27" spans="1:9">
      <c r="A27" s="1" t="s">
        <v>304</v>
      </c>
      <c r="B27" s="3"/>
      <c r="C27" s="1" t="s">
        <v>322</v>
      </c>
      <c r="D27" s="1" t="s">
        <v>313</v>
      </c>
      <c r="E27" s="3" t="s">
        <v>18</v>
      </c>
      <c r="F27" s="4" t="s">
        <v>296</v>
      </c>
      <c r="G27" s="3">
        <f t="shared" si="2"/>
        <v>7.6999999999999999E-2</v>
      </c>
      <c r="I27">
        <v>77</v>
      </c>
    </row>
    <row r="28" spans="1:9">
      <c r="A28" s="1" t="s">
        <v>305</v>
      </c>
      <c r="B28" s="3"/>
      <c r="C28" s="1" t="s">
        <v>323</v>
      </c>
      <c r="D28" s="1" t="s">
        <v>313</v>
      </c>
      <c r="E28" s="3" t="s">
        <v>18</v>
      </c>
      <c r="F28" s="4" t="s">
        <v>296</v>
      </c>
      <c r="G28" s="3">
        <f t="shared" si="2"/>
        <v>5.6000000000000001E-2</v>
      </c>
      <c r="I28">
        <v>56</v>
      </c>
    </row>
    <row r="29" spans="1:9">
      <c r="A29" s="1" t="s">
        <v>306</v>
      </c>
      <c r="B29" s="3"/>
      <c r="C29" s="1" t="s">
        <v>324</v>
      </c>
      <c r="D29" s="1" t="s">
        <v>313</v>
      </c>
      <c r="E29" s="3" t="s">
        <v>18</v>
      </c>
      <c r="F29" s="4" t="s">
        <v>296</v>
      </c>
      <c r="G29" s="3">
        <f t="shared" si="2"/>
        <v>7.8E-2</v>
      </c>
      <c r="I29">
        <v>78</v>
      </c>
    </row>
    <row r="30" spans="1:9">
      <c r="A30" s="1" t="s">
        <v>307</v>
      </c>
      <c r="B30" s="3"/>
      <c r="C30" s="1" t="s">
        <v>325</v>
      </c>
      <c r="D30" s="1" t="s">
        <v>313</v>
      </c>
      <c r="E30" s="3" t="s">
        <v>18</v>
      </c>
      <c r="F30" s="4" t="s">
        <v>296</v>
      </c>
      <c r="G30" s="3">
        <f t="shared" si="2"/>
        <v>0.11</v>
      </c>
      <c r="I30">
        <v>110</v>
      </c>
    </row>
    <row r="31" spans="1:9">
      <c r="A31" s="1" t="s">
        <v>309</v>
      </c>
      <c r="B31" s="3"/>
      <c r="C31" s="1" t="s">
        <v>308</v>
      </c>
      <c r="D31" s="1" t="s">
        <v>313</v>
      </c>
      <c r="E31" s="3" t="s">
        <v>18</v>
      </c>
      <c r="F31" s="4" t="s">
        <v>296</v>
      </c>
      <c r="G31" s="3">
        <f t="shared" si="2"/>
        <v>0</v>
      </c>
    </row>
  </sheetData>
  <phoneticPr fontId="2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C372-2B04-48DA-B8A0-9EB3D044A343}">
  <sheetPr codeName="Sheet10"/>
  <dimension ref="A1:AJ57"/>
  <sheetViews>
    <sheetView zoomScale="70" zoomScaleNormal="70" workbookViewId="0">
      <selection activeCell="AD15" sqref="AD15"/>
    </sheetView>
  </sheetViews>
  <sheetFormatPr defaultColWidth="26.125" defaultRowHeight="13.5"/>
  <cols>
    <col min="1" max="1" width="25.75" bestFit="1" customWidth="1"/>
    <col min="2" max="2" width="12" bestFit="1" customWidth="1"/>
    <col min="3" max="4" width="16.625" bestFit="1" customWidth="1"/>
    <col min="5" max="5" width="15.25" bestFit="1" customWidth="1"/>
    <col min="6" max="6" width="19.25" bestFit="1" customWidth="1"/>
    <col min="7" max="7" width="30.125" bestFit="1" customWidth="1"/>
    <col min="8" max="8" width="27.125" bestFit="1" customWidth="1"/>
    <col min="9" max="9" width="16.625" bestFit="1" customWidth="1"/>
    <col min="10" max="10" width="12.625" bestFit="1" customWidth="1"/>
    <col min="11" max="11" width="16.625" bestFit="1" customWidth="1"/>
    <col min="12" max="12" width="12.625" bestFit="1" customWidth="1"/>
    <col min="13" max="14" width="25.875" bestFit="1" customWidth="1"/>
    <col min="15" max="15" width="23.25" bestFit="1" customWidth="1"/>
    <col min="16" max="16" width="27.125" bestFit="1" customWidth="1"/>
    <col min="17" max="17" width="27.125" style="14" customWidth="1"/>
    <col min="18" max="18" width="27.125" bestFit="1" customWidth="1"/>
    <col min="19" max="23" width="23.25" bestFit="1" customWidth="1"/>
    <col min="24" max="28" width="20.5" bestFit="1" customWidth="1"/>
    <col min="29" max="30" width="22.125" customWidth="1"/>
    <col min="31" max="31" width="22.125" bestFit="1" customWidth="1"/>
    <col min="32" max="32" width="22.125" style="19" customWidth="1"/>
    <col min="33" max="33" width="24.375" bestFit="1" customWidth="1"/>
    <col min="34" max="34" width="24.375" style="19" customWidth="1"/>
    <col min="35" max="35" width="23.25" bestFit="1" customWidth="1"/>
    <col min="36" max="36" width="25.875" bestFit="1" customWidth="1"/>
  </cols>
  <sheetData>
    <row r="1" spans="1:36" s="3" customFormat="1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  <c r="AC1" s="3">
        <v>29</v>
      </c>
      <c r="AD1" s="3">
        <v>30</v>
      </c>
      <c r="AE1" s="3">
        <v>31</v>
      </c>
      <c r="AF1" s="3">
        <v>32</v>
      </c>
      <c r="AG1" s="3">
        <v>33</v>
      </c>
      <c r="AH1" s="3">
        <v>34</v>
      </c>
      <c r="AI1" s="3">
        <v>35</v>
      </c>
      <c r="AJ1" s="3">
        <v>36</v>
      </c>
    </row>
    <row r="2" spans="1:36" ht="15.75" thickBot="1">
      <c r="A2" s="52" t="s">
        <v>27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18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21"/>
      <c r="AG2" s="52"/>
      <c r="AH2" s="21"/>
      <c r="AI2" s="29" t="s">
        <v>11</v>
      </c>
      <c r="AJ2" s="32" t="s">
        <v>12</v>
      </c>
    </row>
    <row r="3" spans="1:36" ht="15.75">
      <c r="A3" s="21" t="s">
        <v>28</v>
      </c>
      <c r="B3" s="21" t="s">
        <v>29</v>
      </c>
      <c r="C3" s="58" t="s">
        <v>30</v>
      </c>
      <c r="D3" s="59"/>
      <c r="E3" s="59"/>
      <c r="F3" s="60"/>
      <c r="G3" s="61"/>
      <c r="H3" s="62"/>
      <c r="I3" s="63" t="s">
        <v>31</v>
      </c>
      <c r="J3" s="64"/>
      <c r="K3" s="64"/>
      <c r="L3" s="64"/>
      <c r="M3" s="65"/>
      <c r="N3" s="66" t="s">
        <v>32</v>
      </c>
      <c r="O3" s="67"/>
      <c r="P3" s="68"/>
      <c r="Q3" s="17"/>
      <c r="R3" s="55" t="s">
        <v>33</v>
      </c>
      <c r="S3" s="56"/>
      <c r="T3" s="56"/>
      <c r="U3" s="56"/>
      <c r="V3" s="56"/>
      <c r="W3" s="56"/>
      <c r="X3" s="56"/>
      <c r="Y3" s="56"/>
      <c r="Z3" s="56"/>
      <c r="AA3" s="56"/>
      <c r="AB3" s="57"/>
      <c r="AC3" s="53" t="s">
        <v>34</v>
      </c>
      <c r="AD3" s="54"/>
      <c r="AE3" s="55" t="s">
        <v>35</v>
      </c>
      <c r="AF3" s="56"/>
      <c r="AG3" s="56"/>
      <c r="AH3" s="56"/>
      <c r="AI3" s="56"/>
      <c r="AJ3" s="57"/>
    </row>
    <row r="4" spans="1:36" ht="25.5">
      <c r="A4" s="20"/>
      <c r="B4" s="20"/>
      <c r="C4" s="22" t="s">
        <v>36</v>
      </c>
      <c r="D4" s="23" t="s">
        <v>37</v>
      </c>
      <c r="E4" s="23" t="s">
        <v>38</v>
      </c>
      <c r="F4" s="23" t="s">
        <v>39</v>
      </c>
      <c r="G4" s="23" t="s">
        <v>40</v>
      </c>
      <c r="H4" s="24" t="s">
        <v>41</v>
      </c>
      <c r="I4" s="25" t="s">
        <v>42</v>
      </c>
      <c r="J4" s="26" t="s">
        <v>43</v>
      </c>
      <c r="K4" s="26" t="s">
        <v>44</v>
      </c>
      <c r="L4" s="26" t="s">
        <v>45</v>
      </c>
      <c r="M4" s="27" t="s">
        <v>46</v>
      </c>
      <c r="N4" s="22" t="s">
        <v>47</v>
      </c>
      <c r="O4" s="23" t="s">
        <v>48</v>
      </c>
      <c r="P4" s="28" t="s">
        <v>49</v>
      </c>
      <c r="Q4" s="16" t="s">
        <v>13</v>
      </c>
      <c r="R4" s="25" t="s">
        <v>50</v>
      </c>
      <c r="S4" s="29" t="s">
        <v>51</v>
      </c>
      <c r="T4" s="29" t="s">
        <v>52</v>
      </c>
      <c r="U4" s="29" t="s">
        <v>53</v>
      </c>
      <c r="V4" s="29" t="s">
        <v>54</v>
      </c>
      <c r="W4" s="29" t="s">
        <v>55</v>
      </c>
      <c r="X4" s="26" t="s">
        <v>56</v>
      </c>
      <c r="Y4" s="26" t="s">
        <v>57</v>
      </c>
      <c r="Z4" s="26" t="s">
        <v>58</v>
      </c>
      <c r="AA4" s="26" t="s">
        <v>59</v>
      </c>
      <c r="AB4" s="27" t="s">
        <v>60</v>
      </c>
      <c r="AC4" s="30" t="s">
        <v>61</v>
      </c>
      <c r="AD4" s="31" t="s">
        <v>62</v>
      </c>
      <c r="AE4" s="25" t="s">
        <v>15</v>
      </c>
      <c r="AF4" s="11" t="s">
        <v>299</v>
      </c>
      <c r="AG4" s="26" t="s">
        <v>16</v>
      </c>
      <c r="AH4" s="11" t="s">
        <v>300</v>
      </c>
      <c r="AI4" s="21" t="s">
        <v>298</v>
      </c>
      <c r="AJ4" s="21" t="s">
        <v>248</v>
      </c>
    </row>
    <row r="5" spans="1:36">
      <c r="A5" s="21" t="s">
        <v>186</v>
      </c>
      <c r="B5" s="51">
        <v>0.33657442034405388</v>
      </c>
      <c r="C5" s="33" t="s">
        <v>63</v>
      </c>
      <c r="D5" s="34" t="s">
        <v>64</v>
      </c>
      <c r="E5" s="34" t="s">
        <v>187</v>
      </c>
      <c r="F5" s="35" t="s">
        <v>186</v>
      </c>
      <c r="G5" s="36" t="s">
        <v>188</v>
      </c>
      <c r="H5" s="37"/>
      <c r="I5" s="38" t="s">
        <v>162</v>
      </c>
      <c r="J5" s="39">
        <v>0.68</v>
      </c>
      <c r="K5" s="40" t="s">
        <v>102</v>
      </c>
      <c r="L5" s="39">
        <v>0.32</v>
      </c>
      <c r="M5" s="41" t="s">
        <v>162</v>
      </c>
      <c r="N5" s="47">
        <v>99</v>
      </c>
      <c r="O5" s="42">
        <v>285</v>
      </c>
      <c r="P5" s="44"/>
      <c r="Q5" s="15">
        <f t="shared" ref="Q5:Q36" si="0">N5/O5</f>
        <v>0.3473684210526316</v>
      </c>
      <c r="R5" s="45">
        <v>189</v>
      </c>
      <c r="S5" s="48">
        <v>195</v>
      </c>
      <c r="T5" s="48">
        <v>280</v>
      </c>
      <c r="U5" s="48">
        <v>285</v>
      </c>
      <c r="V5" s="48"/>
      <c r="W5" s="48"/>
      <c r="X5" s="46">
        <v>9.15</v>
      </c>
      <c r="Y5" s="46">
        <v>9.2420000000000009</v>
      </c>
      <c r="Z5" s="46">
        <v>13.696</v>
      </c>
      <c r="AA5" s="46"/>
      <c r="AB5" s="49"/>
      <c r="AC5" s="43">
        <v>9.0999999999999998E-2</v>
      </c>
      <c r="AD5" s="44">
        <v>284</v>
      </c>
      <c r="AE5" s="45">
        <v>1.63</v>
      </c>
      <c r="AF5" s="12">
        <f t="shared" ref="AF5:AF36" si="1">AE5/O5*60</f>
        <v>0.34315789473684205</v>
      </c>
      <c r="AG5" s="46">
        <v>4.54</v>
      </c>
      <c r="AH5" s="13">
        <f t="shared" ref="AH5:AH36" si="2">AG5/O5*60</f>
        <v>0.95578947368421052</v>
      </c>
      <c r="AI5" s="48">
        <v>6</v>
      </c>
      <c r="AJ5" s="50">
        <v>5</v>
      </c>
    </row>
    <row r="6" spans="1:36">
      <c r="A6" s="21" t="s">
        <v>189</v>
      </c>
      <c r="B6" s="51">
        <v>0.33657442034405388</v>
      </c>
      <c r="C6" s="33" t="s">
        <v>63</v>
      </c>
      <c r="D6" s="34" t="s">
        <v>64</v>
      </c>
      <c r="E6" s="34" t="s">
        <v>190</v>
      </c>
      <c r="F6" s="35" t="s">
        <v>189</v>
      </c>
      <c r="G6" s="36" t="s">
        <v>191</v>
      </c>
      <c r="H6" s="37"/>
      <c r="I6" s="38" t="s">
        <v>162</v>
      </c>
      <c r="J6" s="39">
        <v>0.68</v>
      </c>
      <c r="K6" s="40" t="s">
        <v>102</v>
      </c>
      <c r="L6" s="39">
        <v>0.32</v>
      </c>
      <c r="M6" s="41" t="s">
        <v>162</v>
      </c>
      <c r="N6" s="47">
        <v>99</v>
      </c>
      <c r="O6" s="42">
        <v>285</v>
      </c>
      <c r="P6" s="44"/>
      <c r="Q6" s="15">
        <f t="shared" si="0"/>
        <v>0.3473684210526316</v>
      </c>
      <c r="R6" s="45">
        <v>189</v>
      </c>
      <c r="S6" s="48">
        <v>195</v>
      </c>
      <c r="T6" s="48">
        <v>280</v>
      </c>
      <c r="U6" s="48">
        <v>285</v>
      </c>
      <c r="V6" s="48"/>
      <c r="W6" s="48"/>
      <c r="X6" s="46">
        <v>9.15</v>
      </c>
      <c r="Y6" s="46">
        <v>9.2420000000000009</v>
      </c>
      <c r="Z6" s="46">
        <v>13.696</v>
      </c>
      <c r="AA6" s="46"/>
      <c r="AB6" s="49"/>
      <c r="AC6" s="43">
        <v>9.0999999999999998E-2</v>
      </c>
      <c r="AD6" s="44">
        <v>283</v>
      </c>
      <c r="AE6" s="45">
        <v>1.63</v>
      </c>
      <c r="AF6" s="12">
        <f t="shared" si="1"/>
        <v>0.34315789473684205</v>
      </c>
      <c r="AG6" s="46">
        <v>4.49</v>
      </c>
      <c r="AH6" s="13">
        <f t="shared" si="2"/>
        <v>0.94526315789473692</v>
      </c>
      <c r="AI6" s="48">
        <v>6</v>
      </c>
      <c r="AJ6" s="50">
        <v>5</v>
      </c>
    </row>
    <row r="7" spans="1:36">
      <c r="A7" s="21" t="s">
        <v>192</v>
      </c>
      <c r="B7" s="51">
        <v>0.33657442034405388</v>
      </c>
      <c r="C7" s="33" t="s">
        <v>63</v>
      </c>
      <c r="D7" s="34" t="s">
        <v>64</v>
      </c>
      <c r="E7" s="34" t="s">
        <v>193</v>
      </c>
      <c r="F7" s="35" t="s">
        <v>192</v>
      </c>
      <c r="G7" s="36" t="s">
        <v>194</v>
      </c>
      <c r="H7" s="37"/>
      <c r="I7" s="38" t="s">
        <v>162</v>
      </c>
      <c r="J7" s="39">
        <v>0.68</v>
      </c>
      <c r="K7" s="40" t="s">
        <v>102</v>
      </c>
      <c r="L7" s="39">
        <v>0.32</v>
      </c>
      <c r="M7" s="41" t="s">
        <v>162</v>
      </c>
      <c r="N7" s="47">
        <v>99</v>
      </c>
      <c r="O7" s="42">
        <v>285</v>
      </c>
      <c r="P7" s="44"/>
      <c r="Q7" s="15">
        <f t="shared" si="0"/>
        <v>0.3473684210526316</v>
      </c>
      <c r="R7" s="45">
        <v>189</v>
      </c>
      <c r="S7" s="48">
        <v>195</v>
      </c>
      <c r="T7" s="48">
        <v>280</v>
      </c>
      <c r="U7" s="48">
        <v>285</v>
      </c>
      <c r="V7" s="48"/>
      <c r="W7" s="48"/>
      <c r="X7" s="46">
        <v>9.15</v>
      </c>
      <c r="Y7" s="46">
        <v>9.2420000000000009</v>
      </c>
      <c r="Z7" s="46">
        <v>13.696</v>
      </c>
      <c r="AA7" s="46"/>
      <c r="AB7" s="49"/>
      <c r="AC7" s="43">
        <v>9.0999999999999998E-2</v>
      </c>
      <c r="AD7" s="44">
        <v>284</v>
      </c>
      <c r="AE7" s="45">
        <v>1.63</v>
      </c>
      <c r="AF7" s="12">
        <f t="shared" si="1"/>
        <v>0.34315789473684205</v>
      </c>
      <c r="AG7" s="46">
        <v>4.54</v>
      </c>
      <c r="AH7" s="13">
        <f t="shared" si="2"/>
        <v>0.95578947368421052</v>
      </c>
      <c r="AI7" s="48">
        <v>6</v>
      </c>
      <c r="AJ7" s="50">
        <v>5</v>
      </c>
    </row>
    <row r="8" spans="1:36">
      <c r="A8" s="21" t="s">
        <v>157</v>
      </c>
      <c r="B8" s="51">
        <v>0.18117765475591344</v>
      </c>
      <c r="C8" s="33" t="s">
        <v>93</v>
      </c>
      <c r="D8" s="34" t="s">
        <v>83</v>
      </c>
      <c r="E8" s="34" t="s">
        <v>158</v>
      </c>
      <c r="F8" s="35" t="s">
        <v>159</v>
      </c>
      <c r="G8" s="36" t="s">
        <v>160</v>
      </c>
      <c r="H8" s="37"/>
      <c r="I8" s="38" t="s">
        <v>161</v>
      </c>
      <c r="J8" s="39">
        <v>0.8</v>
      </c>
      <c r="K8" s="40" t="s">
        <v>162</v>
      </c>
      <c r="L8" s="39">
        <v>0.2</v>
      </c>
      <c r="M8" s="41" t="s">
        <v>162</v>
      </c>
      <c r="N8" s="47">
        <v>93</v>
      </c>
      <c r="O8" s="42">
        <v>255</v>
      </c>
      <c r="P8" s="44"/>
      <c r="Q8" s="15">
        <f t="shared" si="0"/>
        <v>0.36470588235294116</v>
      </c>
      <c r="R8" s="45">
        <v>393.60500000000002</v>
      </c>
      <c r="S8" s="48">
        <v>93</v>
      </c>
      <c r="T8" s="48">
        <v>174.8</v>
      </c>
      <c r="U8" s="48">
        <v>199</v>
      </c>
      <c r="V8" s="48">
        <v>237.6</v>
      </c>
      <c r="W8" s="48"/>
      <c r="X8" s="46">
        <v>9.4</v>
      </c>
      <c r="Y8" s="46">
        <v>9.4</v>
      </c>
      <c r="Z8" s="46">
        <v>9.4</v>
      </c>
      <c r="AA8" s="46">
        <v>51.28</v>
      </c>
      <c r="AB8" s="49"/>
      <c r="AC8" s="43">
        <v>9.0999999999999998E-2</v>
      </c>
      <c r="AD8" s="44">
        <v>24</v>
      </c>
      <c r="AE8" s="45">
        <v>5.79</v>
      </c>
      <c r="AF8" s="12">
        <f t="shared" si="1"/>
        <v>1.3623529411764705</v>
      </c>
      <c r="AG8" s="46">
        <v>5.79</v>
      </c>
      <c r="AH8" s="13">
        <f t="shared" si="2"/>
        <v>1.3623529411764705</v>
      </c>
      <c r="AI8" s="48">
        <v>4</v>
      </c>
      <c r="AJ8" s="50">
        <v>0.5</v>
      </c>
    </row>
    <row r="9" spans="1:36">
      <c r="A9" s="21" t="s">
        <v>163</v>
      </c>
      <c r="B9" s="51">
        <v>0.18117765475591344</v>
      </c>
      <c r="C9" s="33" t="s">
        <v>93</v>
      </c>
      <c r="D9" s="34" t="s">
        <v>83</v>
      </c>
      <c r="E9" s="34" t="s">
        <v>164</v>
      </c>
      <c r="F9" s="35" t="s">
        <v>165</v>
      </c>
      <c r="G9" s="36" t="s">
        <v>166</v>
      </c>
      <c r="H9" s="37"/>
      <c r="I9" s="38" t="s">
        <v>161</v>
      </c>
      <c r="J9" s="39">
        <v>0.8</v>
      </c>
      <c r="K9" s="40" t="s">
        <v>162</v>
      </c>
      <c r="L9" s="39">
        <v>0.2</v>
      </c>
      <c r="M9" s="41" t="s">
        <v>162</v>
      </c>
      <c r="N9" s="47">
        <v>93</v>
      </c>
      <c r="O9" s="42">
        <v>258</v>
      </c>
      <c r="P9" s="44"/>
      <c r="Q9" s="15">
        <f t="shared" si="0"/>
        <v>0.36046511627906974</v>
      </c>
      <c r="R9" s="45">
        <v>393.60500000000002</v>
      </c>
      <c r="S9" s="48">
        <v>93</v>
      </c>
      <c r="T9" s="48">
        <v>174.8</v>
      </c>
      <c r="U9" s="48">
        <v>199</v>
      </c>
      <c r="V9" s="48">
        <v>237.6</v>
      </c>
      <c r="W9" s="48"/>
      <c r="X9" s="46">
        <v>9.4</v>
      </c>
      <c r="Y9" s="46">
        <v>9.4</v>
      </c>
      <c r="Z9" s="46">
        <v>9.4</v>
      </c>
      <c r="AA9" s="46">
        <v>51.28</v>
      </c>
      <c r="AB9" s="49"/>
      <c r="AC9" s="43">
        <v>9.0999999999999998E-2</v>
      </c>
      <c r="AD9" s="44">
        <v>24</v>
      </c>
      <c r="AE9" s="45">
        <v>5.79</v>
      </c>
      <c r="AF9" s="12">
        <f t="shared" si="1"/>
        <v>1.3465116279069769</v>
      </c>
      <c r="AG9" s="46">
        <v>5.79</v>
      </c>
      <c r="AH9" s="13">
        <f t="shared" si="2"/>
        <v>1.3465116279069769</v>
      </c>
      <c r="AI9" s="48">
        <v>4</v>
      </c>
      <c r="AJ9" s="50">
        <v>0.5</v>
      </c>
    </row>
    <row r="10" spans="1:36">
      <c r="A10" s="21" t="s">
        <v>65</v>
      </c>
      <c r="B10" s="51">
        <v>0.42461175545508167</v>
      </c>
      <c r="C10" s="33" t="s">
        <v>63</v>
      </c>
      <c r="D10" s="34" t="s">
        <v>64</v>
      </c>
      <c r="E10" s="34" t="s">
        <v>66</v>
      </c>
      <c r="F10" s="35" t="s">
        <v>65</v>
      </c>
      <c r="G10" s="36" t="s">
        <v>67</v>
      </c>
      <c r="H10" s="37"/>
      <c r="I10" s="38" t="s">
        <v>68</v>
      </c>
      <c r="J10" s="39">
        <v>1</v>
      </c>
      <c r="K10" s="40"/>
      <c r="L10" s="39"/>
      <c r="M10" s="41" t="s">
        <v>68</v>
      </c>
      <c r="N10" s="47">
        <v>36</v>
      </c>
      <c r="O10" s="42">
        <v>258</v>
      </c>
      <c r="P10" s="44"/>
      <c r="Q10" s="15">
        <f t="shared" si="0"/>
        <v>0.13953488372093023</v>
      </c>
      <c r="R10" s="45">
        <v>187.43199999999999</v>
      </c>
      <c r="S10" s="48">
        <v>120</v>
      </c>
      <c r="T10" s="48">
        <v>190</v>
      </c>
      <c r="U10" s="48">
        <v>258</v>
      </c>
      <c r="V10" s="48"/>
      <c r="W10" s="48"/>
      <c r="X10" s="46">
        <v>8.0129999999999999</v>
      </c>
      <c r="Y10" s="46">
        <v>8.6739999999999995</v>
      </c>
      <c r="Z10" s="46">
        <v>8.7479999999999993</v>
      </c>
      <c r="AA10" s="46"/>
      <c r="AB10" s="49"/>
      <c r="AC10" s="43">
        <v>6.2E-2</v>
      </c>
      <c r="AD10" s="44">
        <v>480</v>
      </c>
      <c r="AE10" s="45">
        <v>3.87</v>
      </c>
      <c r="AF10" s="12">
        <f t="shared" si="1"/>
        <v>0.9</v>
      </c>
      <c r="AG10" s="46">
        <v>3.86</v>
      </c>
      <c r="AH10" s="13">
        <f t="shared" si="2"/>
        <v>0.89767441860465114</v>
      </c>
      <c r="AI10" s="48">
        <v>4</v>
      </c>
      <c r="AJ10" s="50">
        <v>3.5</v>
      </c>
    </row>
    <row r="11" spans="1:36">
      <c r="A11" s="21" t="s">
        <v>69</v>
      </c>
      <c r="B11" s="51">
        <v>0.69720151060327296</v>
      </c>
      <c r="C11" s="33" t="s">
        <v>63</v>
      </c>
      <c r="D11" s="34" t="s">
        <v>64</v>
      </c>
      <c r="E11" s="34" t="s">
        <v>70</v>
      </c>
      <c r="F11" s="35" t="s">
        <v>69</v>
      </c>
      <c r="G11" s="36" t="s">
        <v>71</v>
      </c>
      <c r="H11" s="37"/>
      <c r="I11" s="38" t="s">
        <v>68</v>
      </c>
      <c r="J11" s="39">
        <v>1</v>
      </c>
      <c r="K11" s="40"/>
      <c r="L11" s="39"/>
      <c r="M11" s="41" t="s">
        <v>68</v>
      </c>
      <c r="N11" s="47">
        <v>216</v>
      </c>
      <c r="O11" s="42">
        <v>444</v>
      </c>
      <c r="P11" s="44">
        <v>439</v>
      </c>
      <c r="Q11" s="15">
        <f t="shared" si="0"/>
        <v>0.48648648648648651</v>
      </c>
      <c r="R11" s="45">
        <v>589.4</v>
      </c>
      <c r="S11" s="48">
        <v>220</v>
      </c>
      <c r="T11" s="48">
        <v>430</v>
      </c>
      <c r="U11" s="48">
        <v>440</v>
      </c>
      <c r="V11" s="48">
        <v>444</v>
      </c>
      <c r="W11" s="48"/>
      <c r="X11" s="46">
        <v>4.24</v>
      </c>
      <c r="Y11" s="46">
        <v>5.3639999999999999</v>
      </c>
      <c r="Z11" s="46">
        <v>5.5250000000000004</v>
      </c>
      <c r="AA11" s="46">
        <v>5.5250000000000004</v>
      </c>
      <c r="AB11" s="49"/>
      <c r="AC11" s="43">
        <v>6.2E-2</v>
      </c>
      <c r="AD11" s="44">
        <v>192</v>
      </c>
      <c r="AE11" s="45">
        <v>8.83</v>
      </c>
      <c r="AF11" s="12">
        <f t="shared" si="1"/>
        <v>1.1932432432432434</v>
      </c>
      <c r="AG11" s="46">
        <v>12.38</v>
      </c>
      <c r="AH11" s="13">
        <f t="shared" si="2"/>
        <v>1.6729729729729732</v>
      </c>
      <c r="AI11" s="48">
        <v>4</v>
      </c>
      <c r="AJ11" s="50">
        <v>1</v>
      </c>
    </row>
    <row r="12" spans="1:36">
      <c r="A12" s="21" t="s">
        <v>72</v>
      </c>
      <c r="B12" s="51">
        <v>0.4166425554076732</v>
      </c>
      <c r="C12" s="33" t="s">
        <v>63</v>
      </c>
      <c r="D12" s="34" t="s">
        <v>64</v>
      </c>
      <c r="E12" s="34" t="s">
        <v>73</v>
      </c>
      <c r="F12" s="35" t="s">
        <v>72</v>
      </c>
      <c r="G12" s="36" t="s">
        <v>74</v>
      </c>
      <c r="H12" s="37"/>
      <c r="I12" s="38" t="s">
        <v>68</v>
      </c>
      <c r="J12" s="39">
        <v>1</v>
      </c>
      <c r="K12" s="40"/>
      <c r="L12" s="39"/>
      <c r="M12" s="41" t="s">
        <v>68</v>
      </c>
      <c r="N12" s="47">
        <v>15</v>
      </c>
      <c r="O12" s="42">
        <v>90</v>
      </c>
      <c r="P12" s="44"/>
      <c r="Q12" s="15">
        <f t="shared" si="0"/>
        <v>0.16666666666666666</v>
      </c>
      <c r="R12" s="45">
        <v>281</v>
      </c>
      <c r="S12" s="48">
        <v>40</v>
      </c>
      <c r="T12" s="48">
        <v>90</v>
      </c>
      <c r="U12" s="48"/>
      <c r="V12" s="48"/>
      <c r="W12" s="48"/>
      <c r="X12" s="46">
        <v>7.7119999999999997</v>
      </c>
      <c r="Y12" s="46">
        <v>9.5690000000000008</v>
      </c>
      <c r="Z12" s="46"/>
      <c r="AA12" s="46"/>
      <c r="AB12" s="49"/>
      <c r="AC12" s="43">
        <v>6.2E-2</v>
      </c>
      <c r="AD12" s="44">
        <v>174</v>
      </c>
      <c r="AE12" s="45">
        <v>5</v>
      </c>
      <c r="AF12" s="12">
        <f t="shared" si="1"/>
        <v>3.333333333333333</v>
      </c>
      <c r="AG12" s="46">
        <v>5</v>
      </c>
      <c r="AH12" s="13">
        <f t="shared" si="2"/>
        <v>3.333333333333333</v>
      </c>
      <c r="AI12" s="48">
        <v>4</v>
      </c>
      <c r="AJ12" s="50">
        <v>1</v>
      </c>
    </row>
    <row r="13" spans="1:36">
      <c r="A13" s="21" t="s">
        <v>75</v>
      </c>
      <c r="B13" s="51">
        <v>0.4166425554076732</v>
      </c>
      <c r="C13" s="33" t="s">
        <v>63</v>
      </c>
      <c r="D13" s="34" t="s">
        <v>64</v>
      </c>
      <c r="E13" s="34" t="s">
        <v>76</v>
      </c>
      <c r="F13" s="35" t="s">
        <v>75</v>
      </c>
      <c r="G13" s="36" t="s">
        <v>77</v>
      </c>
      <c r="H13" s="37"/>
      <c r="I13" s="38" t="s">
        <v>68</v>
      </c>
      <c r="J13" s="39">
        <v>1</v>
      </c>
      <c r="K13" s="40"/>
      <c r="L13" s="39"/>
      <c r="M13" s="41" t="s">
        <v>68</v>
      </c>
      <c r="N13" s="47">
        <v>15</v>
      </c>
      <c r="O13" s="42">
        <v>90</v>
      </c>
      <c r="P13" s="44"/>
      <c r="Q13" s="15">
        <f t="shared" si="0"/>
        <v>0.16666666666666666</v>
      </c>
      <c r="R13" s="45">
        <v>281</v>
      </c>
      <c r="S13" s="48">
        <v>40</v>
      </c>
      <c r="T13" s="48">
        <v>90</v>
      </c>
      <c r="U13" s="48"/>
      <c r="V13" s="48"/>
      <c r="W13" s="48"/>
      <c r="X13" s="46">
        <v>7.7119999999999997</v>
      </c>
      <c r="Y13" s="46">
        <v>9.5690000000000008</v>
      </c>
      <c r="Z13" s="46"/>
      <c r="AA13" s="46"/>
      <c r="AB13" s="49"/>
      <c r="AC13" s="43">
        <v>6.2E-2</v>
      </c>
      <c r="AD13" s="44">
        <v>174</v>
      </c>
      <c r="AE13" s="45">
        <v>5</v>
      </c>
      <c r="AF13" s="12">
        <f t="shared" si="1"/>
        <v>3.333333333333333</v>
      </c>
      <c r="AG13" s="46">
        <v>5</v>
      </c>
      <c r="AH13" s="13">
        <f t="shared" si="2"/>
        <v>3.333333333333333</v>
      </c>
      <c r="AI13" s="48">
        <v>4</v>
      </c>
      <c r="AJ13" s="50">
        <v>1</v>
      </c>
    </row>
    <row r="14" spans="1:36">
      <c r="A14" s="21" t="s">
        <v>78</v>
      </c>
      <c r="B14" s="51">
        <v>0.4166425554076732</v>
      </c>
      <c r="C14" s="33" t="s">
        <v>63</v>
      </c>
      <c r="D14" s="34" t="s">
        <v>64</v>
      </c>
      <c r="E14" s="34" t="s">
        <v>79</v>
      </c>
      <c r="F14" s="35" t="s">
        <v>78</v>
      </c>
      <c r="G14" s="36" t="s">
        <v>80</v>
      </c>
      <c r="H14" s="37"/>
      <c r="I14" s="38" t="s">
        <v>68</v>
      </c>
      <c r="J14" s="39">
        <v>1</v>
      </c>
      <c r="K14" s="40"/>
      <c r="L14" s="39"/>
      <c r="M14" s="41" t="s">
        <v>68</v>
      </c>
      <c r="N14" s="47">
        <v>15</v>
      </c>
      <c r="O14" s="42">
        <v>90</v>
      </c>
      <c r="P14" s="44"/>
      <c r="Q14" s="15">
        <f t="shared" si="0"/>
        <v>0.16666666666666666</v>
      </c>
      <c r="R14" s="45">
        <v>281</v>
      </c>
      <c r="S14" s="48">
        <v>40</v>
      </c>
      <c r="T14" s="48">
        <v>90</v>
      </c>
      <c r="U14" s="48"/>
      <c r="V14" s="48"/>
      <c r="W14" s="48"/>
      <c r="X14" s="46">
        <v>7.7119999999999997</v>
      </c>
      <c r="Y14" s="46">
        <v>9.5690000000000008</v>
      </c>
      <c r="Z14" s="46"/>
      <c r="AA14" s="46"/>
      <c r="AB14" s="49"/>
      <c r="AC14" s="43">
        <v>6.2E-2</v>
      </c>
      <c r="AD14" s="44">
        <v>174</v>
      </c>
      <c r="AE14" s="45">
        <v>5</v>
      </c>
      <c r="AF14" s="12">
        <f t="shared" si="1"/>
        <v>3.333333333333333</v>
      </c>
      <c r="AG14" s="46">
        <v>5</v>
      </c>
      <c r="AH14" s="13">
        <f t="shared" si="2"/>
        <v>3.333333333333333</v>
      </c>
      <c r="AI14" s="48">
        <v>4</v>
      </c>
      <c r="AJ14" s="50">
        <v>1</v>
      </c>
    </row>
    <row r="15" spans="1:36">
      <c r="A15" s="21" t="s">
        <v>81</v>
      </c>
      <c r="B15" s="51">
        <v>0.59970014992503751</v>
      </c>
      <c r="C15" s="33" t="s">
        <v>82</v>
      </c>
      <c r="D15" s="34" t="s">
        <v>83</v>
      </c>
      <c r="E15" s="34" t="s">
        <v>84</v>
      </c>
      <c r="F15" s="35" t="s">
        <v>81</v>
      </c>
      <c r="G15" s="36" t="s">
        <v>85</v>
      </c>
      <c r="H15" s="37"/>
      <c r="I15" s="38" t="s">
        <v>68</v>
      </c>
      <c r="J15" s="39">
        <v>1</v>
      </c>
      <c r="K15" s="40"/>
      <c r="L15" s="39"/>
      <c r="M15" s="41" t="s">
        <v>68</v>
      </c>
      <c r="N15" s="47">
        <v>63</v>
      </c>
      <c r="O15" s="42">
        <v>101</v>
      </c>
      <c r="P15" s="44">
        <v>98.9</v>
      </c>
      <c r="Q15" s="15">
        <f t="shared" si="0"/>
        <v>0.62376237623762376</v>
      </c>
      <c r="R15" s="45">
        <v>79.510000000000005</v>
      </c>
      <c r="S15" s="48">
        <v>63</v>
      </c>
      <c r="T15" s="48">
        <v>101</v>
      </c>
      <c r="U15" s="48"/>
      <c r="V15" s="48"/>
      <c r="W15" s="48"/>
      <c r="X15" s="46">
        <v>6.0030000000000001</v>
      </c>
      <c r="Y15" s="46">
        <v>6.0030000000000001</v>
      </c>
      <c r="Z15" s="46"/>
      <c r="AA15" s="46"/>
      <c r="AB15" s="49"/>
      <c r="AC15" s="43">
        <v>6.2E-2</v>
      </c>
      <c r="AD15" s="44">
        <v>72</v>
      </c>
      <c r="AE15" s="45">
        <v>1.06</v>
      </c>
      <c r="AF15" s="12">
        <f t="shared" si="1"/>
        <v>0.62970297029702971</v>
      </c>
      <c r="AG15" s="46">
        <v>3.98</v>
      </c>
      <c r="AH15" s="13">
        <f t="shared" si="2"/>
        <v>2.3643564356435642</v>
      </c>
      <c r="AI15" s="48">
        <v>0.02</v>
      </c>
      <c r="AJ15" s="50">
        <v>0.25</v>
      </c>
    </row>
    <row r="16" spans="1:36">
      <c r="A16" s="21" t="s">
        <v>86</v>
      </c>
      <c r="B16" s="51">
        <v>0.62992125984251968</v>
      </c>
      <c r="C16" s="33" t="s">
        <v>82</v>
      </c>
      <c r="D16" s="34" t="s">
        <v>83</v>
      </c>
      <c r="E16" s="34" t="s">
        <v>87</v>
      </c>
      <c r="F16" s="35" t="s">
        <v>86</v>
      </c>
      <c r="G16" s="36" t="s">
        <v>88</v>
      </c>
      <c r="H16" s="37"/>
      <c r="I16" s="38" t="s">
        <v>68</v>
      </c>
      <c r="J16" s="39">
        <v>1</v>
      </c>
      <c r="K16" s="40"/>
      <c r="L16" s="39"/>
      <c r="M16" s="41" t="s">
        <v>68</v>
      </c>
      <c r="N16" s="47">
        <v>113</v>
      </c>
      <c r="O16" s="42">
        <v>247</v>
      </c>
      <c r="P16" s="44">
        <v>244.1</v>
      </c>
      <c r="Q16" s="15">
        <f t="shared" si="0"/>
        <v>0.45748987854251011</v>
      </c>
      <c r="R16" s="45">
        <v>315.89999999999998</v>
      </c>
      <c r="S16" s="48">
        <v>113</v>
      </c>
      <c r="T16" s="48">
        <v>247</v>
      </c>
      <c r="U16" s="48"/>
      <c r="V16" s="48"/>
      <c r="W16" s="48"/>
      <c r="X16" s="46">
        <v>5.7149999999999999</v>
      </c>
      <c r="Y16" s="46">
        <v>5.7149999999999999</v>
      </c>
      <c r="Z16" s="46"/>
      <c r="AA16" s="46"/>
      <c r="AB16" s="49"/>
      <c r="AC16" s="43">
        <v>6.2E-2</v>
      </c>
      <c r="AD16" s="44">
        <v>72</v>
      </c>
      <c r="AE16" s="45">
        <v>11</v>
      </c>
      <c r="AF16" s="12">
        <f t="shared" si="1"/>
        <v>2.6720647773279351</v>
      </c>
      <c r="AG16" s="46">
        <v>11</v>
      </c>
      <c r="AH16" s="13">
        <f t="shared" si="2"/>
        <v>2.6720647773279351</v>
      </c>
      <c r="AI16" s="48">
        <v>0.02</v>
      </c>
      <c r="AJ16" s="50">
        <v>0.25</v>
      </c>
    </row>
    <row r="17" spans="1:36">
      <c r="A17" s="21" t="s">
        <v>89</v>
      </c>
      <c r="B17" s="51">
        <v>0.62992125984251968</v>
      </c>
      <c r="C17" s="33" t="s">
        <v>82</v>
      </c>
      <c r="D17" s="34" t="s">
        <v>83</v>
      </c>
      <c r="E17" s="34" t="s">
        <v>90</v>
      </c>
      <c r="F17" s="35" t="s">
        <v>89</v>
      </c>
      <c r="G17" s="36" t="s">
        <v>91</v>
      </c>
      <c r="H17" s="37"/>
      <c r="I17" s="38" t="s">
        <v>68</v>
      </c>
      <c r="J17" s="39">
        <v>1</v>
      </c>
      <c r="K17" s="40"/>
      <c r="L17" s="39"/>
      <c r="M17" s="41" t="s">
        <v>68</v>
      </c>
      <c r="N17" s="47">
        <v>113</v>
      </c>
      <c r="O17" s="42">
        <v>247</v>
      </c>
      <c r="P17" s="44">
        <v>244.1</v>
      </c>
      <c r="Q17" s="15">
        <f t="shared" si="0"/>
        <v>0.45748987854251011</v>
      </c>
      <c r="R17" s="45">
        <v>315.89999999999998</v>
      </c>
      <c r="S17" s="48">
        <v>113</v>
      </c>
      <c r="T17" s="48">
        <v>247</v>
      </c>
      <c r="U17" s="48"/>
      <c r="V17" s="48"/>
      <c r="W17" s="48"/>
      <c r="X17" s="46">
        <v>5.7149999999999999</v>
      </c>
      <c r="Y17" s="46">
        <v>5.7149999999999999</v>
      </c>
      <c r="Z17" s="46"/>
      <c r="AA17" s="46"/>
      <c r="AB17" s="49"/>
      <c r="AC17" s="43">
        <v>6.2E-2</v>
      </c>
      <c r="AD17" s="44">
        <v>72</v>
      </c>
      <c r="AE17" s="45">
        <v>11</v>
      </c>
      <c r="AF17" s="12">
        <f t="shared" si="1"/>
        <v>2.6720647773279351</v>
      </c>
      <c r="AG17" s="46">
        <v>11</v>
      </c>
      <c r="AH17" s="13">
        <f t="shared" si="2"/>
        <v>2.6720647773279351</v>
      </c>
      <c r="AI17" s="48">
        <v>0.02</v>
      </c>
      <c r="AJ17" s="50">
        <v>0.25</v>
      </c>
    </row>
    <row r="18" spans="1:36">
      <c r="A18" s="21" t="s">
        <v>92</v>
      </c>
      <c r="B18" s="51">
        <v>0.31432812363572865</v>
      </c>
      <c r="C18" s="33" t="s">
        <v>93</v>
      </c>
      <c r="D18" s="34" t="s">
        <v>83</v>
      </c>
      <c r="E18" s="34" t="s">
        <v>94</v>
      </c>
      <c r="F18" s="35" t="s">
        <v>92</v>
      </c>
      <c r="G18" s="36" t="s">
        <v>95</v>
      </c>
      <c r="H18" s="37"/>
      <c r="I18" s="38" t="s">
        <v>68</v>
      </c>
      <c r="J18" s="39">
        <v>1</v>
      </c>
      <c r="K18" s="40"/>
      <c r="L18" s="39"/>
      <c r="M18" s="41" t="s">
        <v>68</v>
      </c>
      <c r="N18" s="47">
        <v>54</v>
      </c>
      <c r="O18" s="42">
        <v>144</v>
      </c>
      <c r="P18" s="44"/>
      <c r="Q18" s="15">
        <f t="shared" si="0"/>
        <v>0.375</v>
      </c>
      <c r="R18" s="45">
        <v>212.99</v>
      </c>
      <c r="S18" s="48">
        <v>54</v>
      </c>
      <c r="T18" s="48">
        <v>143.5</v>
      </c>
      <c r="U18" s="48"/>
      <c r="V18" s="48"/>
      <c r="W18" s="48"/>
      <c r="X18" s="46">
        <v>11.452999999999999</v>
      </c>
      <c r="Y18" s="46">
        <v>11.452999999999999</v>
      </c>
      <c r="Z18" s="46"/>
      <c r="AA18" s="46"/>
      <c r="AB18" s="49"/>
      <c r="AC18" s="43">
        <v>6.2E-2</v>
      </c>
      <c r="AD18" s="44">
        <v>36</v>
      </c>
      <c r="AE18" s="45">
        <v>1.98</v>
      </c>
      <c r="AF18" s="12">
        <f t="shared" si="1"/>
        <v>0.82499999999999996</v>
      </c>
      <c r="AG18" s="46">
        <v>9.67</v>
      </c>
      <c r="AH18" s="13">
        <f t="shared" si="2"/>
        <v>4.0291666666666668</v>
      </c>
      <c r="AI18" s="48">
        <v>2</v>
      </c>
      <c r="AJ18" s="50">
        <v>1</v>
      </c>
    </row>
    <row r="19" spans="1:36">
      <c r="A19" s="21" t="s">
        <v>96</v>
      </c>
      <c r="B19" s="51">
        <v>0.32417829806393517</v>
      </c>
      <c r="C19" s="33" t="s">
        <v>93</v>
      </c>
      <c r="D19" s="34" t="s">
        <v>83</v>
      </c>
      <c r="E19" s="34" t="s">
        <v>97</v>
      </c>
      <c r="F19" s="35" t="s">
        <v>96</v>
      </c>
      <c r="G19" s="36" t="s">
        <v>98</v>
      </c>
      <c r="H19" s="37"/>
      <c r="I19" s="38" t="s">
        <v>68</v>
      </c>
      <c r="J19" s="39">
        <v>1</v>
      </c>
      <c r="K19" s="40"/>
      <c r="L19" s="39"/>
      <c r="M19" s="41" t="s">
        <v>68</v>
      </c>
      <c r="N19" s="47">
        <v>54</v>
      </c>
      <c r="O19" s="42">
        <v>147</v>
      </c>
      <c r="P19" s="44"/>
      <c r="Q19" s="15">
        <f t="shared" si="0"/>
        <v>0.36734693877551022</v>
      </c>
      <c r="R19" s="45">
        <v>210.01</v>
      </c>
      <c r="S19" s="48">
        <v>54</v>
      </c>
      <c r="T19" s="48">
        <v>146.5</v>
      </c>
      <c r="U19" s="48"/>
      <c r="V19" s="48"/>
      <c r="W19" s="48"/>
      <c r="X19" s="46">
        <v>11.105</v>
      </c>
      <c r="Y19" s="46">
        <v>11.105</v>
      </c>
      <c r="Z19" s="46"/>
      <c r="AA19" s="46"/>
      <c r="AB19" s="49"/>
      <c r="AC19" s="43">
        <v>6.2E-2</v>
      </c>
      <c r="AD19" s="44">
        <v>36</v>
      </c>
      <c r="AE19" s="45">
        <v>1.98</v>
      </c>
      <c r="AF19" s="12">
        <f t="shared" si="1"/>
        <v>0.80816326530612248</v>
      </c>
      <c r="AG19" s="46">
        <v>9.67</v>
      </c>
      <c r="AH19" s="13">
        <f t="shared" si="2"/>
        <v>3.9469387755102039</v>
      </c>
      <c r="AI19" s="48">
        <v>2</v>
      </c>
      <c r="AJ19" s="50">
        <v>1</v>
      </c>
    </row>
    <row r="20" spans="1:36">
      <c r="A20" s="21" t="s">
        <v>109</v>
      </c>
      <c r="B20" s="51">
        <v>0.45146726862302483</v>
      </c>
      <c r="C20" s="33" t="s">
        <v>110</v>
      </c>
      <c r="D20" s="34" t="s">
        <v>83</v>
      </c>
      <c r="E20" s="34" t="s">
        <v>111</v>
      </c>
      <c r="F20" s="35" t="s">
        <v>112</v>
      </c>
      <c r="G20" s="36" t="s">
        <v>113</v>
      </c>
      <c r="H20" s="37"/>
      <c r="I20" s="38" t="s">
        <v>68</v>
      </c>
      <c r="J20" s="39">
        <v>1</v>
      </c>
      <c r="K20" s="40"/>
      <c r="L20" s="39"/>
      <c r="M20" s="41" t="s">
        <v>68</v>
      </c>
      <c r="N20" s="47">
        <v>6</v>
      </c>
      <c r="O20" s="42">
        <v>12.084</v>
      </c>
      <c r="P20" s="44"/>
      <c r="Q20" s="15">
        <f t="shared" si="0"/>
        <v>0.49652432969215493</v>
      </c>
      <c r="R20" s="45">
        <v>15.407999999999999</v>
      </c>
      <c r="S20" s="48">
        <v>9</v>
      </c>
      <c r="T20" s="48">
        <v>12</v>
      </c>
      <c r="U20" s="48"/>
      <c r="V20" s="48"/>
      <c r="W20" s="48"/>
      <c r="X20" s="46">
        <v>7.6319999999999997</v>
      </c>
      <c r="Y20" s="46">
        <v>8.3160000000000007</v>
      </c>
      <c r="Z20" s="46"/>
      <c r="AA20" s="46"/>
      <c r="AB20" s="46"/>
      <c r="AC20" s="43">
        <v>6.2E-2</v>
      </c>
      <c r="AD20" s="44">
        <v>48</v>
      </c>
      <c r="AE20" s="45">
        <v>4.0320000000000009</v>
      </c>
      <c r="AF20" s="12">
        <f t="shared" si="1"/>
        <v>20.01986097318769</v>
      </c>
      <c r="AG20" s="46">
        <v>4.0320000000000009</v>
      </c>
      <c r="AH20" s="13">
        <f t="shared" si="2"/>
        <v>20.01986097318769</v>
      </c>
      <c r="AI20" s="48">
        <v>0.5</v>
      </c>
      <c r="AJ20" s="50">
        <v>0.5</v>
      </c>
    </row>
    <row r="21" spans="1:36">
      <c r="A21" s="21" t="s">
        <v>114</v>
      </c>
      <c r="B21" s="51">
        <v>0.67914277090250519</v>
      </c>
      <c r="C21" s="33" t="s">
        <v>63</v>
      </c>
      <c r="D21" s="34" t="s">
        <v>83</v>
      </c>
      <c r="E21" s="34" t="s">
        <v>115</v>
      </c>
      <c r="F21" s="35" t="s">
        <v>116</v>
      </c>
      <c r="G21" s="36" t="s">
        <v>117</v>
      </c>
      <c r="H21" s="37"/>
      <c r="I21" s="38" t="s">
        <v>68</v>
      </c>
      <c r="J21" s="39">
        <v>1</v>
      </c>
      <c r="K21" s="40"/>
      <c r="L21" s="39"/>
      <c r="M21" s="41" t="s">
        <v>68</v>
      </c>
      <c r="N21" s="47">
        <v>260</v>
      </c>
      <c r="O21" s="42">
        <v>412</v>
      </c>
      <c r="P21" s="44"/>
      <c r="Q21" s="15">
        <f t="shared" si="0"/>
        <v>0.6310679611650486</v>
      </c>
      <c r="R21" s="45">
        <v>633.76</v>
      </c>
      <c r="S21" s="48">
        <v>260</v>
      </c>
      <c r="T21" s="48">
        <v>328</v>
      </c>
      <c r="U21" s="48">
        <v>372</v>
      </c>
      <c r="V21" s="48">
        <v>404</v>
      </c>
      <c r="W21" s="48">
        <v>412</v>
      </c>
      <c r="X21" s="46">
        <v>4.3840000000000003</v>
      </c>
      <c r="Y21" s="46">
        <v>5.3410000000000002</v>
      </c>
      <c r="Z21" s="46">
        <v>5.5730000000000004</v>
      </c>
      <c r="AA21" s="46">
        <v>5.6029999999999998</v>
      </c>
      <c r="AB21" s="49">
        <v>5.6029999999999998</v>
      </c>
      <c r="AC21" s="43">
        <v>6.2E-2</v>
      </c>
      <c r="AD21" s="44">
        <v>176</v>
      </c>
      <c r="AE21" s="45">
        <v>15</v>
      </c>
      <c r="AF21" s="12">
        <f t="shared" si="1"/>
        <v>2.1844660194174756</v>
      </c>
      <c r="AG21" s="46">
        <v>8.35</v>
      </c>
      <c r="AH21" s="13">
        <f t="shared" si="2"/>
        <v>1.2160194174757282</v>
      </c>
      <c r="AI21" s="48">
        <v>4</v>
      </c>
      <c r="AJ21" s="50">
        <v>4</v>
      </c>
    </row>
    <row r="22" spans="1:36">
      <c r="A22" s="21" t="s">
        <v>118</v>
      </c>
      <c r="B22" s="51">
        <v>0.68392305865590119</v>
      </c>
      <c r="C22" s="33" t="s">
        <v>63</v>
      </c>
      <c r="D22" s="34" t="s">
        <v>64</v>
      </c>
      <c r="E22" s="34" t="s">
        <v>119</v>
      </c>
      <c r="F22" s="35" t="s">
        <v>118</v>
      </c>
      <c r="G22" s="36" t="s">
        <v>120</v>
      </c>
      <c r="H22" s="37"/>
      <c r="I22" s="38" t="s">
        <v>68</v>
      </c>
      <c r="J22" s="39">
        <v>1</v>
      </c>
      <c r="K22" s="40"/>
      <c r="L22" s="39"/>
      <c r="M22" s="41" t="s">
        <v>68</v>
      </c>
      <c r="N22" s="47">
        <v>203</v>
      </c>
      <c r="O22" s="42">
        <v>423</v>
      </c>
      <c r="P22" s="44">
        <v>415</v>
      </c>
      <c r="Q22" s="15">
        <f t="shared" si="0"/>
        <v>0.47990543735224589</v>
      </c>
      <c r="R22" s="45">
        <v>594.70000000000005</v>
      </c>
      <c r="S22" s="48">
        <v>203</v>
      </c>
      <c r="T22" s="48">
        <v>405</v>
      </c>
      <c r="U22" s="48">
        <v>415</v>
      </c>
      <c r="V22" s="48">
        <v>416</v>
      </c>
      <c r="W22" s="48"/>
      <c r="X22" s="46">
        <v>4.0179999999999998</v>
      </c>
      <c r="Y22" s="46">
        <v>5.6790000000000003</v>
      </c>
      <c r="Z22" s="46">
        <v>5.6790000000000003</v>
      </c>
      <c r="AA22" s="46">
        <v>5.6790000000000003</v>
      </c>
      <c r="AB22" s="49"/>
      <c r="AC22" s="43">
        <v>6.2E-2</v>
      </c>
      <c r="AD22" s="44">
        <v>176</v>
      </c>
      <c r="AE22" s="45">
        <v>10</v>
      </c>
      <c r="AF22" s="12">
        <f t="shared" si="1"/>
        <v>1.4184397163120568</v>
      </c>
      <c r="AG22" s="46">
        <v>9</v>
      </c>
      <c r="AH22" s="13">
        <f t="shared" si="2"/>
        <v>1.2765957446808511</v>
      </c>
      <c r="AI22" s="48">
        <v>4</v>
      </c>
      <c r="AJ22" s="50">
        <v>1</v>
      </c>
    </row>
    <row r="23" spans="1:36">
      <c r="A23" s="21" t="s">
        <v>137</v>
      </c>
      <c r="B23" s="51">
        <v>0.71433776803917015</v>
      </c>
      <c r="C23" s="33" t="s">
        <v>138</v>
      </c>
      <c r="D23" s="34" t="s">
        <v>64</v>
      </c>
      <c r="E23" s="34" t="s">
        <v>139</v>
      </c>
      <c r="F23" s="35" t="s">
        <v>140</v>
      </c>
      <c r="G23" s="36" t="s">
        <v>141</v>
      </c>
      <c r="H23" s="37"/>
      <c r="I23" s="38" t="s">
        <v>68</v>
      </c>
      <c r="J23" s="39">
        <v>1</v>
      </c>
      <c r="K23" s="40"/>
      <c r="L23" s="39"/>
      <c r="M23" s="41" t="s">
        <v>68</v>
      </c>
      <c r="N23" s="47">
        <v>165</v>
      </c>
      <c r="O23" s="42">
        <v>464</v>
      </c>
      <c r="P23" s="44">
        <v>458.5</v>
      </c>
      <c r="Q23" s="15">
        <f t="shared" si="0"/>
        <v>0.35560344827586204</v>
      </c>
      <c r="R23" s="45">
        <v>605</v>
      </c>
      <c r="S23" s="48">
        <v>203</v>
      </c>
      <c r="T23" s="48">
        <v>320</v>
      </c>
      <c r="U23" s="48">
        <v>464</v>
      </c>
      <c r="V23" s="48"/>
      <c r="W23" s="48"/>
      <c r="X23" s="46">
        <v>4.0891462675312065</v>
      </c>
      <c r="Y23" s="46">
        <v>5.4069367702192022</v>
      </c>
      <c r="Z23" s="46">
        <v>5.6228151686899235</v>
      </c>
      <c r="AA23" s="46"/>
      <c r="AB23" s="49"/>
      <c r="AC23" s="43">
        <v>6.2E-2</v>
      </c>
      <c r="AD23" s="44">
        <v>55</v>
      </c>
      <c r="AE23" s="45">
        <v>17.170000000000002</v>
      </c>
      <c r="AF23" s="12">
        <f t="shared" si="1"/>
        <v>2.2202586206896555</v>
      </c>
      <c r="AG23" s="46">
        <v>18.5</v>
      </c>
      <c r="AH23" s="13">
        <f t="shared" si="2"/>
        <v>2.3922413793103452</v>
      </c>
      <c r="AI23" s="48">
        <v>4</v>
      </c>
      <c r="AJ23" s="50">
        <v>4</v>
      </c>
    </row>
    <row r="24" spans="1:36">
      <c r="A24" s="21" t="s">
        <v>142</v>
      </c>
      <c r="B24" s="51">
        <v>0.74514105934220609</v>
      </c>
      <c r="C24" s="33" t="s">
        <v>143</v>
      </c>
      <c r="D24" s="34" t="s">
        <v>64</v>
      </c>
      <c r="E24" s="34" t="s">
        <v>144</v>
      </c>
      <c r="F24" s="35" t="s">
        <v>142</v>
      </c>
      <c r="G24" s="36" t="s">
        <v>145</v>
      </c>
      <c r="H24" s="37"/>
      <c r="I24" s="38" t="s">
        <v>68</v>
      </c>
      <c r="J24" s="39">
        <v>1</v>
      </c>
      <c r="K24" s="40"/>
      <c r="L24" s="39"/>
      <c r="M24" s="41" t="s">
        <v>68</v>
      </c>
      <c r="N24" s="47">
        <v>121</v>
      </c>
      <c r="O24" s="42">
        <v>404</v>
      </c>
      <c r="P24" s="44">
        <v>391.88</v>
      </c>
      <c r="Q24" s="15">
        <f t="shared" si="0"/>
        <v>0.29950495049504949</v>
      </c>
      <c r="R24" s="45">
        <v>603.6</v>
      </c>
      <c r="S24" s="48">
        <v>121</v>
      </c>
      <c r="T24" s="48">
        <v>150</v>
      </c>
      <c r="U24" s="48">
        <v>170</v>
      </c>
      <c r="V24" s="48">
        <v>230</v>
      </c>
      <c r="W24" s="48">
        <v>412</v>
      </c>
      <c r="X24" s="46">
        <v>4.1271000000000004</v>
      </c>
      <c r="Y24" s="46">
        <v>4.1289999999999996</v>
      </c>
      <c r="Z24" s="46">
        <v>4.7548999999999992</v>
      </c>
      <c r="AA24" s="46">
        <v>5.4287999999999998</v>
      </c>
      <c r="AB24" s="49">
        <v>5.7166999999999994</v>
      </c>
      <c r="AC24" s="43">
        <v>6.2E-2</v>
      </c>
      <c r="AD24" s="44">
        <v>55</v>
      </c>
      <c r="AE24" s="45">
        <v>20</v>
      </c>
      <c r="AF24" s="12">
        <f t="shared" si="1"/>
        <v>2.9702970297029703</v>
      </c>
      <c r="AG24" s="46">
        <v>20</v>
      </c>
      <c r="AH24" s="13">
        <f t="shared" si="2"/>
        <v>2.9702970297029703</v>
      </c>
      <c r="AI24" s="48">
        <v>4</v>
      </c>
      <c r="AJ24" s="50">
        <v>4</v>
      </c>
    </row>
    <row r="25" spans="1:36">
      <c r="A25" s="21" t="s">
        <v>146</v>
      </c>
      <c r="B25" s="51">
        <v>0.70364723818458996</v>
      </c>
      <c r="C25" s="33" t="s">
        <v>143</v>
      </c>
      <c r="D25" s="34" t="s">
        <v>64</v>
      </c>
      <c r="E25" s="34" t="s">
        <v>147</v>
      </c>
      <c r="F25" s="35" t="s">
        <v>146</v>
      </c>
      <c r="G25" s="36" t="s">
        <v>148</v>
      </c>
      <c r="H25" s="37"/>
      <c r="I25" s="38" t="s">
        <v>68</v>
      </c>
      <c r="J25" s="39">
        <v>1</v>
      </c>
      <c r="K25" s="40"/>
      <c r="L25" s="39"/>
      <c r="M25" s="41" t="s">
        <v>68</v>
      </c>
      <c r="N25" s="47">
        <v>120</v>
      </c>
      <c r="O25" s="42">
        <v>343</v>
      </c>
      <c r="P25" s="44">
        <v>332.71</v>
      </c>
      <c r="Q25" s="15">
        <f t="shared" si="0"/>
        <v>0.3498542274052478</v>
      </c>
      <c r="R25" s="45">
        <v>541.20399999999995</v>
      </c>
      <c r="S25" s="48">
        <v>120</v>
      </c>
      <c r="T25" s="48">
        <v>171</v>
      </c>
      <c r="U25" s="48">
        <v>230</v>
      </c>
      <c r="V25" s="48">
        <v>250</v>
      </c>
      <c r="W25" s="48">
        <v>352</v>
      </c>
      <c r="X25" s="46">
        <v>4.5279999999999996</v>
      </c>
      <c r="Y25" s="46">
        <v>4.53</v>
      </c>
      <c r="Z25" s="46">
        <v>5.2370000000000001</v>
      </c>
      <c r="AA25" s="46">
        <v>5.2469999999999999</v>
      </c>
      <c r="AB25" s="49">
        <v>6.0389999999999997</v>
      </c>
      <c r="AC25" s="43">
        <v>6.2E-2</v>
      </c>
      <c r="AD25" s="44">
        <v>55</v>
      </c>
      <c r="AE25" s="45">
        <v>7</v>
      </c>
      <c r="AF25" s="12">
        <f t="shared" si="1"/>
        <v>1.2244897959183672</v>
      </c>
      <c r="AG25" s="46">
        <v>7</v>
      </c>
      <c r="AH25" s="13">
        <f t="shared" si="2"/>
        <v>1.2244897959183672</v>
      </c>
      <c r="AI25" s="48">
        <v>4</v>
      </c>
      <c r="AJ25" s="50">
        <v>4</v>
      </c>
    </row>
    <row r="26" spans="1:36">
      <c r="A26" s="21" t="s">
        <v>195</v>
      </c>
      <c r="B26" s="51">
        <v>0.36611410556290042</v>
      </c>
      <c r="C26" s="33" t="s">
        <v>63</v>
      </c>
      <c r="D26" s="34" t="s">
        <v>64</v>
      </c>
      <c r="E26" s="34" t="s">
        <v>196</v>
      </c>
      <c r="F26" s="35" t="s">
        <v>195</v>
      </c>
      <c r="G26" s="36" t="s">
        <v>197</v>
      </c>
      <c r="H26" s="37"/>
      <c r="I26" s="38" t="s">
        <v>68</v>
      </c>
      <c r="J26" s="39">
        <v>1</v>
      </c>
      <c r="K26" s="40"/>
      <c r="L26" s="39"/>
      <c r="M26" s="41" t="s">
        <v>68</v>
      </c>
      <c r="N26" s="47">
        <v>45</v>
      </c>
      <c r="O26" s="42">
        <v>95</v>
      </c>
      <c r="P26" s="44"/>
      <c r="Q26" s="15">
        <f t="shared" si="0"/>
        <v>0.47368421052631576</v>
      </c>
      <c r="R26" s="45">
        <v>258.39999999999998</v>
      </c>
      <c r="S26" s="48">
        <v>47</v>
      </c>
      <c r="T26" s="48">
        <v>81</v>
      </c>
      <c r="U26" s="48">
        <v>95</v>
      </c>
      <c r="V26" s="48"/>
      <c r="W26" s="48"/>
      <c r="X26" s="46">
        <v>8.6440000000000001</v>
      </c>
      <c r="Y26" s="46">
        <v>9.4619999999999997</v>
      </c>
      <c r="Z26" s="46">
        <v>11.393000000000001</v>
      </c>
      <c r="AA26" s="46"/>
      <c r="AB26" s="49"/>
      <c r="AC26" s="43">
        <v>6.2E-2</v>
      </c>
      <c r="AD26" s="44">
        <v>72</v>
      </c>
      <c r="AE26" s="45">
        <v>5</v>
      </c>
      <c r="AF26" s="12">
        <f t="shared" si="1"/>
        <v>3.1578947368421053</v>
      </c>
      <c r="AG26" s="46">
        <v>5</v>
      </c>
      <c r="AH26" s="13">
        <f t="shared" si="2"/>
        <v>3.1578947368421053</v>
      </c>
      <c r="AI26" s="48">
        <v>1</v>
      </c>
      <c r="AJ26" s="50">
        <v>0.5</v>
      </c>
    </row>
    <row r="27" spans="1:36">
      <c r="A27" s="21" t="s">
        <v>198</v>
      </c>
      <c r="B27" s="51">
        <v>0.40508608079216835</v>
      </c>
      <c r="C27" s="33" t="s">
        <v>63</v>
      </c>
      <c r="D27" s="34" t="s">
        <v>64</v>
      </c>
      <c r="E27" s="34" t="s">
        <v>199</v>
      </c>
      <c r="F27" s="35" t="s">
        <v>198</v>
      </c>
      <c r="G27" s="36" t="s">
        <v>200</v>
      </c>
      <c r="H27" s="37"/>
      <c r="I27" s="38" t="s">
        <v>68</v>
      </c>
      <c r="J27" s="39">
        <v>1</v>
      </c>
      <c r="K27" s="40"/>
      <c r="L27" s="39"/>
      <c r="M27" s="41" t="s">
        <v>68</v>
      </c>
      <c r="N27" s="47">
        <v>4.01</v>
      </c>
      <c r="O27" s="42">
        <v>109</v>
      </c>
      <c r="P27" s="44"/>
      <c r="Q27" s="15">
        <f t="shared" si="0"/>
        <v>3.6788990825688074E-2</v>
      </c>
      <c r="R27" s="45">
        <v>323.3</v>
      </c>
      <c r="S27" s="48">
        <v>50</v>
      </c>
      <c r="T27" s="48">
        <v>109</v>
      </c>
      <c r="U27" s="48"/>
      <c r="V27" s="48"/>
      <c r="W27" s="48"/>
      <c r="X27" s="46">
        <v>8.8870000000000005</v>
      </c>
      <c r="Y27" s="46">
        <v>8.8870000000000005</v>
      </c>
      <c r="Z27" s="46"/>
      <c r="AA27" s="46"/>
      <c r="AB27" s="49"/>
      <c r="AC27" s="43">
        <v>6.2E-2</v>
      </c>
      <c r="AD27" s="44">
        <v>328</v>
      </c>
      <c r="AE27" s="45">
        <v>8</v>
      </c>
      <c r="AF27" s="12">
        <f t="shared" si="1"/>
        <v>4.4036697247706424</v>
      </c>
      <c r="AG27" s="46">
        <v>8</v>
      </c>
      <c r="AH27" s="13">
        <f t="shared" si="2"/>
        <v>4.4036697247706424</v>
      </c>
      <c r="AI27" s="48">
        <v>4</v>
      </c>
      <c r="AJ27" s="50">
        <v>0.5</v>
      </c>
    </row>
    <row r="28" spans="1:36">
      <c r="A28" s="21" t="s">
        <v>201</v>
      </c>
      <c r="B28" s="51">
        <v>0.58381534136980373</v>
      </c>
      <c r="C28" s="33" t="s">
        <v>63</v>
      </c>
      <c r="D28" s="34" t="s">
        <v>64</v>
      </c>
      <c r="E28" s="34" t="s">
        <v>202</v>
      </c>
      <c r="F28" s="35" t="s">
        <v>201</v>
      </c>
      <c r="G28" s="36" t="s">
        <v>203</v>
      </c>
      <c r="H28" s="37"/>
      <c r="I28" s="38" t="s">
        <v>68</v>
      </c>
      <c r="J28" s="39">
        <v>1</v>
      </c>
      <c r="K28" s="40"/>
      <c r="L28" s="39"/>
      <c r="M28" s="41" t="s">
        <v>68</v>
      </c>
      <c r="N28" s="47">
        <v>120</v>
      </c>
      <c r="O28" s="42">
        <v>256</v>
      </c>
      <c r="P28" s="44"/>
      <c r="Q28" s="15">
        <f t="shared" si="0"/>
        <v>0.46875</v>
      </c>
      <c r="R28" s="45">
        <v>352.9</v>
      </c>
      <c r="S28" s="48">
        <v>145</v>
      </c>
      <c r="T28" s="48">
        <v>240</v>
      </c>
      <c r="U28" s="48">
        <v>255</v>
      </c>
      <c r="V28" s="48"/>
      <c r="W28" s="48"/>
      <c r="X28" s="46">
        <v>5.4349999999999996</v>
      </c>
      <c r="Y28" s="46">
        <v>6.0570000000000004</v>
      </c>
      <c r="Z28" s="46">
        <v>7.0069999999999997</v>
      </c>
      <c r="AA28" s="46"/>
      <c r="AB28" s="49"/>
      <c r="AC28" s="43">
        <v>6.2E-2</v>
      </c>
      <c r="AD28" s="44">
        <v>154</v>
      </c>
      <c r="AE28" s="45">
        <v>11</v>
      </c>
      <c r="AF28" s="12">
        <f t="shared" si="1"/>
        <v>2.578125</v>
      </c>
      <c r="AG28" s="46">
        <v>11</v>
      </c>
      <c r="AH28" s="13">
        <f t="shared" si="2"/>
        <v>2.578125</v>
      </c>
      <c r="AI28" s="48">
        <v>4</v>
      </c>
      <c r="AJ28" s="50">
        <v>4</v>
      </c>
    </row>
    <row r="29" spans="1:36">
      <c r="A29" s="21" t="s">
        <v>204</v>
      </c>
      <c r="B29" s="51">
        <v>0.58381534136980373</v>
      </c>
      <c r="C29" s="33" t="s">
        <v>63</v>
      </c>
      <c r="D29" s="34" t="s">
        <v>64</v>
      </c>
      <c r="E29" s="34" t="s">
        <v>205</v>
      </c>
      <c r="F29" s="35" t="s">
        <v>204</v>
      </c>
      <c r="G29" s="36" t="s">
        <v>206</v>
      </c>
      <c r="H29" s="37"/>
      <c r="I29" s="38" t="s">
        <v>68</v>
      </c>
      <c r="J29" s="39">
        <v>1</v>
      </c>
      <c r="K29" s="40"/>
      <c r="L29" s="39"/>
      <c r="M29" s="41" t="s">
        <v>68</v>
      </c>
      <c r="N29" s="47">
        <v>120</v>
      </c>
      <c r="O29" s="42">
        <v>256</v>
      </c>
      <c r="P29" s="44"/>
      <c r="Q29" s="15">
        <f t="shared" si="0"/>
        <v>0.46875</v>
      </c>
      <c r="R29" s="45">
        <v>352.9</v>
      </c>
      <c r="S29" s="48">
        <v>145</v>
      </c>
      <c r="T29" s="48">
        <v>240</v>
      </c>
      <c r="U29" s="48">
        <v>255</v>
      </c>
      <c r="V29" s="48"/>
      <c r="W29" s="48"/>
      <c r="X29" s="46">
        <v>5.4349999999999996</v>
      </c>
      <c r="Y29" s="46">
        <v>6.0570000000000004</v>
      </c>
      <c r="Z29" s="46">
        <v>7.0069999999999997</v>
      </c>
      <c r="AA29" s="46"/>
      <c r="AB29" s="49"/>
      <c r="AC29" s="43">
        <v>6.2E-2</v>
      </c>
      <c r="AD29" s="44">
        <v>154</v>
      </c>
      <c r="AE29" s="45">
        <v>11</v>
      </c>
      <c r="AF29" s="12">
        <f t="shared" si="1"/>
        <v>2.578125</v>
      </c>
      <c r="AG29" s="46">
        <v>11</v>
      </c>
      <c r="AH29" s="13">
        <f t="shared" si="2"/>
        <v>2.578125</v>
      </c>
      <c r="AI29" s="48">
        <v>4</v>
      </c>
      <c r="AJ29" s="50">
        <v>4</v>
      </c>
    </row>
    <row r="30" spans="1:36">
      <c r="A30" s="21" t="s">
        <v>213</v>
      </c>
      <c r="B30" s="51">
        <v>0.72</v>
      </c>
      <c r="C30" s="33" t="s">
        <v>214</v>
      </c>
      <c r="D30" s="34" t="s">
        <v>64</v>
      </c>
      <c r="E30" s="34" t="s">
        <v>215</v>
      </c>
      <c r="F30" s="35" t="s">
        <v>213</v>
      </c>
      <c r="G30" s="36" t="s">
        <v>216</v>
      </c>
      <c r="H30" s="37"/>
      <c r="I30" s="38" t="s">
        <v>68</v>
      </c>
      <c r="J30" s="39">
        <v>1</v>
      </c>
      <c r="K30" s="40"/>
      <c r="L30" s="39"/>
      <c r="M30" s="41" t="s">
        <v>68</v>
      </c>
      <c r="N30" s="47">
        <v>40</v>
      </c>
      <c r="O30" s="42">
        <v>83</v>
      </c>
      <c r="P30" s="44"/>
      <c r="Q30" s="15">
        <f t="shared" si="0"/>
        <v>0.48192771084337349</v>
      </c>
      <c r="R30" s="45">
        <v>100</v>
      </c>
      <c r="S30" s="48">
        <v>40</v>
      </c>
      <c r="T30" s="48">
        <v>83</v>
      </c>
      <c r="U30" s="48"/>
      <c r="V30" s="48"/>
      <c r="W30" s="48"/>
      <c r="X30" s="46">
        <v>5</v>
      </c>
      <c r="Y30" s="46">
        <v>5</v>
      </c>
      <c r="Z30" s="46"/>
      <c r="AA30" s="46"/>
      <c r="AB30" s="49"/>
      <c r="AC30" s="43">
        <v>6.2E-2</v>
      </c>
      <c r="AD30" s="44">
        <v>44</v>
      </c>
      <c r="AE30" s="45">
        <v>6</v>
      </c>
      <c r="AF30" s="12">
        <f t="shared" si="1"/>
        <v>4.3373493975903612</v>
      </c>
      <c r="AG30" s="46">
        <v>6</v>
      </c>
      <c r="AH30" s="13">
        <f t="shared" si="2"/>
        <v>4.3373493975903612</v>
      </c>
      <c r="AI30" s="48">
        <v>4</v>
      </c>
      <c r="AJ30" s="50">
        <v>4</v>
      </c>
    </row>
    <row r="31" spans="1:36">
      <c r="A31" s="21" t="s">
        <v>217</v>
      </c>
      <c r="B31" s="51">
        <v>0.72</v>
      </c>
      <c r="C31" s="33" t="s">
        <v>214</v>
      </c>
      <c r="D31" s="34" t="s">
        <v>64</v>
      </c>
      <c r="E31" s="34" t="s">
        <v>218</v>
      </c>
      <c r="F31" s="35" t="s">
        <v>217</v>
      </c>
      <c r="G31" s="36" t="s">
        <v>219</v>
      </c>
      <c r="H31" s="37"/>
      <c r="I31" s="38" t="s">
        <v>68</v>
      </c>
      <c r="J31" s="39">
        <v>1</v>
      </c>
      <c r="K31" s="40"/>
      <c r="L31" s="39"/>
      <c r="M31" s="41" t="s">
        <v>68</v>
      </c>
      <c r="N31" s="47">
        <v>40</v>
      </c>
      <c r="O31" s="42">
        <v>83</v>
      </c>
      <c r="P31" s="44"/>
      <c r="Q31" s="15">
        <f t="shared" si="0"/>
        <v>0.48192771084337349</v>
      </c>
      <c r="R31" s="45">
        <v>100</v>
      </c>
      <c r="S31" s="48">
        <v>40</v>
      </c>
      <c r="T31" s="48">
        <v>83</v>
      </c>
      <c r="U31" s="48"/>
      <c r="V31" s="48"/>
      <c r="W31" s="48"/>
      <c r="X31" s="46">
        <v>5</v>
      </c>
      <c r="Y31" s="46">
        <v>5</v>
      </c>
      <c r="Z31" s="46"/>
      <c r="AA31" s="46"/>
      <c r="AB31" s="49"/>
      <c r="AC31" s="43">
        <v>6.2E-2</v>
      </c>
      <c r="AD31" s="44">
        <v>44</v>
      </c>
      <c r="AE31" s="45">
        <v>6</v>
      </c>
      <c r="AF31" s="12">
        <f t="shared" si="1"/>
        <v>4.3373493975903612</v>
      </c>
      <c r="AG31" s="46">
        <v>6</v>
      </c>
      <c r="AH31" s="13">
        <f t="shared" si="2"/>
        <v>4.3373493975903612</v>
      </c>
      <c r="AI31" s="48">
        <v>4</v>
      </c>
      <c r="AJ31" s="50">
        <v>4</v>
      </c>
    </row>
    <row r="32" spans="1:36">
      <c r="A32" s="21" t="s">
        <v>238</v>
      </c>
      <c r="B32" s="51">
        <v>0.67896158890774549</v>
      </c>
      <c r="C32" s="33" t="s">
        <v>239</v>
      </c>
      <c r="D32" s="34" t="s">
        <v>64</v>
      </c>
      <c r="E32" s="34" t="s">
        <v>240</v>
      </c>
      <c r="F32" s="35" t="s">
        <v>238</v>
      </c>
      <c r="G32" s="36" t="s">
        <v>239</v>
      </c>
      <c r="H32" s="37"/>
      <c r="I32" s="38" t="s">
        <v>68</v>
      </c>
      <c r="J32" s="39">
        <v>1</v>
      </c>
      <c r="K32" s="40"/>
      <c r="L32" s="39"/>
      <c r="M32" s="41" t="s">
        <v>68</v>
      </c>
      <c r="N32" s="47">
        <v>194</v>
      </c>
      <c r="O32" s="42">
        <v>404</v>
      </c>
      <c r="P32" s="44">
        <v>377.7</v>
      </c>
      <c r="Q32" s="15">
        <f t="shared" si="0"/>
        <v>0.48019801980198018</v>
      </c>
      <c r="R32" s="45">
        <v>594</v>
      </c>
      <c r="S32" s="48">
        <v>200</v>
      </c>
      <c r="T32" s="48">
        <v>250</v>
      </c>
      <c r="U32" s="48">
        <v>330</v>
      </c>
      <c r="V32" s="48">
        <v>404</v>
      </c>
      <c r="W32" s="48"/>
      <c r="X32" s="46">
        <v>4.7320000000000002</v>
      </c>
      <c r="Y32" s="46">
        <v>4.9319999999999986</v>
      </c>
      <c r="Z32" s="46">
        <v>5.3247499999999999</v>
      </c>
      <c r="AA32" s="46">
        <v>6.220108108108108</v>
      </c>
      <c r="AB32" s="49"/>
      <c r="AC32" s="43">
        <v>6.2E-2</v>
      </c>
      <c r="AD32" s="44">
        <v>22</v>
      </c>
      <c r="AE32" s="45">
        <v>15</v>
      </c>
      <c r="AF32" s="12">
        <f t="shared" si="1"/>
        <v>2.2277227722772275</v>
      </c>
      <c r="AG32" s="46">
        <v>12.5</v>
      </c>
      <c r="AH32" s="13">
        <f t="shared" si="2"/>
        <v>1.8564356435643563</v>
      </c>
      <c r="AI32" s="48">
        <v>4</v>
      </c>
      <c r="AJ32" s="50">
        <v>4</v>
      </c>
    </row>
    <row r="33" spans="1:36">
      <c r="A33" s="21" t="s">
        <v>241</v>
      </c>
      <c r="B33" s="51">
        <v>0.74792243767313016</v>
      </c>
      <c r="C33" s="33" t="s">
        <v>242</v>
      </c>
      <c r="D33" s="34" t="s">
        <v>64</v>
      </c>
      <c r="E33" s="34" t="s">
        <v>243</v>
      </c>
      <c r="F33" s="35" t="s">
        <v>241</v>
      </c>
      <c r="G33" s="36" t="s">
        <v>244</v>
      </c>
      <c r="H33" s="37"/>
      <c r="I33" s="38" t="s">
        <v>68</v>
      </c>
      <c r="J33" s="39">
        <v>1</v>
      </c>
      <c r="K33" s="40"/>
      <c r="L33" s="39"/>
      <c r="M33" s="41" t="s">
        <v>68</v>
      </c>
      <c r="N33" s="47">
        <v>180</v>
      </c>
      <c r="O33" s="42">
        <v>445</v>
      </c>
      <c r="P33" s="44">
        <v>432</v>
      </c>
      <c r="Q33" s="15">
        <f t="shared" si="0"/>
        <v>0.4044943820224719</v>
      </c>
      <c r="R33" s="45">
        <v>666.68</v>
      </c>
      <c r="S33" s="48">
        <v>185</v>
      </c>
      <c r="T33" s="48">
        <v>399</v>
      </c>
      <c r="U33" s="48">
        <v>460</v>
      </c>
      <c r="V33" s="48"/>
      <c r="W33" s="48"/>
      <c r="X33" s="46">
        <v>3.91</v>
      </c>
      <c r="Y33" s="46">
        <v>5.2649999999999997</v>
      </c>
      <c r="Z33" s="46">
        <v>5.2649999999999997</v>
      </c>
      <c r="AA33" s="46"/>
      <c r="AB33" s="49"/>
      <c r="AC33" s="43">
        <v>6.2E-2</v>
      </c>
      <c r="AD33" s="44">
        <v>32.1</v>
      </c>
      <c r="AE33" s="45">
        <v>20.6</v>
      </c>
      <c r="AF33" s="12">
        <f t="shared" si="1"/>
        <v>2.7775280898876407</v>
      </c>
      <c r="AG33" s="46">
        <v>26.8</v>
      </c>
      <c r="AH33" s="13">
        <f t="shared" si="2"/>
        <v>3.6134831460674159</v>
      </c>
      <c r="AI33" s="48">
        <v>4</v>
      </c>
      <c r="AJ33" s="50">
        <v>4</v>
      </c>
    </row>
    <row r="34" spans="1:36">
      <c r="A34" s="21" t="s">
        <v>99</v>
      </c>
      <c r="B34" s="51">
        <v>0.32579185520361986</v>
      </c>
      <c r="C34" s="33" t="s">
        <v>93</v>
      </c>
      <c r="D34" s="34" t="s">
        <v>83</v>
      </c>
      <c r="E34" s="34" t="s">
        <v>100</v>
      </c>
      <c r="F34" s="35" t="s">
        <v>99</v>
      </c>
      <c r="G34" s="36" t="s">
        <v>101</v>
      </c>
      <c r="H34" s="37"/>
      <c r="I34" s="38" t="s">
        <v>102</v>
      </c>
      <c r="J34" s="39">
        <v>1</v>
      </c>
      <c r="K34" s="40"/>
      <c r="L34" s="39"/>
      <c r="M34" s="41" t="s">
        <v>102</v>
      </c>
      <c r="N34" s="47">
        <v>8</v>
      </c>
      <c r="O34" s="42">
        <v>58</v>
      </c>
      <c r="P34" s="44"/>
      <c r="Q34" s="15">
        <f t="shared" si="0"/>
        <v>0.13793103448275862</v>
      </c>
      <c r="R34" s="45">
        <v>180</v>
      </c>
      <c r="S34" s="48">
        <v>8</v>
      </c>
      <c r="T34" s="48">
        <v>53</v>
      </c>
      <c r="U34" s="48">
        <v>58</v>
      </c>
      <c r="V34" s="48"/>
      <c r="W34" s="48"/>
      <c r="X34" s="46">
        <v>11.05</v>
      </c>
      <c r="Y34" s="46">
        <v>11.05</v>
      </c>
      <c r="Z34" s="46">
        <v>11.05</v>
      </c>
      <c r="AA34" s="46"/>
      <c r="AB34" s="49"/>
      <c r="AC34" s="43">
        <v>2.4E-2</v>
      </c>
      <c r="AD34" s="44">
        <v>72</v>
      </c>
      <c r="AE34" s="45">
        <v>5</v>
      </c>
      <c r="AF34" s="12">
        <f t="shared" si="1"/>
        <v>5.1724137931034484</v>
      </c>
      <c r="AG34" s="46">
        <v>6.43</v>
      </c>
      <c r="AH34" s="13">
        <f t="shared" si="2"/>
        <v>6.6517241379310335</v>
      </c>
      <c r="AI34" s="48">
        <v>0.02</v>
      </c>
      <c r="AJ34" s="50">
        <v>0.25</v>
      </c>
    </row>
    <row r="35" spans="1:36">
      <c r="A35" s="21" t="s">
        <v>103</v>
      </c>
      <c r="B35" s="51">
        <v>0.32579185520361986</v>
      </c>
      <c r="C35" s="33" t="s">
        <v>93</v>
      </c>
      <c r="D35" s="34" t="s">
        <v>83</v>
      </c>
      <c r="E35" s="34" t="s">
        <v>104</v>
      </c>
      <c r="F35" s="35" t="s">
        <v>103</v>
      </c>
      <c r="G35" s="36" t="s">
        <v>105</v>
      </c>
      <c r="H35" s="37"/>
      <c r="I35" s="38" t="s">
        <v>102</v>
      </c>
      <c r="J35" s="39">
        <v>1</v>
      </c>
      <c r="K35" s="40"/>
      <c r="L35" s="39"/>
      <c r="M35" s="41" t="s">
        <v>102</v>
      </c>
      <c r="N35" s="47">
        <v>8</v>
      </c>
      <c r="O35" s="42">
        <v>58</v>
      </c>
      <c r="P35" s="44"/>
      <c r="Q35" s="15">
        <f t="shared" si="0"/>
        <v>0.13793103448275862</v>
      </c>
      <c r="R35" s="45">
        <v>180</v>
      </c>
      <c r="S35" s="48">
        <v>8</v>
      </c>
      <c r="T35" s="48">
        <v>53</v>
      </c>
      <c r="U35" s="48">
        <v>58</v>
      </c>
      <c r="V35" s="48"/>
      <c r="W35" s="48"/>
      <c r="X35" s="46">
        <v>11.05</v>
      </c>
      <c r="Y35" s="46">
        <v>11.05</v>
      </c>
      <c r="Z35" s="46">
        <v>11.05</v>
      </c>
      <c r="AA35" s="46"/>
      <c r="AB35" s="49"/>
      <c r="AC35" s="43">
        <v>2.4E-2</v>
      </c>
      <c r="AD35" s="44">
        <v>72</v>
      </c>
      <c r="AE35" s="45">
        <v>5</v>
      </c>
      <c r="AF35" s="12">
        <f t="shared" si="1"/>
        <v>5.1724137931034484</v>
      </c>
      <c r="AG35" s="46">
        <v>6.43</v>
      </c>
      <c r="AH35" s="13">
        <f t="shared" si="2"/>
        <v>6.6517241379310335</v>
      </c>
      <c r="AI35" s="48">
        <v>0.02</v>
      </c>
      <c r="AJ35" s="50">
        <v>0.25</v>
      </c>
    </row>
    <row r="36" spans="1:36">
      <c r="A36" s="21" t="s">
        <v>106</v>
      </c>
      <c r="B36" s="51">
        <v>0.32579185520361992</v>
      </c>
      <c r="C36" s="33" t="s">
        <v>63</v>
      </c>
      <c r="D36" s="34" t="s">
        <v>83</v>
      </c>
      <c r="E36" s="34" t="s">
        <v>107</v>
      </c>
      <c r="F36" s="35" t="s">
        <v>106</v>
      </c>
      <c r="G36" s="36" t="s">
        <v>108</v>
      </c>
      <c r="H36" s="37"/>
      <c r="I36" s="38" t="s">
        <v>102</v>
      </c>
      <c r="J36" s="39">
        <v>1</v>
      </c>
      <c r="K36" s="40"/>
      <c r="L36" s="39"/>
      <c r="M36" s="41" t="s">
        <v>102</v>
      </c>
      <c r="N36" s="47">
        <v>8</v>
      </c>
      <c r="O36" s="42">
        <v>53</v>
      </c>
      <c r="P36" s="44"/>
      <c r="Q36" s="15">
        <f t="shared" si="0"/>
        <v>0.15094339622641509</v>
      </c>
      <c r="R36" s="45">
        <v>180</v>
      </c>
      <c r="S36" s="48">
        <v>53</v>
      </c>
      <c r="T36" s="48"/>
      <c r="U36" s="48"/>
      <c r="V36" s="48"/>
      <c r="W36" s="48"/>
      <c r="X36" s="46">
        <v>11.05</v>
      </c>
      <c r="Y36" s="46"/>
      <c r="Z36" s="46"/>
      <c r="AA36" s="46"/>
      <c r="AB36" s="49"/>
      <c r="AC36" s="43">
        <v>2.4E-2</v>
      </c>
      <c r="AD36" s="44">
        <v>469</v>
      </c>
      <c r="AE36" s="45">
        <v>50</v>
      </c>
      <c r="AF36" s="12">
        <f t="shared" si="1"/>
        <v>56.60377358490566</v>
      </c>
      <c r="AG36" s="46">
        <v>50</v>
      </c>
      <c r="AH36" s="13">
        <f t="shared" si="2"/>
        <v>56.60377358490566</v>
      </c>
      <c r="AI36" s="48">
        <v>0.02</v>
      </c>
      <c r="AJ36" s="50">
        <v>0.25</v>
      </c>
    </row>
    <row r="37" spans="1:36">
      <c r="A37" s="21" t="s">
        <v>132</v>
      </c>
      <c r="B37" s="51">
        <v>0.37894736842105264</v>
      </c>
      <c r="C37" s="33" t="s">
        <v>128</v>
      </c>
      <c r="D37" s="34" t="s">
        <v>64</v>
      </c>
      <c r="E37" s="34" t="s">
        <v>133</v>
      </c>
      <c r="F37" s="35" t="s">
        <v>132</v>
      </c>
      <c r="G37" s="36" t="s">
        <v>134</v>
      </c>
      <c r="H37" s="37"/>
      <c r="I37" s="38" t="s">
        <v>102</v>
      </c>
      <c r="J37" s="39">
        <v>1</v>
      </c>
      <c r="K37" s="40"/>
      <c r="L37" s="39"/>
      <c r="M37" s="41" t="s">
        <v>102</v>
      </c>
      <c r="N37" s="47">
        <v>20</v>
      </c>
      <c r="O37" s="42">
        <v>58</v>
      </c>
      <c r="P37" s="44"/>
      <c r="Q37" s="15">
        <f t="shared" ref="Q37:Q57" si="3">N37/O37</f>
        <v>0.34482758620689657</v>
      </c>
      <c r="R37" s="45">
        <v>85</v>
      </c>
      <c r="S37" s="48">
        <v>58</v>
      </c>
      <c r="T37" s="48"/>
      <c r="U37" s="48"/>
      <c r="V37" s="48"/>
      <c r="W37" s="48"/>
      <c r="X37" s="46">
        <v>9.5</v>
      </c>
      <c r="Y37" s="46"/>
      <c r="Z37" s="46"/>
      <c r="AA37" s="46"/>
      <c r="AB37" s="49"/>
      <c r="AC37" s="43">
        <v>2.4E-2</v>
      </c>
      <c r="AD37" s="44">
        <v>24</v>
      </c>
      <c r="AE37" s="45">
        <v>5</v>
      </c>
      <c r="AF37" s="12">
        <f t="shared" ref="AF37:AF57" si="4">AE37/O37*60</f>
        <v>5.1724137931034484</v>
      </c>
      <c r="AG37" s="46">
        <v>5</v>
      </c>
      <c r="AH37" s="13">
        <f t="shared" ref="AH37:AH57" si="5">AG37/O37*60</f>
        <v>5.1724137931034484</v>
      </c>
      <c r="AI37" s="48"/>
      <c r="AJ37" s="50">
        <v>0.5</v>
      </c>
    </row>
    <row r="38" spans="1:36">
      <c r="A38" s="21" t="s">
        <v>135</v>
      </c>
      <c r="B38" s="51">
        <v>0.37894736842105264</v>
      </c>
      <c r="C38" s="33" t="s">
        <v>128</v>
      </c>
      <c r="D38" s="34" t="s">
        <v>64</v>
      </c>
      <c r="E38" s="34" t="s">
        <v>136</v>
      </c>
      <c r="F38" s="35" t="s">
        <v>135</v>
      </c>
      <c r="G38" s="36" t="s">
        <v>134</v>
      </c>
      <c r="H38" s="37"/>
      <c r="I38" s="38" t="s">
        <v>102</v>
      </c>
      <c r="J38" s="39">
        <v>1</v>
      </c>
      <c r="K38" s="40"/>
      <c r="L38" s="39"/>
      <c r="M38" s="41" t="s">
        <v>102</v>
      </c>
      <c r="N38" s="47">
        <v>20</v>
      </c>
      <c r="O38" s="42">
        <v>58</v>
      </c>
      <c r="P38" s="44"/>
      <c r="Q38" s="15">
        <f t="shared" si="3"/>
        <v>0.34482758620689657</v>
      </c>
      <c r="R38" s="45">
        <v>85</v>
      </c>
      <c r="S38" s="48">
        <v>58</v>
      </c>
      <c r="T38" s="48"/>
      <c r="U38" s="48"/>
      <c r="V38" s="48"/>
      <c r="W38" s="48"/>
      <c r="X38" s="46">
        <v>9.5</v>
      </c>
      <c r="Y38" s="46"/>
      <c r="Z38" s="46"/>
      <c r="AA38" s="46"/>
      <c r="AB38" s="49"/>
      <c r="AC38" s="43">
        <v>2.4E-2</v>
      </c>
      <c r="AD38" s="44">
        <v>24</v>
      </c>
      <c r="AE38" s="45">
        <v>5</v>
      </c>
      <c r="AF38" s="12">
        <f t="shared" si="4"/>
        <v>5.1724137931034484</v>
      </c>
      <c r="AG38" s="46">
        <v>5</v>
      </c>
      <c r="AH38" s="13">
        <f t="shared" si="5"/>
        <v>5.1724137931034484</v>
      </c>
      <c r="AI38" s="48"/>
      <c r="AJ38" s="50">
        <v>0.5</v>
      </c>
    </row>
    <row r="39" spans="1:36">
      <c r="A39" s="21" t="s">
        <v>149</v>
      </c>
      <c r="B39" s="51">
        <v>0.33561364157581791</v>
      </c>
      <c r="C39" s="33" t="s">
        <v>150</v>
      </c>
      <c r="D39" s="34" t="s">
        <v>83</v>
      </c>
      <c r="E39" s="34" t="s">
        <v>151</v>
      </c>
      <c r="F39" s="35" t="s">
        <v>152</v>
      </c>
      <c r="G39" s="36" t="s">
        <v>152</v>
      </c>
      <c r="H39" s="37"/>
      <c r="I39" s="38" t="s">
        <v>102</v>
      </c>
      <c r="J39" s="39">
        <v>1</v>
      </c>
      <c r="K39" s="40"/>
      <c r="L39" s="39"/>
      <c r="M39" s="41" t="s">
        <v>102</v>
      </c>
      <c r="N39" s="47"/>
      <c r="O39" s="42">
        <v>64</v>
      </c>
      <c r="P39" s="44"/>
      <c r="Q39" s="15">
        <f t="shared" si="3"/>
        <v>0</v>
      </c>
      <c r="R39" s="45">
        <v>42.942970000000003</v>
      </c>
      <c r="S39" s="48"/>
      <c r="T39" s="48">
        <v>64</v>
      </c>
      <c r="U39" s="48"/>
      <c r="V39" s="48"/>
      <c r="W39" s="48"/>
      <c r="X39" s="46">
        <v>10.72662</v>
      </c>
      <c r="Y39" s="46">
        <v>10.72662</v>
      </c>
      <c r="Z39" s="46"/>
      <c r="AA39" s="46"/>
      <c r="AB39" s="49"/>
      <c r="AC39" s="43">
        <v>2.4E-2</v>
      </c>
      <c r="AD39" s="44">
        <v>48</v>
      </c>
      <c r="AE39" s="45">
        <v>8</v>
      </c>
      <c r="AF39" s="12">
        <f t="shared" si="4"/>
        <v>7.5</v>
      </c>
      <c r="AG39" s="46">
        <v>8</v>
      </c>
      <c r="AH39" s="13">
        <f t="shared" si="5"/>
        <v>7.5</v>
      </c>
      <c r="AI39" s="48">
        <v>0.5</v>
      </c>
      <c r="AJ39" s="50">
        <v>0.5</v>
      </c>
    </row>
    <row r="40" spans="1:36">
      <c r="A40" s="21" t="s">
        <v>167</v>
      </c>
      <c r="B40" s="51">
        <v>0.32579185520361986</v>
      </c>
      <c r="C40" s="33" t="s">
        <v>93</v>
      </c>
      <c r="D40" s="34" t="s">
        <v>83</v>
      </c>
      <c r="E40" s="34" t="s">
        <v>168</v>
      </c>
      <c r="F40" s="35" t="s">
        <v>167</v>
      </c>
      <c r="G40" s="36" t="s">
        <v>169</v>
      </c>
      <c r="H40" s="37"/>
      <c r="I40" s="38" t="s">
        <v>102</v>
      </c>
      <c r="J40" s="39">
        <v>1</v>
      </c>
      <c r="K40" s="40"/>
      <c r="L40" s="39"/>
      <c r="M40" s="41" t="s">
        <v>102</v>
      </c>
      <c r="N40" s="47">
        <v>5</v>
      </c>
      <c r="O40" s="42">
        <v>29</v>
      </c>
      <c r="P40" s="44"/>
      <c r="Q40" s="15">
        <f t="shared" si="3"/>
        <v>0.17241379310344829</v>
      </c>
      <c r="R40" s="45">
        <v>103</v>
      </c>
      <c r="S40" s="48">
        <v>5</v>
      </c>
      <c r="T40" s="48">
        <v>23.6</v>
      </c>
      <c r="U40" s="48">
        <v>29.2</v>
      </c>
      <c r="V40" s="48"/>
      <c r="W40" s="48"/>
      <c r="X40" s="46">
        <v>11.05</v>
      </c>
      <c r="Y40" s="46">
        <v>11.05</v>
      </c>
      <c r="Z40" s="46">
        <v>11.05</v>
      </c>
      <c r="AA40" s="46"/>
      <c r="AB40" s="49"/>
      <c r="AC40" s="43">
        <v>2.4E-2</v>
      </c>
      <c r="AD40" s="44">
        <v>24</v>
      </c>
      <c r="AE40" s="45">
        <v>2.67</v>
      </c>
      <c r="AF40" s="12">
        <f t="shared" si="4"/>
        <v>5.5241379310344829</v>
      </c>
      <c r="AG40" s="46">
        <v>2.67</v>
      </c>
      <c r="AH40" s="13">
        <f t="shared" si="5"/>
        <v>5.5241379310344829</v>
      </c>
      <c r="AI40" s="48">
        <v>0.02</v>
      </c>
      <c r="AJ40" s="50">
        <v>0.25</v>
      </c>
    </row>
    <row r="41" spans="1:36">
      <c r="A41" s="21" t="s">
        <v>170</v>
      </c>
      <c r="B41" s="51">
        <v>0.32579185520361986</v>
      </c>
      <c r="C41" s="33" t="s">
        <v>93</v>
      </c>
      <c r="D41" s="34" t="s">
        <v>83</v>
      </c>
      <c r="E41" s="34" t="s">
        <v>171</v>
      </c>
      <c r="F41" s="35" t="s">
        <v>170</v>
      </c>
      <c r="G41" s="36" t="s">
        <v>172</v>
      </c>
      <c r="H41" s="37"/>
      <c r="I41" s="38" t="s">
        <v>102</v>
      </c>
      <c r="J41" s="39">
        <v>1</v>
      </c>
      <c r="K41" s="40"/>
      <c r="L41" s="39"/>
      <c r="M41" s="41" t="s">
        <v>102</v>
      </c>
      <c r="N41" s="47">
        <v>5</v>
      </c>
      <c r="O41" s="42">
        <v>29</v>
      </c>
      <c r="P41" s="44"/>
      <c r="Q41" s="15">
        <f t="shared" si="3"/>
        <v>0.17241379310344829</v>
      </c>
      <c r="R41" s="45">
        <v>103</v>
      </c>
      <c r="S41" s="48">
        <v>5</v>
      </c>
      <c r="T41" s="48">
        <v>23.6</v>
      </c>
      <c r="U41" s="48">
        <v>29.2</v>
      </c>
      <c r="V41" s="48"/>
      <c r="W41" s="48"/>
      <c r="X41" s="46">
        <v>11.05</v>
      </c>
      <c r="Y41" s="46">
        <v>11.05</v>
      </c>
      <c r="Z41" s="46">
        <v>11.05</v>
      </c>
      <c r="AA41" s="46"/>
      <c r="AB41" s="49"/>
      <c r="AC41" s="43">
        <v>2.4E-2</v>
      </c>
      <c r="AD41" s="44">
        <v>24</v>
      </c>
      <c r="AE41" s="45">
        <v>2.67</v>
      </c>
      <c r="AF41" s="12">
        <f t="shared" si="4"/>
        <v>5.5241379310344829</v>
      </c>
      <c r="AG41" s="46">
        <v>2.67</v>
      </c>
      <c r="AH41" s="13">
        <f t="shared" si="5"/>
        <v>5.5241379310344829</v>
      </c>
      <c r="AI41" s="48">
        <v>0.02</v>
      </c>
      <c r="AJ41" s="50">
        <v>0.25</v>
      </c>
    </row>
    <row r="42" spans="1:36">
      <c r="A42" s="21" t="s">
        <v>173</v>
      </c>
      <c r="B42" s="51">
        <v>0.38979685087455251</v>
      </c>
      <c r="C42" s="33" t="s">
        <v>93</v>
      </c>
      <c r="D42" s="34" t="s">
        <v>83</v>
      </c>
      <c r="E42" s="34" t="s">
        <v>174</v>
      </c>
      <c r="F42" s="35" t="s">
        <v>173</v>
      </c>
      <c r="G42" s="36" t="s">
        <v>175</v>
      </c>
      <c r="H42" s="37"/>
      <c r="I42" s="38" t="s">
        <v>102</v>
      </c>
      <c r="J42" s="39">
        <v>1</v>
      </c>
      <c r="K42" s="40"/>
      <c r="L42" s="39"/>
      <c r="M42" s="41" t="s">
        <v>102</v>
      </c>
      <c r="N42" s="47">
        <v>12.819374999999999</v>
      </c>
      <c r="O42" s="42">
        <v>42</v>
      </c>
      <c r="P42" s="44"/>
      <c r="Q42" s="15">
        <f t="shared" si="3"/>
        <v>0.30522321428571425</v>
      </c>
      <c r="R42" s="45">
        <v>115.3926</v>
      </c>
      <c r="S42" s="48">
        <v>12.819374999999999</v>
      </c>
      <c r="T42" s="48">
        <v>41.607530000000004</v>
      </c>
      <c r="U42" s="48"/>
      <c r="V42" s="48"/>
      <c r="W42" s="48"/>
      <c r="X42" s="46">
        <v>9.2355800000000006</v>
      </c>
      <c r="Y42" s="46">
        <v>9.2355800000000006</v>
      </c>
      <c r="Z42" s="46"/>
      <c r="AA42" s="46"/>
      <c r="AB42" s="49"/>
      <c r="AC42" s="43">
        <v>2.4E-2</v>
      </c>
      <c r="AD42" s="44">
        <v>24</v>
      </c>
      <c r="AE42" s="45">
        <v>10</v>
      </c>
      <c r="AF42" s="12">
        <f t="shared" si="4"/>
        <v>14.285714285714285</v>
      </c>
      <c r="AG42" s="46">
        <v>10</v>
      </c>
      <c r="AH42" s="13">
        <f t="shared" si="5"/>
        <v>14.285714285714285</v>
      </c>
      <c r="AI42" s="48">
        <v>0.62</v>
      </c>
      <c r="AJ42" s="50">
        <v>0.38</v>
      </c>
    </row>
    <row r="43" spans="1:36">
      <c r="A43" s="21" t="s">
        <v>176</v>
      </c>
      <c r="B43" s="51">
        <v>0.38979685087455251</v>
      </c>
      <c r="C43" s="33" t="s">
        <v>93</v>
      </c>
      <c r="D43" s="34" t="s">
        <v>83</v>
      </c>
      <c r="E43" s="34" t="s">
        <v>177</v>
      </c>
      <c r="F43" s="35" t="s">
        <v>176</v>
      </c>
      <c r="G43" s="36" t="s">
        <v>178</v>
      </c>
      <c r="H43" s="37"/>
      <c r="I43" s="38" t="s">
        <v>102</v>
      </c>
      <c r="J43" s="39">
        <v>1</v>
      </c>
      <c r="K43" s="40"/>
      <c r="L43" s="39"/>
      <c r="M43" s="41" t="s">
        <v>102</v>
      </c>
      <c r="N43" s="47">
        <v>12.819374999999999</v>
      </c>
      <c r="O43" s="42">
        <v>42</v>
      </c>
      <c r="P43" s="44"/>
      <c r="Q43" s="15">
        <f t="shared" si="3"/>
        <v>0.30522321428571425</v>
      </c>
      <c r="R43" s="45">
        <v>115.3926</v>
      </c>
      <c r="S43" s="48">
        <v>12.819374999999999</v>
      </c>
      <c r="T43" s="48">
        <v>41.607530000000004</v>
      </c>
      <c r="U43" s="48"/>
      <c r="V43" s="48"/>
      <c r="W43" s="48"/>
      <c r="X43" s="46">
        <v>9.2355800000000006</v>
      </c>
      <c r="Y43" s="46">
        <v>9.2355800000000006</v>
      </c>
      <c r="Z43" s="46"/>
      <c r="AA43" s="46"/>
      <c r="AB43" s="49"/>
      <c r="AC43" s="43">
        <v>2.4E-2</v>
      </c>
      <c r="AD43" s="44">
        <v>24</v>
      </c>
      <c r="AE43" s="45">
        <v>10</v>
      </c>
      <c r="AF43" s="12">
        <f t="shared" si="4"/>
        <v>14.285714285714285</v>
      </c>
      <c r="AG43" s="46">
        <v>10</v>
      </c>
      <c r="AH43" s="13">
        <f t="shared" si="5"/>
        <v>14.285714285714285</v>
      </c>
      <c r="AI43" s="48">
        <v>0.62</v>
      </c>
      <c r="AJ43" s="50">
        <v>0.38</v>
      </c>
    </row>
    <row r="44" spans="1:36">
      <c r="A44" s="21" t="s">
        <v>207</v>
      </c>
      <c r="B44" s="51">
        <v>0.3665017408832692</v>
      </c>
      <c r="C44" s="33" t="s">
        <v>138</v>
      </c>
      <c r="D44" s="34" t="s">
        <v>64</v>
      </c>
      <c r="E44" s="34" t="s">
        <v>208</v>
      </c>
      <c r="F44" s="35" t="s">
        <v>207</v>
      </c>
      <c r="G44" s="36" t="s">
        <v>209</v>
      </c>
      <c r="H44" s="37"/>
      <c r="I44" s="38" t="s">
        <v>102</v>
      </c>
      <c r="J44" s="39">
        <v>1</v>
      </c>
      <c r="K44" s="40"/>
      <c r="L44" s="39"/>
      <c r="M44" s="41" t="s">
        <v>102</v>
      </c>
      <c r="N44" s="47">
        <v>5</v>
      </c>
      <c r="O44" s="42">
        <v>52</v>
      </c>
      <c r="P44" s="44"/>
      <c r="Q44" s="15">
        <f t="shared" si="3"/>
        <v>9.6153846153846159E-2</v>
      </c>
      <c r="R44" s="45">
        <v>85.01</v>
      </c>
      <c r="S44" s="48">
        <v>12</v>
      </c>
      <c r="T44" s="48">
        <v>52</v>
      </c>
      <c r="U44" s="48"/>
      <c r="V44" s="48"/>
      <c r="W44" s="48"/>
      <c r="X44" s="46">
        <v>9.8225999999999996</v>
      </c>
      <c r="Y44" s="46">
        <v>9.8225999999999996</v>
      </c>
      <c r="Z44" s="46"/>
      <c r="AA44" s="46"/>
      <c r="AB44" s="49"/>
      <c r="AC44" s="43">
        <v>2.4E-2</v>
      </c>
      <c r="AD44" s="44">
        <v>50</v>
      </c>
      <c r="AE44" s="45">
        <v>10</v>
      </c>
      <c r="AF44" s="12">
        <f t="shared" si="4"/>
        <v>11.538461538461538</v>
      </c>
      <c r="AG44" s="46">
        <v>10</v>
      </c>
      <c r="AH44" s="13">
        <f t="shared" si="5"/>
        <v>11.538461538461538</v>
      </c>
      <c r="AI44" s="48"/>
      <c r="AJ44" s="50">
        <v>0.75</v>
      </c>
    </row>
    <row r="45" spans="1:36">
      <c r="A45" s="21" t="s">
        <v>210</v>
      </c>
      <c r="B45" s="51">
        <v>0.3665017408832692</v>
      </c>
      <c r="C45" s="33" t="s">
        <v>138</v>
      </c>
      <c r="D45" s="34" t="s">
        <v>64</v>
      </c>
      <c r="E45" s="34" t="s">
        <v>211</v>
      </c>
      <c r="F45" s="35" t="s">
        <v>210</v>
      </c>
      <c r="G45" s="36" t="s">
        <v>212</v>
      </c>
      <c r="H45" s="37"/>
      <c r="I45" s="38" t="s">
        <v>102</v>
      </c>
      <c r="J45" s="39">
        <v>1</v>
      </c>
      <c r="K45" s="40"/>
      <c r="L45" s="39"/>
      <c r="M45" s="41" t="s">
        <v>102</v>
      </c>
      <c r="N45" s="47">
        <v>5</v>
      </c>
      <c r="O45" s="42">
        <v>52</v>
      </c>
      <c r="P45" s="44"/>
      <c r="Q45" s="15">
        <f t="shared" si="3"/>
        <v>9.6153846153846159E-2</v>
      </c>
      <c r="R45" s="45">
        <v>85.01</v>
      </c>
      <c r="S45" s="48">
        <v>12</v>
      </c>
      <c r="T45" s="48">
        <v>52</v>
      </c>
      <c r="U45" s="48"/>
      <c r="V45" s="48"/>
      <c r="W45" s="48"/>
      <c r="X45" s="46">
        <v>9.8225999999999996</v>
      </c>
      <c r="Y45" s="46">
        <v>9.8225999999999996</v>
      </c>
      <c r="Z45" s="46"/>
      <c r="AA45" s="46"/>
      <c r="AB45" s="49"/>
      <c r="AC45" s="43">
        <v>2.4E-2</v>
      </c>
      <c r="AD45" s="44">
        <v>50</v>
      </c>
      <c r="AE45" s="45">
        <v>10</v>
      </c>
      <c r="AF45" s="12">
        <f t="shared" si="4"/>
        <v>11.538461538461538</v>
      </c>
      <c r="AG45" s="46">
        <v>10</v>
      </c>
      <c r="AH45" s="13">
        <f t="shared" si="5"/>
        <v>11.538461538461538</v>
      </c>
      <c r="AI45" s="48"/>
      <c r="AJ45" s="50">
        <v>0.75</v>
      </c>
    </row>
    <row r="46" spans="1:36">
      <c r="A46" s="21" t="s">
        <v>232</v>
      </c>
      <c r="B46" s="51">
        <v>0.37552162300445463</v>
      </c>
      <c r="C46" s="33" t="s">
        <v>138</v>
      </c>
      <c r="D46" s="34" t="s">
        <v>64</v>
      </c>
      <c r="E46" s="34" t="s">
        <v>233</v>
      </c>
      <c r="F46" s="35" t="s">
        <v>232</v>
      </c>
      <c r="G46" s="36" t="s">
        <v>234</v>
      </c>
      <c r="H46" s="37"/>
      <c r="I46" s="38" t="s">
        <v>102</v>
      </c>
      <c r="J46" s="39">
        <v>1</v>
      </c>
      <c r="K46" s="40"/>
      <c r="L46" s="39"/>
      <c r="M46" s="41" t="s">
        <v>102</v>
      </c>
      <c r="N46" s="47">
        <v>5</v>
      </c>
      <c r="O46" s="42">
        <v>52</v>
      </c>
      <c r="P46" s="44"/>
      <c r="Q46" s="15">
        <f t="shared" si="3"/>
        <v>9.6153846153846159E-2</v>
      </c>
      <c r="R46" s="45">
        <v>86.62</v>
      </c>
      <c r="S46" s="48">
        <v>12</v>
      </c>
      <c r="T46" s="48">
        <v>52</v>
      </c>
      <c r="U46" s="48"/>
      <c r="V46" s="48"/>
      <c r="W46" s="48"/>
      <c r="X46" s="46">
        <v>9.586665</v>
      </c>
      <c r="Y46" s="46">
        <v>9.586665</v>
      </c>
      <c r="Z46" s="46"/>
      <c r="AA46" s="46"/>
      <c r="AB46" s="49"/>
      <c r="AC46" s="43">
        <v>2.4E-2</v>
      </c>
      <c r="AD46" s="44">
        <v>50</v>
      </c>
      <c r="AE46" s="45">
        <v>10</v>
      </c>
      <c r="AF46" s="12">
        <f t="shared" si="4"/>
        <v>11.538461538461538</v>
      </c>
      <c r="AG46" s="46">
        <v>10</v>
      </c>
      <c r="AH46" s="13">
        <f t="shared" si="5"/>
        <v>11.538461538461538</v>
      </c>
      <c r="AI46" s="48"/>
      <c r="AJ46" s="50">
        <v>0.75</v>
      </c>
    </row>
    <row r="47" spans="1:36">
      <c r="A47" s="21" t="s">
        <v>235</v>
      </c>
      <c r="B47" s="51">
        <v>0.37552162300445463</v>
      </c>
      <c r="C47" s="33" t="s">
        <v>138</v>
      </c>
      <c r="D47" s="34" t="s">
        <v>64</v>
      </c>
      <c r="E47" s="34" t="s">
        <v>236</v>
      </c>
      <c r="F47" s="35" t="s">
        <v>235</v>
      </c>
      <c r="G47" s="36" t="s">
        <v>237</v>
      </c>
      <c r="H47" s="37"/>
      <c r="I47" s="38" t="s">
        <v>102</v>
      </c>
      <c r="J47" s="39">
        <v>1</v>
      </c>
      <c r="K47" s="40"/>
      <c r="L47" s="39"/>
      <c r="M47" s="41" t="s">
        <v>102</v>
      </c>
      <c r="N47" s="47">
        <v>5</v>
      </c>
      <c r="O47" s="42">
        <v>52</v>
      </c>
      <c r="P47" s="44"/>
      <c r="Q47" s="15">
        <f t="shared" si="3"/>
        <v>9.6153846153846159E-2</v>
      </c>
      <c r="R47" s="45">
        <v>86.62</v>
      </c>
      <c r="S47" s="48">
        <v>12</v>
      </c>
      <c r="T47" s="48">
        <v>52</v>
      </c>
      <c r="U47" s="48"/>
      <c r="V47" s="48"/>
      <c r="W47" s="48"/>
      <c r="X47" s="46">
        <v>9.586665</v>
      </c>
      <c r="Y47" s="46">
        <v>9.586665</v>
      </c>
      <c r="Z47" s="46"/>
      <c r="AA47" s="46"/>
      <c r="AB47" s="49"/>
      <c r="AC47" s="43">
        <v>2.4E-2</v>
      </c>
      <c r="AD47" s="44">
        <v>50</v>
      </c>
      <c r="AE47" s="45">
        <v>10</v>
      </c>
      <c r="AF47" s="12">
        <f t="shared" si="4"/>
        <v>11.538461538461538</v>
      </c>
      <c r="AG47" s="46">
        <v>10</v>
      </c>
      <c r="AH47" s="13">
        <f t="shared" si="5"/>
        <v>11.538461538461538</v>
      </c>
      <c r="AI47" s="48"/>
      <c r="AJ47" s="50">
        <v>0.75</v>
      </c>
    </row>
    <row r="48" spans="1:36">
      <c r="A48" s="21" t="s">
        <v>220</v>
      </c>
      <c r="B48" s="51">
        <v>0.30848329048843182</v>
      </c>
      <c r="C48" s="33" t="s">
        <v>138</v>
      </c>
      <c r="D48" s="34" t="s">
        <v>64</v>
      </c>
      <c r="E48" s="34" t="s">
        <v>221</v>
      </c>
      <c r="F48" s="35" t="s">
        <v>220</v>
      </c>
      <c r="G48" s="36" t="s">
        <v>222</v>
      </c>
      <c r="H48" s="37"/>
      <c r="I48" s="38" t="s">
        <v>161</v>
      </c>
      <c r="J48" s="39">
        <v>0.61</v>
      </c>
      <c r="K48" s="40" t="s">
        <v>102</v>
      </c>
      <c r="L48" s="39">
        <v>0.39</v>
      </c>
      <c r="M48" s="41" t="s">
        <v>161</v>
      </c>
      <c r="N48" s="47">
        <v>18</v>
      </c>
      <c r="O48" s="42">
        <v>54</v>
      </c>
      <c r="P48" s="44"/>
      <c r="Q48" s="15">
        <f t="shared" si="3"/>
        <v>0.33333333333333331</v>
      </c>
      <c r="R48" s="45">
        <v>44.66</v>
      </c>
      <c r="S48" s="48">
        <v>20</v>
      </c>
      <c r="T48" s="48">
        <v>46</v>
      </c>
      <c r="U48" s="48">
        <v>54</v>
      </c>
      <c r="V48" s="48"/>
      <c r="W48" s="48"/>
      <c r="X48" s="46">
        <v>11.63</v>
      </c>
      <c r="Y48" s="46">
        <v>11.63</v>
      </c>
      <c r="Z48" s="46">
        <v>11.75</v>
      </c>
      <c r="AA48" s="46"/>
      <c r="AB48" s="49"/>
      <c r="AC48" s="43">
        <v>0.02</v>
      </c>
      <c r="AD48" s="44">
        <v>50</v>
      </c>
      <c r="AE48" s="45">
        <v>1</v>
      </c>
      <c r="AF48" s="12">
        <f t="shared" si="4"/>
        <v>1.1111111111111112</v>
      </c>
      <c r="AG48" s="46">
        <v>1</v>
      </c>
      <c r="AH48" s="13">
        <f t="shared" si="5"/>
        <v>1.1111111111111112</v>
      </c>
      <c r="AI48" s="48">
        <v>2</v>
      </c>
      <c r="AJ48" s="50">
        <v>2</v>
      </c>
    </row>
    <row r="49" spans="1:36">
      <c r="A49" s="21" t="s">
        <v>223</v>
      </c>
      <c r="B49" s="51">
        <v>0.30848329048843182</v>
      </c>
      <c r="C49" s="33" t="s">
        <v>138</v>
      </c>
      <c r="D49" s="34" t="s">
        <v>64</v>
      </c>
      <c r="E49" s="34" t="s">
        <v>224</v>
      </c>
      <c r="F49" s="35" t="s">
        <v>223</v>
      </c>
      <c r="G49" s="36" t="s">
        <v>225</v>
      </c>
      <c r="H49" s="37"/>
      <c r="I49" s="38" t="s">
        <v>161</v>
      </c>
      <c r="J49" s="39">
        <v>0.61</v>
      </c>
      <c r="K49" s="40" t="s">
        <v>102</v>
      </c>
      <c r="L49" s="39">
        <v>0.39</v>
      </c>
      <c r="M49" s="41" t="s">
        <v>161</v>
      </c>
      <c r="N49" s="47">
        <v>18</v>
      </c>
      <c r="O49" s="42">
        <v>54</v>
      </c>
      <c r="P49" s="44"/>
      <c r="Q49" s="15">
        <f t="shared" si="3"/>
        <v>0.33333333333333331</v>
      </c>
      <c r="R49" s="45">
        <v>44.66</v>
      </c>
      <c r="S49" s="48">
        <v>20</v>
      </c>
      <c r="T49" s="48">
        <v>46</v>
      </c>
      <c r="U49" s="48">
        <v>54</v>
      </c>
      <c r="V49" s="48"/>
      <c r="W49" s="48"/>
      <c r="X49" s="46">
        <v>11.63</v>
      </c>
      <c r="Y49" s="46">
        <v>11.63</v>
      </c>
      <c r="Z49" s="46">
        <v>11.75</v>
      </c>
      <c r="AA49" s="46"/>
      <c r="AB49" s="49"/>
      <c r="AC49" s="43">
        <v>0.02</v>
      </c>
      <c r="AD49" s="44">
        <v>50</v>
      </c>
      <c r="AE49" s="45">
        <v>1</v>
      </c>
      <c r="AF49" s="12">
        <f t="shared" si="4"/>
        <v>1.1111111111111112</v>
      </c>
      <c r="AG49" s="46">
        <v>1</v>
      </c>
      <c r="AH49" s="13">
        <f t="shared" si="5"/>
        <v>1.1111111111111112</v>
      </c>
      <c r="AI49" s="48">
        <v>2</v>
      </c>
      <c r="AJ49" s="50">
        <v>2</v>
      </c>
    </row>
    <row r="50" spans="1:36">
      <c r="A50" s="21" t="s">
        <v>226</v>
      </c>
      <c r="B50" s="51">
        <v>0.41914358052000933</v>
      </c>
      <c r="C50" s="33" t="s">
        <v>138</v>
      </c>
      <c r="D50" s="34" t="s">
        <v>64</v>
      </c>
      <c r="E50" s="34" t="s">
        <v>227</v>
      </c>
      <c r="F50" s="35" t="s">
        <v>226</v>
      </c>
      <c r="G50" s="36" t="s">
        <v>228</v>
      </c>
      <c r="H50" s="37"/>
      <c r="I50" s="38" t="s">
        <v>161</v>
      </c>
      <c r="J50" s="39">
        <v>0.7</v>
      </c>
      <c r="K50" s="40" t="s">
        <v>102</v>
      </c>
      <c r="L50" s="39">
        <v>0.30000000000000004</v>
      </c>
      <c r="M50" s="41" t="s">
        <v>161</v>
      </c>
      <c r="N50" s="47">
        <v>34.85</v>
      </c>
      <c r="O50" s="42">
        <v>243</v>
      </c>
      <c r="P50" s="44"/>
      <c r="Q50" s="15">
        <f t="shared" si="3"/>
        <v>0.14341563786008232</v>
      </c>
      <c r="R50" s="45">
        <v>247.61</v>
      </c>
      <c r="S50" s="48">
        <v>34.85</v>
      </c>
      <c r="T50" s="48">
        <v>100</v>
      </c>
      <c r="U50" s="48">
        <v>180</v>
      </c>
      <c r="V50" s="48">
        <v>240</v>
      </c>
      <c r="W50" s="48"/>
      <c r="X50" s="46">
        <v>8.0698450560000001</v>
      </c>
      <c r="Y50" s="46">
        <v>8.0698450560000001</v>
      </c>
      <c r="Z50" s="46">
        <v>9.0630402720000003</v>
      </c>
      <c r="AA50" s="46">
        <v>9.1530385439999993</v>
      </c>
      <c r="AB50" s="49"/>
      <c r="AC50" s="43">
        <v>0.02</v>
      </c>
      <c r="AD50" s="44">
        <v>50</v>
      </c>
      <c r="AE50" s="45">
        <v>2</v>
      </c>
      <c r="AF50" s="12">
        <f t="shared" si="4"/>
        <v>0.49382716049382719</v>
      </c>
      <c r="AG50" s="46">
        <v>2.2000000000000002</v>
      </c>
      <c r="AH50" s="13">
        <f t="shared" si="5"/>
        <v>0.54320987654320996</v>
      </c>
      <c r="AI50" s="48">
        <v>4</v>
      </c>
      <c r="AJ50" s="50">
        <v>4</v>
      </c>
    </row>
    <row r="51" spans="1:36">
      <c r="A51" s="21" t="s">
        <v>229</v>
      </c>
      <c r="B51" s="51">
        <v>0.40147206423553028</v>
      </c>
      <c r="C51" s="33" t="s">
        <v>138</v>
      </c>
      <c r="D51" s="34" t="s">
        <v>64</v>
      </c>
      <c r="E51" s="34" t="s">
        <v>230</v>
      </c>
      <c r="F51" s="35" t="s">
        <v>229</v>
      </c>
      <c r="G51" s="36" t="s">
        <v>231</v>
      </c>
      <c r="H51" s="37"/>
      <c r="I51" s="38" t="s">
        <v>161</v>
      </c>
      <c r="J51" s="39">
        <v>0.7</v>
      </c>
      <c r="K51" s="40" t="s">
        <v>102</v>
      </c>
      <c r="L51" s="39">
        <v>0.30000000000000004</v>
      </c>
      <c r="M51" s="41" t="s">
        <v>161</v>
      </c>
      <c r="N51" s="47">
        <v>34.85</v>
      </c>
      <c r="O51" s="42">
        <v>243</v>
      </c>
      <c r="P51" s="44"/>
      <c r="Q51" s="15">
        <f t="shared" si="3"/>
        <v>0.14341563786008232</v>
      </c>
      <c r="R51" s="45">
        <v>247.61</v>
      </c>
      <c r="S51" s="48">
        <v>34.85</v>
      </c>
      <c r="T51" s="48">
        <v>100</v>
      </c>
      <c r="U51" s="48">
        <v>180</v>
      </c>
      <c r="V51" s="48">
        <v>240</v>
      </c>
      <c r="W51" s="48"/>
      <c r="X51" s="46">
        <v>8.4</v>
      </c>
      <c r="Y51" s="46">
        <v>8.4</v>
      </c>
      <c r="Z51" s="46">
        <v>9.4280000000000008</v>
      </c>
      <c r="AA51" s="46">
        <v>9.64</v>
      </c>
      <c r="AB51" s="49"/>
      <c r="AC51" s="43">
        <v>0.02</v>
      </c>
      <c r="AD51" s="44">
        <v>50</v>
      </c>
      <c r="AE51" s="45">
        <v>2</v>
      </c>
      <c r="AF51" s="12">
        <f t="shared" si="4"/>
        <v>0.49382716049382719</v>
      </c>
      <c r="AG51" s="46">
        <v>2.2000000000000002</v>
      </c>
      <c r="AH51" s="13">
        <f t="shared" si="5"/>
        <v>0.54320987654320996</v>
      </c>
      <c r="AI51" s="48">
        <v>4</v>
      </c>
      <c r="AJ51" s="50">
        <v>4</v>
      </c>
    </row>
    <row r="52" spans="1:36">
      <c r="A52" s="21" t="s">
        <v>127</v>
      </c>
      <c r="B52" s="51">
        <v>0.49466404067237674</v>
      </c>
      <c r="C52" s="33" t="s">
        <v>128</v>
      </c>
      <c r="D52" s="34" t="s">
        <v>64</v>
      </c>
      <c r="E52" s="34" t="s">
        <v>129</v>
      </c>
      <c r="F52" s="35" t="s">
        <v>127</v>
      </c>
      <c r="G52" s="36" t="s">
        <v>130</v>
      </c>
      <c r="H52" s="37"/>
      <c r="I52" s="38" t="s">
        <v>102</v>
      </c>
      <c r="J52" s="39">
        <v>1</v>
      </c>
      <c r="K52" s="40"/>
      <c r="L52" s="39"/>
      <c r="M52" s="41" t="s">
        <v>131</v>
      </c>
      <c r="N52" s="47">
        <v>41</v>
      </c>
      <c r="O52" s="42">
        <v>117.6</v>
      </c>
      <c r="P52" s="44"/>
      <c r="Q52" s="15">
        <f t="shared" si="3"/>
        <v>0.34863945578231292</v>
      </c>
      <c r="R52" s="45">
        <v>497.6</v>
      </c>
      <c r="S52" s="48">
        <v>88</v>
      </c>
      <c r="T52" s="48">
        <v>112</v>
      </c>
      <c r="U52" s="48">
        <v>118</v>
      </c>
      <c r="V52" s="48"/>
      <c r="W52" s="48"/>
      <c r="X52" s="46">
        <v>3.9329999999999998</v>
      </c>
      <c r="Y52" s="46">
        <v>8.9499999999999993</v>
      </c>
      <c r="Z52" s="46">
        <v>8.9499999999999993</v>
      </c>
      <c r="AA52" s="46"/>
      <c r="AB52" s="49"/>
      <c r="AC52" s="43">
        <v>7.9000000000000001E-2</v>
      </c>
      <c r="AD52" s="44">
        <v>72</v>
      </c>
      <c r="AE52" s="45">
        <v>1.76</v>
      </c>
      <c r="AF52" s="12">
        <f t="shared" si="4"/>
        <v>0.8979591836734695</v>
      </c>
      <c r="AG52" s="46">
        <v>1.76</v>
      </c>
      <c r="AH52" s="13">
        <f t="shared" si="5"/>
        <v>0.8979591836734695</v>
      </c>
      <c r="AI52" s="48">
        <v>4</v>
      </c>
      <c r="AJ52" s="50">
        <v>0.5</v>
      </c>
    </row>
    <row r="53" spans="1:36">
      <c r="A53" s="21" t="s">
        <v>183</v>
      </c>
      <c r="B53" s="51">
        <v>0.40858018386108275</v>
      </c>
      <c r="C53" s="33" t="s">
        <v>63</v>
      </c>
      <c r="D53" s="34" t="s">
        <v>64</v>
      </c>
      <c r="E53" s="34" t="s">
        <v>184</v>
      </c>
      <c r="F53" s="35" t="s">
        <v>183</v>
      </c>
      <c r="G53" s="36" t="s">
        <v>185</v>
      </c>
      <c r="H53" s="37"/>
      <c r="I53" s="38" t="s">
        <v>131</v>
      </c>
      <c r="J53" s="39">
        <v>1</v>
      </c>
      <c r="K53" s="40"/>
      <c r="L53" s="39"/>
      <c r="M53" s="41" t="s">
        <v>131</v>
      </c>
      <c r="N53" s="47">
        <v>91</v>
      </c>
      <c r="O53" s="42">
        <v>93</v>
      </c>
      <c r="P53" s="44"/>
      <c r="Q53" s="15">
        <f t="shared" si="3"/>
        <v>0.978494623655914</v>
      </c>
      <c r="R53" s="45">
        <v>86.8</v>
      </c>
      <c r="S53" s="48">
        <v>91</v>
      </c>
      <c r="T53" s="48">
        <v>93</v>
      </c>
      <c r="U53" s="48"/>
      <c r="V53" s="48"/>
      <c r="W53" s="48"/>
      <c r="X53" s="46">
        <v>8.8109999999999999</v>
      </c>
      <c r="Y53" s="46">
        <v>8.8109999999999999</v>
      </c>
      <c r="Z53" s="46"/>
      <c r="AA53" s="46"/>
      <c r="AB53" s="49"/>
      <c r="AC53" s="43">
        <v>7.9000000000000001E-2</v>
      </c>
      <c r="AD53" s="44">
        <v>339</v>
      </c>
      <c r="AE53" s="45">
        <v>0.5</v>
      </c>
      <c r="AF53" s="12">
        <f t="shared" si="4"/>
        <v>0.32258064516129037</v>
      </c>
      <c r="AG53" s="46">
        <v>0.5</v>
      </c>
      <c r="AH53" s="13">
        <f t="shared" si="5"/>
        <v>0.32258064516129037</v>
      </c>
      <c r="AI53" s="48">
        <v>4</v>
      </c>
      <c r="AJ53" s="50">
        <v>4</v>
      </c>
    </row>
    <row r="54" spans="1:36">
      <c r="A54" s="21" t="s">
        <v>245</v>
      </c>
      <c r="B54" s="51">
        <v>0.41575239635061784</v>
      </c>
      <c r="C54" s="33" t="s">
        <v>63</v>
      </c>
      <c r="D54" s="34" t="s">
        <v>64</v>
      </c>
      <c r="E54" s="34" t="s">
        <v>246</v>
      </c>
      <c r="F54" s="35" t="s">
        <v>245</v>
      </c>
      <c r="G54" s="36" t="s">
        <v>247</v>
      </c>
      <c r="H54" s="37"/>
      <c r="I54" s="38" t="s">
        <v>131</v>
      </c>
      <c r="J54" s="39">
        <v>1</v>
      </c>
      <c r="K54" s="40"/>
      <c r="L54" s="39"/>
      <c r="M54" s="41" t="s">
        <v>131</v>
      </c>
      <c r="N54" s="47">
        <v>137</v>
      </c>
      <c r="O54" s="42">
        <v>140</v>
      </c>
      <c r="P54" s="44"/>
      <c r="Q54" s="15">
        <f t="shared" si="3"/>
        <v>0.97857142857142854</v>
      </c>
      <c r="R54" s="45">
        <v>120.5</v>
      </c>
      <c r="S54" s="48">
        <v>137</v>
      </c>
      <c r="T54" s="48">
        <v>140</v>
      </c>
      <c r="U54" s="48"/>
      <c r="V54" s="48"/>
      <c r="W54" s="48"/>
      <c r="X54" s="46">
        <v>8.6590000000000007</v>
      </c>
      <c r="Y54" s="46">
        <v>8.6590000000000007</v>
      </c>
      <c r="Z54" s="46"/>
      <c r="AA54" s="46"/>
      <c r="AB54" s="49"/>
      <c r="AC54" s="43">
        <v>7.9000000000000001E-2</v>
      </c>
      <c r="AD54" s="44">
        <v>339</v>
      </c>
      <c r="AE54" s="45">
        <v>0.7</v>
      </c>
      <c r="AF54" s="12">
        <f t="shared" si="4"/>
        <v>0.3</v>
      </c>
      <c r="AG54" s="46">
        <v>0.7</v>
      </c>
      <c r="AH54" s="13">
        <f t="shared" si="5"/>
        <v>0.3</v>
      </c>
      <c r="AI54" s="48">
        <v>4</v>
      </c>
      <c r="AJ54" s="50">
        <v>4</v>
      </c>
    </row>
    <row r="55" spans="1:36">
      <c r="A55" s="21" t="s">
        <v>121</v>
      </c>
      <c r="B55" s="51">
        <v>1</v>
      </c>
      <c r="C55" s="33" t="s">
        <v>122</v>
      </c>
      <c r="D55" s="34" t="s">
        <v>64</v>
      </c>
      <c r="E55" s="34" t="s">
        <v>123</v>
      </c>
      <c r="F55" s="35" t="s">
        <v>124</v>
      </c>
      <c r="G55" s="36" t="s">
        <v>125</v>
      </c>
      <c r="H55" s="37"/>
      <c r="I55" s="38" t="s">
        <v>102</v>
      </c>
      <c r="J55" s="39">
        <v>1</v>
      </c>
      <c r="K55" s="40"/>
      <c r="L55" s="39"/>
      <c r="M55" s="41" t="s">
        <v>126</v>
      </c>
      <c r="N55" s="47">
        <v>21.35</v>
      </c>
      <c r="O55" s="42">
        <v>68.197000000000003</v>
      </c>
      <c r="P55" s="44"/>
      <c r="Q55" s="15">
        <f t="shared" si="3"/>
        <v>0.31306362449961145</v>
      </c>
      <c r="R55" s="45"/>
      <c r="S55" s="48"/>
      <c r="T55" s="48"/>
      <c r="U55" s="48"/>
      <c r="V55" s="48"/>
      <c r="W55" s="48"/>
      <c r="X55" s="46"/>
      <c r="Y55" s="46"/>
      <c r="Z55" s="46"/>
      <c r="AA55" s="46"/>
      <c r="AB55" s="49"/>
      <c r="AC55" s="43">
        <v>6.7000000000000004E-2</v>
      </c>
      <c r="AD55" s="44">
        <v>36</v>
      </c>
      <c r="AE55" s="45">
        <v>5</v>
      </c>
      <c r="AF55" s="12">
        <f t="shared" si="4"/>
        <v>4.3990204847720573</v>
      </c>
      <c r="AG55" s="46">
        <v>5</v>
      </c>
      <c r="AH55" s="13">
        <f t="shared" si="5"/>
        <v>4.3990204847720573</v>
      </c>
      <c r="AI55" s="48"/>
      <c r="AJ55" s="50"/>
    </row>
    <row r="56" spans="1:36">
      <c r="A56" s="21" t="s">
        <v>153</v>
      </c>
      <c r="B56" s="51">
        <v>1</v>
      </c>
      <c r="C56" s="33" t="s">
        <v>154</v>
      </c>
      <c r="D56" s="34" t="s">
        <v>64</v>
      </c>
      <c r="E56" s="34" t="s">
        <v>155</v>
      </c>
      <c r="F56" s="35" t="s">
        <v>153</v>
      </c>
      <c r="G56" s="36" t="s">
        <v>156</v>
      </c>
      <c r="H56" s="37"/>
      <c r="I56" s="38"/>
      <c r="J56" s="39"/>
      <c r="K56" s="40"/>
      <c r="L56" s="39"/>
      <c r="M56" s="41" t="s">
        <v>126</v>
      </c>
      <c r="N56" s="47">
        <v>1</v>
      </c>
      <c r="O56" s="42">
        <v>17</v>
      </c>
      <c r="P56" s="44"/>
      <c r="Q56" s="15">
        <f t="shared" si="3"/>
        <v>5.8823529411764705E-2</v>
      </c>
      <c r="R56" s="45"/>
      <c r="S56" s="48"/>
      <c r="T56" s="48"/>
      <c r="U56" s="48"/>
      <c r="V56" s="48"/>
      <c r="W56" s="48"/>
      <c r="X56" s="46"/>
      <c r="Y56" s="46"/>
      <c r="Z56" s="46"/>
      <c r="AA56" s="46"/>
      <c r="AB56" s="49"/>
      <c r="AC56" s="43">
        <v>6.7000000000000004E-2</v>
      </c>
      <c r="AD56" s="44">
        <v>2.2999999999999998</v>
      </c>
      <c r="AE56" s="45">
        <v>0.36</v>
      </c>
      <c r="AF56" s="12">
        <f t="shared" si="4"/>
        <v>1.2705882352941176</v>
      </c>
      <c r="AG56" s="46">
        <v>0.65</v>
      </c>
      <c r="AH56" s="13">
        <f t="shared" si="5"/>
        <v>2.2941176470588238</v>
      </c>
      <c r="AI56" s="48"/>
      <c r="AJ56" s="50"/>
    </row>
    <row r="57" spans="1:36">
      <c r="A57" s="21" t="s">
        <v>179</v>
      </c>
      <c r="B57" s="51">
        <v>0.4</v>
      </c>
      <c r="C57" s="33" t="s">
        <v>180</v>
      </c>
      <c r="D57" s="34" t="s">
        <v>83</v>
      </c>
      <c r="E57" s="34" t="s">
        <v>181</v>
      </c>
      <c r="F57" s="35" t="s">
        <v>179</v>
      </c>
      <c r="G57" s="36" t="s">
        <v>180</v>
      </c>
      <c r="H57" s="37"/>
      <c r="I57" s="38" t="s">
        <v>161</v>
      </c>
      <c r="J57" s="39">
        <v>1</v>
      </c>
      <c r="K57" s="40"/>
      <c r="L57" s="39"/>
      <c r="M57" s="41" t="s">
        <v>182</v>
      </c>
      <c r="N57" s="47">
        <v>12.74</v>
      </c>
      <c r="O57" s="42">
        <v>17.600000000000001</v>
      </c>
      <c r="P57" s="44"/>
      <c r="Q57" s="15">
        <f t="shared" si="3"/>
        <v>0.72386363636363626</v>
      </c>
      <c r="R57" s="45">
        <v>40</v>
      </c>
      <c r="S57" s="48">
        <v>17.600000000000001</v>
      </c>
      <c r="T57" s="48"/>
      <c r="U57" s="48"/>
      <c r="V57" s="48"/>
      <c r="W57" s="48"/>
      <c r="X57" s="46">
        <v>9</v>
      </c>
      <c r="Y57" s="46"/>
      <c r="Z57" s="46"/>
      <c r="AA57" s="46"/>
      <c r="AB57" s="49"/>
      <c r="AC57" s="43">
        <v>6.7000000000000004E-2</v>
      </c>
      <c r="AD57" s="44">
        <v>24</v>
      </c>
      <c r="AE57" s="45">
        <v>0.04</v>
      </c>
      <c r="AF57" s="12">
        <f t="shared" si="4"/>
        <v>0.13636363636363635</v>
      </c>
      <c r="AG57" s="46">
        <v>0.04</v>
      </c>
      <c r="AH57" s="13">
        <f t="shared" si="5"/>
        <v>0.13636363636363635</v>
      </c>
      <c r="AI57" s="48">
        <v>4</v>
      </c>
      <c r="AJ57" s="50">
        <v>0.5</v>
      </c>
    </row>
  </sheetData>
  <autoFilter ref="A4:AJ4" xr:uid="{F6F12398-5E45-4665-850C-90ACC48C316F}">
    <sortState xmlns:xlrd2="http://schemas.microsoft.com/office/spreadsheetml/2017/richdata2" ref="A5:AJ57">
      <sortCondition ref="M4"/>
    </sortState>
  </autoFilter>
  <mergeCells count="7">
    <mergeCell ref="AC3:AD3"/>
    <mergeCell ref="AE3:AJ3"/>
    <mergeCell ref="C3:F3"/>
    <mergeCell ref="G3:H3"/>
    <mergeCell ref="I3:M3"/>
    <mergeCell ref="N3:P3"/>
    <mergeCell ref="R3:AB3"/>
  </mergeCells>
  <phoneticPr fontId="2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B65C-13A5-4E89-A73B-CBD92EF65FCD}">
  <sheetPr codeName="Sheet2"/>
  <dimension ref="A1:G8"/>
  <sheetViews>
    <sheetView workbookViewId="0">
      <selection activeCell="B12" sqref="B12"/>
    </sheetView>
  </sheetViews>
  <sheetFormatPr defaultRowHeight="13.5"/>
  <cols>
    <col min="3" max="3" width="20.125" customWidth="1"/>
  </cols>
  <sheetData>
    <row r="1" spans="1:7" s="3" customFormat="1">
      <c r="A1" s="6" t="s">
        <v>314</v>
      </c>
    </row>
    <row r="2" spans="1:7" s="3" customFormat="1"/>
    <row r="3" spans="1:7" s="8" customFormat="1">
      <c r="A3" s="3" t="s">
        <v>3</v>
      </c>
      <c r="B3" s="3"/>
      <c r="C3" s="3"/>
      <c r="D3" s="3"/>
      <c r="E3" s="3"/>
    </row>
    <row r="4" spans="1:7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  <c r="G4" s="4" t="s">
        <v>319</v>
      </c>
    </row>
    <row r="5" spans="1:7" s="3" customFormat="1">
      <c r="A5" s="1" t="s">
        <v>327</v>
      </c>
      <c r="B5" s="3" t="s">
        <v>6</v>
      </c>
      <c r="C5" s="3" t="s">
        <v>24</v>
      </c>
      <c r="D5" s="2" t="s">
        <v>25</v>
      </c>
      <c r="E5" s="3">
        <v>1.3</v>
      </c>
    </row>
    <row r="6" spans="1:7" s="3" customFormat="1">
      <c r="A6" s="1" t="s">
        <v>327</v>
      </c>
      <c r="B6" s="3" t="s">
        <v>6</v>
      </c>
      <c r="C6" s="3" t="s">
        <v>24</v>
      </c>
      <c r="D6" s="1" t="s">
        <v>26</v>
      </c>
      <c r="E6" s="3">
        <v>1.2</v>
      </c>
    </row>
    <row r="7" spans="1:7" s="3" customFormat="1">
      <c r="A7" s="1" t="s">
        <v>327</v>
      </c>
      <c r="B7" s="3" t="s">
        <v>8</v>
      </c>
      <c r="C7" s="3" t="s">
        <v>24</v>
      </c>
      <c r="D7" s="1" t="s">
        <v>26</v>
      </c>
      <c r="E7" s="3">
        <v>1.4</v>
      </c>
    </row>
    <row r="8" spans="1:7" s="3" customFormat="1">
      <c r="A8" s="1" t="s">
        <v>327</v>
      </c>
      <c r="B8" s="3" t="s">
        <v>9</v>
      </c>
      <c r="C8" s="3" t="s">
        <v>24</v>
      </c>
      <c r="D8" s="1" t="s">
        <v>26</v>
      </c>
      <c r="E8" s="3">
        <v>1.6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4C20-6D31-410A-95D5-ED636A788B5D}">
  <sheetPr codeName="Sheet3"/>
  <dimension ref="A1:G32"/>
  <sheetViews>
    <sheetView topLeftCell="A10" workbookViewId="0">
      <selection activeCell="C27" sqref="C27:C32"/>
    </sheetView>
  </sheetViews>
  <sheetFormatPr defaultRowHeight="13.5"/>
  <cols>
    <col min="3" max="3" width="34.625" customWidth="1"/>
  </cols>
  <sheetData>
    <row r="1" spans="1:7" s="3" customFormat="1">
      <c r="A1" s="6" t="s">
        <v>315</v>
      </c>
    </row>
    <row r="2" spans="1:7" s="3" customFormat="1"/>
    <row r="3" spans="1:7" s="3" customFormat="1">
      <c r="C3" s="3" t="s">
        <v>3</v>
      </c>
    </row>
    <row r="4" spans="1:7" s="3" customFormat="1">
      <c r="C4" s="3" t="s">
        <v>0</v>
      </c>
      <c r="D4" s="3" t="s">
        <v>5</v>
      </c>
      <c r="E4" s="3" t="s">
        <v>1</v>
      </c>
      <c r="F4" s="3" t="s">
        <v>2</v>
      </c>
      <c r="G4" s="3" t="s">
        <v>4</v>
      </c>
    </row>
    <row r="5" spans="1:7" s="3" customFormat="1">
      <c r="A5" s="1"/>
      <c r="C5" s="1" t="s">
        <v>328</v>
      </c>
      <c r="D5" s="1" t="s">
        <v>311</v>
      </c>
      <c r="E5" s="7" t="s">
        <v>310</v>
      </c>
      <c r="F5" s="7" t="s">
        <v>297</v>
      </c>
      <c r="G5" s="3">
        <v>3</v>
      </c>
    </row>
    <row r="6" spans="1:7" s="3" customFormat="1"/>
    <row r="7" spans="1:7">
      <c r="A7" s="3"/>
      <c r="B7" s="3"/>
      <c r="C7" s="3" t="s">
        <v>3</v>
      </c>
      <c r="D7" s="3"/>
      <c r="E7" s="3"/>
      <c r="F7" s="3"/>
      <c r="G7" s="3"/>
    </row>
    <row r="8" spans="1:7">
      <c r="A8" s="3"/>
      <c r="B8" s="3"/>
      <c r="C8" s="3" t="s">
        <v>0</v>
      </c>
      <c r="D8" s="3" t="s">
        <v>5</v>
      </c>
      <c r="E8" s="3" t="s">
        <v>1</v>
      </c>
      <c r="F8" s="3" t="s">
        <v>2</v>
      </c>
      <c r="G8" s="3" t="s">
        <v>4</v>
      </c>
    </row>
    <row r="9" spans="1:7">
      <c r="A9" s="1" t="s">
        <v>303</v>
      </c>
      <c r="B9" s="3"/>
      <c r="C9" s="1" t="s">
        <v>329</v>
      </c>
      <c r="D9" s="1" t="s">
        <v>311</v>
      </c>
      <c r="E9" s="7" t="s">
        <v>310</v>
      </c>
      <c r="F9" s="4" t="s">
        <v>296</v>
      </c>
      <c r="G9" s="3">
        <v>4</v>
      </c>
    </row>
    <row r="10" spans="1:7">
      <c r="A10" s="1" t="s">
        <v>304</v>
      </c>
      <c r="B10" s="3"/>
      <c r="C10" s="1" t="s">
        <v>330</v>
      </c>
      <c r="D10" s="1" t="s">
        <v>311</v>
      </c>
      <c r="E10" s="7" t="s">
        <v>310</v>
      </c>
      <c r="F10" s="4" t="s">
        <v>296</v>
      </c>
      <c r="G10" s="3">
        <v>0</v>
      </c>
    </row>
    <row r="11" spans="1:7">
      <c r="A11" s="1" t="s">
        <v>305</v>
      </c>
      <c r="B11" s="3"/>
      <c r="C11" s="1" t="s">
        <v>331</v>
      </c>
      <c r="D11" s="1" t="s">
        <v>311</v>
      </c>
      <c r="E11" s="7" t="s">
        <v>310</v>
      </c>
      <c r="F11" s="4" t="s">
        <v>296</v>
      </c>
      <c r="G11" s="3">
        <v>4</v>
      </c>
    </row>
    <row r="12" spans="1:7">
      <c r="A12" s="1" t="s">
        <v>306</v>
      </c>
      <c r="B12" s="3"/>
      <c r="C12" s="1" t="s">
        <v>332</v>
      </c>
      <c r="D12" s="1" t="s">
        <v>311</v>
      </c>
      <c r="E12" s="7" t="s">
        <v>310</v>
      </c>
      <c r="F12" s="4" t="s">
        <v>296</v>
      </c>
      <c r="G12" s="3">
        <v>6</v>
      </c>
    </row>
    <row r="13" spans="1:7">
      <c r="A13" s="1" t="s">
        <v>307</v>
      </c>
      <c r="B13" s="3"/>
      <c r="C13" s="1" t="s">
        <v>333</v>
      </c>
      <c r="D13" s="1" t="s">
        <v>311</v>
      </c>
      <c r="E13" s="7" t="s">
        <v>310</v>
      </c>
      <c r="F13" s="4" t="s">
        <v>296</v>
      </c>
      <c r="G13" s="3">
        <v>6</v>
      </c>
    </row>
    <row r="14" spans="1:7">
      <c r="A14" s="1" t="s">
        <v>309</v>
      </c>
      <c r="B14" s="3"/>
      <c r="C14" s="1" t="s">
        <v>334</v>
      </c>
      <c r="D14" s="1" t="s">
        <v>311</v>
      </c>
      <c r="E14" s="7" t="s">
        <v>310</v>
      </c>
      <c r="F14" s="4" t="s">
        <v>296</v>
      </c>
      <c r="G14" s="3">
        <v>6</v>
      </c>
    </row>
    <row r="15" spans="1:7">
      <c r="A15" s="3"/>
      <c r="B15" s="3"/>
      <c r="C15" s="3"/>
      <c r="D15" s="3"/>
      <c r="E15" s="3"/>
      <c r="F15" s="3"/>
      <c r="G15" s="3"/>
    </row>
    <row r="16" spans="1:7">
      <c r="C16" s="3" t="s">
        <v>3</v>
      </c>
      <c r="D16" s="3"/>
      <c r="E16" s="3"/>
      <c r="F16" s="3"/>
      <c r="G16" s="3"/>
    </row>
    <row r="17" spans="1:7">
      <c r="C17" s="3" t="s">
        <v>0</v>
      </c>
      <c r="D17" s="3" t="s">
        <v>5</v>
      </c>
      <c r="E17" s="3" t="s">
        <v>1</v>
      </c>
      <c r="F17" s="3" t="s">
        <v>2</v>
      </c>
      <c r="G17" s="3" t="s">
        <v>4</v>
      </c>
    </row>
    <row r="18" spans="1:7">
      <c r="A18" s="1" t="s">
        <v>303</v>
      </c>
      <c r="C18" s="1" t="s">
        <v>329</v>
      </c>
      <c r="D18" s="2" t="s">
        <v>312</v>
      </c>
      <c r="E18" s="8" t="s">
        <v>10</v>
      </c>
      <c r="F18" s="4" t="s">
        <v>296</v>
      </c>
      <c r="G18" s="3">
        <v>2</v>
      </c>
    </row>
    <row r="19" spans="1:7">
      <c r="A19" s="1" t="s">
        <v>304</v>
      </c>
      <c r="C19" s="1" t="s">
        <v>330</v>
      </c>
      <c r="D19" s="2" t="s">
        <v>312</v>
      </c>
      <c r="E19" s="8" t="s">
        <v>10</v>
      </c>
      <c r="F19" s="4" t="s">
        <v>296</v>
      </c>
      <c r="G19" s="3">
        <v>0</v>
      </c>
    </row>
    <row r="20" spans="1:7">
      <c r="A20" s="1" t="s">
        <v>305</v>
      </c>
      <c r="C20" s="1" t="s">
        <v>331</v>
      </c>
      <c r="D20" s="2" t="s">
        <v>312</v>
      </c>
      <c r="E20" s="8" t="s">
        <v>10</v>
      </c>
      <c r="F20" s="4" t="s">
        <v>296</v>
      </c>
      <c r="G20" s="3">
        <v>2</v>
      </c>
    </row>
    <row r="21" spans="1:7">
      <c r="A21" s="1" t="s">
        <v>306</v>
      </c>
      <c r="C21" s="1" t="s">
        <v>332</v>
      </c>
      <c r="D21" s="2" t="s">
        <v>312</v>
      </c>
      <c r="E21" s="8" t="s">
        <v>10</v>
      </c>
      <c r="F21" s="4" t="s">
        <v>296</v>
      </c>
      <c r="G21" s="3">
        <v>4</v>
      </c>
    </row>
    <row r="22" spans="1:7">
      <c r="A22" s="1" t="s">
        <v>307</v>
      </c>
      <c r="C22" s="1" t="s">
        <v>333</v>
      </c>
      <c r="D22" s="2" t="s">
        <v>312</v>
      </c>
      <c r="E22" s="8" t="s">
        <v>10</v>
      </c>
      <c r="F22" s="4" t="s">
        <v>296</v>
      </c>
      <c r="G22" s="3">
        <v>6</v>
      </c>
    </row>
    <row r="23" spans="1:7">
      <c r="A23" s="1" t="s">
        <v>309</v>
      </c>
      <c r="C23" s="1" t="s">
        <v>334</v>
      </c>
      <c r="D23" s="2" t="s">
        <v>312</v>
      </c>
      <c r="E23" s="8" t="s">
        <v>10</v>
      </c>
      <c r="F23" s="4" t="s">
        <v>296</v>
      </c>
      <c r="G23" s="3">
        <v>6</v>
      </c>
    </row>
    <row r="25" spans="1:7">
      <c r="A25" s="3"/>
      <c r="B25" s="3"/>
      <c r="C25" s="3" t="s">
        <v>3</v>
      </c>
      <c r="D25" s="3"/>
      <c r="E25" s="3"/>
      <c r="F25" s="3"/>
      <c r="G25" s="3"/>
    </row>
    <row r="26" spans="1:7">
      <c r="A26" s="3"/>
      <c r="B26" s="3"/>
      <c r="C26" s="3" t="s">
        <v>0</v>
      </c>
      <c r="D26" s="3" t="s">
        <v>5</v>
      </c>
      <c r="E26" s="3" t="s">
        <v>1</v>
      </c>
      <c r="F26" s="3" t="s">
        <v>2</v>
      </c>
      <c r="G26" s="3" t="s">
        <v>4</v>
      </c>
    </row>
    <row r="27" spans="1:7">
      <c r="A27" s="1" t="s">
        <v>303</v>
      </c>
      <c r="B27" s="3"/>
      <c r="C27" s="1" t="s">
        <v>329</v>
      </c>
      <c r="D27" s="1" t="s">
        <v>313</v>
      </c>
      <c r="E27" s="8" t="s">
        <v>10</v>
      </c>
      <c r="F27" s="4" t="s">
        <v>296</v>
      </c>
      <c r="G27" s="3">
        <v>2</v>
      </c>
    </row>
    <row r="28" spans="1:7">
      <c r="A28" s="1" t="s">
        <v>304</v>
      </c>
      <c r="B28" s="3"/>
      <c r="C28" s="1" t="s">
        <v>330</v>
      </c>
      <c r="D28" s="1" t="s">
        <v>313</v>
      </c>
      <c r="E28" s="8" t="s">
        <v>10</v>
      </c>
      <c r="F28" s="4" t="s">
        <v>296</v>
      </c>
      <c r="G28" s="3">
        <v>0</v>
      </c>
    </row>
    <row r="29" spans="1:7">
      <c r="A29" s="1" t="s">
        <v>305</v>
      </c>
      <c r="B29" s="3"/>
      <c r="C29" s="1" t="s">
        <v>331</v>
      </c>
      <c r="D29" s="1" t="s">
        <v>313</v>
      </c>
      <c r="E29" s="8" t="s">
        <v>10</v>
      </c>
      <c r="F29" s="4" t="s">
        <v>296</v>
      </c>
      <c r="G29" s="3">
        <v>2</v>
      </c>
    </row>
    <row r="30" spans="1:7">
      <c r="A30" s="1" t="s">
        <v>306</v>
      </c>
      <c r="B30" s="3"/>
      <c r="C30" s="1" t="s">
        <v>332</v>
      </c>
      <c r="D30" s="1" t="s">
        <v>313</v>
      </c>
      <c r="E30" s="8" t="s">
        <v>10</v>
      </c>
      <c r="F30" s="4" t="s">
        <v>296</v>
      </c>
      <c r="G30" s="3">
        <v>4</v>
      </c>
    </row>
    <row r="31" spans="1:7">
      <c r="A31" s="1" t="s">
        <v>307</v>
      </c>
      <c r="B31" s="3"/>
      <c r="C31" s="1" t="s">
        <v>333</v>
      </c>
      <c r="D31" s="1" t="s">
        <v>313</v>
      </c>
      <c r="E31" s="8" t="s">
        <v>10</v>
      </c>
      <c r="F31" s="4" t="s">
        <v>296</v>
      </c>
      <c r="G31" s="3">
        <v>6</v>
      </c>
    </row>
    <row r="32" spans="1:7">
      <c r="A32" s="1" t="s">
        <v>309</v>
      </c>
      <c r="B32" s="3"/>
      <c r="C32" s="1" t="s">
        <v>334</v>
      </c>
      <c r="D32" s="1" t="s">
        <v>313</v>
      </c>
      <c r="E32" s="8" t="s">
        <v>10</v>
      </c>
      <c r="F32" s="4" t="s">
        <v>296</v>
      </c>
      <c r="G32" s="3">
        <v>6</v>
      </c>
    </row>
  </sheetData>
  <phoneticPr fontId="2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F826-C21A-4497-A67F-1089B4F4E715}">
  <sheetPr codeName="Sheet4"/>
  <dimension ref="A1:G14"/>
  <sheetViews>
    <sheetView workbookViewId="0">
      <selection activeCell="C31" sqref="C31"/>
    </sheetView>
  </sheetViews>
  <sheetFormatPr defaultRowHeight="13.5"/>
  <cols>
    <col min="3" max="3" width="46.125" customWidth="1"/>
  </cols>
  <sheetData>
    <row r="1" spans="1:7" s="3" customFormat="1">
      <c r="A1" s="6" t="s">
        <v>318</v>
      </c>
    </row>
    <row r="2" spans="1:7" s="3" customFormat="1"/>
    <row r="3" spans="1:7" s="3" customFormat="1">
      <c r="C3" s="3" t="s">
        <v>3</v>
      </c>
    </row>
    <row r="4" spans="1:7" s="3" customFormat="1">
      <c r="C4" s="3" t="s">
        <v>0</v>
      </c>
      <c r="D4" s="3" t="s">
        <v>5</v>
      </c>
      <c r="E4" s="3" t="s">
        <v>1</v>
      </c>
      <c r="F4" s="3" t="s">
        <v>2</v>
      </c>
      <c r="G4" s="3" t="s">
        <v>4</v>
      </c>
    </row>
    <row r="5" spans="1:7" s="3" customFormat="1">
      <c r="C5" s="1" t="s">
        <v>328</v>
      </c>
      <c r="E5" s="8" t="s">
        <v>14</v>
      </c>
      <c r="F5" s="7" t="s">
        <v>297</v>
      </c>
      <c r="G5" s="3">
        <v>0.4</v>
      </c>
    </row>
    <row r="6" spans="1:7" s="3" customFormat="1"/>
    <row r="7" spans="1:7">
      <c r="A7" s="6"/>
      <c r="B7" s="3"/>
      <c r="C7" s="3" t="s">
        <v>3</v>
      </c>
      <c r="D7" s="3"/>
      <c r="E7" s="3"/>
      <c r="F7" s="3"/>
      <c r="G7" s="3"/>
    </row>
    <row r="8" spans="1:7">
      <c r="A8" s="3"/>
      <c r="B8" s="3"/>
      <c r="C8" s="3" t="s">
        <v>0</v>
      </c>
      <c r="D8" s="3" t="s">
        <v>5</v>
      </c>
      <c r="E8" s="3" t="s">
        <v>1</v>
      </c>
      <c r="F8" s="3" t="s">
        <v>2</v>
      </c>
      <c r="G8" s="3" t="s">
        <v>4</v>
      </c>
    </row>
    <row r="9" spans="1:7">
      <c r="A9" s="1" t="s">
        <v>303</v>
      </c>
      <c r="B9" s="3"/>
      <c r="C9" s="1" t="s">
        <v>329</v>
      </c>
      <c r="D9" s="3"/>
      <c r="E9" s="8" t="s">
        <v>14</v>
      </c>
      <c r="F9" s="4" t="s">
        <v>296</v>
      </c>
      <c r="G9" s="3">
        <f>0.83*60/100</f>
        <v>0.498</v>
      </c>
    </row>
    <row r="10" spans="1:7">
      <c r="A10" s="1" t="s">
        <v>304</v>
      </c>
      <c r="B10" s="3"/>
      <c r="C10" s="1" t="s">
        <v>330</v>
      </c>
      <c r="D10" s="3"/>
      <c r="E10" s="8" t="s">
        <v>14</v>
      </c>
      <c r="F10" s="4" t="s">
        <v>296</v>
      </c>
      <c r="G10" s="3">
        <f t="shared" ref="G10:G14" si="0">0.58*60/100</f>
        <v>0.34799999999999998</v>
      </c>
    </row>
    <row r="11" spans="1:7">
      <c r="A11" s="1" t="s">
        <v>305</v>
      </c>
      <c r="B11" s="3"/>
      <c r="C11" s="1" t="s">
        <v>331</v>
      </c>
      <c r="D11" s="3"/>
      <c r="E11" s="8" t="s">
        <v>14</v>
      </c>
      <c r="F11" s="4" t="s">
        <v>296</v>
      </c>
      <c r="G11" s="3">
        <f t="shared" si="0"/>
        <v>0.34799999999999998</v>
      </c>
    </row>
    <row r="12" spans="1:7">
      <c r="A12" s="1" t="s">
        <v>306</v>
      </c>
      <c r="B12" s="3"/>
      <c r="C12" s="1" t="s">
        <v>332</v>
      </c>
      <c r="D12" s="3"/>
      <c r="E12" s="8" t="s">
        <v>14</v>
      </c>
      <c r="F12" s="4" t="s">
        <v>296</v>
      </c>
      <c r="G12" s="3">
        <f>0.83*60/100</f>
        <v>0.498</v>
      </c>
    </row>
    <row r="13" spans="1:7">
      <c r="A13" s="1" t="s">
        <v>307</v>
      </c>
      <c r="B13" s="3"/>
      <c r="C13" s="1" t="s">
        <v>333</v>
      </c>
      <c r="D13" s="3"/>
      <c r="E13" s="8" t="s">
        <v>14</v>
      </c>
      <c r="F13" s="4" t="s">
        <v>296</v>
      </c>
      <c r="G13" s="3">
        <f t="shared" si="0"/>
        <v>0.34799999999999998</v>
      </c>
    </row>
    <row r="14" spans="1:7">
      <c r="A14" s="1" t="s">
        <v>309</v>
      </c>
      <c r="B14" s="3"/>
      <c r="C14" s="1" t="s">
        <v>334</v>
      </c>
      <c r="D14" s="3"/>
      <c r="E14" s="8" t="s">
        <v>14</v>
      </c>
      <c r="F14" s="4" t="s">
        <v>296</v>
      </c>
      <c r="G14" s="3">
        <f t="shared" si="0"/>
        <v>0.34799999999999998</v>
      </c>
    </row>
  </sheetData>
  <phoneticPr fontId="2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5861-AD56-4696-804F-18D654DCF1F1}">
  <sheetPr codeName="Sheet5"/>
  <dimension ref="A1:G6"/>
  <sheetViews>
    <sheetView workbookViewId="0">
      <selection activeCell="A7" sqref="A7"/>
    </sheetView>
  </sheetViews>
  <sheetFormatPr defaultRowHeight="13.5"/>
  <cols>
    <col min="3" max="3" width="14.875" customWidth="1"/>
  </cols>
  <sheetData>
    <row r="1" spans="1:7" s="3" customFormat="1">
      <c r="A1" s="6" t="s">
        <v>20</v>
      </c>
    </row>
    <row r="2" spans="1:7" s="3" customFormat="1"/>
    <row r="3" spans="1:7" s="8" customFormat="1">
      <c r="A3" s="3" t="s">
        <v>3</v>
      </c>
      <c r="B3" s="3"/>
      <c r="C3" s="3"/>
      <c r="D3" s="3"/>
      <c r="E3" s="3"/>
    </row>
    <row r="4" spans="1:7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  <c r="G4" s="4" t="s">
        <v>319</v>
      </c>
    </row>
    <row r="5" spans="1:7" s="3" customFormat="1">
      <c r="A5" s="1" t="s">
        <v>326</v>
      </c>
      <c r="C5" s="3" t="s">
        <v>17</v>
      </c>
      <c r="D5" s="3" t="s">
        <v>7</v>
      </c>
      <c r="E5" s="3">
        <v>0.68</v>
      </c>
    </row>
    <row r="6" spans="1:7" s="3" customFormat="1">
      <c r="A6" s="1" t="s">
        <v>327</v>
      </c>
      <c r="C6" s="3" t="s">
        <v>17</v>
      </c>
      <c r="D6" s="3" t="s">
        <v>19</v>
      </c>
      <c r="E6" s="3">
        <v>0.2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54F9-C80F-4BE0-A0F9-1B1CF50F3FB1}">
  <sheetPr codeName="Sheet6"/>
  <dimension ref="A1:E5"/>
  <sheetViews>
    <sheetView tabSelected="1" workbookViewId="0">
      <selection activeCell="A5" sqref="A5"/>
    </sheetView>
  </sheetViews>
  <sheetFormatPr defaultRowHeight="13.5"/>
  <cols>
    <col min="1" max="1" width="16.875" customWidth="1"/>
    <col min="3" max="3" width="15" customWidth="1"/>
  </cols>
  <sheetData>
    <row r="1" spans="1:5" s="3" customFormat="1">
      <c r="A1" s="6" t="s">
        <v>317</v>
      </c>
    </row>
    <row r="2" spans="1:5" s="3" customFormat="1"/>
    <row r="3" spans="1:5" s="8" customFormat="1">
      <c r="A3" s="3" t="s">
        <v>3</v>
      </c>
      <c r="B3" s="3"/>
      <c r="C3" s="3"/>
      <c r="D3" s="3"/>
      <c r="E3" s="3"/>
    </row>
    <row r="4" spans="1:5" s="8" customFormat="1">
      <c r="A4" s="3" t="s">
        <v>0</v>
      </c>
      <c r="B4" s="3" t="s">
        <v>5</v>
      </c>
      <c r="C4" s="3" t="s">
        <v>1</v>
      </c>
      <c r="D4" s="3" t="s">
        <v>2</v>
      </c>
      <c r="E4" s="3" t="s">
        <v>4</v>
      </c>
    </row>
    <row r="5" spans="1:5" s="8" customFormat="1">
      <c r="A5" s="7" t="s">
        <v>335</v>
      </c>
      <c r="C5" s="8" t="s">
        <v>13</v>
      </c>
      <c r="E5" s="8">
        <v>0.4</v>
      </c>
    </row>
  </sheetData>
  <phoneticPr fontId="2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042F-B18F-46AA-A37F-9B3DF8C2826C}">
  <sheetPr codeName="Sheet7"/>
  <dimension ref="A1:G18"/>
  <sheetViews>
    <sheetView workbookViewId="0">
      <selection activeCell="C13" sqref="C13:C18"/>
    </sheetView>
  </sheetViews>
  <sheetFormatPr defaultRowHeight="13.5"/>
  <cols>
    <col min="3" max="3" width="42.125" customWidth="1"/>
  </cols>
  <sheetData>
    <row r="1" spans="1:7">
      <c r="A1" s="6" t="s">
        <v>316</v>
      </c>
      <c r="B1" s="3"/>
      <c r="C1" s="1"/>
    </row>
    <row r="2" spans="1:7">
      <c r="A2" s="3"/>
      <c r="B2" s="3"/>
      <c r="C2" s="3" t="s">
        <v>3</v>
      </c>
      <c r="D2" s="3"/>
      <c r="E2" s="3"/>
      <c r="F2" s="3"/>
      <c r="G2" s="3"/>
    </row>
    <row r="3" spans="1:7">
      <c r="A3" s="3"/>
      <c r="B3" s="3"/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</row>
    <row r="4" spans="1:7">
      <c r="A4" s="1" t="s">
        <v>303</v>
      </c>
      <c r="B4" s="3"/>
      <c r="C4" s="1" t="s">
        <v>329</v>
      </c>
      <c r="E4" s="8" t="s">
        <v>10</v>
      </c>
      <c r="F4" s="4" t="s">
        <v>296</v>
      </c>
      <c r="G4">
        <v>4</v>
      </c>
    </row>
    <row r="5" spans="1:7">
      <c r="A5" s="1" t="s">
        <v>304</v>
      </c>
      <c r="B5" s="3"/>
      <c r="C5" s="1" t="s">
        <v>330</v>
      </c>
      <c r="E5" s="8" t="s">
        <v>10</v>
      </c>
      <c r="F5" s="4" t="s">
        <v>296</v>
      </c>
      <c r="G5">
        <v>0</v>
      </c>
    </row>
    <row r="6" spans="1:7">
      <c r="A6" s="1" t="s">
        <v>305</v>
      </c>
      <c r="B6" s="3"/>
      <c r="C6" s="1" t="s">
        <v>331</v>
      </c>
      <c r="E6" s="8" t="s">
        <v>10</v>
      </c>
      <c r="F6" s="4" t="s">
        <v>296</v>
      </c>
      <c r="G6">
        <v>4</v>
      </c>
    </row>
    <row r="7" spans="1:7">
      <c r="A7" s="1" t="s">
        <v>306</v>
      </c>
      <c r="B7" s="3"/>
      <c r="C7" s="1" t="s">
        <v>332</v>
      </c>
      <c r="E7" s="8" t="s">
        <v>10</v>
      </c>
      <c r="F7" s="4" t="s">
        <v>296</v>
      </c>
      <c r="G7">
        <v>6</v>
      </c>
    </row>
    <row r="8" spans="1:7">
      <c r="A8" s="1" t="s">
        <v>307</v>
      </c>
      <c r="B8" s="3"/>
      <c r="C8" s="1" t="s">
        <v>333</v>
      </c>
      <c r="E8" s="8" t="s">
        <v>10</v>
      </c>
      <c r="F8" s="4" t="s">
        <v>296</v>
      </c>
      <c r="G8">
        <v>6</v>
      </c>
    </row>
    <row r="9" spans="1:7">
      <c r="A9" s="1" t="s">
        <v>309</v>
      </c>
      <c r="B9" s="3"/>
      <c r="C9" s="1" t="s">
        <v>334</v>
      </c>
      <c r="E9" s="8" t="s">
        <v>10</v>
      </c>
      <c r="F9" s="4" t="s">
        <v>296</v>
      </c>
      <c r="G9">
        <v>6</v>
      </c>
    </row>
    <row r="11" spans="1:7">
      <c r="A11" s="3"/>
      <c r="B11" s="3"/>
      <c r="C11" s="3" t="s">
        <v>3</v>
      </c>
      <c r="D11" s="3"/>
      <c r="E11" s="3"/>
      <c r="F11" s="3"/>
      <c r="G11" s="3"/>
    </row>
    <row r="12" spans="1:7">
      <c r="A12" s="3"/>
      <c r="B12" s="3"/>
      <c r="C12" s="3" t="s">
        <v>0</v>
      </c>
      <c r="D12" s="3" t="s">
        <v>5</v>
      </c>
      <c r="E12" s="3" t="s">
        <v>1</v>
      </c>
      <c r="F12" s="3" t="s">
        <v>2</v>
      </c>
      <c r="G12" s="3" t="s">
        <v>4</v>
      </c>
    </row>
    <row r="13" spans="1:7">
      <c r="A13" s="1" t="s">
        <v>303</v>
      </c>
      <c r="B13" s="3"/>
      <c r="C13" s="1" t="s">
        <v>329</v>
      </c>
      <c r="D13" s="3"/>
      <c r="E13" s="8" t="s">
        <v>10</v>
      </c>
      <c r="F13" s="7" t="s">
        <v>297</v>
      </c>
      <c r="G13" s="3">
        <v>2</v>
      </c>
    </row>
    <row r="14" spans="1:7">
      <c r="A14" s="1" t="s">
        <v>304</v>
      </c>
      <c r="B14" s="3"/>
      <c r="C14" s="1" t="s">
        <v>330</v>
      </c>
      <c r="D14" s="3"/>
      <c r="E14" s="8" t="s">
        <v>10</v>
      </c>
      <c r="F14" s="7" t="s">
        <v>297</v>
      </c>
      <c r="G14" s="3">
        <v>0</v>
      </c>
    </row>
    <row r="15" spans="1:7">
      <c r="A15" s="1" t="s">
        <v>305</v>
      </c>
      <c r="B15" s="3"/>
      <c r="C15" s="1" t="s">
        <v>331</v>
      </c>
      <c r="D15" s="3"/>
      <c r="E15" s="8" t="s">
        <v>10</v>
      </c>
      <c r="F15" s="7" t="s">
        <v>297</v>
      </c>
      <c r="G15" s="3">
        <v>2</v>
      </c>
    </row>
    <row r="16" spans="1:7">
      <c r="A16" s="1" t="s">
        <v>306</v>
      </c>
      <c r="B16" s="3"/>
      <c r="C16" s="1" t="s">
        <v>332</v>
      </c>
      <c r="D16" s="3"/>
      <c r="E16" s="8" t="s">
        <v>10</v>
      </c>
      <c r="F16" s="7" t="s">
        <v>297</v>
      </c>
      <c r="G16" s="3">
        <v>4</v>
      </c>
    </row>
    <row r="17" spans="1:7">
      <c r="A17" s="1" t="s">
        <v>307</v>
      </c>
      <c r="B17" s="3"/>
      <c r="C17" s="1" t="s">
        <v>333</v>
      </c>
      <c r="D17" s="3"/>
      <c r="E17" s="8" t="s">
        <v>10</v>
      </c>
      <c r="F17" s="7" t="s">
        <v>297</v>
      </c>
      <c r="G17" s="3">
        <v>6</v>
      </c>
    </row>
    <row r="18" spans="1:7">
      <c r="A18" s="1" t="s">
        <v>309</v>
      </c>
      <c r="B18" s="3"/>
      <c r="C18" s="1" t="s">
        <v>334</v>
      </c>
      <c r="D18" s="3"/>
      <c r="E18" s="8" t="s">
        <v>10</v>
      </c>
      <c r="F18" s="7" t="s">
        <v>297</v>
      </c>
      <c r="G18" s="3">
        <v>6</v>
      </c>
    </row>
  </sheetData>
  <phoneticPr fontId="2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8950-4909-4686-B455-01AA56129268}">
  <sheetPr codeName="Sheet8"/>
  <dimension ref="A1:N7"/>
  <sheetViews>
    <sheetView workbookViewId="0">
      <selection activeCell="C5" sqref="C5"/>
    </sheetView>
  </sheetViews>
  <sheetFormatPr defaultRowHeight="13.5"/>
  <cols>
    <col min="1" max="2" width="8.75" style="3"/>
    <col min="3" max="3" width="39.5" customWidth="1"/>
    <col min="5" max="5" width="12.75" customWidth="1"/>
  </cols>
  <sheetData>
    <row r="1" spans="3:14">
      <c r="C1" s="6" t="s">
        <v>301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3:14"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3:14"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  <c r="H3" s="3"/>
      <c r="I3" s="5" t="s">
        <v>302</v>
      </c>
      <c r="J3" s="3"/>
      <c r="K3" s="3"/>
      <c r="L3" s="3"/>
      <c r="M3" s="3"/>
      <c r="N3" s="3"/>
    </row>
    <row r="4" spans="3:14">
      <c r="C4" s="1" t="s">
        <v>327</v>
      </c>
      <c r="D4" s="1" t="s">
        <v>22</v>
      </c>
      <c r="E4" s="3" t="s">
        <v>21</v>
      </c>
      <c r="F4" s="3"/>
      <c r="G4" s="3">
        <v>8</v>
      </c>
      <c r="H4" s="3"/>
      <c r="I4" s="3"/>
      <c r="J4" s="3"/>
      <c r="K4" s="3"/>
      <c r="L4" s="3"/>
      <c r="M4" s="3"/>
      <c r="N4" s="3"/>
    </row>
    <row r="5" spans="3:14">
      <c r="C5" s="1" t="s">
        <v>327</v>
      </c>
      <c r="D5" s="1" t="s">
        <v>23</v>
      </c>
      <c r="E5" s="3" t="s">
        <v>21</v>
      </c>
      <c r="F5" s="3"/>
      <c r="G5" s="3">
        <v>50</v>
      </c>
      <c r="H5" s="3"/>
      <c r="I5" s="3"/>
      <c r="J5" s="3"/>
      <c r="K5" s="3"/>
      <c r="L5" s="3"/>
      <c r="M5" s="3"/>
      <c r="N5" s="3"/>
    </row>
    <row r="6" spans="3:14">
      <c r="C6" s="1"/>
      <c r="D6" s="1"/>
      <c r="E6" s="3"/>
      <c r="F6" s="3"/>
      <c r="G6" s="3"/>
      <c r="H6" s="3"/>
      <c r="I6" s="3"/>
      <c r="J6" s="3"/>
      <c r="K6" s="3"/>
      <c r="L6" s="3"/>
      <c r="M6" s="3"/>
      <c r="N6" s="3"/>
    </row>
    <row r="7" spans="3:14">
      <c r="C7" s="6"/>
      <c r="D7" s="1"/>
      <c r="E7" s="3"/>
      <c r="F7" s="3"/>
      <c r="G7" s="3"/>
      <c r="H7" s="3"/>
      <c r="I7" s="3"/>
      <c r="J7" s="3"/>
      <c r="K7" s="3"/>
      <c r="L7" s="3"/>
      <c r="M7" s="3"/>
      <c r="N7" s="3"/>
    </row>
  </sheetData>
  <phoneticPr fontId="2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AEE3-A1DE-4AC9-AE63-140B3DF92D7C}">
  <sheetPr codeName="Sheet9"/>
  <dimension ref="A1:AG49"/>
  <sheetViews>
    <sheetView workbookViewId="0"/>
  </sheetViews>
  <sheetFormatPr defaultRowHeight="13.5"/>
  <cols>
    <col min="3" max="3" width="25.5" customWidth="1"/>
    <col min="4" max="4" width="13.75" customWidth="1"/>
    <col min="5" max="5" width="20.375" customWidth="1"/>
    <col min="10" max="10" width="25.5" style="3" customWidth="1"/>
    <col min="11" max="11" width="13.75" style="3" customWidth="1"/>
    <col min="12" max="12" width="20.375" style="9" customWidth="1"/>
    <col min="13" max="14" width="8.75" style="3"/>
    <col min="17" max="17" width="25.5" style="3" customWidth="1"/>
    <col min="18" max="18" width="13.75" style="3" customWidth="1"/>
    <col min="19" max="19" width="20.375" style="8" customWidth="1"/>
    <col min="20" max="21" width="8.75" style="3"/>
    <col min="23" max="23" width="25.5" style="3" customWidth="1"/>
    <col min="24" max="24" width="13.75" style="3" customWidth="1"/>
    <col min="25" max="25" width="20.375" style="8" customWidth="1"/>
    <col min="26" max="28" width="8.75" style="8"/>
    <col min="29" max="29" width="25.5" style="8" customWidth="1"/>
    <col min="30" max="30" width="13.75" style="8" customWidth="1"/>
    <col min="31" max="31" width="20.375" style="8" customWidth="1"/>
    <col min="32" max="33" width="8.75" style="3"/>
  </cols>
  <sheetData>
    <row r="1" spans="1:33" s="3" customFormat="1">
      <c r="L1" s="9"/>
      <c r="S1" s="8"/>
      <c r="Y1" s="8"/>
      <c r="Z1" s="8"/>
      <c r="AA1" s="8"/>
      <c r="AB1" s="8"/>
      <c r="AC1" s="8"/>
      <c r="AD1" s="8"/>
      <c r="AE1" s="8"/>
    </row>
    <row r="2" spans="1:33">
      <c r="C2" s="3" t="s">
        <v>3</v>
      </c>
      <c r="D2" s="3"/>
      <c r="E2" s="3"/>
      <c r="F2" s="3"/>
      <c r="G2" s="3"/>
      <c r="H2" s="3"/>
      <c r="J2" s="3" t="s">
        <v>3</v>
      </c>
      <c r="Q2" s="3" t="s">
        <v>3</v>
      </c>
      <c r="W2" s="3" t="s">
        <v>3</v>
      </c>
      <c r="AC2" s="8" t="s">
        <v>3</v>
      </c>
    </row>
    <row r="3" spans="1:33">
      <c r="C3" s="3" t="s">
        <v>0</v>
      </c>
      <c r="D3" s="3" t="s">
        <v>5</v>
      </c>
      <c r="E3" s="3" t="s">
        <v>1</v>
      </c>
      <c r="F3" s="3" t="s">
        <v>2</v>
      </c>
      <c r="G3" s="3" t="s">
        <v>4</v>
      </c>
      <c r="H3" s="3"/>
      <c r="J3" s="3" t="s">
        <v>0</v>
      </c>
      <c r="K3" s="3" t="s">
        <v>5</v>
      </c>
      <c r="L3" s="9" t="s">
        <v>1</v>
      </c>
      <c r="M3" s="3" t="s">
        <v>2</v>
      </c>
      <c r="N3" s="3" t="s">
        <v>4</v>
      </c>
      <c r="Q3" s="3" t="s">
        <v>0</v>
      </c>
      <c r="R3" s="3" t="s">
        <v>5</v>
      </c>
      <c r="S3" s="8" t="s">
        <v>1</v>
      </c>
      <c r="T3" s="3" t="s">
        <v>2</v>
      </c>
      <c r="U3" s="3" t="s">
        <v>4</v>
      </c>
      <c r="W3" s="3" t="s">
        <v>0</v>
      </c>
      <c r="X3" s="3" t="s">
        <v>5</v>
      </c>
      <c r="Y3" s="8" t="s">
        <v>1</v>
      </c>
      <c r="Z3" s="8" t="s">
        <v>2</v>
      </c>
      <c r="AA3" s="8" t="s">
        <v>4</v>
      </c>
      <c r="AC3" s="8" t="s">
        <v>0</v>
      </c>
      <c r="AD3" s="8" t="s">
        <v>5</v>
      </c>
      <c r="AE3" s="8" t="s">
        <v>1</v>
      </c>
      <c r="AF3" s="3" t="s">
        <v>2</v>
      </c>
      <c r="AG3" s="3" t="s">
        <v>4</v>
      </c>
    </row>
    <row r="4" spans="1:33">
      <c r="A4" s="1" t="s">
        <v>295</v>
      </c>
      <c r="C4" t="s">
        <v>249</v>
      </c>
      <c r="E4" t="s">
        <v>13</v>
      </c>
      <c r="G4">
        <f>VLOOKUP(A4,SEM_PLEXOS,MATCH(E4,Data_SEM_PLEXOS!$4:$4,FALSE),FALSE)</f>
        <v>0.48648648648648651</v>
      </c>
      <c r="J4" s="3" t="s">
        <v>249</v>
      </c>
      <c r="L4" s="9" t="s">
        <v>10</v>
      </c>
      <c r="M4" s="1" t="s">
        <v>296</v>
      </c>
      <c r="N4" s="3">
        <f>VLOOKUP($A4,SEM_PLEXOS,MATCH("ACT_TIME_UP",Data_SEM_PLEXOS!$4:$4,FALSE),FALSE)</f>
        <v>4</v>
      </c>
      <c r="Q4" s="3" t="s">
        <v>249</v>
      </c>
      <c r="S4" s="8" t="s">
        <v>10</v>
      </c>
      <c r="T4" s="1" t="s">
        <v>297</v>
      </c>
      <c r="U4" s="3">
        <f>VLOOKUP($A4,SEM_PLEXOS,MATCH("ACT_TIME_LO",Data_SEM_PLEXOS!$4:$4,FALSE),FALSE)</f>
        <v>1</v>
      </c>
      <c r="W4" s="3" t="s">
        <v>249</v>
      </c>
      <c r="Y4" s="8" t="s">
        <v>14</v>
      </c>
      <c r="Z4" s="7" t="s">
        <v>296</v>
      </c>
      <c r="AA4" s="8">
        <f>VLOOKUP($A4,SEM_PLEXOS,MATCH("ACT_UPS_UP",Data_SEM_PLEXOS!$4:$4,FALSE),FALSE)</f>
        <v>1.1932432432432434</v>
      </c>
      <c r="AC4" s="8" t="s">
        <v>249</v>
      </c>
      <c r="AE4" s="8" t="s">
        <v>14</v>
      </c>
      <c r="AF4" s="1" t="s">
        <v>297</v>
      </c>
      <c r="AG4" s="3">
        <f>VLOOKUP($A4,SEM_PLEXOS,MATCH("ACT_UPS_LO",Data_SEM_PLEXOS!$4:$4,FALSE),FALSE)</f>
        <v>1.6729729729729732</v>
      </c>
    </row>
    <row r="5" spans="1:33">
      <c r="A5" t="s">
        <v>72</v>
      </c>
      <c r="C5" t="s">
        <v>250</v>
      </c>
      <c r="E5" s="3" t="s">
        <v>13</v>
      </c>
      <c r="G5" s="3">
        <f>VLOOKUP(A5,SEM_PLEXOS,MATCH(E5,Data_SEM_PLEXOS!$4:$4,FALSE),FALSE)</f>
        <v>0.16666666666666666</v>
      </c>
      <c r="J5" s="3" t="s">
        <v>250</v>
      </c>
      <c r="L5" s="9" t="s">
        <v>10</v>
      </c>
      <c r="M5" s="1" t="s">
        <v>296</v>
      </c>
      <c r="N5" s="3">
        <f>VLOOKUP($A5,SEM_PLEXOS,MATCH("ACT_TIME_UP",Data_SEM_PLEXOS!$4:$4,FALSE),FALSE)</f>
        <v>4</v>
      </c>
      <c r="Q5" s="3" t="s">
        <v>250</v>
      </c>
      <c r="S5" s="8" t="s">
        <v>10</v>
      </c>
      <c r="T5" s="1" t="s">
        <v>297</v>
      </c>
      <c r="U5" s="3">
        <f>VLOOKUP($A5,SEM_PLEXOS,MATCH("ACT_TIME_LO",Data_SEM_PLEXOS!$4:$4,FALSE),FALSE)</f>
        <v>1</v>
      </c>
      <c r="W5" s="3" t="s">
        <v>250</v>
      </c>
      <c r="Y5" s="8" t="s">
        <v>14</v>
      </c>
      <c r="Z5" s="7" t="s">
        <v>296</v>
      </c>
      <c r="AA5" s="8">
        <f>VLOOKUP($A5,SEM_PLEXOS,MATCH("ACT_UPS_UP",Data_SEM_PLEXOS!$4:$4,FALSE),FALSE)</f>
        <v>3.333333333333333</v>
      </c>
      <c r="AC5" s="8" t="s">
        <v>250</v>
      </c>
      <c r="AE5" s="8" t="s">
        <v>14</v>
      </c>
      <c r="AF5" s="1" t="s">
        <v>297</v>
      </c>
      <c r="AG5" s="3">
        <f>VLOOKUP($A5,SEM_PLEXOS,MATCH("ACT_UPS_LO",Data_SEM_PLEXOS!$4:$4,FALSE),FALSE)</f>
        <v>3.333333333333333</v>
      </c>
    </row>
    <row r="6" spans="1:33">
      <c r="A6" t="s">
        <v>75</v>
      </c>
      <c r="C6" t="s">
        <v>251</v>
      </c>
      <c r="E6" s="3" t="s">
        <v>13</v>
      </c>
      <c r="G6" s="3">
        <f>VLOOKUP(A6,SEM_PLEXOS,MATCH(E6,Data_SEM_PLEXOS!$4:$4,FALSE),FALSE)</f>
        <v>0.16666666666666666</v>
      </c>
      <c r="J6" s="3" t="s">
        <v>251</v>
      </c>
      <c r="L6" s="9" t="s">
        <v>10</v>
      </c>
      <c r="M6" s="1" t="s">
        <v>296</v>
      </c>
      <c r="N6" s="3">
        <f>VLOOKUP($A6,SEM_PLEXOS,MATCH("ACT_TIME_UP",Data_SEM_PLEXOS!$4:$4,FALSE),FALSE)</f>
        <v>4</v>
      </c>
      <c r="Q6" s="3" t="s">
        <v>251</v>
      </c>
      <c r="S6" s="8" t="s">
        <v>10</v>
      </c>
      <c r="T6" s="1" t="s">
        <v>297</v>
      </c>
      <c r="U6" s="3">
        <f>VLOOKUP($A6,SEM_PLEXOS,MATCH("ACT_TIME_LO",Data_SEM_PLEXOS!$4:$4,FALSE),FALSE)</f>
        <v>1</v>
      </c>
      <c r="W6" s="3" t="s">
        <v>251</v>
      </c>
      <c r="Y6" s="8" t="s">
        <v>14</v>
      </c>
      <c r="Z6" s="7" t="s">
        <v>296</v>
      </c>
      <c r="AA6" s="8">
        <f>VLOOKUP($A6,SEM_PLEXOS,MATCH("ACT_UPS_UP",Data_SEM_PLEXOS!$4:$4,FALSE),FALSE)</f>
        <v>3.333333333333333</v>
      </c>
      <c r="AC6" s="8" t="s">
        <v>251</v>
      </c>
      <c r="AE6" s="8" t="s">
        <v>14</v>
      </c>
      <c r="AF6" s="1" t="s">
        <v>297</v>
      </c>
      <c r="AG6" s="3">
        <f>VLOOKUP($A6,SEM_PLEXOS,MATCH("ACT_UPS_LO",Data_SEM_PLEXOS!$4:$4,FALSE),FALSE)</f>
        <v>3.333333333333333</v>
      </c>
    </row>
    <row r="7" spans="1:33">
      <c r="A7" t="s">
        <v>78</v>
      </c>
      <c r="C7" t="s">
        <v>252</v>
      </c>
      <c r="E7" s="3" t="s">
        <v>13</v>
      </c>
      <c r="G7" s="3">
        <f>VLOOKUP(A7,SEM_PLEXOS,MATCH(E7,Data_SEM_PLEXOS!$4:$4,FALSE),FALSE)</f>
        <v>0.16666666666666666</v>
      </c>
      <c r="J7" s="3" t="s">
        <v>252</v>
      </c>
      <c r="L7" s="9" t="s">
        <v>10</v>
      </c>
      <c r="M7" s="1" t="s">
        <v>296</v>
      </c>
      <c r="N7" s="3">
        <f>VLOOKUP($A7,SEM_PLEXOS,MATCH("ACT_TIME_UP",Data_SEM_PLEXOS!$4:$4,FALSE),FALSE)</f>
        <v>4</v>
      </c>
      <c r="Q7" s="3" t="s">
        <v>252</v>
      </c>
      <c r="S7" s="8" t="s">
        <v>10</v>
      </c>
      <c r="T7" s="1" t="s">
        <v>297</v>
      </c>
      <c r="U7" s="3">
        <f>VLOOKUP($A7,SEM_PLEXOS,MATCH("ACT_TIME_LO",Data_SEM_PLEXOS!$4:$4,FALSE),FALSE)</f>
        <v>1</v>
      </c>
      <c r="W7" s="3" t="s">
        <v>252</v>
      </c>
      <c r="Y7" s="8" t="s">
        <v>14</v>
      </c>
      <c r="Z7" s="7" t="s">
        <v>296</v>
      </c>
      <c r="AA7" s="8">
        <f>VLOOKUP($A7,SEM_PLEXOS,MATCH("ACT_UPS_UP",Data_SEM_PLEXOS!$4:$4,FALSE),FALSE)</f>
        <v>3.333333333333333</v>
      </c>
      <c r="AC7" s="8" t="s">
        <v>252</v>
      </c>
      <c r="AE7" s="8" t="s">
        <v>14</v>
      </c>
      <c r="AF7" s="1" t="s">
        <v>297</v>
      </c>
      <c r="AG7" s="3">
        <f>VLOOKUP($A7,SEM_PLEXOS,MATCH("ACT_UPS_LO",Data_SEM_PLEXOS!$4:$4,FALSE),FALSE)</f>
        <v>3.333333333333333</v>
      </c>
    </row>
    <row r="8" spans="1:33">
      <c r="A8" t="s">
        <v>81</v>
      </c>
      <c r="C8" t="s">
        <v>253</v>
      </c>
      <c r="E8" s="3" t="s">
        <v>13</v>
      </c>
      <c r="G8" s="3">
        <f>VLOOKUP(A8,SEM_PLEXOS,MATCH(E8,Data_SEM_PLEXOS!$4:$4,FALSE),FALSE)</f>
        <v>0.62376237623762376</v>
      </c>
      <c r="J8" s="3" t="s">
        <v>253</v>
      </c>
      <c r="L8" s="9" t="s">
        <v>10</v>
      </c>
      <c r="M8" s="1" t="s">
        <v>296</v>
      </c>
      <c r="N8" s="3">
        <f>VLOOKUP($A8,SEM_PLEXOS,MATCH("ACT_TIME_UP",Data_SEM_PLEXOS!$4:$4,FALSE),FALSE)</f>
        <v>0.02</v>
      </c>
      <c r="Q8" s="3" t="s">
        <v>253</v>
      </c>
      <c r="S8" s="8" t="s">
        <v>10</v>
      </c>
      <c r="T8" s="1" t="s">
        <v>297</v>
      </c>
      <c r="U8" s="3">
        <f>VLOOKUP($A8,SEM_PLEXOS,MATCH("ACT_TIME_LO",Data_SEM_PLEXOS!$4:$4,FALSE),FALSE)</f>
        <v>0.25</v>
      </c>
      <c r="W8" s="3" t="s">
        <v>253</v>
      </c>
      <c r="Y8" s="8" t="s">
        <v>14</v>
      </c>
      <c r="Z8" s="7" t="s">
        <v>296</v>
      </c>
      <c r="AA8" s="8">
        <f>VLOOKUP($A8,SEM_PLEXOS,MATCH("ACT_UPS_UP",Data_SEM_PLEXOS!$4:$4,FALSE),FALSE)</f>
        <v>0.62970297029702971</v>
      </c>
      <c r="AC8" s="8" t="s">
        <v>253</v>
      </c>
      <c r="AE8" s="8" t="s">
        <v>14</v>
      </c>
      <c r="AF8" s="1" t="s">
        <v>297</v>
      </c>
      <c r="AG8" s="3">
        <f>VLOOKUP($A8,SEM_PLEXOS,MATCH("ACT_UPS_LO",Data_SEM_PLEXOS!$4:$4,FALSE),FALSE)</f>
        <v>2.3643564356435642</v>
      </c>
    </row>
    <row r="9" spans="1:33">
      <c r="A9" t="s">
        <v>86</v>
      </c>
      <c r="C9" t="s">
        <v>254</v>
      </c>
      <c r="E9" s="3" t="s">
        <v>13</v>
      </c>
      <c r="G9" s="3">
        <f>VLOOKUP(A9,SEM_PLEXOS,MATCH(E9,Data_SEM_PLEXOS!$4:$4,FALSE),FALSE)</f>
        <v>0.45748987854251011</v>
      </c>
      <c r="J9" s="3" t="s">
        <v>254</v>
      </c>
      <c r="L9" s="9" t="s">
        <v>10</v>
      </c>
      <c r="M9" s="1" t="s">
        <v>296</v>
      </c>
      <c r="N9" s="3">
        <f>VLOOKUP($A9,SEM_PLEXOS,MATCH("ACT_TIME_UP",Data_SEM_PLEXOS!$4:$4,FALSE),FALSE)</f>
        <v>0.02</v>
      </c>
      <c r="Q9" s="3" t="s">
        <v>254</v>
      </c>
      <c r="S9" s="8" t="s">
        <v>10</v>
      </c>
      <c r="T9" s="1" t="s">
        <v>297</v>
      </c>
      <c r="U9" s="3">
        <f>VLOOKUP($A9,SEM_PLEXOS,MATCH("ACT_TIME_LO",Data_SEM_PLEXOS!$4:$4,FALSE),FALSE)</f>
        <v>0.25</v>
      </c>
      <c r="W9" s="3" t="s">
        <v>254</v>
      </c>
      <c r="Y9" s="8" t="s">
        <v>14</v>
      </c>
      <c r="Z9" s="7" t="s">
        <v>296</v>
      </c>
      <c r="AA9" s="8">
        <f>VLOOKUP($A9,SEM_PLEXOS,MATCH("ACT_UPS_UP",Data_SEM_PLEXOS!$4:$4,FALSE),FALSE)</f>
        <v>2.6720647773279351</v>
      </c>
      <c r="AC9" s="8" t="s">
        <v>254</v>
      </c>
      <c r="AE9" s="8" t="s">
        <v>14</v>
      </c>
      <c r="AF9" s="1" t="s">
        <v>297</v>
      </c>
      <c r="AG9" s="3">
        <f>VLOOKUP($A9,SEM_PLEXOS,MATCH("ACT_UPS_LO",Data_SEM_PLEXOS!$4:$4,FALSE),FALSE)</f>
        <v>2.6720647773279351</v>
      </c>
    </row>
    <row r="10" spans="1:33">
      <c r="A10" t="s">
        <v>89</v>
      </c>
      <c r="C10" t="s">
        <v>255</v>
      </c>
      <c r="E10" s="3" t="s">
        <v>13</v>
      </c>
      <c r="G10" s="3">
        <f>VLOOKUP(A10,SEM_PLEXOS,MATCH(E10,Data_SEM_PLEXOS!$4:$4,FALSE),FALSE)</f>
        <v>0.45748987854251011</v>
      </c>
      <c r="J10" s="3" t="s">
        <v>255</v>
      </c>
      <c r="L10" s="9" t="s">
        <v>10</v>
      </c>
      <c r="M10" s="1" t="s">
        <v>296</v>
      </c>
      <c r="N10" s="3">
        <f>VLOOKUP($A10,SEM_PLEXOS,MATCH("ACT_TIME_UP",Data_SEM_PLEXOS!$4:$4,FALSE),FALSE)</f>
        <v>0.02</v>
      </c>
      <c r="Q10" s="3" t="s">
        <v>255</v>
      </c>
      <c r="S10" s="8" t="s">
        <v>10</v>
      </c>
      <c r="T10" s="1" t="s">
        <v>297</v>
      </c>
      <c r="U10" s="3">
        <f>VLOOKUP($A10,SEM_PLEXOS,MATCH("ACT_TIME_LO",Data_SEM_PLEXOS!$4:$4,FALSE),FALSE)</f>
        <v>0.25</v>
      </c>
      <c r="W10" s="3" t="s">
        <v>255</v>
      </c>
      <c r="Y10" s="8" t="s">
        <v>14</v>
      </c>
      <c r="Z10" s="7" t="s">
        <v>296</v>
      </c>
      <c r="AA10" s="8">
        <f>VLOOKUP($A10,SEM_PLEXOS,MATCH("ACT_UPS_UP",Data_SEM_PLEXOS!$4:$4,FALSE),FALSE)</f>
        <v>2.6720647773279351</v>
      </c>
      <c r="AC10" s="8" t="s">
        <v>255</v>
      </c>
      <c r="AE10" s="8" t="s">
        <v>14</v>
      </c>
      <c r="AF10" s="1" t="s">
        <v>297</v>
      </c>
      <c r="AG10" s="3">
        <f>VLOOKUP($A10,SEM_PLEXOS,MATCH("ACT_UPS_LO",Data_SEM_PLEXOS!$4:$4,FALSE),FALSE)</f>
        <v>2.6720647773279351</v>
      </c>
    </row>
    <row r="11" spans="1:33">
      <c r="A11" t="s">
        <v>99</v>
      </c>
      <c r="C11" t="s">
        <v>256</v>
      </c>
      <c r="E11" s="3" t="s">
        <v>13</v>
      </c>
      <c r="G11" s="3">
        <f>VLOOKUP(A11,SEM_PLEXOS,MATCH(E11,Data_SEM_PLEXOS!$4:$4,FALSE),FALSE)</f>
        <v>0.13793103448275862</v>
      </c>
      <c r="J11" s="3" t="s">
        <v>256</v>
      </c>
      <c r="L11" s="9" t="s">
        <v>10</v>
      </c>
      <c r="M11" s="1" t="s">
        <v>296</v>
      </c>
      <c r="N11" s="3">
        <f>VLOOKUP($A11,SEM_PLEXOS,MATCH("ACT_TIME_UP",Data_SEM_PLEXOS!$4:$4,FALSE),FALSE)</f>
        <v>0.02</v>
      </c>
      <c r="Q11" s="3" t="s">
        <v>256</v>
      </c>
      <c r="S11" s="8" t="s">
        <v>10</v>
      </c>
      <c r="T11" s="1" t="s">
        <v>297</v>
      </c>
      <c r="U11" s="3">
        <f>VLOOKUP($A11,SEM_PLEXOS,MATCH("ACT_TIME_LO",Data_SEM_PLEXOS!$4:$4,FALSE),FALSE)</f>
        <v>0.25</v>
      </c>
      <c r="W11" s="3" t="s">
        <v>256</v>
      </c>
      <c r="Y11" s="8" t="s">
        <v>14</v>
      </c>
      <c r="Z11" s="7" t="s">
        <v>296</v>
      </c>
      <c r="AA11" s="8">
        <f>VLOOKUP($A11,SEM_PLEXOS,MATCH("ACT_UPS_UP",Data_SEM_PLEXOS!$4:$4,FALSE),FALSE)</f>
        <v>5.1724137931034484</v>
      </c>
      <c r="AC11" s="8" t="s">
        <v>256</v>
      </c>
      <c r="AE11" s="8" t="s">
        <v>14</v>
      </c>
      <c r="AF11" s="1" t="s">
        <v>297</v>
      </c>
      <c r="AG11" s="3">
        <f>VLOOKUP($A11,SEM_PLEXOS,MATCH("ACT_UPS_LO",Data_SEM_PLEXOS!$4:$4,FALSE),FALSE)</f>
        <v>6.6517241379310335</v>
      </c>
    </row>
    <row r="12" spans="1:33">
      <c r="A12" t="s">
        <v>103</v>
      </c>
      <c r="C12" t="s">
        <v>257</v>
      </c>
      <c r="E12" s="3" t="s">
        <v>13</v>
      </c>
      <c r="G12" s="3">
        <f>VLOOKUP(A12,SEM_PLEXOS,MATCH(E12,Data_SEM_PLEXOS!$4:$4,FALSE),FALSE)</f>
        <v>0.13793103448275862</v>
      </c>
      <c r="J12" s="3" t="s">
        <v>257</v>
      </c>
      <c r="L12" s="9" t="s">
        <v>10</v>
      </c>
      <c r="M12" s="1" t="s">
        <v>296</v>
      </c>
      <c r="N12" s="3">
        <f>VLOOKUP($A12,SEM_PLEXOS,MATCH("ACT_TIME_UP",Data_SEM_PLEXOS!$4:$4,FALSE),FALSE)</f>
        <v>0.02</v>
      </c>
      <c r="Q12" s="3" t="s">
        <v>257</v>
      </c>
      <c r="S12" s="8" t="s">
        <v>10</v>
      </c>
      <c r="T12" s="1" t="s">
        <v>297</v>
      </c>
      <c r="U12" s="3">
        <f>VLOOKUP($A12,SEM_PLEXOS,MATCH("ACT_TIME_LO",Data_SEM_PLEXOS!$4:$4,FALSE),FALSE)</f>
        <v>0.25</v>
      </c>
      <c r="W12" s="3" t="s">
        <v>257</v>
      </c>
      <c r="Y12" s="8" t="s">
        <v>14</v>
      </c>
      <c r="Z12" s="7" t="s">
        <v>296</v>
      </c>
      <c r="AA12" s="8">
        <f>VLOOKUP($A12,SEM_PLEXOS,MATCH("ACT_UPS_UP",Data_SEM_PLEXOS!$4:$4,FALSE),FALSE)</f>
        <v>5.1724137931034484</v>
      </c>
      <c r="AC12" s="8" t="s">
        <v>257</v>
      </c>
      <c r="AE12" s="8" t="s">
        <v>14</v>
      </c>
      <c r="AF12" s="1" t="s">
        <v>297</v>
      </c>
      <c r="AG12" s="3">
        <f>VLOOKUP($A12,SEM_PLEXOS,MATCH("ACT_UPS_LO",Data_SEM_PLEXOS!$4:$4,FALSE),FALSE)</f>
        <v>6.6517241379310335</v>
      </c>
    </row>
    <row r="13" spans="1:33">
      <c r="A13" t="s">
        <v>106</v>
      </c>
      <c r="C13" t="s">
        <v>258</v>
      </c>
      <c r="E13" s="3" t="s">
        <v>13</v>
      </c>
      <c r="G13" s="3">
        <f>VLOOKUP(A13,SEM_PLEXOS,MATCH(E13,Data_SEM_PLEXOS!$4:$4,FALSE),FALSE)</f>
        <v>0.15094339622641509</v>
      </c>
      <c r="J13" s="3" t="s">
        <v>258</v>
      </c>
      <c r="L13" s="9" t="s">
        <v>10</v>
      </c>
      <c r="M13" s="1" t="s">
        <v>296</v>
      </c>
      <c r="N13" s="3">
        <f>VLOOKUP($A13,SEM_PLEXOS,MATCH("ACT_TIME_UP",Data_SEM_PLEXOS!$4:$4,FALSE),FALSE)</f>
        <v>0.02</v>
      </c>
      <c r="Q13" s="3" t="s">
        <v>258</v>
      </c>
      <c r="S13" s="8" t="s">
        <v>10</v>
      </c>
      <c r="T13" s="1" t="s">
        <v>297</v>
      </c>
      <c r="U13" s="3">
        <f>VLOOKUP($A13,SEM_PLEXOS,MATCH("ACT_TIME_LO",Data_SEM_PLEXOS!$4:$4,FALSE),FALSE)</f>
        <v>0.25</v>
      </c>
      <c r="W13" s="3" t="s">
        <v>258</v>
      </c>
      <c r="Y13" s="8" t="s">
        <v>14</v>
      </c>
      <c r="Z13" s="7" t="s">
        <v>296</v>
      </c>
      <c r="AA13" s="8">
        <f>VLOOKUP($A13,SEM_PLEXOS,MATCH("ACT_UPS_UP",Data_SEM_PLEXOS!$4:$4,FALSE),FALSE)</f>
        <v>56.60377358490566</v>
      </c>
      <c r="AC13" s="8" t="s">
        <v>258</v>
      </c>
      <c r="AE13" s="8" t="s">
        <v>14</v>
      </c>
      <c r="AF13" s="1" t="s">
        <v>297</v>
      </c>
      <c r="AG13" s="3">
        <f>VLOOKUP($A13,SEM_PLEXOS,MATCH("ACT_UPS_LO",Data_SEM_PLEXOS!$4:$4,FALSE),FALSE)</f>
        <v>56.60377358490566</v>
      </c>
    </row>
    <row r="14" spans="1:33">
      <c r="A14" t="s">
        <v>109</v>
      </c>
      <c r="C14" t="s">
        <v>259</v>
      </c>
      <c r="E14" s="3" t="s">
        <v>13</v>
      </c>
      <c r="G14" s="3">
        <f>VLOOKUP(A14,SEM_PLEXOS,MATCH(E14,Data_SEM_PLEXOS!$4:$4,FALSE),FALSE)</f>
        <v>0.49652432969215493</v>
      </c>
      <c r="J14" s="3" t="s">
        <v>259</v>
      </c>
      <c r="L14" s="9" t="s">
        <v>10</v>
      </c>
      <c r="M14" s="1" t="s">
        <v>296</v>
      </c>
      <c r="N14" s="3">
        <f>VLOOKUP($A14,SEM_PLEXOS,MATCH("ACT_TIME_UP",Data_SEM_PLEXOS!$4:$4,FALSE),FALSE)</f>
        <v>0.5</v>
      </c>
      <c r="Q14" s="3" t="s">
        <v>259</v>
      </c>
      <c r="S14" s="8" t="s">
        <v>10</v>
      </c>
      <c r="T14" s="1" t="s">
        <v>297</v>
      </c>
      <c r="U14" s="3">
        <f>VLOOKUP($A14,SEM_PLEXOS,MATCH("ACT_TIME_LO",Data_SEM_PLEXOS!$4:$4,FALSE),FALSE)</f>
        <v>0.5</v>
      </c>
      <c r="W14" s="3" t="s">
        <v>259</v>
      </c>
      <c r="Y14" s="8" t="s">
        <v>14</v>
      </c>
      <c r="Z14" s="7" t="s">
        <v>296</v>
      </c>
      <c r="AA14" s="8">
        <f>VLOOKUP($A14,SEM_PLEXOS,MATCH("ACT_UPS_UP",Data_SEM_PLEXOS!$4:$4,FALSE),FALSE)</f>
        <v>20.01986097318769</v>
      </c>
      <c r="AC14" s="8" t="s">
        <v>259</v>
      </c>
      <c r="AE14" s="8" t="s">
        <v>14</v>
      </c>
      <c r="AF14" s="1" t="s">
        <v>297</v>
      </c>
      <c r="AG14" s="3">
        <f>VLOOKUP($A14,SEM_PLEXOS,MATCH("ACT_UPS_LO",Data_SEM_PLEXOS!$4:$4,FALSE),FALSE)</f>
        <v>20.01986097318769</v>
      </c>
    </row>
    <row r="15" spans="1:33">
      <c r="A15" t="s">
        <v>114</v>
      </c>
      <c r="C15" t="s">
        <v>260</v>
      </c>
      <c r="E15" s="3" t="s">
        <v>13</v>
      </c>
      <c r="G15" s="3">
        <f>VLOOKUP(A15,SEM_PLEXOS,MATCH(E15,Data_SEM_PLEXOS!$4:$4,FALSE),FALSE)</f>
        <v>0.6310679611650486</v>
      </c>
      <c r="J15" s="3" t="s">
        <v>260</v>
      </c>
      <c r="L15" s="9" t="s">
        <v>10</v>
      </c>
      <c r="M15" s="1" t="s">
        <v>296</v>
      </c>
      <c r="N15" s="3">
        <f>VLOOKUP($A15,SEM_PLEXOS,MATCH("ACT_TIME_UP",Data_SEM_PLEXOS!$4:$4,FALSE),FALSE)</f>
        <v>4</v>
      </c>
      <c r="Q15" s="3" t="s">
        <v>260</v>
      </c>
      <c r="S15" s="8" t="s">
        <v>10</v>
      </c>
      <c r="T15" s="1" t="s">
        <v>297</v>
      </c>
      <c r="U15" s="3">
        <f>VLOOKUP($A15,SEM_PLEXOS,MATCH("ACT_TIME_LO",Data_SEM_PLEXOS!$4:$4,FALSE),FALSE)</f>
        <v>4</v>
      </c>
      <c r="W15" s="3" t="s">
        <v>260</v>
      </c>
      <c r="Y15" s="8" t="s">
        <v>14</v>
      </c>
      <c r="Z15" s="7" t="s">
        <v>296</v>
      </c>
      <c r="AA15" s="8">
        <f>VLOOKUP($A15,SEM_PLEXOS,MATCH("ACT_UPS_UP",Data_SEM_PLEXOS!$4:$4,FALSE),FALSE)</f>
        <v>2.1844660194174756</v>
      </c>
      <c r="AC15" s="8" t="s">
        <v>260</v>
      </c>
      <c r="AE15" s="8" t="s">
        <v>14</v>
      </c>
      <c r="AF15" s="1" t="s">
        <v>297</v>
      </c>
      <c r="AG15" s="3">
        <f>VLOOKUP($A15,SEM_PLEXOS,MATCH("ACT_UPS_LO",Data_SEM_PLEXOS!$4:$4,FALSE),FALSE)</f>
        <v>1.2160194174757282</v>
      </c>
    </row>
    <row r="16" spans="1:33">
      <c r="A16" t="s">
        <v>118</v>
      </c>
      <c r="C16" t="s">
        <v>261</v>
      </c>
      <c r="E16" s="3" t="s">
        <v>13</v>
      </c>
      <c r="G16" s="3">
        <f>VLOOKUP(A16,SEM_PLEXOS,MATCH(E16,Data_SEM_PLEXOS!$4:$4,FALSE),FALSE)</f>
        <v>0.47990543735224589</v>
      </c>
      <c r="J16" s="3" t="s">
        <v>261</v>
      </c>
      <c r="L16" s="9" t="s">
        <v>10</v>
      </c>
      <c r="M16" s="1" t="s">
        <v>296</v>
      </c>
      <c r="N16" s="3">
        <f>VLOOKUP($A16,SEM_PLEXOS,MATCH("ACT_TIME_UP",Data_SEM_PLEXOS!$4:$4,FALSE),FALSE)</f>
        <v>4</v>
      </c>
      <c r="Q16" s="3" t="s">
        <v>261</v>
      </c>
      <c r="S16" s="8" t="s">
        <v>10</v>
      </c>
      <c r="T16" s="1" t="s">
        <v>297</v>
      </c>
      <c r="U16" s="3">
        <f>VLOOKUP($A16,SEM_PLEXOS,MATCH("ACT_TIME_LO",Data_SEM_PLEXOS!$4:$4,FALSE),FALSE)</f>
        <v>1</v>
      </c>
      <c r="W16" s="3" t="s">
        <v>261</v>
      </c>
      <c r="Y16" s="8" t="s">
        <v>14</v>
      </c>
      <c r="Z16" s="7" t="s">
        <v>296</v>
      </c>
      <c r="AA16" s="8">
        <f>VLOOKUP($A16,SEM_PLEXOS,MATCH("ACT_UPS_UP",Data_SEM_PLEXOS!$4:$4,FALSE),FALSE)</f>
        <v>1.4184397163120568</v>
      </c>
      <c r="AC16" s="8" t="s">
        <v>261</v>
      </c>
      <c r="AE16" s="8" t="s">
        <v>14</v>
      </c>
      <c r="AF16" s="1" t="s">
        <v>297</v>
      </c>
      <c r="AG16" s="3">
        <f>VLOOKUP($A16,SEM_PLEXOS,MATCH("ACT_UPS_LO",Data_SEM_PLEXOS!$4:$4,FALSE),FALSE)</f>
        <v>1.2765957446808511</v>
      </c>
    </row>
    <row r="17" spans="1:33">
      <c r="A17" t="s">
        <v>127</v>
      </c>
      <c r="C17" t="s">
        <v>262</v>
      </c>
      <c r="E17" s="3" t="s">
        <v>13</v>
      </c>
      <c r="G17" s="3">
        <f>VLOOKUP(A17,SEM_PLEXOS,MATCH(E17,Data_SEM_PLEXOS!$4:$4,FALSE),FALSE)</f>
        <v>0.34863945578231292</v>
      </c>
      <c r="J17" s="3" t="s">
        <v>262</v>
      </c>
      <c r="L17" s="9" t="s">
        <v>10</v>
      </c>
      <c r="M17" s="1" t="s">
        <v>296</v>
      </c>
      <c r="N17" s="3">
        <f>VLOOKUP($A17,SEM_PLEXOS,MATCH("ACT_TIME_UP",Data_SEM_PLEXOS!$4:$4,FALSE),FALSE)</f>
        <v>4</v>
      </c>
      <c r="Q17" s="3" t="s">
        <v>262</v>
      </c>
      <c r="S17" s="8" t="s">
        <v>10</v>
      </c>
      <c r="T17" s="1" t="s">
        <v>297</v>
      </c>
      <c r="U17" s="3">
        <f>VLOOKUP($A17,SEM_PLEXOS,MATCH("ACT_TIME_LO",Data_SEM_PLEXOS!$4:$4,FALSE),FALSE)</f>
        <v>0.5</v>
      </c>
      <c r="W17" s="3" t="s">
        <v>262</v>
      </c>
      <c r="Y17" s="8" t="s">
        <v>14</v>
      </c>
      <c r="Z17" s="7" t="s">
        <v>296</v>
      </c>
      <c r="AA17" s="8">
        <f>VLOOKUP($A17,SEM_PLEXOS,MATCH("ACT_UPS_UP",Data_SEM_PLEXOS!$4:$4,FALSE),FALSE)</f>
        <v>0.8979591836734695</v>
      </c>
      <c r="AC17" s="8" t="s">
        <v>262</v>
      </c>
      <c r="AE17" s="8" t="s">
        <v>14</v>
      </c>
      <c r="AF17" s="1" t="s">
        <v>297</v>
      </c>
      <c r="AG17" s="3">
        <f>VLOOKUP($A17,SEM_PLEXOS,MATCH("ACT_UPS_LO",Data_SEM_PLEXOS!$4:$4,FALSE),FALSE)</f>
        <v>0.8979591836734695</v>
      </c>
    </row>
    <row r="18" spans="1:33">
      <c r="A18" t="s">
        <v>132</v>
      </c>
      <c r="C18" t="s">
        <v>263</v>
      </c>
      <c r="E18" s="3" t="s">
        <v>13</v>
      </c>
      <c r="G18" s="3">
        <f>VLOOKUP(A18,SEM_PLEXOS,MATCH(E18,Data_SEM_PLEXOS!$4:$4,FALSE),FALSE)</f>
        <v>0.34482758620689657</v>
      </c>
      <c r="J18" s="3" t="s">
        <v>263</v>
      </c>
      <c r="L18" s="9" t="s">
        <v>10</v>
      </c>
      <c r="M18" s="1" t="s">
        <v>296</v>
      </c>
      <c r="N18" s="3">
        <f>VLOOKUP($A18,SEM_PLEXOS,MATCH("ACT_TIME_UP",Data_SEM_PLEXOS!$4:$4,FALSE),FALSE)</f>
        <v>0</v>
      </c>
      <c r="Q18" s="3" t="s">
        <v>263</v>
      </c>
      <c r="S18" s="8" t="s">
        <v>10</v>
      </c>
      <c r="T18" s="1" t="s">
        <v>297</v>
      </c>
      <c r="U18" s="3">
        <f>VLOOKUP($A18,SEM_PLEXOS,MATCH("ACT_TIME_LO",Data_SEM_PLEXOS!$4:$4,FALSE),FALSE)</f>
        <v>0.5</v>
      </c>
      <c r="W18" s="3" t="s">
        <v>263</v>
      </c>
      <c r="Y18" s="8" t="s">
        <v>14</v>
      </c>
      <c r="Z18" s="7" t="s">
        <v>296</v>
      </c>
      <c r="AA18" s="8">
        <f>VLOOKUP($A18,SEM_PLEXOS,MATCH("ACT_UPS_UP",Data_SEM_PLEXOS!$4:$4,FALSE),FALSE)</f>
        <v>5.1724137931034484</v>
      </c>
      <c r="AC18" s="8" t="s">
        <v>263</v>
      </c>
      <c r="AE18" s="8" t="s">
        <v>14</v>
      </c>
      <c r="AF18" s="1" t="s">
        <v>297</v>
      </c>
      <c r="AG18" s="3">
        <f>VLOOKUP($A18,SEM_PLEXOS,MATCH("ACT_UPS_LO",Data_SEM_PLEXOS!$4:$4,FALSE),FALSE)</f>
        <v>5.1724137931034484</v>
      </c>
    </row>
    <row r="19" spans="1:33">
      <c r="A19" t="s">
        <v>135</v>
      </c>
      <c r="C19" t="s">
        <v>264</v>
      </c>
      <c r="E19" s="3" t="s">
        <v>13</v>
      </c>
      <c r="G19" s="3">
        <f>VLOOKUP(A19,SEM_PLEXOS,MATCH(E19,Data_SEM_PLEXOS!$4:$4,FALSE),FALSE)</f>
        <v>0.34482758620689657</v>
      </c>
      <c r="J19" s="3" t="s">
        <v>264</v>
      </c>
      <c r="L19" s="9" t="s">
        <v>10</v>
      </c>
      <c r="M19" s="1" t="s">
        <v>296</v>
      </c>
      <c r="N19" s="3">
        <f>VLOOKUP($A19,SEM_PLEXOS,MATCH("ACT_TIME_UP",Data_SEM_PLEXOS!$4:$4,FALSE),FALSE)</f>
        <v>0</v>
      </c>
      <c r="Q19" s="3" t="s">
        <v>264</v>
      </c>
      <c r="S19" s="8" t="s">
        <v>10</v>
      </c>
      <c r="T19" s="1" t="s">
        <v>297</v>
      </c>
      <c r="U19" s="3">
        <f>VLOOKUP($A19,SEM_PLEXOS,MATCH("ACT_TIME_LO",Data_SEM_PLEXOS!$4:$4,FALSE),FALSE)</f>
        <v>0.5</v>
      </c>
      <c r="W19" s="3" t="s">
        <v>264</v>
      </c>
      <c r="Y19" s="8" t="s">
        <v>14</v>
      </c>
      <c r="Z19" s="7" t="s">
        <v>296</v>
      </c>
      <c r="AA19" s="8">
        <f>VLOOKUP($A19,SEM_PLEXOS,MATCH("ACT_UPS_UP",Data_SEM_PLEXOS!$4:$4,FALSE),FALSE)</f>
        <v>5.1724137931034484</v>
      </c>
      <c r="AC19" s="8" t="s">
        <v>264</v>
      </c>
      <c r="AE19" s="8" t="s">
        <v>14</v>
      </c>
      <c r="AF19" s="1" t="s">
        <v>297</v>
      </c>
      <c r="AG19" s="3">
        <f>VLOOKUP($A19,SEM_PLEXOS,MATCH("ACT_UPS_LO",Data_SEM_PLEXOS!$4:$4,FALSE),FALSE)</f>
        <v>5.1724137931034484</v>
      </c>
    </row>
    <row r="20" spans="1:33">
      <c r="A20" t="s">
        <v>137</v>
      </c>
      <c r="C20" t="s">
        <v>265</v>
      </c>
      <c r="E20" s="3" t="s">
        <v>13</v>
      </c>
      <c r="G20" s="3">
        <f>VLOOKUP(A20,SEM_PLEXOS,MATCH(E20,Data_SEM_PLEXOS!$4:$4,FALSE),FALSE)</f>
        <v>0.35560344827586204</v>
      </c>
      <c r="J20" s="3" t="s">
        <v>265</v>
      </c>
      <c r="L20" s="9" t="s">
        <v>10</v>
      </c>
      <c r="M20" s="1" t="s">
        <v>296</v>
      </c>
      <c r="N20" s="3">
        <f>VLOOKUP($A20,SEM_PLEXOS,MATCH("ACT_TIME_UP",Data_SEM_PLEXOS!$4:$4,FALSE),FALSE)</f>
        <v>4</v>
      </c>
      <c r="Q20" s="3" t="s">
        <v>265</v>
      </c>
      <c r="S20" s="8" t="s">
        <v>10</v>
      </c>
      <c r="T20" s="1" t="s">
        <v>297</v>
      </c>
      <c r="U20" s="3">
        <f>VLOOKUP($A20,SEM_PLEXOS,MATCH("ACT_TIME_LO",Data_SEM_PLEXOS!$4:$4,FALSE),FALSE)</f>
        <v>4</v>
      </c>
      <c r="W20" s="3" t="s">
        <v>265</v>
      </c>
      <c r="Y20" s="8" t="s">
        <v>14</v>
      </c>
      <c r="Z20" s="7" t="s">
        <v>296</v>
      </c>
      <c r="AA20" s="8">
        <f>VLOOKUP($A20,SEM_PLEXOS,MATCH("ACT_UPS_UP",Data_SEM_PLEXOS!$4:$4,FALSE),FALSE)</f>
        <v>2.2202586206896555</v>
      </c>
      <c r="AC20" s="8" t="s">
        <v>265</v>
      </c>
      <c r="AE20" s="8" t="s">
        <v>14</v>
      </c>
      <c r="AF20" s="1" t="s">
        <v>297</v>
      </c>
      <c r="AG20" s="3">
        <f>VLOOKUP($A20,SEM_PLEXOS,MATCH("ACT_UPS_LO",Data_SEM_PLEXOS!$4:$4,FALSE),FALSE)</f>
        <v>2.3922413793103452</v>
      </c>
    </row>
    <row r="21" spans="1:33">
      <c r="A21" t="s">
        <v>142</v>
      </c>
      <c r="C21" t="s">
        <v>266</v>
      </c>
      <c r="E21" s="3" t="s">
        <v>13</v>
      </c>
      <c r="G21" s="3">
        <f>VLOOKUP(A21,SEM_PLEXOS,MATCH(E21,Data_SEM_PLEXOS!$4:$4,FALSE),FALSE)</f>
        <v>0.29950495049504949</v>
      </c>
      <c r="J21" s="3" t="s">
        <v>266</v>
      </c>
      <c r="L21" s="9" t="s">
        <v>10</v>
      </c>
      <c r="M21" s="1" t="s">
        <v>296</v>
      </c>
      <c r="N21" s="3">
        <f>VLOOKUP($A21,SEM_PLEXOS,MATCH("ACT_TIME_UP",Data_SEM_PLEXOS!$4:$4,FALSE),FALSE)</f>
        <v>4</v>
      </c>
      <c r="Q21" s="3" t="s">
        <v>266</v>
      </c>
      <c r="S21" s="8" t="s">
        <v>10</v>
      </c>
      <c r="T21" s="1" t="s">
        <v>297</v>
      </c>
      <c r="U21" s="3">
        <f>VLOOKUP($A21,SEM_PLEXOS,MATCH("ACT_TIME_LO",Data_SEM_PLEXOS!$4:$4,FALSE),FALSE)</f>
        <v>4</v>
      </c>
      <c r="W21" s="3" t="s">
        <v>266</v>
      </c>
      <c r="Y21" s="8" t="s">
        <v>14</v>
      </c>
      <c r="Z21" s="7" t="s">
        <v>296</v>
      </c>
      <c r="AA21" s="8">
        <f>VLOOKUP($A21,SEM_PLEXOS,MATCH("ACT_UPS_UP",Data_SEM_PLEXOS!$4:$4,FALSE),FALSE)</f>
        <v>2.9702970297029703</v>
      </c>
      <c r="AC21" s="8" t="s">
        <v>266</v>
      </c>
      <c r="AE21" s="8" t="s">
        <v>14</v>
      </c>
      <c r="AF21" s="1" t="s">
        <v>297</v>
      </c>
      <c r="AG21" s="3">
        <f>VLOOKUP($A21,SEM_PLEXOS,MATCH("ACT_UPS_LO",Data_SEM_PLEXOS!$4:$4,FALSE),FALSE)</f>
        <v>2.9702970297029703</v>
      </c>
    </row>
    <row r="22" spans="1:33">
      <c r="A22" t="s">
        <v>146</v>
      </c>
      <c r="C22" t="s">
        <v>267</v>
      </c>
      <c r="E22" s="3" t="s">
        <v>13</v>
      </c>
      <c r="G22" s="3">
        <f>VLOOKUP(A22,SEM_PLEXOS,MATCH(E22,Data_SEM_PLEXOS!$4:$4,FALSE),FALSE)</f>
        <v>0.3498542274052478</v>
      </c>
      <c r="J22" s="3" t="s">
        <v>267</v>
      </c>
      <c r="L22" s="9" t="s">
        <v>10</v>
      </c>
      <c r="M22" s="1" t="s">
        <v>296</v>
      </c>
      <c r="N22" s="3">
        <f>VLOOKUP($A22,SEM_PLEXOS,MATCH("ACT_TIME_UP",Data_SEM_PLEXOS!$4:$4,FALSE),FALSE)</f>
        <v>4</v>
      </c>
      <c r="Q22" s="3" t="s">
        <v>267</v>
      </c>
      <c r="S22" s="8" t="s">
        <v>10</v>
      </c>
      <c r="T22" s="1" t="s">
        <v>297</v>
      </c>
      <c r="U22" s="3">
        <f>VLOOKUP($A22,SEM_PLEXOS,MATCH("ACT_TIME_LO",Data_SEM_PLEXOS!$4:$4,FALSE),FALSE)</f>
        <v>4</v>
      </c>
      <c r="W22" s="3" t="s">
        <v>267</v>
      </c>
      <c r="Y22" s="8" t="s">
        <v>14</v>
      </c>
      <c r="Z22" s="7" t="s">
        <v>296</v>
      </c>
      <c r="AA22" s="8">
        <f>VLOOKUP($A22,SEM_PLEXOS,MATCH("ACT_UPS_UP",Data_SEM_PLEXOS!$4:$4,FALSE),FALSE)</f>
        <v>1.2244897959183672</v>
      </c>
      <c r="AC22" s="8" t="s">
        <v>267</v>
      </c>
      <c r="AE22" s="8" t="s">
        <v>14</v>
      </c>
      <c r="AF22" s="1" t="s">
        <v>297</v>
      </c>
      <c r="AG22" s="3">
        <f>VLOOKUP($A22,SEM_PLEXOS,MATCH("ACT_UPS_LO",Data_SEM_PLEXOS!$4:$4,FALSE),FALSE)</f>
        <v>1.2244897959183672</v>
      </c>
    </row>
    <row r="23" spans="1:33">
      <c r="A23" t="s">
        <v>149</v>
      </c>
      <c r="C23" t="s">
        <v>268</v>
      </c>
      <c r="E23" s="3" t="s">
        <v>13</v>
      </c>
      <c r="G23" s="10">
        <v>0.34</v>
      </c>
      <c r="J23" s="3" t="s">
        <v>268</v>
      </c>
      <c r="L23" s="9" t="s">
        <v>10</v>
      </c>
      <c r="M23" s="1" t="s">
        <v>296</v>
      </c>
      <c r="N23" s="3">
        <f>VLOOKUP($A23,SEM_PLEXOS,MATCH("ACT_TIME_UP",Data_SEM_PLEXOS!$4:$4,FALSE),FALSE)</f>
        <v>0.5</v>
      </c>
      <c r="Q23" s="3" t="s">
        <v>268</v>
      </c>
      <c r="S23" s="8" t="s">
        <v>10</v>
      </c>
      <c r="T23" s="1" t="s">
        <v>297</v>
      </c>
      <c r="U23" s="3">
        <f>VLOOKUP($A23,SEM_PLEXOS,MATCH("ACT_TIME_LO",Data_SEM_PLEXOS!$4:$4,FALSE),FALSE)</f>
        <v>0.5</v>
      </c>
      <c r="W23" s="3" t="s">
        <v>268</v>
      </c>
      <c r="Y23" s="8" t="s">
        <v>14</v>
      </c>
      <c r="Z23" s="7" t="s">
        <v>296</v>
      </c>
      <c r="AA23" s="8">
        <f>VLOOKUP($A23,SEM_PLEXOS,MATCH("ACT_UPS_UP",Data_SEM_PLEXOS!$4:$4,FALSE),FALSE)</f>
        <v>7.5</v>
      </c>
      <c r="AC23" s="8" t="s">
        <v>268</v>
      </c>
      <c r="AE23" s="8" t="s">
        <v>14</v>
      </c>
      <c r="AF23" s="1" t="s">
        <v>297</v>
      </c>
      <c r="AG23" s="3">
        <f>VLOOKUP($A23,SEM_PLEXOS,MATCH("ACT_UPS_LO",Data_SEM_PLEXOS!$4:$4,FALSE),FALSE)</f>
        <v>7.5</v>
      </c>
    </row>
    <row r="24" spans="1:33">
      <c r="A24" t="s">
        <v>157</v>
      </c>
      <c r="C24" t="s">
        <v>269</v>
      </c>
      <c r="E24" s="3" t="s">
        <v>13</v>
      </c>
      <c r="G24" s="3">
        <f>VLOOKUP(A24,SEM_PLEXOS,MATCH(E24,Data_SEM_PLEXOS!$4:$4,FALSE),FALSE)</f>
        <v>0.36470588235294116</v>
      </c>
      <c r="J24" s="3" t="s">
        <v>269</v>
      </c>
      <c r="L24" s="9" t="s">
        <v>10</v>
      </c>
      <c r="M24" s="1" t="s">
        <v>296</v>
      </c>
      <c r="N24" s="3">
        <f>VLOOKUP($A24,SEM_PLEXOS,MATCH("ACT_TIME_UP",Data_SEM_PLEXOS!$4:$4,FALSE),FALSE)</f>
        <v>4</v>
      </c>
      <c r="Q24" s="3" t="s">
        <v>269</v>
      </c>
      <c r="S24" s="8" t="s">
        <v>10</v>
      </c>
      <c r="T24" s="1" t="s">
        <v>297</v>
      </c>
      <c r="U24" s="3">
        <f>VLOOKUP($A24,SEM_PLEXOS,MATCH("ACT_TIME_LO",Data_SEM_PLEXOS!$4:$4,FALSE),FALSE)</f>
        <v>0.5</v>
      </c>
      <c r="W24" s="3" t="s">
        <v>269</v>
      </c>
      <c r="Y24" s="8" t="s">
        <v>14</v>
      </c>
      <c r="Z24" s="7" t="s">
        <v>296</v>
      </c>
      <c r="AA24" s="8">
        <f>VLOOKUP($A24,SEM_PLEXOS,MATCH("ACT_UPS_UP",Data_SEM_PLEXOS!$4:$4,FALSE),FALSE)</f>
        <v>1.3623529411764705</v>
      </c>
      <c r="AC24" s="8" t="s">
        <v>269</v>
      </c>
      <c r="AE24" s="8" t="s">
        <v>14</v>
      </c>
      <c r="AF24" s="1" t="s">
        <v>297</v>
      </c>
      <c r="AG24" s="3">
        <f>VLOOKUP($A24,SEM_PLEXOS,MATCH("ACT_UPS_LO",Data_SEM_PLEXOS!$4:$4,FALSE),FALSE)</f>
        <v>1.3623529411764705</v>
      </c>
    </row>
    <row r="25" spans="1:33">
      <c r="A25" t="s">
        <v>163</v>
      </c>
      <c r="C25" t="s">
        <v>270</v>
      </c>
      <c r="E25" s="3" t="s">
        <v>13</v>
      </c>
      <c r="G25" s="3">
        <f>VLOOKUP(A25,SEM_PLEXOS,MATCH(E25,Data_SEM_PLEXOS!$4:$4,FALSE),FALSE)</f>
        <v>0.36046511627906974</v>
      </c>
      <c r="J25" s="3" t="s">
        <v>270</v>
      </c>
      <c r="L25" s="9" t="s">
        <v>10</v>
      </c>
      <c r="M25" s="1" t="s">
        <v>296</v>
      </c>
      <c r="N25" s="3">
        <f>VLOOKUP($A25,SEM_PLEXOS,MATCH("ACT_TIME_UP",Data_SEM_PLEXOS!$4:$4,FALSE),FALSE)</f>
        <v>4</v>
      </c>
      <c r="Q25" s="3" t="s">
        <v>270</v>
      </c>
      <c r="S25" s="8" t="s">
        <v>10</v>
      </c>
      <c r="T25" s="1" t="s">
        <v>297</v>
      </c>
      <c r="U25" s="3">
        <f>VLOOKUP($A25,SEM_PLEXOS,MATCH("ACT_TIME_LO",Data_SEM_PLEXOS!$4:$4,FALSE),FALSE)</f>
        <v>0.5</v>
      </c>
      <c r="W25" s="3" t="s">
        <v>270</v>
      </c>
      <c r="Y25" s="8" t="s">
        <v>14</v>
      </c>
      <c r="Z25" s="7" t="s">
        <v>296</v>
      </c>
      <c r="AA25" s="8">
        <f>VLOOKUP($A25,SEM_PLEXOS,MATCH("ACT_UPS_UP",Data_SEM_PLEXOS!$4:$4,FALSE),FALSE)</f>
        <v>1.3465116279069769</v>
      </c>
      <c r="AC25" s="8" t="s">
        <v>270</v>
      </c>
      <c r="AE25" s="8" t="s">
        <v>14</v>
      </c>
      <c r="AF25" s="1" t="s">
        <v>297</v>
      </c>
      <c r="AG25" s="3">
        <f>VLOOKUP($A25,SEM_PLEXOS,MATCH("ACT_UPS_LO",Data_SEM_PLEXOS!$4:$4,FALSE),FALSE)</f>
        <v>1.3465116279069769</v>
      </c>
    </row>
    <row r="26" spans="1:33">
      <c r="A26" t="s">
        <v>167</v>
      </c>
      <c r="C26" t="s">
        <v>271</v>
      </c>
      <c r="E26" s="3" t="s">
        <v>13</v>
      </c>
      <c r="G26" s="3">
        <f>VLOOKUP(A26,SEM_PLEXOS,MATCH(E26,Data_SEM_PLEXOS!$4:$4,FALSE),FALSE)</f>
        <v>0.17241379310344829</v>
      </c>
      <c r="J26" s="3" t="s">
        <v>271</v>
      </c>
      <c r="L26" s="9" t="s">
        <v>10</v>
      </c>
      <c r="M26" s="1" t="s">
        <v>296</v>
      </c>
      <c r="N26" s="3">
        <f>VLOOKUP($A26,SEM_PLEXOS,MATCH("ACT_TIME_UP",Data_SEM_PLEXOS!$4:$4,FALSE),FALSE)</f>
        <v>0.02</v>
      </c>
      <c r="Q26" s="3" t="s">
        <v>271</v>
      </c>
      <c r="S26" s="8" t="s">
        <v>10</v>
      </c>
      <c r="T26" s="1" t="s">
        <v>297</v>
      </c>
      <c r="U26" s="3">
        <f>VLOOKUP($A26,SEM_PLEXOS,MATCH("ACT_TIME_LO",Data_SEM_PLEXOS!$4:$4,FALSE),FALSE)</f>
        <v>0.25</v>
      </c>
      <c r="W26" s="3" t="s">
        <v>271</v>
      </c>
      <c r="Y26" s="8" t="s">
        <v>14</v>
      </c>
      <c r="Z26" s="7" t="s">
        <v>296</v>
      </c>
      <c r="AA26" s="8">
        <f>VLOOKUP($A26,SEM_PLEXOS,MATCH("ACT_UPS_UP",Data_SEM_PLEXOS!$4:$4,FALSE),FALSE)</f>
        <v>5.5241379310344829</v>
      </c>
      <c r="AC26" s="8" t="s">
        <v>271</v>
      </c>
      <c r="AE26" s="8" t="s">
        <v>14</v>
      </c>
      <c r="AF26" s="1" t="s">
        <v>297</v>
      </c>
      <c r="AG26" s="3">
        <f>VLOOKUP($A26,SEM_PLEXOS,MATCH("ACT_UPS_LO",Data_SEM_PLEXOS!$4:$4,FALSE),FALSE)</f>
        <v>5.5241379310344829</v>
      </c>
    </row>
    <row r="27" spans="1:33">
      <c r="A27" t="s">
        <v>170</v>
      </c>
      <c r="C27" t="s">
        <v>272</v>
      </c>
      <c r="E27" s="3" t="s">
        <v>13</v>
      </c>
      <c r="G27" s="3">
        <f>VLOOKUP(A27,SEM_PLEXOS,MATCH(E27,Data_SEM_PLEXOS!$4:$4,FALSE),FALSE)</f>
        <v>0.17241379310344829</v>
      </c>
      <c r="J27" s="3" t="s">
        <v>272</v>
      </c>
      <c r="L27" s="9" t="s">
        <v>10</v>
      </c>
      <c r="M27" s="1" t="s">
        <v>296</v>
      </c>
      <c r="N27" s="3">
        <f>VLOOKUP($A27,SEM_PLEXOS,MATCH("ACT_TIME_UP",Data_SEM_PLEXOS!$4:$4,FALSE),FALSE)</f>
        <v>0.02</v>
      </c>
      <c r="Q27" s="3" t="s">
        <v>272</v>
      </c>
      <c r="S27" s="8" t="s">
        <v>10</v>
      </c>
      <c r="T27" s="1" t="s">
        <v>297</v>
      </c>
      <c r="U27" s="3">
        <f>VLOOKUP($A27,SEM_PLEXOS,MATCH("ACT_TIME_LO",Data_SEM_PLEXOS!$4:$4,FALSE),FALSE)</f>
        <v>0.25</v>
      </c>
      <c r="W27" s="3" t="s">
        <v>272</v>
      </c>
      <c r="Y27" s="8" t="s">
        <v>14</v>
      </c>
      <c r="Z27" s="7" t="s">
        <v>296</v>
      </c>
      <c r="AA27" s="8">
        <f>VLOOKUP($A27,SEM_PLEXOS,MATCH("ACT_UPS_UP",Data_SEM_PLEXOS!$4:$4,FALSE),FALSE)</f>
        <v>5.5241379310344829</v>
      </c>
      <c r="AC27" s="8" t="s">
        <v>272</v>
      </c>
      <c r="AE27" s="8" t="s">
        <v>14</v>
      </c>
      <c r="AF27" s="1" t="s">
        <v>297</v>
      </c>
      <c r="AG27" s="3">
        <f>VLOOKUP($A27,SEM_PLEXOS,MATCH("ACT_UPS_LO",Data_SEM_PLEXOS!$4:$4,FALSE),FALSE)</f>
        <v>5.5241379310344829</v>
      </c>
    </row>
    <row r="28" spans="1:33">
      <c r="A28" t="s">
        <v>173</v>
      </c>
      <c r="C28" t="s">
        <v>273</v>
      </c>
      <c r="E28" s="3" t="s">
        <v>13</v>
      </c>
      <c r="G28" s="3">
        <f>VLOOKUP(A28,SEM_PLEXOS,MATCH(E28,Data_SEM_PLEXOS!$4:$4,FALSE),FALSE)</f>
        <v>0.30522321428571425</v>
      </c>
      <c r="J28" s="3" t="s">
        <v>273</v>
      </c>
      <c r="L28" s="9" t="s">
        <v>10</v>
      </c>
      <c r="M28" s="1" t="s">
        <v>296</v>
      </c>
      <c r="N28" s="3">
        <f>VLOOKUP($A28,SEM_PLEXOS,MATCH("ACT_TIME_UP",Data_SEM_PLEXOS!$4:$4,FALSE),FALSE)</f>
        <v>0.62</v>
      </c>
      <c r="Q28" s="3" t="s">
        <v>273</v>
      </c>
      <c r="S28" s="8" t="s">
        <v>10</v>
      </c>
      <c r="T28" s="1" t="s">
        <v>297</v>
      </c>
      <c r="U28" s="3">
        <f>VLOOKUP($A28,SEM_PLEXOS,MATCH("ACT_TIME_LO",Data_SEM_PLEXOS!$4:$4,FALSE),FALSE)</f>
        <v>0.38</v>
      </c>
      <c r="W28" s="3" t="s">
        <v>273</v>
      </c>
      <c r="Y28" s="8" t="s">
        <v>14</v>
      </c>
      <c r="Z28" s="7" t="s">
        <v>296</v>
      </c>
      <c r="AA28" s="8">
        <f>VLOOKUP($A28,SEM_PLEXOS,MATCH("ACT_UPS_UP",Data_SEM_PLEXOS!$4:$4,FALSE),FALSE)</f>
        <v>14.285714285714285</v>
      </c>
      <c r="AC28" s="8" t="s">
        <v>273</v>
      </c>
      <c r="AE28" s="8" t="s">
        <v>14</v>
      </c>
      <c r="AF28" s="1" t="s">
        <v>297</v>
      </c>
      <c r="AG28" s="3">
        <f>VLOOKUP($A28,SEM_PLEXOS,MATCH("ACT_UPS_LO",Data_SEM_PLEXOS!$4:$4,FALSE),FALSE)</f>
        <v>14.285714285714285</v>
      </c>
    </row>
    <row r="29" spans="1:33">
      <c r="A29" t="s">
        <v>176</v>
      </c>
      <c r="C29" t="s">
        <v>274</v>
      </c>
      <c r="E29" s="3" t="s">
        <v>13</v>
      </c>
      <c r="G29" s="3">
        <f>VLOOKUP(A29,SEM_PLEXOS,MATCH(E29,Data_SEM_PLEXOS!$4:$4,FALSE),FALSE)</f>
        <v>0.30522321428571425</v>
      </c>
      <c r="J29" s="3" t="s">
        <v>274</v>
      </c>
      <c r="L29" s="9" t="s">
        <v>10</v>
      </c>
      <c r="M29" s="1" t="s">
        <v>296</v>
      </c>
      <c r="N29" s="3">
        <f>VLOOKUP($A29,SEM_PLEXOS,MATCH("ACT_TIME_UP",Data_SEM_PLEXOS!$4:$4,FALSE),FALSE)</f>
        <v>0.62</v>
      </c>
      <c r="Q29" s="3" t="s">
        <v>274</v>
      </c>
      <c r="S29" s="8" t="s">
        <v>10</v>
      </c>
      <c r="T29" s="1" t="s">
        <v>297</v>
      </c>
      <c r="U29" s="3">
        <f>VLOOKUP($A29,SEM_PLEXOS,MATCH("ACT_TIME_LO",Data_SEM_PLEXOS!$4:$4,FALSE),FALSE)</f>
        <v>0.38</v>
      </c>
      <c r="W29" s="3" t="s">
        <v>274</v>
      </c>
      <c r="Y29" s="8" t="s">
        <v>14</v>
      </c>
      <c r="Z29" s="7" t="s">
        <v>296</v>
      </c>
      <c r="AA29" s="8">
        <f>VLOOKUP($A29,SEM_PLEXOS,MATCH("ACT_UPS_UP",Data_SEM_PLEXOS!$4:$4,FALSE),FALSE)</f>
        <v>14.285714285714285</v>
      </c>
      <c r="AC29" s="8" t="s">
        <v>274</v>
      </c>
      <c r="AE29" s="8" t="s">
        <v>14</v>
      </c>
      <c r="AF29" s="1" t="s">
        <v>297</v>
      </c>
      <c r="AG29" s="3">
        <f>VLOOKUP($A29,SEM_PLEXOS,MATCH("ACT_UPS_LO",Data_SEM_PLEXOS!$4:$4,FALSE),FALSE)</f>
        <v>14.285714285714285</v>
      </c>
    </row>
    <row r="30" spans="1:33">
      <c r="A30" t="s">
        <v>183</v>
      </c>
      <c r="C30" t="s">
        <v>275</v>
      </c>
      <c r="E30" s="3" t="s">
        <v>13</v>
      </c>
      <c r="G30" s="3">
        <f>VLOOKUP(A30,SEM_PLEXOS,MATCH(E30,Data_SEM_PLEXOS!$4:$4,FALSE),FALSE)</f>
        <v>0.978494623655914</v>
      </c>
      <c r="J30" s="3" t="s">
        <v>275</v>
      </c>
      <c r="L30" s="9" t="s">
        <v>10</v>
      </c>
      <c r="M30" s="1" t="s">
        <v>296</v>
      </c>
      <c r="N30" s="3">
        <f>VLOOKUP($A30,SEM_PLEXOS,MATCH("ACT_TIME_UP",Data_SEM_PLEXOS!$4:$4,FALSE),FALSE)</f>
        <v>4</v>
      </c>
      <c r="Q30" s="3" t="s">
        <v>275</v>
      </c>
      <c r="S30" s="8" t="s">
        <v>10</v>
      </c>
      <c r="T30" s="1" t="s">
        <v>297</v>
      </c>
      <c r="U30" s="3">
        <f>VLOOKUP($A30,SEM_PLEXOS,MATCH("ACT_TIME_LO",Data_SEM_PLEXOS!$4:$4,FALSE),FALSE)</f>
        <v>4</v>
      </c>
      <c r="W30" s="3" t="s">
        <v>275</v>
      </c>
      <c r="Y30" s="8" t="s">
        <v>14</v>
      </c>
      <c r="Z30" s="7" t="s">
        <v>296</v>
      </c>
      <c r="AA30" s="8">
        <f>VLOOKUP($A30,SEM_PLEXOS,MATCH("ACT_UPS_UP",Data_SEM_PLEXOS!$4:$4,FALSE),FALSE)</f>
        <v>0.32258064516129037</v>
      </c>
      <c r="AC30" s="8" t="s">
        <v>275</v>
      </c>
      <c r="AE30" s="8" t="s">
        <v>14</v>
      </c>
      <c r="AF30" s="1" t="s">
        <v>297</v>
      </c>
      <c r="AG30" s="3">
        <f>VLOOKUP($A30,SEM_PLEXOS,MATCH("ACT_UPS_LO",Data_SEM_PLEXOS!$4:$4,FALSE),FALSE)</f>
        <v>0.32258064516129037</v>
      </c>
    </row>
    <row r="31" spans="1:33">
      <c r="A31" t="s">
        <v>186</v>
      </c>
      <c r="C31" t="s">
        <v>276</v>
      </c>
      <c r="E31" s="3" t="s">
        <v>13</v>
      </c>
      <c r="G31" s="3">
        <f>VLOOKUP(A31,SEM_PLEXOS,MATCH(E31,Data_SEM_PLEXOS!$4:$4,FALSE),FALSE)</f>
        <v>0.3473684210526316</v>
      </c>
      <c r="J31" s="3" t="s">
        <v>276</v>
      </c>
      <c r="L31" s="9" t="s">
        <v>10</v>
      </c>
      <c r="M31" s="1" t="s">
        <v>296</v>
      </c>
      <c r="N31" s="3">
        <f>VLOOKUP($A31,SEM_PLEXOS,MATCH("ACT_TIME_UP",Data_SEM_PLEXOS!$4:$4,FALSE),FALSE)</f>
        <v>6</v>
      </c>
      <c r="Q31" s="3" t="s">
        <v>276</v>
      </c>
      <c r="S31" s="8" t="s">
        <v>10</v>
      </c>
      <c r="T31" s="1" t="s">
        <v>297</v>
      </c>
      <c r="U31" s="3">
        <f>VLOOKUP($A31,SEM_PLEXOS,MATCH("ACT_TIME_LO",Data_SEM_PLEXOS!$4:$4,FALSE),FALSE)</f>
        <v>5</v>
      </c>
      <c r="W31" s="3" t="s">
        <v>276</v>
      </c>
      <c r="Y31" s="8" t="s">
        <v>14</v>
      </c>
      <c r="Z31" s="7" t="s">
        <v>296</v>
      </c>
      <c r="AA31" s="8">
        <f>VLOOKUP($A31,SEM_PLEXOS,MATCH("ACT_UPS_UP",Data_SEM_PLEXOS!$4:$4,FALSE),FALSE)</f>
        <v>0.34315789473684205</v>
      </c>
      <c r="AC31" s="8" t="s">
        <v>276</v>
      </c>
      <c r="AE31" s="8" t="s">
        <v>14</v>
      </c>
      <c r="AF31" s="1" t="s">
        <v>297</v>
      </c>
      <c r="AG31" s="3">
        <f>VLOOKUP($A31,SEM_PLEXOS,MATCH("ACT_UPS_LO",Data_SEM_PLEXOS!$4:$4,FALSE),FALSE)</f>
        <v>0.95578947368421052</v>
      </c>
    </row>
    <row r="32" spans="1:33">
      <c r="A32" t="s">
        <v>189</v>
      </c>
      <c r="C32" t="s">
        <v>277</v>
      </c>
      <c r="E32" s="3" t="s">
        <v>13</v>
      </c>
      <c r="G32" s="3">
        <f>VLOOKUP(A32,SEM_PLEXOS,MATCH(E32,Data_SEM_PLEXOS!$4:$4,FALSE),FALSE)</f>
        <v>0.3473684210526316</v>
      </c>
      <c r="J32" s="3" t="s">
        <v>277</v>
      </c>
      <c r="L32" s="9" t="s">
        <v>10</v>
      </c>
      <c r="M32" s="1" t="s">
        <v>296</v>
      </c>
      <c r="N32" s="3">
        <f>VLOOKUP($A32,SEM_PLEXOS,MATCH("ACT_TIME_UP",Data_SEM_PLEXOS!$4:$4,FALSE),FALSE)</f>
        <v>6</v>
      </c>
      <c r="Q32" s="3" t="s">
        <v>277</v>
      </c>
      <c r="S32" s="8" t="s">
        <v>10</v>
      </c>
      <c r="T32" s="1" t="s">
        <v>297</v>
      </c>
      <c r="U32" s="3">
        <f>VLOOKUP($A32,SEM_PLEXOS,MATCH("ACT_TIME_LO",Data_SEM_PLEXOS!$4:$4,FALSE),FALSE)</f>
        <v>5</v>
      </c>
      <c r="W32" s="3" t="s">
        <v>277</v>
      </c>
      <c r="Y32" s="8" t="s">
        <v>14</v>
      </c>
      <c r="Z32" s="7" t="s">
        <v>296</v>
      </c>
      <c r="AA32" s="8">
        <f>VLOOKUP($A32,SEM_PLEXOS,MATCH("ACT_UPS_UP",Data_SEM_PLEXOS!$4:$4,FALSE),FALSE)</f>
        <v>0.34315789473684205</v>
      </c>
      <c r="AC32" s="8" t="s">
        <v>277</v>
      </c>
      <c r="AE32" s="8" t="s">
        <v>14</v>
      </c>
      <c r="AF32" s="1" t="s">
        <v>297</v>
      </c>
      <c r="AG32" s="3">
        <f>VLOOKUP($A32,SEM_PLEXOS,MATCH("ACT_UPS_LO",Data_SEM_PLEXOS!$4:$4,FALSE),FALSE)</f>
        <v>0.94526315789473692</v>
      </c>
    </row>
    <row r="33" spans="1:33">
      <c r="A33" t="s">
        <v>192</v>
      </c>
      <c r="C33" t="s">
        <v>278</v>
      </c>
      <c r="E33" s="3" t="s">
        <v>13</v>
      </c>
      <c r="G33" s="3">
        <f>VLOOKUP(A33,SEM_PLEXOS,MATCH(E33,Data_SEM_PLEXOS!$4:$4,FALSE),FALSE)</f>
        <v>0.3473684210526316</v>
      </c>
      <c r="J33" s="3" t="s">
        <v>278</v>
      </c>
      <c r="L33" s="9" t="s">
        <v>10</v>
      </c>
      <c r="M33" s="1" t="s">
        <v>296</v>
      </c>
      <c r="N33" s="3">
        <f>VLOOKUP($A33,SEM_PLEXOS,MATCH("ACT_TIME_UP",Data_SEM_PLEXOS!$4:$4,FALSE),FALSE)</f>
        <v>6</v>
      </c>
      <c r="Q33" s="3" t="s">
        <v>278</v>
      </c>
      <c r="S33" s="8" t="s">
        <v>10</v>
      </c>
      <c r="T33" s="1" t="s">
        <v>297</v>
      </c>
      <c r="U33" s="3">
        <f>VLOOKUP($A33,SEM_PLEXOS,MATCH("ACT_TIME_LO",Data_SEM_PLEXOS!$4:$4,FALSE),FALSE)</f>
        <v>5</v>
      </c>
      <c r="W33" s="3" t="s">
        <v>278</v>
      </c>
      <c r="Y33" s="8" t="s">
        <v>14</v>
      </c>
      <c r="Z33" s="7" t="s">
        <v>296</v>
      </c>
      <c r="AA33" s="8">
        <f>VLOOKUP($A33,SEM_PLEXOS,MATCH("ACT_UPS_UP",Data_SEM_PLEXOS!$4:$4,FALSE),FALSE)</f>
        <v>0.34315789473684205</v>
      </c>
      <c r="AC33" s="8" t="s">
        <v>278</v>
      </c>
      <c r="AE33" s="8" t="s">
        <v>14</v>
      </c>
      <c r="AF33" s="1" t="s">
        <v>297</v>
      </c>
      <c r="AG33" s="3">
        <f>VLOOKUP($A33,SEM_PLEXOS,MATCH("ACT_UPS_LO",Data_SEM_PLEXOS!$4:$4,FALSE),FALSE)</f>
        <v>0.95578947368421052</v>
      </c>
    </row>
    <row r="34" spans="1:33">
      <c r="A34" t="s">
        <v>198</v>
      </c>
      <c r="C34" t="s">
        <v>279</v>
      </c>
      <c r="E34" s="3" t="s">
        <v>13</v>
      </c>
      <c r="G34" s="3">
        <f>VLOOKUP(A34,SEM_PLEXOS,MATCH(E34,Data_SEM_PLEXOS!$4:$4,FALSE),FALSE)</f>
        <v>3.6788990825688074E-2</v>
      </c>
      <c r="J34" s="3" t="s">
        <v>279</v>
      </c>
      <c r="L34" s="9" t="s">
        <v>10</v>
      </c>
      <c r="M34" s="1" t="s">
        <v>296</v>
      </c>
      <c r="N34" s="3">
        <f>VLOOKUP($A34,SEM_PLEXOS,MATCH("ACT_TIME_UP",Data_SEM_PLEXOS!$4:$4,FALSE),FALSE)</f>
        <v>4</v>
      </c>
      <c r="Q34" s="3" t="s">
        <v>279</v>
      </c>
      <c r="S34" s="8" t="s">
        <v>10</v>
      </c>
      <c r="T34" s="1" t="s">
        <v>297</v>
      </c>
      <c r="U34" s="3">
        <f>VLOOKUP($A34,SEM_PLEXOS,MATCH("ACT_TIME_LO",Data_SEM_PLEXOS!$4:$4,FALSE),FALSE)</f>
        <v>0.5</v>
      </c>
      <c r="W34" s="3" t="s">
        <v>279</v>
      </c>
      <c r="Y34" s="8" t="s">
        <v>14</v>
      </c>
      <c r="Z34" s="7" t="s">
        <v>296</v>
      </c>
      <c r="AA34" s="8">
        <f>VLOOKUP($A34,SEM_PLEXOS,MATCH("ACT_UPS_UP",Data_SEM_PLEXOS!$4:$4,FALSE),FALSE)</f>
        <v>4.4036697247706424</v>
      </c>
      <c r="AC34" s="8" t="s">
        <v>279</v>
      </c>
      <c r="AE34" s="8" t="s">
        <v>14</v>
      </c>
      <c r="AF34" s="1" t="s">
        <v>297</v>
      </c>
      <c r="AG34" s="3">
        <f>VLOOKUP($A34,SEM_PLEXOS,MATCH("ACT_UPS_LO",Data_SEM_PLEXOS!$4:$4,FALSE),FALSE)</f>
        <v>4.4036697247706424</v>
      </c>
    </row>
    <row r="35" spans="1:33">
      <c r="A35" t="s">
        <v>201</v>
      </c>
      <c r="C35" t="s">
        <v>280</v>
      </c>
      <c r="E35" s="3" t="s">
        <v>13</v>
      </c>
      <c r="G35" s="3">
        <f>VLOOKUP(A35,SEM_PLEXOS,MATCH(E35,Data_SEM_PLEXOS!$4:$4,FALSE),FALSE)</f>
        <v>0.46875</v>
      </c>
      <c r="J35" s="3" t="s">
        <v>280</v>
      </c>
      <c r="L35" s="9" t="s">
        <v>10</v>
      </c>
      <c r="M35" s="1" t="s">
        <v>296</v>
      </c>
      <c r="N35" s="3">
        <f>VLOOKUP($A35,SEM_PLEXOS,MATCH("ACT_TIME_UP",Data_SEM_PLEXOS!$4:$4,FALSE),FALSE)</f>
        <v>4</v>
      </c>
      <c r="Q35" s="3" t="s">
        <v>280</v>
      </c>
      <c r="S35" s="8" t="s">
        <v>10</v>
      </c>
      <c r="T35" s="1" t="s">
        <v>297</v>
      </c>
      <c r="U35" s="3">
        <f>VLOOKUP($A35,SEM_PLEXOS,MATCH("ACT_TIME_LO",Data_SEM_PLEXOS!$4:$4,FALSE),FALSE)</f>
        <v>4</v>
      </c>
      <c r="W35" s="3" t="s">
        <v>280</v>
      </c>
      <c r="Y35" s="8" t="s">
        <v>14</v>
      </c>
      <c r="Z35" s="7" t="s">
        <v>296</v>
      </c>
      <c r="AA35" s="8">
        <f>VLOOKUP($A35,SEM_PLEXOS,MATCH("ACT_UPS_UP",Data_SEM_PLEXOS!$4:$4,FALSE),FALSE)</f>
        <v>2.578125</v>
      </c>
      <c r="AC35" s="8" t="s">
        <v>280</v>
      </c>
      <c r="AE35" s="8" t="s">
        <v>14</v>
      </c>
      <c r="AF35" s="1" t="s">
        <v>297</v>
      </c>
      <c r="AG35" s="3">
        <f>VLOOKUP($A35,SEM_PLEXOS,MATCH("ACT_UPS_LO",Data_SEM_PLEXOS!$4:$4,FALSE),FALSE)</f>
        <v>2.578125</v>
      </c>
    </row>
    <row r="36" spans="1:33">
      <c r="A36" t="s">
        <v>204</v>
      </c>
      <c r="C36" t="s">
        <v>281</v>
      </c>
      <c r="E36" s="3" t="s">
        <v>13</v>
      </c>
      <c r="G36" s="3">
        <f>VLOOKUP(A36,SEM_PLEXOS,MATCH(E36,Data_SEM_PLEXOS!$4:$4,FALSE),FALSE)</f>
        <v>0.46875</v>
      </c>
      <c r="J36" s="3" t="s">
        <v>281</v>
      </c>
      <c r="L36" s="9" t="s">
        <v>10</v>
      </c>
      <c r="M36" s="1" t="s">
        <v>296</v>
      </c>
      <c r="N36" s="3">
        <f>VLOOKUP($A36,SEM_PLEXOS,MATCH("ACT_TIME_UP",Data_SEM_PLEXOS!$4:$4,FALSE),FALSE)</f>
        <v>4</v>
      </c>
      <c r="Q36" s="3" t="s">
        <v>281</v>
      </c>
      <c r="S36" s="8" t="s">
        <v>10</v>
      </c>
      <c r="T36" s="1" t="s">
        <v>297</v>
      </c>
      <c r="U36" s="3">
        <f>VLOOKUP($A36,SEM_PLEXOS,MATCH("ACT_TIME_LO",Data_SEM_PLEXOS!$4:$4,FALSE),FALSE)</f>
        <v>4</v>
      </c>
      <c r="W36" s="3" t="s">
        <v>281</v>
      </c>
      <c r="Y36" s="8" t="s">
        <v>14</v>
      </c>
      <c r="Z36" s="7" t="s">
        <v>296</v>
      </c>
      <c r="AA36" s="8">
        <f>VLOOKUP($A36,SEM_PLEXOS,MATCH("ACT_UPS_UP",Data_SEM_PLEXOS!$4:$4,FALSE),FALSE)</f>
        <v>2.578125</v>
      </c>
      <c r="AC36" s="8" t="s">
        <v>281</v>
      </c>
      <c r="AE36" s="8" t="s">
        <v>14</v>
      </c>
      <c r="AF36" s="1" t="s">
        <v>297</v>
      </c>
      <c r="AG36" s="3">
        <f>VLOOKUP($A36,SEM_PLEXOS,MATCH("ACT_UPS_LO",Data_SEM_PLEXOS!$4:$4,FALSE),FALSE)</f>
        <v>2.578125</v>
      </c>
    </row>
    <row r="37" spans="1:33">
      <c r="A37" t="s">
        <v>207</v>
      </c>
      <c r="C37" t="s">
        <v>282</v>
      </c>
      <c r="E37" s="3" t="s">
        <v>13</v>
      </c>
      <c r="G37" s="3">
        <f>VLOOKUP(A37,SEM_PLEXOS,MATCH(E37,Data_SEM_PLEXOS!$4:$4,FALSE),FALSE)</f>
        <v>9.6153846153846159E-2</v>
      </c>
      <c r="J37" s="3" t="s">
        <v>282</v>
      </c>
      <c r="L37" s="9" t="s">
        <v>10</v>
      </c>
      <c r="M37" s="1" t="s">
        <v>296</v>
      </c>
      <c r="N37" s="3">
        <f>VLOOKUP($A37,SEM_PLEXOS,MATCH("ACT_TIME_UP",Data_SEM_PLEXOS!$4:$4,FALSE),FALSE)</f>
        <v>0</v>
      </c>
      <c r="Q37" s="3" t="s">
        <v>282</v>
      </c>
      <c r="S37" s="8" t="s">
        <v>10</v>
      </c>
      <c r="T37" s="1" t="s">
        <v>297</v>
      </c>
      <c r="U37" s="3">
        <f>VLOOKUP($A37,SEM_PLEXOS,MATCH("ACT_TIME_LO",Data_SEM_PLEXOS!$4:$4,FALSE),FALSE)</f>
        <v>0.75</v>
      </c>
      <c r="W37" s="3" t="s">
        <v>282</v>
      </c>
      <c r="Y37" s="8" t="s">
        <v>14</v>
      </c>
      <c r="Z37" s="7" t="s">
        <v>296</v>
      </c>
      <c r="AA37" s="8">
        <f>VLOOKUP($A37,SEM_PLEXOS,MATCH("ACT_UPS_UP",Data_SEM_PLEXOS!$4:$4,FALSE),FALSE)</f>
        <v>11.538461538461538</v>
      </c>
      <c r="AC37" s="8" t="s">
        <v>282</v>
      </c>
      <c r="AE37" s="8" t="s">
        <v>14</v>
      </c>
      <c r="AF37" s="1" t="s">
        <v>297</v>
      </c>
      <c r="AG37" s="3">
        <f>VLOOKUP($A37,SEM_PLEXOS,MATCH("ACT_UPS_LO",Data_SEM_PLEXOS!$4:$4,FALSE),FALSE)</f>
        <v>11.538461538461538</v>
      </c>
    </row>
    <row r="38" spans="1:33">
      <c r="A38" t="s">
        <v>210</v>
      </c>
      <c r="C38" t="s">
        <v>283</v>
      </c>
      <c r="E38" s="3" t="s">
        <v>13</v>
      </c>
      <c r="G38" s="3">
        <f>VLOOKUP(A38,SEM_PLEXOS,MATCH(E38,Data_SEM_PLEXOS!$4:$4,FALSE),FALSE)</f>
        <v>9.6153846153846159E-2</v>
      </c>
      <c r="J38" s="3" t="s">
        <v>283</v>
      </c>
      <c r="L38" s="9" t="s">
        <v>10</v>
      </c>
      <c r="M38" s="1" t="s">
        <v>296</v>
      </c>
      <c r="N38" s="3">
        <f>VLOOKUP($A38,SEM_PLEXOS,MATCH("ACT_TIME_UP",Data_SEM_PLEXOS!$4:$4,FALSE),FALSE)</f>
        <v>0</v>
      </c>
      <c r="Q38" s="3" t="s">
        <v>283</v>
      </c>
      <c r="S38" s="8" t="s">
        <v>10</v>
      </c>
      <c r="T38" s="1" t="s">
        <v>297</v>
      </c>
      <c r="U38" s="3">
        <f>VLOOKUP($A38,SEM_PLEXOS,MATCH("ACT_TIME_LO",Data_SEM_PLEXOS!$4:$4,FALSE),FALSE)</f>
        <v>0.75</v>
      </c>
      <c r="W38" s="3" t="s">
        <v>283</v>
      </c>
      <c r="Y38" s="8" t="s">
        <v>14</v>
      </c>
      <c r="Z38" s="7" t="s">
        <v>296</v>
      </c>
      <c r="AA38" s="8">
        <f>VLOOKUP($A38,SEM_PLEXOS,MATCH("ACT_UPS_UP",Data_SEM_PLEXOS!$4:$4,FALSE),FALSE)</f>
        <v>11.538461538461538</v>
      </c>
      <c r="AC38" s="8" t="s">
        <v>283</v>
      </c>
      <c r="AE38" s="8" t="s">
        <v>14</v>
      </c>
      <c r="AF38" s="1" t="s">
        <v>297</v>
      </c>
      <c r="AG38" s="3">
        <f>VLOOKUP($A38,SEM_PLEXOS,MATCH("ACT_UPS_LO",Data_SEM_PLEXOS!$4:$4,FALSE),FALSE)</f>
        <v>11.538461538461538</v>
      </c>
    </row>
    <row r="39" spans="1:33">
      <c r="A39" t="s">
        <v>213</v>
      </c>
      <c r="C39" t="s">
        <v>284</v>
      </c>
      <c r="E39" s="3" t="s">
        <v>13</v>
      </c>
      <c r="G39" s="3">
        <f>VLOOKUP(A39,SEM_PLEXOS,MATCH(E39,Data_SEM_PLEXOS!$4:$4,FALSE),FALSE)</f>
        <v>0.48192771084337349</v>
      </c>
      <c r="J39" s="3" t="s">
        <v>284</v>
      </c>
      <c r="L39" s="9" t="s">
        <v>10</v>
      </c>
      <c r="M39" s="1" t="s">
        <v>296</v>
      </c>
      <c r="N39" s="3">
        <f>VLOOKUP($A39,SEM_PLEXOS,MATCH("ACT_TIME_UP",Data_SEM_PLEXOS!$4:$4,FALSE),FALSE)</f>
        <v>4</v>
      </c>
      <c r="Q39" s="3" t="s">
        <v>284</v>
      </c>
      <c r="S39" s="8" t="s">
        <v>10</v>
      </c>
      <c r="T39" s="1" t="s">
        <v>297</v>
      </c>
      <c r="U39" s="3">
        <f>VLOOKUP($A39,SEM_PLEXOS,MATCH("ACT_TIME_LO",Data_SEM_PLEXOS!$4:$4,FALSE),FALSE)</f>
        <v>4</v>
      </c>
      <c r="W39" s="3" t="s">
        <v>284</v>
      </c>
      <c r="Y39" s="8" t="s">
        <v>14</v>
      </c>
      <c r="Z39" s="7" t="s">
        <v>296</v>
      </c>
      <c r="AA39" s="8">
        <f>VLOOKUP($A39,SEM_PLEXOS,MATCH("ACT_UPS_UP",Data_SEM_PLEXOS!$4:$4,FALSE),FALSE)</f>
        <v>4.3373493975903612</v>
      </c>
      <c r="AC39" s="8" t="s">
        <v>284</v>
      </c>
      <c r="AE39" s="8" t="s">
        <v>14</v>
      </c>
      <c r="AF39" s="1" t="s">
        <v>297</v>
      </c>
      <c r="AG39" s="3">
        <f>VLOOKUP($A39,SEM_PLEXOS,MATCH("ACT_UPS_LO",Data_SEM_PLEXOS!$4:$4,FALSE),FALSE)</f>
        <v>4.3373493975903612</v>
      </c>
    </row>
    <row r="40" spans="1:33">
      <c r="A40" t="s">
        <v>217</v>
      </c>
      <c r="C40" t="s">
        <v>285</v>
      </c>
      <c r="E40" s="3" t="s">
        <v>13</v>
      </c>
      <c r="G40" s="3">
        <f>VLOOKUP(A40,SEM_PLEXOS,MATCH(E40,Data_SEM_PLEXOS!$4:$4,FALSE),FALSE)</f>
        <v>0.48192771084337349</v>
      </c>
      <c r="J40" s="3" t="s">
        <v>285</v>
      </c>
      <c r="L40" s="9" t="s">
        <v>10</v>
      </c>
      <c r="M40" s="1" t="s">
        <v>296</v>
      </c>
      <c r="N40" s="3">
        <f>VLOOKUP($A40,SEM_PLEXOS,MATCH("ACT_TIME_UP",Data_SEM_PLEXOS!$4:$4,FALSE),FALSE)</f>
        <v>4</v>
      </c>
      <c r="Q40" s="3" t="s">
        <v>285</v>
      </c>
      <c r="S40" s="8" t="s">
        <v>10</v>
      </c>
      <c r="T40" s="1" t="s">
        <v>297</v>
      </c>
      <c r="U40" s="3">
        <f>VLOOKUP($A40,SEM_PLEXOS,MATCH("ACT_TIME_LO",Data_SEM_PLEXOS!$4:$4,FALSE),FALSE)</f>
        <v>4</v>
      </c>
      <c r="W40" s="3" t="s">
        <v>285</v>
      </c>
      <c r="Y40" s="8" t="s">
        <v>14</v>
      </c>
      <c r="Z40" s="7" t="s">
        <v>296</v>
      </c>
      <c r="AA40" s="8">
        <f>VLOOKUP($A40,SEM_PLEXOS,MATCH("ACT_UPS_UP",Data_SEM_PLEXOS!$4:$4,FALSE),FALSE)</f>
        <v>4.3373493975903612</v>
      </c>
      <c r="AC40" s="8" t="s">
        <v>285</v>
      </c>
      <c r="AE40" s="8" t="s">
        <v>14</v>
      </c>
      <c r="AF40" s="1" t="s">
        <v>297</v>
      </c>
      <c r="AG40" s="3">
        <f>VLOOKUP($A40,SEM_PLEXOS,MATCH("ACT_UPS_LO",Data_SEM_PLEXOS!$4:$4,FALSE),FALSE)</f>
        <v>4.3373493975903612</v>
      </c>
    </row>
    <row r="41" spans="1:33">
      <c r="A41" t="s">
        <v>220</v>
      </c>
      <c r="C41" t="s">
        <v>286</v>
      </c>
      <c r="E41" s="3" t="s">
        <v>13</v>
      </c>
      <c r="G41" s="3">
        <f>VLOOKUP(A41,SEM_PLEXOS,MATCH(E41,Data_SEM_PLEXOS!$4:$4,FALSE),FALSE)</f>
        <v>0.33333333333333331</v>
      </c>
      <c r="J41" s="3" t="s">
        <v>286</v>
      </c>
      <c r="L41" s="9" t="s">
        <v>10</v>
      </c>
      <c r="M41" s="1" t="s">
        <v>296</v>
      </c>
      <c r="N41" s="3">
        <f>VLOOKUP($A41,SEM_PLEXOS,MATCH("ACT_TIME_UP",Data_SEM_PLEXOS!$4:$4,FALSE),FALSE)</f>
        <v>2</v>
      </c>
      <c r="Q41" s="3" t="s">
        <v>286</v>
      </c>
      <c r="S41" s="8" t="s">
        <v>10</v>
      </c>
      <c r="T41" s="1" t="s">
        <v>297</v>
      </c>
      <c r="U41" s="3">
        <f>VLOOKUP($A41,SEM_PLEXOS,MATCH("ACT_TIME_LO",Data_SEM_PLEXOS!$4:$4,FALSE),FALSE)</f>
        <v>2</v>
      </c>
      <c r="W41" s="3" t="s">
        <v>286</v>
      </c>
      <c r="Y41" s="8" t="s">
        <v>14</v>
      </c>
      <c r="Z41" s="7" t="s">
        <v>296</v>
      </c>
      <c r="AA41" s="8">
        <f>VLOOKUP($A41,SEM_PLEXOS,MATCH("ACT_UPS_UP",Data_SEM_PLEXOS!$4:$4,FALSE),FALSE)</f>
        <v>1.1111111111111112</v>
      </c>
      <c r="AC41" s="8" t="s">
        <v>286</v>
      </c>
      <c r="AE41" s="8" t="s">
        <v>14</v>
      </c>
      <c r="AF41" s="1" t="s">
        <v>297</v>
      </c>
      <c r="AG41" s="3">
        <f>VLOOKUP($A41,SEM_PLEXOS,MATCH("ACT_UPS_LO",Data_SEM_PLEXOS!$4:$4,FALSE),FALSE)</f>
        <v>1.1111111111111112</v>
      </c>
    </row>
    <row r="42" spans="1:33">
      <c r="A42" t="s">
        <v>223</v>
      </c>
      <c r="C42" t="s">
        <v>287</v>
      </c>
      <c r="E42" s="3" t="s">
        <v>13</v>
      </c>
      <c r="G42" s="3">
        <f>VLOOKUP(A42,SEM_PLEXOS,MATCH(E42,Data_SEM_PLEXOS!$4:$4,FALSE),FALSE)</f>
        <v>0.33333333333333331</v>
      </c>
      <c r="J42" s="3" t="s">
        <v>287</v>
      </c>
      <c r="L42" s="9" t="s">
        <v>10</v>
      </c>
      <c r="M42" s="1" t="s">
        <v>296</v>
      </c>
      <c r="N42" s="3">
        <f>VLOOKUP($A42,SEM_PLEXOS,MATCH("ACT_TIME_UP",Data_SEM_PLEXOS!$4:$4,FALSE),FALSE)</f>
        <v>2</v>
      </c>
      <c r="Q42" s="3" t="s">
        <v>287</v>
      </c>
      <c r="S42" s="8" t="s">
        <v>10</v>
      </c>
      <c r="T42" s="1" t="s">
        <v>297</v>
      </c>
      <c r="U42" s="3">
        <f>VLOOKUP($A42,SEM_PLEXOS,MATCH("ACT_TIME_LO",Data_SEM_PLEXOS!$4:$4,FALSE),FALSE)</f>
        <v>2</v>
      </c>
      <c r="W42" s="3" t="s">
        <v>287</v>
      </c>
      <c r="Y42" s="8" t="s">
        <v>14</v>
      </c>
      <c r="Z42" s="7" t="s">
        <v>296</v>
      </c>
      <c r="AA42" s="8">
        <f>VLOOKUP($A42,SEM_PLEXOS,MATCH("ACT_UPS_UP",Data_SEM_PLEXOS!$4:$4,FALSE),FALSE)</f>
        <v>1.1111111111111112</v>
      </c>
      <c r="AC42" s="8" t="s">
        <v>287</v>
      </c>
      <c r="AE42" s="8" t="s">
        <v>14</v>
      </c>
      <c r="AF42" s="1" t="s">
        <v>297</v>
      </c>
      <c r="AG42" s="3">
        <f>VLOOKUP($A42,SEM_PLEXOS,MATCH("ACT_UPS_LO",Data_SEM_PLEXOS!$4:$4,FALSE),FALSE)</f>
        <v>1.1111111111111112</v>
      </c>
    </row>
    <row r="43" spans="1:33">
      <c r="A43" t="s">
        <v>226</v>
      </c>
      <c r="C43" t="s">
        <v>288</v>
      </c>
      <c r="E43" s="3" t="s">
        <v>13</v>
      </c>
      <c r="G43" s="3">
        <f>VLOOKUP(A43,SEM_PLEXOS,MATCH(E43,Data_SEM_PLEXOS!$4:$4,FALSE),FALSE)</f>
        <v>0.14341563786008232</v>
      </c>
      <c r="J43" s="3" t="s">
        <v>288</v>
      </c>
      <c r="L43" s="9" t="s">
        <v>10</v>
      </c>
      <c r="M43" s="1" t="s">
        <v>296</v>
      </c>
      <c r="N43" s="3">
        <f>VLOOKUP($A43,SEM_PLEXOS,MATCH("ACT_TIME_UP",Data_SEM_PLEXOS!$4:$4,FALSE),FALSE)</f>
        <v>4</v>
      </c>
      <c r="Q43" s="3" t="s">
        <v>288</v>
      </c>
      <c r="S43" s="8" t="s">
        <v>10</v>
      </c>
      <c r="T43" s="1" t="s">
        <v>297</v>
      </c>
      <c r="U43" s="3">
        <f>VLOOKUP($A43,SEM_PLEXOS,MATCH("ACT_TIME_LO",Data_SEM_PLEXOS!$4:$4,FALSE),FALSE)</f>
        <v>4</v>
      </c>
      <c r="W43" s="3" t="s">
        <v>288</v>
      </c>
      <c r="Y43" s="8" t="s">
        <v>14</v>
      </c>
      <c r="Z43" s="7" t="s">
        <v>296</v>
      </c>
      <c r="AA43" s="8">
        <f>VLOOKUP($A43,SEM_PLEXOS,MATCH("ACT_UPS_UP",Data_SEM_PLEXOS!$4:$4,FALSE),FALSE)</f>
        <v>0.49382716049382719</v>
      </c>
      <c r="AC43" s="8" t="s">
        <v>288</v>
      </c>
      <c r="AE43" s="8" t="s">
        <v>14</v>
      </c>
      <c r="AF43" s="1" t="s">
        <v>297</v>
      </c>
      <c r="AG43" s="3">
        <f>VLOOKUP($A43,SEM_PLEXOS,MATCH("ACT_UPS_LO",Data_SEM_PLEXOS!$4:$4,FALSE),FALSE)</f>
        <v>0.54320987654320996</v>
      </c>
    </row>
    <row r="44" spans="1:33">
      <c r="A44" t="s">
        <v>229</v>
      </c>
      <c r="C44" t="s">
        <v>289</v>
      </c>
      <c r="E44" s="3" t="s">
        <v>13</v>
      </c>
      <c r="G44" s="3">
        <f>VLOOKUP(A44,SEM_PLEXOS,MATCH(E44,Data_SEM_PLEXOS!$4:$4,FALSE),FALSE)</f>
        <v>0.14341563786008232</v>
      </c>
      <c r="J44" s="3" t="s">
        <v>289</v>
      </c>
      <c r="L44" s="9" t="s">
        <v>10</v>
      </c>
      <c r="M44" s="1" t="s">
        <v>296</v>
      </c>
      <c r="N44" s="3">
        <f>VLOOKUP($A44,SEM_PLEXOS,MATCH("ACT_TIME_UP",Data_SEM_PLEXOS!$4:$4,FALSE),FALSE)</f>
        <v>4</v>
      </c>
      <c r="Q44" s="3" t="s">
        <v>289</v>
      </c>
      <c r="S44" s="8" t="s">
        <v>10</v>
      </c>
      <c r="T44" s="1" t="s">
        <v>297</v>
      </c>
      <c r="U44" s="3">
        <f>VLOOKUP($A44,SEM_PLEXOS,MATCH("ACT_TIME_LO",Data_SEM_PLEXOS!$4:$4,FALSE),FALSE)</f>
        <v>4</v>
      </c>
      <c r="W44" s="3" t="s">
        <v>289</v>
      </c>
      <c r="Y44" s="8" t="s">
        <v>14</v>
      </c>
      <c r="Z44" s="7" t="s">
        <v>296</v>
      </c>
      <c r="AA44" s="8">
        <f>VLOOKUP($A44,SEM_PLEXOS,MATCH("ACT_UPS_UP",Data_SEM_PLEXOS!$4:$4,FALSE),FALSE)</f>
        <v>0.49382716049382719</v>
      </c>
      <c r="AC44" s="8" t="s">
        <v>289</v>
      </c>
      <c r="AE44" s="8" t="s">
        <v>14</v>
      </c>
      <c r="AF44" s="1" t="s">
        <v>297</v>
      </c>
      <c r="AG44" s="3">
        <f>VLOOKUP($A44,SEM_PLEXOS,MATCH("ACT_UPS_LO",Data_SEM_PLEXOS!$4:$4,FALSE),FALSE)</f>
        <v>0.54320987654320996</v>
      </c>
    </row>
    <row r="45" spans="1:33">
      <c r="A45" t="s">
        <v>232</v>
      </c>
      <c r="C45" t="s">
        <v>290</v>
      </c>
      <c r="E45" s="3" t="s">
        <v>13</v>
      </c>
      <c r="G45" s="3">
        <f>VLOOKUP(A45,SEM_PLEXOS,MATCH(E45,Data_SEM_PLEXOS!$4:$4,FALSE),FALSE)</f>
        <v>9.6153846153846159E-2</v>
      </c>
      <c r="J45" s="3" t="s">
        <v>290</v>
      </c>
      <c r="L45" s="9" t="s">
        <v>10</v>
      </c>
      <c r="M45" s="1" t="s">
        <v>296</v>
      </c>
      <c r="N45" s="3">
        <f>VLOOKUP($A45,SEM_PLEXOS,MATCH("ACT_TIME_UP",Data_SEM_PLEXOS!$4:$4,FALSE),FALSE)</f>
        <v>0</v>
      </c>
      <c r="Q45" s="3" t="s">
        <v>290</v>
      </c>
      <c r="S45" s="8" t="s">
        <v>10</v>
      </c>
      <c r="T45" s="1" t="s">
        <v>297</v>
      </c>
      <c r="U45" s="3">
        <f>VLOOKUP($A45,SEM_PLEXOS,MATCH("ACT_TIME_LO",Data_SEM_PLEXOS!$4:$4,FALSE),FALSE)</f>
        <v>0.75</v>
      </c>
      <c r="W45" s="3" t="s">
        <v>290</v>
      </c>
      <c r="Y45" s="8" t="s">
        <v>14</v>
      </c>
      <c r="Z45" s="7" t="s">
        <v>296</v>
      </c>
      <c r="AA45" s="8">
        <f>VLOOKUP($A45,SEM_PLEXOS,MATCH("ACT_UPS_UP",Data_SEM_PLEXOS!$4:$4,FALSE),FALSE)</f>
        <v>11.538461538461538</v>
      </c>
      <c r="AC45" s="8" t="s">
        <v>290</v>
      </c>
      <c r="AE45" s="8" t="s">
        <v>14</v>
      </c>
      <c r="AF45" s="1" t="s">
        <v>297</v>
      </c>
      <c r="AG45" s="3">
        <f>VLOOKUP($A45,SEM_PLEXOS,MATCH("ACT_UPS_LO",Data_SEM_PLEXOS!$4:$4,FALSE),FALSE)</f>
        <v>11.538461538461538</v>
      </c>
    </row>
    <row r="46" spans="1:33">
      <c r="A46" t="s">
        <v>235</v>
      </c>
      <c r="C46" t="s">
        <v>291</v>
      </c>
      <c r="E46" s="3" t="s">
        <v>13</v>
      </c>
      <c r="G46" s="3">
        <f>VLOOKUP(A46,SEM_PLEXOS,MATCH(E46,Data_SEM_PLEXOS!$4:$4,FALSE),FALSE)</f>
        <v>9.6153846153846159E-2</v>
      </c>
      <c r="J46" s="3" t="s">
        <v>291</v>
      </c>
      <c r="L46" s="9" t="s">
        <v>10</v>
      </c>
      <c r="M46" s="1" t="s">
        <v>296</v>
      </c>
      <c r="N46" s="3">
        <f>VLOOKUP($A46,SEM_PLEXOS,MATCH("ACT_TIME_UP",Data_SEM_PLEXOS!$4:$4,FALSE),FALSE)</f>
        <v>0</v>
      </c>
      <c r="Q46" s="3" t="s">
        <v>291</v>
      </c>
      <c r="S46" s="8" t="s">
        <v>10</v>
      </c>
      <c r="T46" s="1" t="s">
        <v>297</v>
      </c>
      <c r="U46" s="3">
        <f>VLOOKUP($A46,SEM_PLEXOS,MATCH("ACT_TIME_LO",Data_SEM_PLEXOS!$4:$4,FALSE),FALSE)</f>
        <v>0.75</v>
      </c>
      <c r="W46" s="3" t="s">
        <v>291</v>
      </c>
      <c r="Y46" s="8" t="s">
        <v>14</v>
      </c>
      <c r="Z46" s="7" t="s">
        <v>296</v>
      </c>
      <c r="AA46" s="8">
        <f>VLOOKUP($A46,SEM_PLEXOS,MATCH("ACT_UPS_UP",Data_SEM_PLEXOS!$4:$4,FALSE),FALSE)</f>
        <v>11.538461538461538</v>
      </c>
      <c r="AC46" s="8" t="s">
        <v>291</v>
      </c>
      <c r="AE46" s="8" t="s">
        <v>14</v>
      </c>
      <c r="AF46" s="1" t="s">
        <v>297</v>
      </c>
      <c r="AG46" s="3">
        <f>VLOOKUP($A46,SEM_PLEXOS,MATCH("ACT_UPS_LO",Data_SEM_PLEXOS!$4:$4,FALSE),FALSE)</f>
        <v>11.538461538461538</v>
      </c>
    </row>
    <row r="47" spans="1:33">
      <c r="A47" t="s">
        <v>238</v>
      </c>
      <c r="C47" t="s">
        <v>292</v>
      </c>
      <c r="E47" s="3" t="s">
        <v>13</v>
      </c>
      <c r="G47" s="3">
        <f>VLOOKUP(A47,SEM_PLEXOS,MATCH(E47,Data_SEM_PLEXOS!$4:$4,FALSE),FALSE)</f>
        <v>0.48019801980198018</v>
      </c>
      <c r="J47" s="3" t="s">
        <v>292</v>
      </c>
      <c r="L47" s="9" t="s">
        <v>10</v>
      </c>
      <c r="M47" s="1" t="s">
        <v>296</v>
      </c>
      <c r="N47" s="3">
        <f>VLOOKUP($A47,SEM_PLEXOS,MATCH("ACT_TIME_UP",Data_SEM_PLEXOS!$4:$4,FALSE),FALSE)</f>
        <v>4</v>
      </c>
      <c r="Q47" s="3" t="s">
        <v>292</v>
      </c>
      <c r="S47" s="8" t="s">
        <v>10</v>
      </c>
      <c r="T47" s="1" t="s">
        <v>297</v>
      </c>
      <c r="U47" s="3">
        <f>VLOOKUP($A47,SEM_PLEXOS,MATCH("ACT_TIME_LO",Data_SEM_PLEXOS!$4:$4,FALSE),FALSE)</f>
        <v>4</v>
      </c>
      <c r="W47" s="3" t="s">
        <v>292</v>
      </c>
      <c r="Y47" s="8" t="s">
        <v>14</v>
      </c>
      <c r="Z47" s="7" t="s">
        <v>296</v>
      </c>
      <c r="AA47" s="8">
        <f>VLOOKUP($A47,SEM_PLEXOS,MATCH("ACT_UPS_UP",Data_SEM_PLEXOS!$4:$4,FALSE),FALSE)</f>
        <v>2.2277227722772275</v>
      </c>
      <c r="AC47" s="8" t="s">
        <v>292</v>
      </c>
      <c r="AE47" s="8" t="s">
        <v>14</v>
      </c>
      <c r="AF47" s="1" t="s">
        <v>297</v>
      </c>
      <c r="AG47" s="3">
        <f>VLOOKUP($A47,SEM_PLEXOS,MATCH("ACT_UPS_LO",Data_SEM_PLEXOS!$4:$4,FALSE),FALSE)</f>
        <v>1.8564356435643563</v>
      </c>
    </row>
    <row r="48" spans="1:33">
      <c r="A48" t="s">
        <v>241</v>
      </c>
      <c r="C48" t="s">
        <v>293</v>
      </c>
      <c r="E48" s="3" t="s">
        <v>13</v>
      </c>
      <c r="G48" s="3">
        <f>VLOOKUP(A48,SEM_PLEXOS,MATCH(E48,Data_SEM_PLEXOS!$4:$4,FALSE),FALSE)</f>
        <v>0.4044943820224719</v>
      </c>
      <c r="J48" s="3" t="s">
        <v>293</v>
      </c>
      <c r="L48" s="9" t="s">
        <v>10</v>
      </c>
      <c r="M48" s="1" t="s">
        <v>296</v>
      </c>
      <c r="N48" s="3">
        <f>VLOOKUP($A48,SEM_PLEXOS,MATCH("ACT_TIME_UP",Data_SEM_PLEXOS!$4:$4,FALSE),FALSE)</f>
        <v>4</v>
      </c>
      <c r="Q48" s="3" t="s">
        <v>293</v>
      </c>
      <c r="S48" s="8" t="s">
        <v>10</v>
      </c>
      <c r="T48" s="1" t="s">
        <v>297</v>
      </c>
      <c r="U48" s="3">
        <f>VLOOKUP($A48,SEM_PLEXOS,MATCH("ACT_TIME_LO",Data_SEM_PLEXOS!$4:$4,FALSE),FALSE)</f>
        <v>4</v>
      </c>
      <c r="W48" s="3" t="s">
        <v>293</v>
      </c>
      <c r="Y48" s="8" t="s">
        <v>14</v>
      </c>
      <c r="Z48" s="7" t="s">
        <v>296</v>
      </c>
      <c r="AA48" s="8">
        <f>VLOOKUP($A48,SEM_PLEXOS,MATCH("ACT_UPS_UP",Data_SEM_PLEXOS!$4:$4,FALSE),FALSE)</f>
        <v>2.7775280898876407</v>
      </c>
      <c r="AC48" s="8" t="s">
        <v>293</v>
      </c>
      <c r="AE48" s="8" t="s">
        <v>14</v>
      </c>
      <c r="AF48" s="1" t="s">
        <v>297</v>
      </c>
      <c r="AG48" s="3">
        <f>VLOOKUP($A48,SEM_PLEXOS,MATCH("ACT_UPS_LO",Data_SEM_PLEXOS!$4:$4,FALSE),FALSE)</f>
        <v>3.6134831460674159</v>
      </c>
    </row>
    <row r="49" spans="1:33">
      <c r="A49" t="s">
        <v>245</v>
      </c>
      <c r="C49" t="s">
        <v>294</v>
      </c>
      <c r="E49" s="3" t="s">
        <v>13</v>
      </c>
      <c r="G49" s="3">
        <f>VLOOKUP(A49,SEM_PLEXOS,MATCH(E49,Data_SEM_PLEXOS!$4:$4,FALSE),FALSE)</f>
        <v>0.97857142857142854</v>
      </c>
      <c r="J49" s="3" t="s">
        <v>294</v>
      </c>
      <c r="L49" s="9" t="s">
        <v>10</v>
      </c>
      <c r="M49" s="1" t="s">
        <v>296</v>
      </c>
      <c r="N49" s="3">
        <f>VLOOKUP($A49,SEM_PLEXOS,MATCH("ACT_TIME_UP",Data_SEM_PLEXOS!$4:$4,FALSE),FALSE)</f>
        <v>4</v>
      </c>
      <c r="Q49" s="3" t="s">
        <v>294</v>
      </c>
      <c r="S49" s="8" t="s">
        <v>10</v>
      </c>
      <c r="T49" s="1" t="s">
        <v>297</v>
      </c>
      <c r="U49" s="3">
        <f>VLOOKUP($A49,SEM_PLEXOS,MATCH("ACT_TIME_LO",Data_SEM_PLEXOS!$4:$4,FALSE),FALSE)</f>
        <v>4</v>
      </c>
      <c r="W49" s="3" t="s">
        <v>294</v>
      </c>
      <c r="Y49" s="8" t="s">
        <v>14</v>
      </c>
      <c r="Z49" s="7" t="s">
        <v>296</v>
      </c>
      <c r="AA49" s="8">
        <f>VLOOKUP($A49,SEM_PLEXOS,MATCH("ACT_UPS_UP",Data_SEM_PLEXOS!$4:$4,FALSE),FALSE)</f>
        <v>0.3</v>
      </c>
      <c r="AC49" s="8" t="s">
        <v>294</v>
      </c>
      <c r="AE49" s="8" t="s">
        <v>14</v>
      </c>
      <c r="AF49" s="1" t="s">
        <v>297</v>
      </c>
      <c r="AG49" s="3">
        <f>VLOOKUP($A49,SEM_PLEXOS,MATCH("ACT_UPS_LO",Data_SEM_PLEXOS!$4:$4,FALSE),FALSE)</f>
        <v>0.3</v>
      </c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CSTSD</vt:lpstr>
      <vt:lpstr>LOSSD</vt:lpstr>
      <vt:lpstr>SDTIME</vt:lpstr>
      <vt:lpstr>UPS</vt:lpstr>
      <vt:lpstr>LOSPL</vt:lpstr>
      <vt:lpstr>MINLD</vt:lpstr>
      <vt:lpstr>TIME</vt:lpstr>
      <vt:lpstr>MAXON</vt:lpstr>
      <vt:lpstr>UC_SEM_PLEXOS</vt:lpstr>
      <vt:lpstr>Data_SEM_PLEXOS</vt:lpstr>
      <vt:lpstr>SEM_PLEXOS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2020-12-01T14:43:32Z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142099916934967</vt:r8>
  </property>
</Properties>
</file>