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F67AE1A6-9DF2-42E9-9C3E-43FCCAC98270}" xr6:coauthVersionLast="45" xr6:coauthVersionMax="45" xr10:uidLastSave="{00000000-0000-0000-0000-000000000000}"/>
  <bookViews>
    <workbookView xWindow="-120" yWindow="-16320" windowWidth="29040" windowHeight="15840" tabRatio="819" activeTab="4" xr2:uid="{00000000-000D-0000-FFFF-FFFF00000000}"/>
  </bookViews>
  <sheets>
    <sheet name="Regions" sheetId="46" r:id="rId1"/>
    <sheet name="TechSelection" sheetId="34" r:id="rId2"/>
    <sheet name="FillTable" sheetId="47" r:id="rId3"/>
    <sheet name="AF" sheetId="48" r:id="rId4"/>
    <sheet name="EFF" sheetId="61" r:id="rId5"/>
    <sheet name="BY-RSD-EFF" sheetId="60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WH_AF" sheetId="51" r:id="rId13"/>
    <sheet name="BY-RSD-RF" sheetId="50" r:id="rId14"/>
    <sheet name="BY-RSD-SH_AF" sheetId="49" r:id="rId15"/>
    <sheet name="BY-RSD-OE" sheetId="59" r:id="rId16"/>
  </sheets>
  <externalReferences>
    <externalReference r:id="rId17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2" i="61" l="1"/>
  <c r="F29" i="61"/>
  <c r="F16" i="61"/>
  <c r="F36" i="61"/>
  <c r="F23" i="61"/>
  <c r="F10" i="61"/>
  <c r="F11" i="61"/>
  <c r="C19" i="61" l="1"/>
  <c r="C20" i="61"/>
  <c r="C21" i="61"/>
  <c r="C22" i="61"/>
  <c r="C23" i="61"/>
  <c r="C24" i="61"/>
  <c r="C25" i="61"/>
  <c r="C26" i="61"/>
  <c r="C27" i="61"/>
  <c r="C28" i="61"/>
  <c r="C29" i="61"/>
  <c r="C30" i="61"/>
  <c r="C32" i="61"/>
  <c r="C33" i="61"/>
  <c r="C34" i="61"/>
  <c r="C35" i="61"/>
  <c r="C36" i="61"/>
  <c r="C37" i="61"/>
  <c r="C38" i="61"/>
  <c r="C39" i="61"/>
  <c r="C40" i="61"/>
  <c r="C41" i="61"/>
  <c r="C42" i="61"/>
  <c r="C43" i="61"/>
  <c r="C7" i="61"/>
  <c r="C8" i="61"/>
  <c r="C9" i="61"/>
  <c r="C10" i="61"/>
  <c r="G10" i="61" s="1"/>
  <c r="C11" i="61"/>
  <c r="C12" i="61"/>
  <c r="C13" i="61"/>
  <c r="C14" i="61"/>
  <c r="C15" i="61"/>
  <c r="C16" i="61"/>
  <c r="C17" i="61"/>
  <c r="C6" i="61"/>
  <c r="F33" i="61" l="1"/>
  <c r="F34" i="61"/>
  <c r="F35" i="61"/>
  <c r="F37" i="61"/>
  <c r="F38" i="61"/>
  <c r="F39" i="61"/>
  <c r="F40" i="61"/>
  <c r="F41" i="61"/>
  <c r="F43" i="61"/>
  <c r="F32" i="61"/>
  <c r="F20" i="61"/>
  <c r="F21" i="61"/>
  <c r="F22" i="61"/>
  <c r="F24" i="61"/>
  <c r="F25" i="61"/>
  <c r="F26" i="61"/>
  <c r="F27" i="61"/>
  <c r="F28" i="61"/>
  <c r="F30" i="61"/>
  <c r="F19" i="61"/>
  <c r="F7" i="61"/>
  <c r="F8" i="61"/>
  <c r="F9" i="61"/>
  <c r="F12" i="61"/>
  <c r="F13" i="61"/>
  <c r="F14" i="61"/>
  <c r="F15" i="61"/>
  <c r="F17" i="61"/>
  <c r="F6" i="61"/>
  <c r="G43" i="61" l="1"/>
  <c r="G42" i="61"/>
  <c r="G41" i="61"/>
  <c r="G40" i="61"/>
  <c r="G39" i="61"/>
  <c r="G37" i="61"/>
  <c r="G35" i="61"/>
  <c r="G34" i="61"/>
  <c r="G33" i="61"/>
  <c r="G32" i="61"/>
  <c r="G30" i="61"/>
  <c r="G28" i="61"/>
  <c r="G26" i="61"/>
  <c r="G25" i="61"/>
  <c r="G24" i="61"/>
  <c r="G23" i="61"/>
  <c r="G22" i="61"/>
  <c r="G20" i="61"/>
  <c r="G19" i="61"/>
  <c r="G17" i="61"/>
  <c r="G16" i="61"/>
  <c r="G15" i="61"/>
  <c r="G13" i="61"/>
  <c r="G12" i="61"/>
  <c r="G11" i="61"/>
  <c r="G9" i="61"/>
  <c r="G7" i="61"/>
  <c r="G6" i="61"/>
  <c r="G36" i="61" l="1"/>
  <c r="G21" i="61"/>
  <c r="G29" i="61"/>
  <c r="G38" i="61"/>
  <c r="G27" i="61"/>
  <c r="G8" i="61"/>
  <c r="G14" i="61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M19" i="48" l="1"/>
  <c r="M18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7" i="48"/>
  <c r="H16" i="48"/>
  <c r="H15" i="48"/>
  <c r="H14" i="48"/>
  <c r="H13" i="48"/>
  <c r="H12" i="48"/>
  <c r="H11" i="48"/>
  <c r="H10" i="48"/>
  <c r="H9" i="48"/>
  <c r="H8" i="48"/>
  <c r="H7" i="48"/>
  <c r="H6" i="48"/>
  <c r="D6" i="48" s="1"/>
  <c r="D23" i="48" l="1"/>
  <c r="D49" i="48"/>
  <c r="D75" i="48"/>
  <c r="D33" i="48"/>
  <c r="D67" i="48"/>
  <c r="D42" i="48"/>
  <c r="D32" i="48"/>
  <c r="D66" i="48"/>
  <c r="D15" i="48"/>
  <c r="D50" i="48"/>
  <c r="D8" i="48"/>
  <c r="D25" i="48"/>
  <c r="D51" i="48"/>
  <c r="D68" i="48"/>
  <c r="D26" i="48"/>
  <c r="D43" i="48"/>
  <c r="D52" i="48"/>
  <c r="D61" i="48"/>
  <c r="D69" i="48"/>
  <c r="D78" i="48"/>
  <c r="D10" i="48"/>
  <c r="D19" i="48"/>
  <c r="D27" i="48"/>
  <c r="D36" i="48"/>
  <c r="D45" i="48"/>
  <c r="D53" i="48"/>
  <c r="D62" i="48"/>
  <c r="D71" i="48"/>
  <c r="D79" i="48"/>
  <c r="D14" i="48"/>
  <c r="D40" i="48"/>
  <c r="D58" i="48"/>
  <c r="D7" i="48"/>
  <c r="D24" i="48"/>
  <c r="D41" i="48"/>
  <c r="D59" i="48"/>
  <c r="D76" i="48"/>
  <c r="D16" i="48"/>
  <c r="D34" i="48"/>
  <c r="D60" i="48"/>
  <c r="D77" i="48"/>
  <c r="D9" i="48"/>
  <c r="D17" i="48"/>
  <c r="D35" i="48"/>
  <c r="D11" i="48"/>
  <c r="D20" i="48"/>
  <c r="D28" i="48"/>
  <c r="D37" i="48"/>
  <c r="D46" i="48"/>
  <c r="D54" i="48"/>
  <c r="D63" i="48"/>
  <c r="D72" i="48"/>
  <c r="D80" i="48"/>
  <c r="D12" i="48"/>
  <c r="D21" i="48"/>
  <c r="D29" i="48"/>
  <c r="D38" i="48"/>
  <c r="D47" i="48"/>
  <c r="D55" i="48"/>
  <c r="D64" i="48"/>
  <c r="D73" i="48"/>
  <c r="D81" i="48"/>
  <c r="D13" i="48"/>
  <c r="D22" i="48"/>
  <c r="D30" i="48"/>
  <c r="D39" i="48"/>
  <c r="D48" i="48"/>
  <c r="D56" i="48"/>
  <c r="D65" i="48"/>
  <c r="D74" i="48"/>
  <c r="D82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K12" i="48" l="1"/>
  <c r="K11" i="48"/>
  <c r="K10" i="48"/>
  <c r="K9" i="48"/>
  <c r="K8" i="48"/>
  <c r="K7" i="48"/>
  <c r="K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8" authorId="0" shapeId="0" xr:uid="{C3660F9D-E8F5-4063-BEE2-2042EB0763E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<sst xmlns="http://schemas.openxmlformats.org/spreadsheetml/2006/main" count="2511" uniqueCount="250">
  <si>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</si>
  <si>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</si>
  <si>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</si>
  <si>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</si>
  <si>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</si>
  <si>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</si>
  <si>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</si>
  <si>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</si>
  <si>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</si>
  <si>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</si>
  <si>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</si>
  <si>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</si>
  <si>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</si>
  <si>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</si>
  <si>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</si>
  <si>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</si>
  <si>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</si>
  <si>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</si>
  <si>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</si>
  <si>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</si>
  <si>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</si>
  <si>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</si>
  <si>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</si>
  <si>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</si>
  <si>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</si>
  <si>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</si>
  <si>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</si>
  <si>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</si>
  <si>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</si>
  <si>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</si>
  <si>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</si>
  <si>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</si>
  <si>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</si>
  <si>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</si>
  <si>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</si>
  <si>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</si>
  <si>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</si>
  <si>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</si>
  <si>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</si>
  <si>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</si>
  <si>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</si>
  <si>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</si>
  <si>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</si>
  <si>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</si>
  <si>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</si>
  <si>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</si>
  <si>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</si>
  <si>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</si>
  <si>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</si>
  <si>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</si>
  <si>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</si>
  <si>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</si>
  <si>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</si>
  <si>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</si>
  <si>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</si>
  <si>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</si>
  <si>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</si>
  <si>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</si>
  <si>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</si>
  <si>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</si>
  <si>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</si>
  <si>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</si>
  <si>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</si>
  <si>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</si>
  <si>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</si>
  <si>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</si>
  <si>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</si>
  <si>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</si>
  <si>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</si>
  <si>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</si>
  <si>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</si>
  <si>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</si>
  <si>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</si>
  <si>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</si>
  <si>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</si>
  <si>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</si>
  <si>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</si>
  <si>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</si>
  <si>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</si>
  <si>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</si>
  <si>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</si>
  <si>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</si>
  <si>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</si>
  <si>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</si>
  <si>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</si>
  <si>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</si>
  <si>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</si>
  <si>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</si>
  <si>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</si>
  <si>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</si>
  <si>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</si>
  <si>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</si>
  <si>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</si>
  <si>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</si>
  <si>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</si>
  <si>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</si>
  <si>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</si>
  <si>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</si>
  <si>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</si>
  <si>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</si>
  <si>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</si>
  <si>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</si>
  <si>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</si>
  <si>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</si>
  <si>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</si>
  <si>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</si>
  <si>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</si>
  <si>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</si>
  <si>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</si>
  <si>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</si>
  <si>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</si>
  <si>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</si>
  <si>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Apt</t>
  </si>
  <si>
    <t>BIODST</t>
  </si>
  <si>
    <t>BIOETH</t>
  </si>
  <si>
    <t>OILLPG</t>
  </si>
  <si>
    <t>OILKER</t>
  </si>
  <si>
    <t>GASNAT</t>
  </si>
  <si>
    <t>PEA</t>
  </si>
  <si>
    <t>SMF</t>
  </si>
  <si>
    <t>BIOWOO</t>
  </si>
  <si>
    <t>RENGEO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</si>
  <si>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</si>
  <si>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</si>
  <si>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</si>
  <si>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</si>
  <si>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</si>
  <si>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</si>
  <si>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</si>
  <si>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</si>
  <si>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</si>
  <si>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</si>
  <si>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</si>
  <si>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</si>
  <si>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</si>
  <si>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</si>
  <si>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</si>
  <si>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</si>
  <si>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</si>
  <si>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</si>
  <si>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</si>
  <si>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</si>
  <si>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</si>
  <si>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</si>
  <si>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</si>
  <si>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</si>
  <si>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</si>
  <si>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</si>
  <si>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</si>
  <si>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</si>
  <si>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</si>
  <si>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</si>
  <si>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</si>
  <si>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</si>
  <si>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</si>
  <si>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</si>
  <si>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</si>
  <si>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</si>
  <si>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</si>
  <si>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</si>
  <si>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</si>
  <si>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</si>
  <si>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</si>
  <si>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</si>
  <si>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</si>
  <si>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</si>
  <si>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</si>
  <si>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</si>
  <si>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</si>
  <si>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</si>
  <si>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</si>
  <si>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</si>
  <si>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</si>
  <si>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</si>
  <si>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</si>
  <si>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</si>
  <si>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</si>
  <si>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</si>
  <si>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</si>
  <si>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</si>
  <si>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</si>
  <si>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</si>
  <si>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</si>
  <si>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</si>
  <si>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</si>
  <si>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</si>
  <si>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</si>
  <si>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</si>
  <si>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</si>
  <si>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</si>
  <si>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</si>
  <si>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</si>
  <si>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</si>
  <si>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</si>
  <si>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</si>
  <si>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</si>
  <si>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</si>
  <si>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</si>
  <si>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</si>
  <si>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</si>
  <si>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</si>
  <si>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</si>
  <si>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</si>
  <si>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</si>
  <si>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</si>
  <si>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</si>
  <si>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</si>
  <si>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</si>
  <si>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</si>
  <si>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</si>
  <si>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</si>
  <si>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</si>
  <si>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</si>
  <si>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</si>
  <si>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</si>
  <si>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</si>
  <si>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</si>
  <si>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</si>
  <si>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</si>
  <si>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</si>
  <si>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</si>
  <si>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</si>
  <si>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</si>
  <si>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</si>
  <si>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</si>
  <si>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</si>
  <si>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</si>
  <si>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</si>
  <si>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</si>
  <si>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</si>
  <si>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</si>
  <si>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</si>
  <si>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</si>
  <si>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</si>
  <si>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</si>
  <si>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</si>
  <si>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</si>
  <si>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</si>
  <si>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</si>
  <si>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</si>
  <si>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</si>
  <si>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</si>
  <si>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</si>
  <si>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RSDWH_Apt</t>
  </si>
  <si>
    <t>RSDWH_Att</t>
  </si>
  <si>
    <t>RSDWH_Det</t>
  </si>
  <si>
    <t>Update Table to capture Base-Year Efficiency</t>
  </si>
  <si>
    <t>EFF for RSD techs</t>
  </si>
  <si>
    <t>CEFF</t>
  </si>
  <si>
    <t>*Apartment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</si>
</sst>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164" fontId="10" fillId="9" borderId="0" xfId="0" applyNumberFormat="1" applyFont="1" applyFill="1"/>
    <xf numFmtId="164" fontId="10" fillId="0" borderId="0" xfId="0" applyNumberFormat="1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W10" sqref="W10"/>
    </sheetView>
  </sheetViews>
  <sheetFormatPr defaultRowHeight="12.75" x14ac:dyDescent="0.2"/>
  <cols>
    <col min="1" max="5" width="9.140625" style="16"/>
    <col min="6" max="6" width="12.85546875" style="16" customWidth="1"/>
    <col min="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92</v>
      </c>
      <c r="L1" s="15" t="s">
        <v>92</v>
      </c>
      <c r="V1" s="15" t="s">
        <v>246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  <c r="V3" s="37" t="s">
        <v>241</v>
      </c>
      <c r="W3" s="37"/>
      <c r="X3" s="37"/>
      <c r="Y3" s="37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  <c r="V5" s="26" t="s">
        <v>77</v>
      </c>
      <c r="W5" s="26"/>
      <c r="X5" s="27" t="s">
        <v>240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240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3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30" ht="15" x14ac:dyDescent="0.2">
      <c r="B13" s="17" t="s">
        <v>111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3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132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133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236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237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104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2"/>
  <sheetViews>
    <sheetView topLeftCell="A7" workbookViewId="0">
      <selection activeCell="D7" sqref="D7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110</v>
      </c>
    </row>
    <row r="2" spans="1:13" ht="12" customHeight="1" x14ac:dyDescent="0.2">
      <c r="A2" s="21"/>
      <c r="H2" s="23"/>
    </row>
    <row r="3" spans="1:13" ht="15" x14ac:dyDescent="0.2">
      <c r="A3" s="17" t="s">
        <v>105</v>
      </c>
      <c r="J3" s="17" t="s">
        <v>105</v>
      </c>
    </row>
    <row r="4" spans="1:13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107</v>
      </c>
      <c r="J4" s="24" t="s">
        <v>70</v>
      </c>
      <c r="K4" s="24" t="s">
        <v>81</v>
      </c>
      <c r="L4" s="24" t="s">
        <v>76</v>
      </c>
      <c r="M4" s="24" t="s">
        <v>78</v>
      </c>
    </row>
    <row r="5" spans="1:13" ht="15" x14ac:dyDescent="0.2">
      <c r="A5" s="29" t="s">
        <v>123</v>
      </c>
      <c r="B5" s="30"/>
      <c r="C5" s="30"/>
      <c r="D5" s="31"/>
      <c r="F5" s="30"/>
      <c r="G5" s="30"/>
      <c r="H5" s="30"/>
      <c r="J5" s="29" t="s">
        <v>109</v>
      </c>
      <c r="K5" s="30"/>
      <c r="L5" s="30"/>
      <c r="M5" s="31"/>
    </row>
    <row r="6" spans="1:13" ht="15" x14ac:dyDescent="0.25">
      <c r="A6" s="32" t="s">
        <v>1</v>
      </c>
      <c r="B6" s="32" t="str">
        <f t="shared" ref="B6:B17" si="0">"R-SH-"&amp;F6&amp;"_"&amp;G6&amp;"*"</f>
        <v>R-SH-Apt_COA*</v>
      </c>
      <c r="C6" s="32" t="s">
        <v>122</v>
      </c>
      <c r="D6" s="34">
        <f>SUMIFS('BY-RSD-SH_AF'!$L$2:$L$100,'BY-RSD-SH_AF'!$C$2:$C$100,AF!H6,'BY-RSD-SH_AF'!$A$2:$A$100,"BASE")</f>
        <v>9.2214798735756998E-2</v>
      </c>
      <c r="F6" s="32" t="s">
        <v>112</v>
      </c>
      <c r="G6" s="32" t="s">
        <v>82</v>
      </c>
      <c r="H6" s="32" t="str">
        <f t="shared" ref="H6:H11" si="1">"R-SH_"&amp;F6&amp;"_"&amp;G6&amp;"*"</f>
        <v>R-SH_Apt_COA*</v>
      </c>
      <c r="J6" s="32" t="s">
        <v>78</v>
      </c>
      <c r="K6" s="32" t="str">
        <f>FillTable!R5</f>
        <v>R-RSDRF*</v>
      </c>
      <c r="L6" s="32"/>
      <c r="M6" s="32">
        <f>SUMIFS('BY-RSD-RF'!$L$2:$L$100,'BY-RSD-RF'!$C$2:$C$100,AF!K6,'BY-RSD-RF'!$A$2:$A$100,"BASE")</f>
        <v>1.0395000000000001E-3</v>
      </c>
    </row>
    <row r="7" spans="1:13" ht="15" x14ac:dyDescent="0.25">
      <c r="A7" s="33" t="s">
        <v>106</v>
      </c>
      <c r="B7" s="33" t="str">
        <f t="shared" si="0"/>
        <v>R-SH-Apt_BIODST*</v>
      </c>
      <c r="C7" s="33" t="s">
        <v>122</v>
      </c>
      <c r="D7" s="35">
        <f>SUMIFS('BY-RSD-SH_AF'!$L$2:$L$100,'BY-RSD-SH_AF'!$C$2:$C$100,AF!H7,'BY-RSD-SH_AF'!$A$2:$A$100,"BASE")</f>
        <v>4.4735749332023098E-3</v>
      </c>
      <c r="F7" s="33" t="s">
        <v>112</v>
      </c>
      <c r="G7" s="33" t="s">
        <v>113</v>
      </c>
      <c r="H7" s="33" t="str">
        <f t="shared" si="1"/>
        <v>R-SH_Apt_BIODST*</v>
      </c>
      <c r="J7" s="33" t="s">
        <v>78</v>
      </c>
      <c r="K7" s="33" t="str">
        <f>FillTable!R10</f>
        <v>R-RSDCK*</v>
      </c>
      <c r="L7" s="33"/>
      <c r="M7" s="33">
        <f>SUMIFS('BY-RSD-CK'!$L$2:$L$100,'BY-RSD-CK'!$C$2:$C$100,AF!K7,'BY-RSD-CK'!$A$2:$A$100,"BASE")</f>
        <v>2.2478349106259698E-3</v>
      </c>
    </row>
    <row r="8" spans="1:13" ht="15" x14ac:dyDescent="0.25">
      <c r="A8" s="32" t="s">
        <v>1</v>
      </c>
      <c r="B8" s="32" t="str">
        <f t="shared" si="0"/>
        <v>R-SH-Apt_BIOETH*</v>
      </c>
      <c r="C8" s="32" t="s">
        <v>122</v>
      </c>
      <c r="D8" s="34">
        <f>SUMIFS('BY-RSD-SH_AF'!$L$2:$L$100,'BY-RSD-SH_AF'!$C$2:$C$100,AF!H8,'BY-RSD-SH_AF'!$A$2:$A$100,"BASE")</f>
        <v>9.6274926826448607E-6</v>
      </c>
      <c r="F8" s="32" t="s">
        <v>112</v>
      </c>
      <c r="G8" s="32" t="s">
        <v>114</v>
      </c>
      <c r="H8" s="32" t="str">
        <f t="shared" si="1"/>
        <v>R-SH_Apt_BIOETH*</v>
      </c>
      <c r="J8" s="32" t="s">
        <v>78</v>
      </c>
      <c r="K8" s="32" t="str">
        <f>FillTable!R15</f>
        <v>R-RSDCW*</v>
      </c>
      <c r="L8" s="32"/>
      <c r="M8" s="32">
        <f>SUMIFS('BY-RSD-CW'!$L$2:$L$100,'BY-RSD-CW'!$C$2:$C$100,AF!K8,'BY-RSD-RF'!$A$2:$A$100,"BASE")</f>
        <v>9.5142857142857095E-4</v>
      </c>
    </row>
    <row r="9" spans="1:13" ht="15" x14ac:dyDescent="0.25">
      <c r="A9" s="33" t="s">
        <v>106</v>
      </c>
      <c r="B9" s="33" t="str">
        <f t="shared" si="0"/>
        <v>R-SH-Apt_OILLPG*</v>
      </c>
      <c r="C9" s="33" t="s">
        <v>122</v>
      </c>
      <c r="D9" s="35">
        <f>SUMIFS('BY-RSD-SH_AF'!$L$2:$L$100,'BY-RSD-SH_AF'!$C$2:$C$100,AF!H9,'BY-RSD-SH_AF'!$A$2:$A$100,"BASE")</f>
        <v>1.7299140780158099E-2</v>
      </c>
      <c r="F9" s="33" t="s">
        <v>112</v>
      </c>
      <c r="G9" s="33" t="s">
        <v>115</v>
      </c>
      <c r="H9" s="33" t="str">
        <f t="shared" si="1"/>
        <v>R-SH_Apt_OILLPG*</v>
      </c>
      <c r="J9" s="33" t="s">
        <v>78</v>
      </c>
      <c r="K9" s="33" t="str">
        <f>FillTable!R20</f>
        <v>R-RSDCD*</v>
      </c>
      <c r="L9" s="33"/>
      <c r="M9" s="33">
        <f>SUMIFS('BY-RSD-CD'!$L$2:$L$100,'BY-RSD-CD'!$C$2:$C$100,AF!K9,'BY-RSD-CD'!$A$2:$A$100,"BASE")</f>
        <v>2.598E-3</v>
      </c>
    </row>
    <row r="10" spans="1:13" ht="15" x14ac:dyDescent="0.25">
      <c r="A10" s="32" t="s">
        <v>106</v>
      </c>
      <c r="B10" s="32" t="str">
        <f t="shared" si="0"/>
        <v>R-SH-Apt_ELC*</v>
      </c>
      <c r="C10" s="32" t="s">
        <v>122</v>
      </c>
      <c r="D10" s="34">
        <f>SUMIFS('BY-RSD-SH_AF'!$L$2:$L$100,'BY-RSD-SH_AF'!$C$2:$C$100,AF!H10,'BY-RSD-SH_AF'!$A$2:$A$100,"BASE")</f>
        <v>3.83719280259762E-2</v>
      </c>
      <c r="F10" s="32" t="s">
        <v>112</v>
      </c>
      <c r="G10" s="32" t="s">
        <v>83</v>
      </c>
      <c r="H10" s="32" t="str">
        <f t="shared" si="1"/>
        <v>R-SH_Apt_ELC*</v>
      </c>
      <c r="J10" s="32" t="s">
        <v>78</v>
      </c>
      <c r="K10" s="32" t="str">
        <f>FillTable!R25</f>
        <v>R-RSDDW*</v>
      </c>
      <c r="L10" s="32"/>
      <c r="M10" s="32">
        <f>SUMIFS('BY-RSD-DW'!$L$2:$L$100,'BY-RSD-DW'!$C$2:$C$100,AF!K10,'BY-RSD-DW'!$A$2:$A$100,"BASE")</f>
        <v>1.5428571428571401E-3</v>
      </c>
    </row>
    <row r="11" spans="1:13" ht="15" x14ac:dyDescent="0.25">
      <c r="A11" s="33" t="s">
        <v>106</v>
      </c>
      <c r="B11" s="33" t="str">
        <f t="shared" si="0"/>
        <v>R-SH-Apt_OILKER*</v>
      </c>
      <c r="C11" s="33" t="s">
        <v>122</v>
      </c>
      <c r="D11" s="35">
        <f>SUMIFS('BY-RSD-SH_AF'!$L$2:$L$100,'BY-RSD-SH_AF'!$C$2:$C$100,AF!H11,'BY-RSD-SH_AF'!$A$2:$A$100,"BASE")</f>
        <v>3.0831862922372499E-2</v>
      </c>
      <c r="F11" s="33" t="s">
        <v>112</v>
      </c>
      <c r="G11" s="33" t="s">
        <v>116</v>
      </c>
      <c r="H11" s="33" t="str">
        <f t="shared" si="1"/>
        <v>R-SH_Apt_OILKER*</v>
      </c>
      <c r="J11" s="33" t="s">
        <v>78</v>
      </c>
      <c r="K11" s="33" t="str">
        <f>FillTable!R30</f>
        <v>R-RSDOE*</v>
      </c>
      <c r="L11" s="33"/>
      <c r="M11" s="33">
        <f>SUMIFS('BY-RSD-OE'!$L$2:$L$100,'BY-RSD-OE'!$C$2:$C$100,AF!K11,'BY-RSD-OE'!$A$2:$A$100,"BASE")</f>
        <v>7.5148092892872798E-3</v>
      </c>
    </row>
    <row r="12" spans="1:13" ht="15" x14ac:dyDescent="0.25">
      <c r="A12" s="32" t="s">
        <v>106</v>
      </c>
      <c r="B12" s="32" t="str">
        <f t="shared" si="0"/>
        <v>R-SH-Apt_GASNAT*</v>
      </c>
      <c r="C12" s="32" t="s">
        <v>122</v>
      </c>
      <c r="D12" s="34">
        <f>SUMIFS('BY-RSD-SH_AF'!$L$2:$L$100,'BY-RSD-SH_AF'!$C$2:$C$100,AF!H12,'BY-RSD-SH_AF'!$A$2:$A$100,"BASE")</f>
        <v>1.18590868367296E-2</v>
      </c>
      <c r="F12" s="32" t="s">
        <v>112</v>
      </c>
      <c r="G12" s="32" t="s">
        <v>117</v>
      </c>
      <c r="H12" s="32" t="str">
        <f>"R-SH_"&amp;F11&amp;"_"&amp;G12&amp;"*"</f>
        <v>R-SH_Apt_GASNAT*</v>
      </c>
      <c r="J12" s="32" t="s">
        <v>1</v>
      </c>
      <c r="K12" s="32" t="str">
        <f>FillTable!R35</f>
        <v>R-RSDOA*</v>
      </c>
      <c r="L12" s="32"/>
      <c r="M12" s="32">
        <f>SUMIFS('BY-RSD-RF'!$L$2:$L$100,'BY-RSD-RF'!$C$2:$C$100,AF!K12,'BY-RSD-RF'!$A$2:$A$100,"BASE")</f>
        <v>0</v>
      </c>
    </row>
    <row r="13" spans="1:13" ht="15" x14ac:dyDescent="0.25">
      <c r="A13" s="33" t="s">
        <v>1</v>
      </c>
      <c r="B13" s="33" t="str">
        <f t="shared" si="0"/>
        <v>R-SH-Apt_PEA*</v>
      </c>
      <c r="C13" s="33" t="s">
        <v>122</v>
      </c>
      <c r="D13" s="35">
        <f>SUMIFS('BY-RSD-SH_AF'!$L$2:$L$100,'BY-RSD-SH_AF'!$C$2:$C$100,AF!H13,'BY-RSD-SH_AF'!$A$2:$A$100,"BASE")</f>
        <v>7.4873010592929098E-2</v>
      </c>
      <c r="F13" s="33" t="s">
        <v>112</v>
      </c>
      <c r="G13" s="33" t="s">
        <v>118</v>
      </c>
      <c r="H13" s="33" t="str">
        <f>"R-SH_"&amp;F13&amp;"_"&amp;G13&amp;"*"</f>
        <v>R-SH_Apt_PEA*</v>
      </c>
    </row>
    <row r="14" spans="1:13" ht="15" x14ac:dyDescent="0.25">
      <c r="A14" s="32" t="s">
        <v>1</v>
      </c>
      <c r="B14" s="32" t="str">
        <f t="shared" si="0"/>
        <v>R-SH-Apt_SMF*</v>
      </c>
      <c r="C14" s="32" t="s">
        <v>122</v>
      </c>
      <c r="D14" s="34">
        <f>SUMIFS('BY-RSD-SH_AF'!$L$2:$L$100,'BY-RSD-SH_AF'!$C$2:$C$100,AF!H14,'BY-RSD-SH_AF'!$A$2:$A$100,"BASE")</f>
        <v>6.95288328276885E-2</v>
      </c>
      <c r="F14" s="32" t="s">
        <v>112</v>
      </c>
      <c r="G14" s="32" t="s">
        <v>119</v>
      </c>
      <c r="H14" s="32" t="str">
        <f>"R-SH_"&amp;F14&amp;"_"&amp;G14&amp;"*"</f>
        <v>R-SH_Apt_SMF*</v>
      </c>
    </row>
    <row r="15" spans="1:13" ht="15" x14ac:dyDescent="0.25">
      <c r="A15" s="33" t="s">
        <v>106</v>
      </c>
      <c r="B15" s="33" t="str">
        <f t="shared" si="0"/>
        <v>R-SH-Apt_BIOWOO*</v>
      </c>
      <c r="C15" s="33" t="s">
        <v>122</v>
      </c>
      <c r="D15" s="35">
        <f>SUMIFS('BY-RSD-SH_AF'!$L$2:$L$100,'BY-RSD-SH_AF'!$C$2:$C$100,AF!H15,'BY-RSD-SH_AF'!$A$2:$A$100,"BASE")</f>
        <v>1.27587517908186E-2</v>
      </c>
      <c r="F15" s="33" t="s">
        <v>112</v>
      </c>
      <c r="G15" s="33" t="s">
        <v>120</v>
      </c>
      <c r="H15" s="33" t="str">
        <f>"R-SH_"&amp;F15&amp;"_"&amp;G15&amp;"*"</f>
        <v>R-SH_Apt_BIOWOO*</v>
      </c>
      <c r="J15" s="17" t="s">
        <v>105</v>
      </c>
    </row>
    <row r="16" spans="1:13" ht="15.75" thickBot="1" x14ac:dyDescent="0.3">
      <c r="A16" s="32" t="s">
        <v>106</v>
      </c>
      <c r="B16" s="32" t="str">
        <f t="shared" si="0"/>
        <v>R-SH-Apt_HET*</v>
      </c>
      <c r="C16" s="32" t="s">
        <v>122</v>
      </c>
      <c r="D16" s="34">
        <f>SUMIFS('BY-RSD-SH_AF'!$L$2:$L$100,'BY-RSD-SH_AF'!$C$2:$C$100,AF!H16,'BY-RSD-SH_AF'!$A$2:$A$100,"BASE")</f>
        <v>1.1111193431909199E-3</v>
      </c>
      <c r="F16" s="32" t="s">
        <v>112</v>
      </c>
      <c r="G16" s="32" t="s">
        <v>84</v>
      </c>
      <c r="H16" s="32" t="str">
        <f>"R-SH_"&amp;F16&amp;"_"&amp;G16&amp;"*"</f>
        <v>R-SH_Apt_HET*</v>
      </c>
      <c r="J16" s="24" t="s">
        <v>70</v>
      </c>
      <c r="K16" s="24" t="s">
        <v>81</v>
      </c>
      <c r="L16" s="24" t="s">
        <v>76</v>
      </c>
      <c r="M16" s="24" t="s">
        <v>78</v>
      </c>
    </row>
    <row r="17" spans="1:13" ht="15" x14ac:dyDescent="0.25">
      <c r="A17" s="33" t="s">
        <v>1</v>
      </c>
      <c r="B17" s="33" t="str">
        <f t="shared" si="0"/>
        <v>R-SH-Apt_RENGEO*</v>
      </c>
      <c r="C17" s="33" t="s">
        <v>122</v>
      </c>
      <c r="D17" s="35">
        <f>SUMIFS('BY-RSD-SH_AF'!$L$2:$L$100,'BY-RSD-SH_AF'!$C$2:$C$100,AF!H17,'BY-RSD-SH_AF'!$A$2:$A$100,"BASE")</f>
        <v>5.0677847327291303E-2</v>
      </c>
      <c r="F17" s="33" t="s">
        <v>112</v>
      </c>
      <c r="G17" s="33" t="s">
        <v>121</v>
      </c>
      <c r="H17" s="33" t="str">
        <f>"R-SH_"&amp;F17&amp;"_"&amp;G17&amp;"*"</f>
        <v>R-SH_Apt_RENGEO*</v>
      </c>
      <c r="J17" s="29" t="s">
        <v>109</v>
      </c>
      <c r="K17" s="30"/>
      <c r="L17" s="30"/>
      <c r="M17" s="31"/>
    </row>
    <row r="18" spans="1:13" ht="15" x14ac:dyDescent="0.25">
      <c r="A18" s="29" t="s">
        <v>124</v>
      </c>
      <c r="B18" s="30"/>
      <c r="C18" s="30"/>
      <c r="D18" s="30"/>
      <c r="E18" s="30"/>
      <c r="F18" s="30"/>
      <c r="G18" s="30"/>
      <c r="H18" s="30"/>
      <c r="J18" s="32" t="s">
        <v>78</v>
      </c>
      <c r="K18" s="32" t="s">
        <v>90</v>
      </c>
      <c r="L18" s="32"/>
      <c r="M18" s="32">
        <f>SUMIFS('BY-RSD-LT'!$L$2:$L$100,'BY-RSD-LT'!$C$2:$C$100,AF!K18,'BY-RSD-LT'!$A$2:$A$100,"BASE")</f>
        <v>7.6661042164617808E-3</v>
      </c>
    </row>
    <row r="19" spans="1:13" ht="15" x14ac:dyDescent="0.25">
      <c r="A19" s="32" t="s">
        <v>1</v>
      </c>
      <c r="B19" s="32" t="str">
        <f t="shared" ref="B19:B30" si="2">"R-SH-"&amp;F19&amp;"_"&amp;G19&amp;"*"</f>
        <v>R-SH-Att_COA*</v>
      </c>
      <c r="C19" s="32" t="s">
        <v>128</v>
      </c>
      <c r="D19" s="34">
        <f>SUMIFS('BY-RSD-SH_AF'!$L$2:$L$100,'BY-RSD-SH_AF'!$C$2:$C$100,AF!H19,'BY-RSD-SH_AF'!$A$2:$A$100,"BASE")</f>
        <v>0.100127983891551</v>
      </c>
      <c r="F19" s="32" t="s">
        <v>108</v>
      </c>
      <c r="G19" s="32" t="s">
        <v>82</v>
      </c>
      <c r="H19" s="32" t="str">
        <f t="shared" ref="H19:H24" si="3">"R-SH_"&amp;F19&amp;"_"&amp;G19&amp;"*"</f>
        <v>R-SH_Att_COA*</v>
      </c>
      <c r="J19" s="33" t="s">
        <v>78</v>
      </c>
      <c r="K19" s="33" t="s">
        <v>91</v>
      </c>
      <c r="L19" s="33"/>
      <c r="M19" s="33">
        <f>SUMIFS('BY-RSD-PF'!$L$2:$L$100,'BY-RSD-PF'!$C$2:$C$100,AF!K19,'BY-RSD-PF'!$A$2:$A$100,"BASE")</f>
        <v>1.7495876174999649E-3</v>
      </c>
    </row>
    <row r="20" spans="1:13" ht="15" x14ac:dyDescent="0.25">
      <c r="A20" s="33" t="s">
        <v>106</v>
      </c>
      <c r="B20" s="33" t="str">
        <f t="shared" si="2"/>
        <v>R-SH-Att_BIODST*</v>
      </c>
      <c r="C20" s="33" t="s">
        <v>128</v>
      </c>
      <c r="D20" s="35">
        <f>SUMIFS('BY-RSD-SH_AF'!$L$2:$L$100,'BY-RSD-SH_AF'!$C$2:$C$100,AF!H20,'BY-RSD-SH_AF'!$A$2:$A$100,"BASE")</f>
        <v>1.55528798694797E-2</v>
      </c>
      <c r="F20" s="33" t="s">
        <v>108</v>
      </c>
      <c r="G20" s="33" t="s">
        <v>113</v>
      </c>
      <c r="H20" s="33" t="str">
        <f t="shared" si="3"/>
        <v>R-SH_Att_BIODST*</v>
      </c>
    </row>
    <row r="21" spans="1:13" ht="15" x14ac:dyDescent="0.25">
      <c r="A21" s="32" t="s">
        <v>1</v>
      </c>
      <c r="B21" s="32" t="str">
        <f t="shared" si="2"/>
        <v>R-SH-Att_BIOETH*</v>
      </c>
      <c r="C21" s="32" t="s">
        <v>128</v>
      </c>
      <c r="D21" s="34">
        <f>SUMIFS('BY-RSD-SH_AF'!$L$2:$L$100,'BY-RSD-SH_AF'!$C$2:$C$100,AF!H21,'BY-RSD-SH_AF'!$A$2:$A$100,"BASE")</f>
        <v>0</v>
      </c>
      <c r="F21" s="32" t="s">
        <v>108</v>
      </c>
      <c r="G21" s="32" t="s">
        <v>114</v>
      </c>
      <c r="H21" s="32" t="str">
        <f t="shared" si="3"/>
        <v>R-SH_Att_BIOETH*</v>
      </c>
    </row>
    <row r="22" spans="1:13" ht="15" x14ac:dyDescent="0.25">
      <c r="A22" s="33" t="s">
        <v>106</v>
      </c>
      <c r="B22" s="33" t="str">
        <f t="shared" si="2"/>
        <v>R-SH-Att_OILLPG*</v>
      </c>
      <c r="C22" s="33" t="s">
        <v>128</v>
      </c>
      <c r="D22" s="35">
        <f>SUMIFS('BY-RSD-SH_AF'!$L$2:$L$100,'BY-RSD-SH_AF'!$C$2:$C$100,AF!H22,'BY-RSD-SH_AF'!$A$2:$A$100,"BASE")</f>
        <v>2.3818929075767398E-2</v>
      </c>
      <c r="F22" s="33" t="s">
        <v>108</v>
      </c>
      <c r="G22" s="33" t="s">
        <v>115</v>
      </c>
      <c r="H22" s="33" t="str">
        <f t="shared" si="3"/>
        <v>R-SH_Att_OILLPG*</v>
      </c>
    </row>
    <row r="23" spans="1:13" ht="15" x14ac:dyDescent="0.25">
      <c r="A23" s="32" t="s">
        <v>106</v>
      </c>
      <c r="B23" s="32" t="str">
        <f t="shared" si="2"/>
        <v>R-SH-Att_ELC*</v>
      </c>
      <c r="C23" s="32" t="s">
        <v>128</v>
      </c>
      <c r="D23" s="34">
        <f>SUMIFS('BY-RSD-SH_AF'!$L$2:$L$100,'BY-RSD-SH_AF'!$C$2:$C$100,AF!H23,'BY-RSD-SH_AF'!$A$2:$A$100,"BASE")</f>
        <v>4.9306525159695899E-2</v>
      </c>
      <c r="F23" s="32" t="s">
        <v>108</v>
      </c>
      <c r="G23" s="32" t="s">
        <v>83</v>
      </c>
      <c r="H23" s="32" t="str">
        <f t="shared" si="3"/>
        <v>R-SH_Att_ELC*</v>
      </c>
    </row>
    <row r="24" spans="1:13" ht="15" x14ac:dyDescent="0.25">
      <c r="A24" s="33" t="s">
        <v>106</v>
      </c>
      <c r="B24" s="33" t="str">
        <f t="shared" si="2"/>
        <v>R-SH-Att_OILKER*</v>
      </c>
      <c r="C24" s="33" t="s">
        <v>128</v>
      </c>
      <c r="D24" s="35">
        <f>SUMIFS('BY-RSD-SH_AF'!$L$2:$L$100,'BY-RSD-SH_AF'!$C$2:$C$100,AF!H24,'BY-RSD-SH_AF'!$A$2:$A$100,"BASE")</f>
        <v>2.3904596338409499E-2</v>
      </c>
      <c r="F24" s="33" t="s">
        <v>108</v>
      </c>
      <c r="G24" s="33" t="s">
        <v>116</v>
      </c>
      <c r="H24" s="33" t="str">
        <f t="shared" si="3"/>
        <v>R-SH_Att_OILKER*</v>
      </c>
    </row>
    <row r="25" spans="1:13" ht="15" x14ac:dyDescent="0.25">
      <c r="A25" s="32" t="s">
        <v>106</v>
      </c>
      <c r="B25" s="32" t="str">
        <f t="shared" si="2"/>
        <v>R-SH-Att_GASNAT*</v>
      </c>
      <c r="C25" s="32" t="s">
        <v>128</v>
      </c>
      <c r="D25" s="34">
        <f>SUMIFS('BY-RSD-SH_AF'!$L$2:$L$100,'BY-RSD-SH_AF'!$C$2:$C$100,AF!H25,'BY-RSD-SH_AF'!$A$2:$A$100,"BASE")</f>
        <v>2.2095891324020799E-2</v>
      </c>
      <c r="F25" s="32" t="s">
        <v>108</v>
      </c>
      <c r="G25" s="32" t="s">
        <v>117</v>
      </c>
      <c r="H25" s="32" t="str">
        <f>"R-SH_"&amp;F24&amp;"_"&amp;G25&amp;"*"</f>
        <v>R-SH_Att_GASNAT*</v>
      </c>
    </row>
    <row r="26" spans="1:13" ht="15" x14ac:dyDescent="0.25">
      <c r="A26" s="33" t="s">
        <v>1</v>
      </c>
      <c r="B26" s="33" t="str">
        <f t="shared" si="2"/>
        <v>R-SH-Att_PEA*</v>
      </c>
      <c r="C26" s="33" t="s">
        <v>128</v>
      </c>
      <c r="D26" s="35">
        <f>SUMIFS('BY-RSD-SH_AF'!$L$2:$L$100,'BY-RSD-SH_AF'!$C$2:$C$100,AF!H26,'BY-RSD-SH_AF'!$A$2:$A$100,"BASE")</f>
        <v>4.47139828843457E-2</v>
      </c>
      <c r="F26" s="33" t="s">
        <v>108</v>
      </c>
      <c r="G26" s="33" t="s">
        <v>118</v>
      </c>
      <c r="H26" s="33" t="str">
        <f>"R-SH_"&amp;F26&amp;"_"&amp;G26&amp;"*"</f>
        <v>R-SH_Att_PEA*</v>
      </c>
    </row>
    <row r="27" spans="1:13" ht="15" x14ac:dyDescent="0.25">
      <c r="A27" s="32" t="s">
        <v>1</v>
      </c>
      <c r="B27" s="32" t="str">
        <f t="shared" si="2"/>
        <v>R-SH-Att_SMF*</v>
      </c>
      <c r="C27" s="32" t="s">
        <v>128</v>
      </c>
      <c r="D27" s="34">
        <f>SUMIFS('BY-RSD-SH_AF'!$L$2:$L$100,'BY-RSD-SH_AF'!$C$2:$C$100,AF!H27,'BY-RSD-SH_AF'!$A$2:$A$100,"BASE")</f>
        <v>4.6440816123458198E-2</v>
      </c>
      <c r="F27" s="32" t="s">
        <v>108</v>
      </c>
      <c r="G27" s="32" t="s">
        <v>119</v>
      </c>
      <c r="H27" s="32" t="str">
        <f>"R-SH_"&amp;F27&amp;"_"&amp;G27&amp;"*"</f>
        <v>R-SH_Att_SMF*</v>
      </c>
    </row>
    <row r="28" spans="1:13" ht="15" x14ac:dyDescent="0.25">
      <c r="A28" s="33" t="s">
        <v>106</v>
      </c>
      <c r="B28" s="33" t="str">
        <f t="shared" si="2"/>
        <v>R-SH-Att_BIOWOO*</v>
      </c>
      <c r="C28" s="33" t="s">
        <v>128</v>
      </c>
      <c r="D28" s="35">
        <f>SUMIFS('BY-RSD-SH_AF'!$L$2:$L$100,'BY-RSD-SH_AF'!$C$2:$C$100,AF!H28,'BY-RSD-SH_AF'!$A$2:$A$100,"BASE")</f>
        <v>5.6329489829771803E-2</v>
      </c>
      <c r="F28" s="33" t="s">
        <v>108</v>
      </c>
      <c r="G28" s="33" t="s">
        <v>120</v>
      </c>
      <c r="H28" s="33" t="str">
        <f>"R-SH_"&amp;F28&amp;"_"&amp;G28&amp;"*"</f>
        <v>R-SH_Att_BIOWOO*</v>
      </c>
    </row>
    <row r="29" spans="1:13" ht="15" x14ac:dyDescent="0.25">
      <c r="A29" s="32" t="s">
        <v>106</v>
      </c>
      <c r="B29" s="32" t="str">
        <f t="shared" si="2"/>
        <v>R-SH-Att_HET*</v>
      </c>
      <c r="C29" s="32" t="s">
        <v>128</v>
      </c>
      <c r="D29" s="34">
        <f>SUMIFS('BY-RSD-SH_AF'!$L$2:$L$100,'BY-RSD-SH_AF'!$C$2:$C$100,AF!H29,'BY-RSD-SH_AF'!$A$2:$A$100,"BASE")</f>
        <v>1.4426391204160499E-2</v>
      </c>
      <c r="F29" s="32" t="s">
        <v>108</v>
      </c>
      <c r="G29" s="32" t="s">
        <v>84</v>
      </c>
      <c r="H29" s="32" t="str">
        <f>"R-SH_"&amp;F29&amp;"_"&amp;G29&amp;"*"</f>
        <v>R-SH_Att_HET*</v>
      </c>
    </row>
    <row r="30" spans="1:13" ht="15" x14ac:dyDescent="0.25">
      <c r="A30" s="33" t="s">
        <v>1</v>
      </c>
      <c r="B30" s="33" t="str">
        <f t="shared" si="2"/>
        <v>R-SH-Att_RENGEO*</v>
      </c>
      <c r="C30" s="33" t="s">
        <v>128</v>
      </c>
      <c r="D30" s="35">
        <f>SUMIFS('BY-RSD-SH_AF'!$L$2:$L$100,'BY-RSD-SH_AF'!$C$2:$C$100,AF!H30,'BY-RSD-SH_AF'!$A$2:$A$100,"BASE")</f>
        <v>0.23960518419681501</v>
      </c>
      <c r="F30" s="33" t="s">
        <v>108</v>
      </c>
      <c r="G30" s="33" t="s">
        <v>121</v>
      </c>
      <c r="H30" s="33" t="str">
        <f>"R-SH_"&amp;F30&amp;"_"&amp;G30&amp;"*"</f>
        <v>R-SH_Att_RENGEO*</v>
      </c>
    </row>
    <row r="31" spans="1:13" ht="15" x14ac:dyDescent="0.2">
      <c r="A31" s="29" t="s">
        <v>125</v>
      </c>
      <c r="B31" s="30"/>
      <c r="C31" s="30"/>
      <c r="D31" s="30"/>
      <c r="E31" s="30"/>
      <c r="F31" s="30"/>
      <c r="G31" s="30"/>
      <c r="H31" s="30"/>
    </row>
    <row r="32" spans="1:13" ht="15" x14ac:dyDescent="0.25">
      <c r="A32" s="32" t="s">
        <v>1</v>
      </c>
      <c r="B32" s="32" t="str">
        <f t="shared" ref="B32:B43" si="4">"R-SH-"&amp;F32&amp;"_"&amp;G32&amp;"*"</f>
        <v>R-SH-Det_COA*</v>
      </c>
      <c r="C32" s="32" t="s">
        <v>127</v>
      </c>
      <c r="D32" s="34">
        <f>SUMIFS('BY-RSD-SH_AF'!$L$2:$L$100,'BY-RSD-SH_AF'!$C$2:$C$100,AF!H32,'BY-RSD-SH_AF'!$A$2:$A$100,"BASE")</f>
        <v>0.27139198399610598</v>
      </c>
      <c r="F32" s="32" t="s">
        <v>126</v>
      </c>
      <c r="G32" s="32" t="s">
        <v>82</v>
      </c>
      <c r="H32" s="32" t="str">
        <f t="shared" ref="H32:H37" si="5">"R-SH_"&amp;F32&amp;"_"&amp;G32&amp;"*"</f>
        <v>R-SH_Det_COA*</v>
      </c>
    </row>
    <row r="33" spans="1:9" ht="15" x14ac:dyDescent="0.25">
      <c r="A33" s="33" t="s">
        <v>1</v>
      </c>
      <c r="B33" s="33" t="str">
        <f t="shared" si="4"/>
        <v>R-SH-Det_BIODST*</v>
      </c>
      <c r="C33" s="33" t="s">
        <v>127</v>
      </c>
      <c r="D33" s="35">
        <f>SUMIFS('BY-RSD-SH_AF'!$L$2:$L$100,'BY-RSD-SH_AF'!$C$2:$C$100,AF!H33,'BY-RSD-SH_AF'!$A$2:$A$100,"BASE")</f>
        <v>0</v>
      </c>
      <c r="F33" s="33" t="s">
        <v>126</v>
      </c>
      <c r="G33" s="33" t="s">
        <v>113</v>
      </c>
      <c r="H33" s="33" t="str">
        <f t="shared" si="5"/>
        <v>R-SH_Det_BIODST*</v>
      </c>
      <c r="I33" s="25"/>
    </row>
    <row r="34" spans="1:9" ht="15" x14ac:dyDescent="0.25">
      <c r="A34" s="32" t="s">
        <v>1</v>
      </c>
      <c r="B34" s="32" t="str">
        <f t="shared" si="4"/>
        <v>R-SH-Det_BIOETH*</v>
      </c>
      <c r="C34" s="32" t="s">
        <v>127</v>
      </c>
      <c r="D34" s="34">
        <f>SUMIFS('BY-RSD-SH_AF'!$L$2:$L$100,'BY-RSD-SH_AF'!$C$2:$C$100,AF!H34,'BY-RSD-SH_AF'!$A$2:$A$100,"BASE")</f>
        <v>0</v>
      </c>
      <c r="F34" s="32" t="s">
        <v>126</v>
      </c>
      <c r="G34" s="32" t="s">
        <v>114</v>
      </c>
      <c r="H34" s="32" t="str">
        <f t="shared" si="5"/>
        <v>R-SH_Det_BIOETH*</v>
      </c>
    </row>
    <row r="35" spans="1:9" ht="15" x14ac:dyDescent="0.25">
      <c r="A35" s="33" t="s">
        <v>106</v>
      </c>
      <c r="B35" s="33" t="str">
        <f t="shared" si="4"/>
        <v>R-SH-Det_OILLPG*</v>
      </c>
      <c r="C35" s="33" t="s">
        <v>127</v>
      </c>
      <c r="D35" s="35">
        <f>SUMIFS('BY-RSD-SH_AF'!$L$2:$L$100,'BY-RSD-SH_AF'!$C$2:$C$100,AF!H35,'BY-RSD-SH_AF'!$A$2:$A$100,"BASE")</f>
        <v>5.5595203690710603E-2</v>
      </c>
      <c r="F35" s="33" t="s">
        <v>126</v>
      </c>
      <c r="G35" s="33" t="s">
        <v>115</v>
      </c>
      <c r="H35" s="33" t="str">
        <f t="shared" si="5"/>
        <v>R-SH_Det_OILLPG*</v>
      </c>
    </row>
    <row r="36" spans="1:9" ht="15" x14ac:dyDescent="0.25">
      <c r="A36" s="32" t="s">
        <v>106</v>
      </c>
      <c r="B36" s="32" t="str">
        <f t="shared" si="4"/>
        <v>R-SH-Det_ELC*</v>
      </c>
      <c r="C36" s="32" t="s">
        <v>127</v>
      </c>
      <c r="D36" s="34">
        <f>SUMIFS('BY-RSD-SH_AF'!$L$2:$L$100,'BY-RSD-SH_AF'!$C$2:$C$100,AF!H36,'BY-RSD-SH_AF'!$A$2:$A$100,"BASE")</f>
        <v>8.3228816543853501E-2</v>
      </c>
      <c r="F36" s="32" t="s">
        <v>126</v>
      </c>
      <c r="G36" s="32" t="s">
        <v>83</v>
      </c>
      <c r="H36" s="32" t="str">
        <f t="shared" si="5"/>
        <v>R-SH_Det_ELC*</v>
      </c>
    </row>
    <row r="37" spans="1:9" ht="15" x14ac:dyDescent="0.25">
      <c r="A37" s="33" t="s">
        <v>106</v>
      </c>
      <c r="B37" s="33" t="str">
        <f t="shared" si="4"/>
        <v>R-SH-Det_OILKER*</v>
      </c>
      <c r="C37" s="33" t="s">
        <v>127</v>
      </c>
      <c r="D37" s="35">
        <f>SUMIFS('BY-RSD-SH_AF'!$L$2:$L$100,'BY-RSD-SH_AF'!$C$2:$C$100,AF!H37,'BY-RSD-SH_AF'!$A$2:$A$100,"BASE")</f>
        <v>4.1477826816639397E-2</v>
      </c>
      <c r="F37" s="33" t="s">
        <v>126</v>
      </c>
      <c r="G37" s="33" t="s">
        <v>116</v>
      </c>
      <c r="H37" s="33" t="str">
        <f t="shared" si="5"/>
        <v>R-SH_Det_OILKER*</v>
      </c>
    </row>
    <row r="38" spans="1:9" ht="15" x14ac:dyDescent="0.25">
      <c r="A38" s="32" t="s">
        <v>106</v>
      </c>
      <c r="B38" s="32" t="str">
        <f t="shared" si="4"/>
        <v>R-SH-Det_GASNAT*</v>
      </c>
      <c r="C38" s="32" t="s">
        <v>127</v>
      </c>
      <c r="D38" s="34">
        <f>SUMIFS('BY-RSD-SH_AF'!$L$2:$L$100,'BY-RSD-SH_AF'!$C$2:$C$100,AF!H38,'BY-RSD-SH_AF'!$A$2:$A$100,"BASE")</f>
        <v>3.7040631160092499E-2</v>
      </c>
      <c r="F38" s="32" t="s">
        <v>126</v>
      </c>
      <c r="G38" s="32" t="s">
        <v>117</v>
      </c>
      <c r="H38" s="32" t="str">
        <f>"R-SH_"&amp;F37&amp;"_"&amp;G38&amp;"*"</f>
        <v>R-SH_Det_GASNAT*</v>
      </c>
    </row>
    <row r="39" spans="1:9" ht="15" x14ac:dyDescent="0.25">
      <c r="A39" s="33" t="s">
        <v>1</v>
      </c>
      <c r="B39" s="33" t="str">
        <f t="shared" si="4"/>
        <v>R-SH-Det_PEA*</v>
      </c>
      <c r="C39" s="33" t="s">
        <v>127</v>
      </c>
      <c r="D39" s="35">
        <f>SUMIFS('BY-RSD-SH_AF'!$L$2:$L$100,'BY-RSD-SH_AF'!$C$2:$C$100,AF!H39,'BY-RSD-SH_AF'!$A$2:$A$100,"BASE")</f>
        <v>9.5005552686675293E-2</v>
      </c>
      <c r="F39" s="33" t="s">
        <v>126</v>
      </c>
      <c r="G39" s="33" t="s">
        <v>118</v>
      </c>
      <c r="H39" s="33" t="str">
        <f>"R-SH_"&amp;F39&amp;"_"&amp;G39&amp;"*"</f>
        <v>R-SH_Det_PEA*</v>
      </c>
    </row>
    <row r="40" spans="1:9" ht="15" x14ac:dyDescent="0.25">
      <c r="A40" s="32" t="s">
        <v>1</v>
      </c>
      <c r="B40" s="32" t="str">
        <f t="shared" si="4"/>
        <v>R-SH-Det_SMF*</v>
      </c>
      <c r="C40" s="32" t="s">
        <v>127</v>
      </c>
      <c r="D40" s="34">
        <f>SUMIFS('BY-RSD-SH_AF'!$L$2:$L$100,'BY-RSD-SH_AF'!$C$2:$C$100,AF!H40,'BY-RSD-SH_AF'!$A$2:$A$100,"BASE")</f>
        <v>0.12981046442763899</v>
      </c>
      <c r="F40" s="32" t="s">
        <v>126</v>
      </c>
      <c r="G40" s="32" t="s">
        <v>119</v>
      </c>
      <c r="H40" s="32" t="str">
        <f>"R-SH_"&amp;F40&amp;"_"&amp;G40&amp;"*"</f>
        <v>R-SH_Det_SMF*</v>
      </c>
    </row>
    <row r="41" spans="1:9" ht="15" x14ac:dyDescent="0.25">
      <c r="A41" s="33" t="s">
        <v>106</v>
      </c>
      <c r="B41" s="33" t="str">
        <f t="shared" si="4"/>
        <v>R-SH-Det_BIOWOO*</v>
      </c>
      <c r="C41" s="33" t="s">
        <v>127</v>
      </c>
      <c r="D41" s="35">
        <f>SUMIFS('BY-RSD-SH_AF'!$L$2:$L$100,'BY-RSD-SH_AF'!$C$2:$C$100,AF!H41,'BY-RSD-SH_AF'!$A$2:$A$100,"BASE")</f>
        <v>7.5672129216388107E-2</v>
      </c>
      <c r="F41" s="33" t="s">
        <v>126</v>
      </c>
      <c r="G41" s="33" t="s">
        <v>120</v>
      </c>
      <c r="H41" s="33" t="str">
        <f>"R-SH_"&amp;F41&amp;"_"&amp;G41&amp;"*"</f>
        <v>R-SH_Det_BIOWOO*</v>
      </c>
    </row>
    <row r="42" spans="1:9" ht="15" x14ac:dyDescent="0.25">
      <c r="A42" s="32" t="s">
        <v>106</v>
      </c>
      <c r="B42" s="32" t="str">
        <f t="shared" si="4"/>
        <v>R-SH-Det_HET*</v>
      </c>
      <c r="C42" s="32" t="s">
        <v>127</v>
      </c>
      <c r="D42" s="34">
        <f>SUMIFS('BY-RSD-SH_AF'!$L$2:$L$100,'BY-RSD-SH_AF'!$C$2:$C$100,AF!H42,'BY-RSD-SH_AF'!$A$2:$A$100,"BASE")</f>
        <v>0.189996602787424</v>
      </c>
      <c r="F42" s="32" t="s">
        <v>126</v>
      </c>
      <c r="G42" s="32" t="s">
        <v>84</v>
      </c>
      <c r="H42" s="32" t="str">
        <f>"R-SH_"&amp;F42&amp;"_"&amp;G42&amp;"*"</f>
        <v>R-SH_Det_HET*</v>
      </c>
    </row>
    <row r="43" spans="1:9" ht="15" x14ac:dyDescent="0.25">
      <c r="A43" s="33" t="s">
        <v>1</v>
      </c>
      <c r="B43" s="33" t="str">
        <f t="shared" si="4"/>
        <v>R-SH-Det_RENGEO*</v>
      </c>
      <c r="C43" s="33" t="s">
        <v>127</v>
      </c>
      <c r="D43" s="35">
        <f>SUMIFS('BY-RSD-SH_AF'!$L$2:$L$100,'BY-RSD-SH_AF'!$C$2:$C$100,AF!H43,'BY-RSD-SH_AF'!$A$2:$A$100,"BASE")</f>
        <v>0.21841678709847501</v>
      </c>
      <c r="F43" s="33" t="s">
        <v>126</v>
      </c>
      <c r="G43" s="33" t="s">
        <v>121</v>
      </c>
      <c r="H43" s="33" t="str">
        <f>"R-SH_"&amp;F43&amp;"_"&amp;G43&amp;"*"</f>
        <v>R-SH_Det_RENGEO*</v>
      </c>
    </row>
    <row r="44" spans="1:9" ht="15" x14ac:dyDescent="0.2">
      <c r="A44" s="29" t="s">
        <v>129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</v>
      </c>
      <c r="B45" s="32" t="str">
        <f t="shared" ref="B45:B56" si="6">"R-WH-"&amp;F45&amp;"_"&amp;G45&amp;"*"</f>
        <v>R-WH-Apt_COA*</v>
      </c>
      <c r="C45" s="32" t="s">
        <v>243</v>
      </c>
      <c r="D45" s="34">
        <f>SUMIFS('BY-RSD-WH_AF'!$L$2:$L$100,'BY-RSD-WH_AF'!$C$2:$C$100,AF!H45,'BY-RSD-WH_AF'!$A$2:$A$100,"BASE")</f>
        <v>6.3768329096572304E-3</v>
      </c>
      <c r="F45" s="32" t="s">
        <v>112</v>
      </c>
      <c r="G45" s="32" t="s">
        <v>82</v>
      </c>
      <c r="H45" s="32" t="str">
        <f t="shared" ref="H45:H50" si="7">"R-WH_"&amp;F45&amp;"_"&amp;G45&amp;"*"</f>
        <v>R-WH_Apt_COA*</v>
      </c>
    </row>
    <row r="46" spans="1:9" ht="15" x14ac:dyDescent="0.25">
      <c r="A46" s="33" t="s">
        <v>106</v>
      </c>
      <c r="B46" s="33" t="str">
        <f t="shared" si="6"/>
        <v>R-WH-Apt_BIODST*</v>
      </c>
      <c r="C46" s="33" t="s">
        <v>243</v>
      </c>
      <c r="D46" s="35">
        <f>SUMIFS('BY-RSD-WH_AF'!$L$2:$L$100,'BY-RSD-WH_AF'!$C$2:$C$100,AF!H46,'BY-RSD-WH_AF'!$A$2:$A$100,"BASE")</f>
        <v>7.1004600000000003E-3</v>
      </c>
      <c r="F46" s="33" t="s">
        <v>112</v>
      </c>
      <c r="G46" s="33" t="s">
        <v>113</v>
      </c>
      <c r="H46" s="33" t="str">
        <f t="shared" si="7"/>
        <v>R-WH_Apt_BIODST*</v>
      </c>
    </row>
    <row r="47" spans="1:9" ht="15" x14ac:dyDescent="0.25">
      <c r="A47" s="32" t="s">
        <v>1</v>
      </c>
      <c r="B47" s="32" t="str">
        <f t="shared" si="6"/>
        <v>R-WH-Apt_BIOETH*</v>
      </c>
      <c r="C47" s="32" t="s">
        <v>243</v>
      </c>
      <c r="D47" s="34">
        <f>SUMIFS('BY-RSD-WH_AF'!$L$2:$L$100,'BY-RSD-WH_AF'!$C$2:$C$100,AF!H47,'BY-RSD-WH_AF'!$A$2:$A$100,"BASE")</f>
        <v>8.5546800000000003E-3</v>
      </c>
      <c r="F47" s="32" t="s">
        <v>112</v>
      </c>
      <c r="G47" s="32" t="s">
        <v>114</v>
      </c>
      <c r="H47" s="32" t="str">
        <f t="shared" si="7"/>
        <v>R-WH_Apt_BIOETH*</v>
      </c>
    </row>
    <row r="48" spans="1:9" ht="15" x14ac:dyDescent="0.25">
      <c r="A48" s="33" t="s">
        <v>106</v>
      </c>
      <c r="B48" s="33" t="str">
        <f t="shared" si="6"/>
        <v>R-WH-Apt_OILLPG*</v>
      </c>
      <c r="C48" s="33" t="s">
        <v>243</v>
      </c>
      <c r="D48" s="35">
        <f>SUMIFS('BY-RSD-WH_AF'!$L$2:$L$100,'BY-RSD-WH_AF'!$C$2:$C$100,AF!H48,'BY-RSD-WH_AF'!$A$2:$A$100,"BASE")</f>
        <v>8.8234631689712503E-3</v>
      </c>
      <c r="F48" s="33" t="s">
        <v>112</v>
      </c>
      <c r="G48" s="33" t="s">
        <v>115</v>
      </c>
      <c r="H48" s="33" t="str">
        <f t="shared" si="7"/>
        <v>R-WH_Apt_OILLPG*</v>
      </c>
    </row>
    <row r="49" spans="1:8" ht="15" x14ac:dyDescent="0.25">
      <c r="A49" s="32" t="s">
        <v>106</v>
      </c>
      <c r="B49" s="32" t="str">
        <f t="shared" si="6"/>
        <v>R-WH-Apt_ELC*</v>
      </c>
      <c r="C49" s="32" t="s">
        <v>243</v>
      </c>
      <c r="D49" s="34">
        <f>SUMIFS('BY-RSD-WH_AF'!$L$2:$L$100,'BY-RSD-WH_AF'!$C$2:$C$100,AF!H49,'BY-RSD-WH_AF'!$A$2:$A$100,"BASE")</f>
        <v>4.547139931032923E-2</v>
      </c>
      <c r="F49" s="32" t="s">
        <v>112</v>
      </c>
      <c r="G49" s="32" t="s">
        <v>83</v>
      </c>
      <c r="H49" s="32" t="str">
        <f t="shared" si="7"/>
        <v>R-WH_Apt_ELC*</v>
      </c>
    </row>
    <row r="50" spans="1:8" ht="15" x14ac:dyDescent="0.25">
      <c r="A50" s="33" t="s">
        <v>106</v>
      </c>
      <c r="B50" s="33" t="str">
        <f t="shared" si="6"/>
        <v>R-WH-Apt_OILKER*</v>
      </c>
      <c r="C50" s="33" t="s">
        <v>243</v>
      </c>
      <c r="D50" s="35">
        <f>SUMIFS('BY-RSD-WH_AF'!$L$2:$L$100,'BY-RSD-WH_AF'!$C$2:$C$100,AF!H50,'BY-RSD-WH_AF'!$A$2:$A$100,"BASE")</f>
        <v>8.6288756048648694E-3</v>
      </c>
      <c r="F50" s="33" t="s">
        <v>112</v>
      </c>
      <c r="G50" s="33" t="s">
        <v>116</v>
      </c>
      <c r="H50" s="33" t="str">
        <f t="shared" si="7"/>
        <v>R-WH_Apt_OILKER*</v>
      </c>
    </row>
    <row r="51" spans="1:8" ht="15" x14ac:dyDescent="0.25">
      <c r="A51" s="32" t="s">
        <v>106</v>
      </c>
      <c r="B51" s="32" t="str">
        <f t="shared" si="6"/>
        <v>R-WH-Apt_GASNAT*</v>
      </c>
      <c r="C51" s="32" t="s">
        <v>243</v>
      </c>
      <c r="D51" s="34">
        <f>SUMIFS('BY-RSD-WH_AF'!$L$2:$L$100,'BY-RSD-WH_AF'!$C$2:$C$100,AF!H51,'BY-RSD-WH_AF'!$A$2:$A$100,"BASE")</f>
        <v>7.0999155767537403E-3</v>
      </c>
      <c r="F51" s="32" t="s">
        <v>112</v>
      </c>
      <c r="G51" s="32" t="s">
        <v>117</v>
      </c>
      <c r="H51" s="32" t="str">
        <f>"R-WH_"&amp;F50&amp;"_"&amp;G51&amp;"*"</f>
        <v>R-WH_Apt_GASNAT*</v>
      </c>
    </row>
    <row r="52" spans="1:8" ht="15" x14ac:dyDescent="0.25">
      <c r="A52" s="33" t="s">
        <v>1</v>
      </c>
      <c r="B52" s="33" t="str">
        <f t="shared" si="6"/>
        <v>R-WH-Apt_PEA*</v>
      </c>
      <c r="C52" s="33" t="s">
        <v>243</v>
      </c>
      <c r="D52" s="35">
        <f>SUMIFS('BY-RSD-WH_AF'!$L$2:$L$100,'BY-RSD-WH_AF'!$C$2:$C$100,AF!H52,'BY-RSD-WH_AF'!$A$2:$A$100,"BASE")</f>
        <v>8.5740576923076899E-3</v>
      </c>
      <c r="F52" s="33" t="s">
        <v>112</v>
      </c>
      <c r="G52" s="33" t="s">
        <v>118</v>
      </c>
      <c r="H52" s="33" t="str">
        <f>"R-WH_"&amp;F52&amp;"_"&amp;G52&amp;"*"</f>
        <v>R-WH_Apt_PEA*</v>
      </c>
    </row>
    <row r="53" spans="1:8" ht="15" x14ac:dyDescent="0.25">
      <c r="A53" s="32" t="s">
        <v>1</v>
      </c>
      <c r="B53" s="32" t="str">
        <f t="shared" si="6"/>
        <v>R-WH-Apt_SMF*</v>
      </c>
      <c r="C53" s="32" t="s">
        <v>243</v>
      </c>
      <c r="D53" s="34">
        <f>SUMIFS('BY-RSD-WH_AF'!$L$2:$L$100,'BY-RSD-WH_AF'!$C$2:$C$100,AF!H53,'BY-RSD-WH_AF'!$A$2:$A$100,"BASE")</f>
        <v>8.5332927933924694E-3</v>
      </c>
      <c r="F53" s="32" t="s">
        <v>112</v>
      </c>
      <c r="G53" s="32" t="s">
        <v>119</v>
      </c>
      <c r="H53" s="32" t="str">
        <f>"R-WH_"&amp;F53&amp;"_"&amp;G53&amp;"*"</f>
        <v>R-WH_Apt_SMF*</v>
      </c>
    </row>
    <row r="54" spans="1:8" ht="15" x14ac:dyDescent="0.25">
      <c r="A54" s="33" t="s">
        <v>106</v>
      </c>
      <c r="B54" s="33" t="str">
        <f t="shared" si="6"/>
        <v>R-WH-Apt_BIOWOO*</v>
      </c>
      <c r="C54" s="33" t="s">
        <v>243</v>
      </c>
      <c r="D54" s="35">
        <f>SUMIFS('BY-RSD-WH_AF'!$L$2:$L$100,'BY-RSD-WH_AF'!$C$2:$C$100,AF!H54,'BY-RSD-WH_AF'!$A$2:$A$100,"BASE")</f>
        <v>7.6632802703553099E-3</v>
      </c>
      <c r="F54" s="33" t="s">
        <v>112</v>
      </c>
      <c r="G54" s="33" t="s">
        <v>120</v>
      </c>
      <c r="H54" s="33" t="str">
        <f>"R-WH_"&amp;F54&amp;"_"&amp;G54&amp;"*"</f>
        <v>R-WH_Apt_BIOWOO*</v>
      </c>
    </row>
    <row r="55" spans="1:8" ht="15" x14ac:dyDescent="0.25">
      <c r="A55" s="32" t="s">
        <v>106</v>
      </c>
      <c r="B55" s="32" t="str">
        <f t="shared" si="6"/>
        <v>R-WH-Apt_HET*</v>
      </c>
      <c r="C55" s="32" t="s">
        <v>243</v>
      </c>
      <c r="D55" s="34">
        <f>SUMIFS('BY-RSD-WH_AF'!$L$2:$L$100,'BY-RSD-WH_AF'!$C$2:$C$100,AF!H55,'BY-RSD-WH_AF'!$A$2:$A$100,"BASE")</f>
        <v>3.0627633026508998E-4</v>
      </c>
      <c r="F55" s="32" t="s">
        <v>112</v>
      </c>
      <c r="G55" s="32" t="s">
        <v>84</v>
      </c>
      <c r="H55" s="32" t="str">
        <f>"R-WH_"&amp;F55&amp;"_"&amp;G55&amp;"*"</f>
        <v>R-WH_Apt_HET*</v>
      </c>
    </row>
    <row r="56" spans="1:8" ht="15" x14ac:dyDescent="0.25">
      <c r="A56" s="33" t="s">
        <v>1</v>
      </c>
      <c r="B56" s="33" t="str">
        <f t="shared" si="6"/>
        <v>R-WH-Apt_RENGEO*</v>
      </c>
      <c r="C56" s="33" t="s">
        <v>243</v>
      </c>
      <c r="D56" s="35">
        <f>SUMIFS('BY-RSD-WH_AF'!$L$2:$L$100,'BY-RSD-WH_AF'!$C$2:$C$100,AF!H56,'BY-RSD-WH_AF'!$A$2:$A$100,"BASE")</f>
        <v>0</v>
      </c>
      <c r="F56" s="33" t="s">
        <v>112</v>
      </c>
      <c r="G56" s="33" t="s">
        <v>121</v>
      </c>
      <c r="H56" s="33" t="str">
        <f>"R-WH_"&amp;F56&amp;"_"&amp;G56&amp;"*"</f>
        <v>R-WH_Apt_RENGEO*</v>
      </c>
    </row>
    <row r="57" spans="1:8" ht="15" x14ac:dyDescent="0.2">
      <c r="A57" s="29" t="s">
        <v>130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 t="shared" ref="B58:B69" si="8">"R-WH-"&amp;F58&amp;"_"&amp;G58&amp;"*"</f>
        <v>R-WH-Att_COA*</v>
      </c>
      <c r="C58" s="32" t="s">
        <v>244</v>
      </c>
      <c r="D58" s="34">
        <f>SUMIFS('BY-RSD-WH_AF'!$L$2:$L$100,'BY-RSD-WH_AF'!$C$2:$C$100,AF!H58,'BY-RSD-WH_AF'!$A$2:$A$100,"BASE")</f>
        <v>9.3819421193711804E-3</v>
      </c>
      <c r="F58" s="32" t="s">
        <v>108</v>
      </c>
      <c r="G58" s="32" t="s">
        <v>82</v>
      </c>
      <c r="H58" s="32" t="str">
        <f t="shared" ref="H58:H63" si="9">"R-WH_"&amp;F58&amp;"_"&amp;G58&amp;"*"</f>
        <v>R-WH_Att_COA*</v>
      </c>
    </row>
    <row r="59" spans="1:8" ht="15" x14ac:dyDescent="0.25">
      <c r="A59" s="33" t="s">
        <v>106</v>
      </c>
      <c r="B59" s="33" t="str">
        <f t="shared" si="8"/>
        <v>R-WH-Att_BIODST*</v>
      </c>
      <c r="C59" s="33" t="s">
        <v>244</v>
      </c>
      <c r="D59" s="35">
        <f>SUMIFS('BY-RSD-WH_AF'!$L$2:$L$100,'BY-RSD-WH_AF'!$C$2:$C$100,AF!H59,'BY-RSD-WH_AF'!$A$2:$A$100,"BASE")</f>
        <v>1.40208E-2</v>
      </c>
      <c r="F59" s="33" t="s">
        <v>108</v>
      </c>
      <c r="G59" s="33" t="s">
        <v>113</v>
      </c>
      <c r="H59" s="33" t="str">
        <f t="shared" si="9"/>
        <v>R-WH_Att_BIODST*</v>
      </c>
    </row>
    <row r="60" spans="1:8" ht="15" x14ac:dyDescent="0.25">
      <c r="A60" s="32" t="s">
        <v>1</v>
      </c>
      <c r="B60" s="32" t="str">
        <f t="shared" si="8"/>
        <v>R-WH-Att_BIOETH*</v>
      </c>
      <c r="C60" s="32" t="s">
        <v>244</v>
      </c>
      <c r="D60" s="34">
        <f>SUMIFS('BY-RSD-WH_AF'!$L$2:$L$100,'BY-RSD-WH_AF'!$C$2:$C$100,AF!H60,'BY-RSD-WH_AF'!$A$2:$A$100,"BASE")</f>
        <v>1.059804E-2</v>
      </c>
      <c r="F60" s="32" t="s">
        <v>108</v>
      </c>
      <c r="G60" s="32" t="s">
        <v>114</v>
      </c>
      <c r="H60" s="32" t="str">
        <f t="shared" si="9"/>
        <v>R-WH_Att_BIOETH*</v>
      </c>
    </row>
    <row r="61" spans="1:8" ht="15" x14ac:dyDescent="0.25">
      <c r="A61" s="33" t="s">
        <v>106</v>
      </c>
      <c r="B61" s="33" t="str">
        <f t="shared" si="8"/>
        <v>R-WH-Att_OILLPG*</v>
      </c>
      <c r="C61" s="33" t="s">
        <v>244</v>
      </c>
      <c r="D61" s="35">
        <f>SUMIFS('BY-RSD-WH_AF'!$L$2:$L$100,'BY-RSD-WH_AF'!$C$2:$C$100,AF!H61,'BY-RSD-WH_AF'!$A$2:$A$100,"BASE")</f>
        <v>1.1663366309857801E-2</v>
      </c>
      <c r="F61" s="33" t="s">
        <v>108</v>
      </c>
      <c r="G61" s="33" t="s">
        <v>115</v>
      </c>
      <c r="H61" s="33" t="str">
        <f t="shared" si="9"/>
        <v>R-WH_Att_OILLPG*</v>
      </c>
    </row>
    <row r="62" spans="1:8" ht="15" x14ac:dyDescent="0.25">
      <c r="A62" s="32" t="s">
        <v>106</v>
      </c>
      <c r="B62" s="32" t="str">
        <f t="shared" si="8"/>
        <v>R-WH-Att_ELC*</v>
      </c>
      <c r="C62" s="32" t="s">
        <v>244</v>
      </c>
      <c r="D62" s="34">
        <f>SUMIFS('BY-RSD-WH_AF'!$L$2:$L$100,'BY-RSD-WH_AF'!$C$2:$C$100,AF!H62,'BY-RSD-WH_AF'!$A$2:$A$100,"BASE")</f>
        <v>3.6569117177568902E-2</v>
      </c>
      <c r="F62" s="32" t="s">
        <v>108</v>
      </c>
      <c r="G62" s="32" t="s">
        <v>83</v>
      </c>
      <c r="H62" s="32" t="str">
        <f t="shared" si="9"/>
        <v>R-WH_Att_ELC*</v>
      </c>
    </row>
    <row r="63" spans="1:8" ht="15" x14ac:dyDescent="0.25">
      <c r="A63" s="33" t="s">
        <v>106</v>
      </c>
      <c r="B63" s="33" t="str">
        <f t="shared" si="8"/>
        <v>R-WH-Att_OILKER*</v>
      </c>
      <c r="C63" s="33" t="s">
        <v>244</v>
      </c>
      <c r="D63" s="35">
        <f>SUMIFS('BY-RSD-WH_AF'!$L$2:$L$100,'BY-RSD-WH_AF'!$C$2:$C$100,AF!H63,'BY-RSD-WH_AF'!$A$2:$A$100,"BASE")</f>
        <v>9.4091382425110903E-3</v>
      </c>
      <c r="F63" s="33" t="s">
        <v>108</v>
      </c>
      <c r="G63" s="33" t="s">
        <v>116</v>
      </c>
      <c r="H63" s="33" t="str">
        <f t="shared" si="9"/>
        <v>R-WH_Att_OILKER*</v>
      </c>
    </row>
    <row r="64" spans="1:8" ht="15" x14ac:dyDescent="0.25">
      <c r="A64" s="32" t="s">
        <v>106</v>
      </c>
      <c r="B64" s="32" t="str">
        <f t="shared" si="8"/>
        <v>R-WH-Att_GASNAT*</v>
      </c>
      <c r="C64" s="32" t="s">
        <v>244</v>
      </c>
      <c r="D64" s="34">
        <f>SUMIFS('BY-RSD-WH_AF'!$L$2:$L$100,'BY-RSD-WH_AF'!$C$2:$C$100,AF!H64,'BY-RSD-WH_AF'!$A$2:$A$100,"BASE")</f>
        <v>9.2067094002643308E-3</v>
      </c>
      <c r="F64" s="32" t="s">
        <v>108</v>
      </c>
      <c r="G64" s="32" t="s">
        <v>117</v>
      </c>
      <c r="H64" s="32" t="str">
        <f>"R-WH_"&amp;F63&amp;"_"&amp;G64&amp;"*"</f>
        <v>R-WH_Att_GASNAT*</v>
      </c>
    </row>
    <row r="65" spans="1:8" ht="15" x14ac:dyDescent="0.25">
      <c r="A65" s="33" t="s">
        <v>1</v>
      </c>
      <c r="B65" s="33" t="str">
        <f t="shared" si="8"/>
        <v>R-WH-Att_PEA*</v>
      </c>
      <c r="C65" s="33" t="s">
        <v>244</v>
      </c>
      <c r="D65" s="35">
        <f>SUMIFS('BY-RSD-WH_AF'!$L$2:$L$100,'BY-RSD-WH_AF'!$C$2:$C$100,AF!H65,'BY-RSD-WH_AF'!$A$2:$A$100,"BASE")</f>
        <v>1.08711386313101E-2</v>
      </c>
      <c r="F65" s="33" t="s">
        <v>108</v>
      </c>
      <c r="G65" s="33" t="s">
        <v>118</v>
      </c>
      <c r="H65" s="33" t="str">
        <f>"R-WH_"&amp;F65&amp;"_"&amp;G65&amp;"*"</f>
        <v>R-WH_Att_PEA*</v>
      </c>
    </row>
    <row r="66" spans="1:8" ht="15" x14ac:dyDescent="0.25">
      <c r="A66" s="32" t="s">
        <v>1</v>
      </c>
      <c r="B66" s="32" t="str">
        <f t="shared" si="8"/>
        <v>R-WH-Att_SMF*</v>
      </c>
      <c r="C66" s="32" t="s">
        <v>244</v>
      </c>
      <c r="D66" s="34">
        <f>SUMIFS('BY-RSD-WH_AF'!$L$2:$L$100,'BY-RSD-WH_AF'!$C$2:$C$100,AF!H66,'BY-RSD-WH_AF'!$A$2:$A$100,"BASE")</f>
        <v>9.3095279184719493E-3</v>
      </c>
      <c r="F66" s="32" t="s">
        <v>108</v>
      </c>
      <c r="G66" s="32" t="s">
        <v>119</v>
      </c>
      <c r="H66" s="32" t="str">
        <f>"R-WH_"&amp;F66&amp;"_"&amp;G66&amp;"*"</f>
        <v>R-WH_Att_SMF*</v>
      </c>
    </row>
    <row r="67" spans="1:8" ht="15" x14ac:dyDescent="0.25">
      <c r="A67" s="33" t="s">
        <v>106</v>
      </c>
      <c r="B67" s="33" t="str">
        <f t="shared" si="8"/>
        <v>R-WH-Att_BIOWOO*</v>
      </c>
      <c r="C67" s="33" t="s">
        <v>244</v>
      </c>
      <c r="D67" s="35">
        <f>SUMIFS('BY-RSD-WH_AF'!$L$2:$L$100,'BY-RSD-WH_AF'!$C$2:$C$100,AF!H67,'BY-RSD-WH_AF'!$A$2:$A$100,"BASE")</f>
        <v>8.8655256033915893E-3</v>
      </c>
      <c r="F67" s="33" t="s">
        <v>108</v>
      </c>
      <c r="G67" s="33" t="s">
        <v>120</v>
      </c>
      <c r="H67" s="33" t="str">
        <f>"R-WH_"&amp;F67&amp;"_"&amp;G67&amp;"*"</f>
        <v>R-WH_Att_BIOWOO*</v>
      </c>
    </row>
    <row r="68" spans="1:8" ht="15" x14ac:dyDescent="0.25">
      <c r="A68" s="32" t="s">
        <v>106</v>
      </c>
      <c r="B68" s="32" t="str">
        <f t="shared" si="8"/>
        <v>R-WH-Att_HET*</v>
      </c>
      <c r="C68" s="32" t="s">
        <v>244</v>
      </c>
      <c r="D68" s="34">
        <f>SUMIFS('BY-RSD-WH_AF'!$L$2:$L$100,'BY-RSD-WH_AF'!$C$2:$C$100,AF!H68,'BY-RSD-WH_AF'!$A$2:$A$100,"BASE")</f>
        <v>7.6939300464232304E-4</v>
      </c>
      <c r="F68" s="32" t="s">
        <v>108</v>
      </c>
      <c r="G68" s="32" t="s">
        <v>84</v>
      </c>
      <c r="H68" s="32" t="str">
        <f>"R-WH_"&amp;F68&amp;"_"&amp;G68&amp;"*"</f>
        <v>R-WH_Att_HET*</v>
      </c>
    </row>
    <row r="69" spans="1:8" ht="15" x14ac:dyDescent="0.25">
      <c r="A69" s="33" t="s">
        <v>1</v>
      </c>
      <c r="B69" s="33" t="str">
        <f t="shared" si="8"/>
        <v>R-WH-Att_RENGEO*</v>
      </c>
      <c r="C69" s="33" t="s">
        <v>244</v>
      </c>
      <c r="D69" s="35">
        <f>SUMIFS('BY-RSD-WH_AF'!$L$2:$L$100,'BY-RSD-WH_AF'!$C$2:$C$100,AF!H69,'BY-RSD-WH_AF'!$A$2:$A$100,"BASE")</f>
        <v>0</v>
      </c>
      <c r="F69" s="33" t="s">
        <v>108</v>
      </c>
      <c r="G69" s="33" t="s">
        <v>121</v>
      </c>
      <c r="H69" s="33" t="str">
        <f>"R-WH_"&amp;F69&amp;"_"&amp;G69&amp;"*"</f>
        <v>R-WH_Att_RENGEO*</v>
      </c>
    </row>
    <row r="70" spans="1:8" ht="15" x14ac:dyDescent="0.2">
      <c r="A70" s="29" t="s">
        <v>131</v>
      </c>
      <c r="B70" s="30"/>
      <c r="C70" s="30"/>
      <c r="D70" s="30"/>
      <c r="E70" s="30"/>
      <c r="F70" s="30"/>
      <c r="G70" s="30"/>
      <c r="H70" s="30"/>
    </row>
    <row r="71" spans="1:8" ht="15" x14ac:dyDescent="0.25">
      <c r="A71" s="32" t="s">
        <v>1</v>
      </c>
      <c r="B71" s="32" t="str">
        <f t="shared" ref="B71:B82" si="10">"R-WH-"&amp;F71&amp;"_"&amp;G71&amp;"*"</f>
        <v>R-WH-Det_COA*</v>
      </c>
      <c r="C71" s="32" t="s">
        <v>245</v>
      </c>
      <c r="D71" s="34">
        <f>SUMIFS('BY-RSD-WH_AF'!$L$2:$L$100,'BY-RSD-WH_AF'!$C$2:$C$100,AF!H71,'BY-RSD-WH_AF'!$A$2:$A$100,"BASE")</f>
        <v>1.13737894552843E-2</v>
      </c>
      <c r="F71" s="32" t="s">
        <v>126</v>
      </c>
      <c r="G71" s="32" t="s">
        <v>82</v>
      </c>
      <c r="H71" s="32" t="str">
        <f t="shared" ref="H71:H76" si="11">"R-WH_"&amp;F71&amp;"_"&amp;G71&amp;"*"</f>
        <v>R-WH_Det_COA*</v>
      </c>
    </row>
    <row r="72" spans="1:8" ht="15" x14ac:dyDescent="0.25">
      <c r="A72" s="33" t="s">
        <v>106</v>
      </c>
      <c r="B72" s="33" t="str">
        <f t="shared" si="10"/>
        <v>R-WH-Det_BIODST*</v>
      </c>
      <c r="C72" s="33" t="s">
        <v>245</v>
      </c>
      <c r="D72" s="35">
        <f>SUMIFS('BY-RSD-WH_AF'!$L$2:$L$100,'BY-RSD-WH_AF'!$C$2:$C$100,AF!H72,'BY-RSD-WH_AF'!$A$2:$A$100,"BASE")</f>
        <v>1.0679040000000001E-2</v>
      </c>
      <c r="F72" s="33" t="s">
        <v>126</v>
      </c>
      <c r="G72" s="33" t="s">
        <v>113</v>
      </c>
      <c r="H72" s="33" t="str">
        <f t="shared" si="11"/>
        <v>R-WH_Det_BIODST*</v>
      </c>
    </row>
    <row r="73" spans="1:8" ht="15" x14ac:dyDescent="0.25">
      <c r="A73" s="32" t="s">
        <v>1</v>
      </c>
      <c r="B73" s="32" t="str">
        <f t="shared" si="10"/>
        <v>R-WH-Det_BIOETH*</v>
      </c>
      <c r="C73" s="32" t="s">
        <v>245</v>
      </c>
      <c r="D73" s="34">
        <f>SUMIFS('BY-RSD-WH_AF'!$L$2:$L$100,'BY-RSD-WH_AF'!$C$2:$C$100,AF!H73,'BY-RSD-WH_AF'!$A$2:$A$100,"BASE")</f>
        <v>1.2096539999999999E-2</v>
      </c>
      <c r="F73" s="32" t="s">
        <v>126</v>
      </c>
      <c r="G73" s="32" t="s">
        <v>114</v>
      </c>
      <c r="H73" s="32" t="str">
        <f t="shared" si="11"/>
        <v>R-WH_Det_BIOETH*</v>
      </c>
    </row>
    <row r="74" spans="1:8" ht="15" x14ac:dyDescent="0.25">
      <c r="A74" s="33" t="s">
        <v>106</v>
      </c>
      <c r="B74" s="33" t="str">
        <f t="shared" si="10"/>
        <v>R-WH-Det_OILLPG*</v>
      </c>
      <c r="C74" s="33" t="s">
        <v>245</v>
      </c>
      <c r="D74" s="35">
        <f>SUMIFS('BY-RSD-WH_AF'!$L$2:$L$100,'BY-RSD-WH_AF'!$C$2:$C$100,AF!H74,'BY-RSD-WH_AF'!$A$2:$A$100,"BASE")</f>
        <v>1.4149231710993301E-2</v>
      </c>
      <c r="F74" s="33" t="s">
        <v>126</v>
      </c>
      <c r="G74" s="33" t="s">
        <v>115</v>
      </c>
      <c r="H74" s="33" t="str">
        <f t="shared" si="11"/>
        <v>R-WH_Det_OILLPG*</v>
      </c>
    </row>
    <row r="75" spans="1:8" ht="15" x14ac:dyDescent="0.25">
      <c r="A75" s="32" t="s">
        <v>106</v>
      </c>
      <c r="B75" s="32" t="str">
        <f t="shared" si="10"/>
        <v>R-WH-Det_ELC*</v>
      </c>
      <c r="C75" s="32" t="s">
        <v>245</v>
      </c>
      <c r="D75" s="34">
        <f>SUMIFS('BY-RSD-WH_AF'!$L$2:$L$100,'BY-RSD-WH_AF'!$C$2:$C$100,AF!H75,'BY-RSD-WH_AF'!$A$2:$A$100,"BASE")</f>
        <v>3.5827666806884303E-2</v>
      </c>
      <c r="F75" s="32" t="s">
        <v>126</v>
      </c>
      <c r="G75" s="32" t="s">
        <v>83</v>
      </c>
      <c r="H75" s="32" t="str">
        <f t="shared" si="11"/>
        <v>R-WH_Det_ELC*</v>
      </c>
    </row>
    <row r="76" spans="1:8" ht="15" x14ac:dyDescent="0.25">
      <c r="A76" s="33" t="s">
        <v>106</v>
      </c>
      <c r="B76" s="33" t="str">
        <f t="shared" si="10"/>
        <v>R-WH-Det_OILKER*</v>
      </c>
      <c r="C76" s="33" t="s">
        <v>245</v>
      </c>
      <c r="D76" s="35">
        <f>SUMIFS('BY-RSD-WH_AF'!$L$2:$L$100,'BY-RSD-WH_AF'!$C$2:$C$100,AF!H76,'BY-RSD-WH_AF'!$A$2:$A$100,"BASE")</f>
        <v>1.22701813726626E-2</v>
      </c>
      <c r="F76" s="33" t="s">
        <v>126</v>
      </c>
      <c r="G76" s="33" t="s">
        <v>116</v>
      </c>
      <c r="H76" s="33" t="str">
        <f t="shared" si="11"/>
        <v>R-WH_Det_OILKER*</v>
      </c>
    </row>
    <row r="77" spans="1:8" ht="15" x14ac:dyDescent="0.25">
      <c r="A77" s="32" t="s">
        <v>106</v>
      </c>
      <c r="B77" s="32" t="str">
        <f t="shared" si="10"/>
        <v>R-WH-Det_GASNAT*</v>
      </c>
      <c r="C77" s="32" t="s">
        <v>245</v>
      </c>
      <c r="D77" s="34">
        <f>SUMIFS('BY-RSD-WH_AF'!$L$2:$L$100,'BY-RSD-WH_AF'!$C$2:$C$100,AF!H77,'BY-RSD-WH_AF'!$A$2:$A$100,"BASE")</f>
        <v>1.18538093576453E-2</v>
      </c>
      <c r="F77" s="32" t="s">
        <v>126</v>
      </c>
      <c r="G77" s="32" t="s">
        <v>117</v>
      </c>
      <c r="H77" s="32" t="str">
        <f>"R-WH_"&amp;F76&amp;"_"&amp;G77&amp;"*"</f>
        <v>R-WH_Det_GASNAT*</v>
      </c>
    </row>
    <row r="78" spans="1:8" ht="15" x14ac:dyDescent="0.25">
      <c r="A78" s="33" t="s">
        <v>1</v>
      </c>
      <c r="B78" s="33" t="str">
        <f t="shared" si="10"/>
        <v>R-WH-Det_PEA*</v>
      </c>
      <c r="C78" s="33" t="s">
        <v>245</v>
      </c>
      <c r="D78" s="35">
        <f>SUMIFS('BY-RSD-WH_AF'!$L$2:$L$100,'BY-RSD-WH_AF'!$C$2:$C$100,AF!H78,'BY-RSD-WH_AF'!$A$2:$A$100,"BASE")</f>
        <v>1.24915801777354E-2</v>
      </c>
      <c r="F78" s="33" t="s">
        <v>126</v>
      </c>
      <c r="G78" s="33" t="s">
        <v>118</v>
      </c>
      <c r="H78" s="33" t="str">
        <f>"R-WH_"&amp;F78&amp;"_"&amp;G78&amp;"*"</f>
        <v>R-WH_Det_PEA*</v>
      </c>
    </row>
    <row r="79" spans="1:8" ht="15" x14ac:dyDescent="0.25">
      <c r="A79" s="32" t="s">
        <v>1</v>
      </c>
      <c r="B79" s="32" t="str">
        <f t="shared" si="10"/>
        <v>R-WH-Det_SMF*</v>
      </c>
      <c r="C79" s="32" t="s">
        <v>245</v>
      </c>
      <c r="D79" s="34">
        <f>SUMIFS('BY-RSD-WH_AF'!$L$2:$L$100,'BY-RSD-WH_AF'!$C$2:$C$100,AF!H79,'BY-RSD-WH_AF'!$A$2:$A$100,"BASE")</f>
        <v>1.1286753739723199E-2</v>
      </c>
      <c r="F79" s="32" t="s">
        <v>126</v>
      </c>
      <c r="G79" s="32" t="s">
        <v>119</v>
      </c>
      <c r="H79" s="32" t="str">
        <f>"R-WH_"&amp;F79&amp;"_"&amp;G79&amp;"*"</f>
        <v>R-WH_Det_SMF*</v>
      </c>
    </row>
    <row r="80" spans="1:8" ht="15" x14ac:dyDescent="0.25">
      <c r="A80" s="33" t="s">
        <v>106</v>
      </c>
      <c r="B80" s="33" t="str">
        <f t="shared" si="10"/>
        <v>R-WH-Det_BIOWOO*</v>
      </c>
      <c r="C80" s="33" t="s">
        <v>245</v>
      </c>
      <c r="D80" s="35">
        <f>SUMIFS('BY-RSD-WH_AF'!$L$2:$L$100,'BY-RSD-WH_AF'!$C$2:$C$100,AF!H80,'BY-RSD-WH_AF'!$A$2:$A$100,"BASE")</f>
        <v>1.27164544907902E-2</v>
      </c>
      <c r="F80" s="33" t="s">
        <v>126</v>
      </c>
      <c r="G80" s="33" t="s">
        <v>120</v>
      </c>
      <c r="H80" s="33" t="str">
        <f>"R-WH_"&amp;F80&amp;"_"&amp;G80&amp;"*"</f>
        <v>R-WH_Det_BIOWOO*</v>
      </c>
    </row>
    <row r="81" spans="1:8" ht="15" x14ac:dyDescent="0.25">
      <c r="A81" s="32" t="s">
        <v>106</v>
      </c>
      <c r="B81" s="32" t="str">
        <f t="shared" si="10"/>
        <v>R-WH-Det_HET*</v>
      </c>
      <c r="C81" s="32" t="s">
        <v>245</v>
      </c>
      <c r="D81" s="34">
        <f>SUMIFS('BY-RSD-WH_AF'!$L$2:$L$100,'BY-RSD-WH_AF'!$C$2:$C$100,AF!H81,'BY-RSD-WH_AF'!$A$2:$A$100,"BASE")</f>
        <v>1.2874844310725899E-3</v>
      </c>
      <c r="F81" s="32" t="s">
        <v>126</v>
      </c>
      <c r="G81" s="32" t="s">
        <v>84</v>
      </c>
      <c r="H81" s="32" t="str">
        <f>"R-WH_"&amp;F81&amp;"_"&amp;G81&amp;"*"</f>
        <v>R-WH_Det_HET*</v>
      </c>
    </row>
    <row r="82" spans="1:8" ht="15" x14ac:dyDescent="0.25">
      <c r="A82" s="33" t="s">
        <v>1</v>
      </c>
      <c r="B82" s="33" t="str">
        <f t="shared" si="10"/>
        <v>R-WH-Det_RENGEO*</v>
      </c>
      <c r="C82" s="33" t="s">
        <v>245</v>
      </c>
      <c r="D82" s="35">
        <f>SUMIFS('BY-RSD-WH_AF'!$L$2:$L$100,'BY-RSD-WH_AF'!$C$2:$C$100,AF!H82,'BY-RSD-WH_AF'!$A$2:$A$100,"BASE")</f>
        <v>0</v>
      </c>
      <c r="F82" s="33" t="s">
        <v>126</v>
      </c>
      <c r="G82" s="33" t="s">
        <v>121</v>
      </c>
      <c r="H82" s="33" t="str">
        <f>"R-WH_"&amp;F82&amp;"_"&amp;G82&amp;"*"</f>
        <v>R-WH_Det_RENGEO*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43"/>
  <sheetViews>
    <sheetView tabSelected="1" workbookViewId="0">
      <selection activeCell="M29" sqref="M29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247</v>
      </c>
    </row>
    <row r="2" spans="1:7" ht="12" customHeight="1" x14ac:dyDescent="0.2">
      <c r="C2" s="23"/>
    </row>
    <row r="3" spans="1:7" ht="15" x14ac:dyDescent="0.2">
      <c r="E3" s="37" t="s">
        <v>239</v>
      </c>
    </row>
    <row r="4" spans="1:7" ht="15.75" thickBot="1" x14ac:dyDescent="0.25">
      <c r="A4" s="24" t="s">
        <v>79</v>
      </c>
      <c r="B4" s="24" t="s">
        <v>80</v>
      </c>
      <c r="C4" s="24" t="s">
        <v>107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249</v>
      </c>
      <c r="F5" s="30"/>
      <c r="G5" s="31"/>
    </row>
    <row r="6" spans="1:7" ht="15" x14ac:dyDescent="0.25">
      <c r="A6" s="32" t="s">
        <v>112</v>
      </c>
      <c r="B6" s="32" t="s">
        <v>82</v>
      </c>
      <c r="C6" s="32" t="str">
        <f t="shared" ref="C6:C43" si="0">"R*H_"&amp;A6&amp;"_"&amp;B6&amp;"*"</f>
        <v>R*H_Apt_COA*</v>
      </c>
      <c r="E6" s="32" t="s">
        <v>1</v>
      </c>
      <c r="F6" s="32" t="str">
        <f>"R*H_"&amp;A6&amp;"_"&amp;B6&amp;"*"</f>
        <v>R*H_Apt_COA*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112</v>
      </c>
      <c r="B7" s="33" t="s">
        <v>113</v>
      </c>
      <c r="C7" s="33" t="str">
        <f t="shared" si="0"/>
        <v>R*H_Apt_BIODST*</v>
      </c>
      <c r="E7" s="33" t="s">
        <v>1</v>
      </c>
      <c r="F7" s="33" t="str">
        <f t="shared" ref="F7:F17" si="1">"R*H_"&amp;A7&amp;"_"&amp;B7&amp;"*"</f>
        <v>R*H_Apt_BIODST*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112</v>
      </c>
      <c r="B8" s="32" t="s">
        <v>114</v>
      </c>
      <c r="C8" s="32" t="str">
        <f t="shared" si="0"/>
        <v>R*H_Apt_BIOETH*</v>
      </c>
      <c r="E8" s="32" t="s">
        <v>1</v>
      </c>
      <c r="F8" s="32" t="str">
        <f t="shared" si="1"/>
        <v>R*H_Apt_BIOETH*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112</v>
      </c>
      <c r="B9" s="33" t="s">
        <v>115</v>
      </c>
      <c r="C9" s="33" t="str">
        <f t="shared" si="0"/>
        <v>R*H_Apt_OILLPG*</v>
      </c>
      <c r="E9" s="33" t="s">
        <v>248</v>
      </c>
      <c r="F9" s="33" t="str">
        <f t="shared" si="1"/>
        <v>R*H_Apt_OILLPG*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112</v>
      </c>
      <c r="B10" s="32" t="s">
        <v>83</v>
      </c>
      <c r="C10" s="32" t="str">
        <f t="shared" si="0"/>
        <v>R*H_Apt_ELC*</v>
      </c>
      <c r="E10" s="32" t="s">
        <v>248</v>
      </c>
      <c r="F10" s="32" t="str">
        <f>"R*H_"&amp;A10&amp;"_*"&amp;B10&amp;"_HP*"</f>
        <v>R*H_Apt_*ELC_HP*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112</v>
      </c>
      <c r="B11" s="33" t="s">
        <v>116</v>
      </c>
      <c r="C11" s="33" t="str">
        <f t="shared" si="0"/>
        <v>R*H_Apt_OILKER*</v>
      </c>
      <c r="E11" s="33" t="s">
        <v>248</v>
      </c>
      <c r="F11" s="33" t="str">
        <f t="shared" si="1"/>
        <v>R*H_Apt_OILKER*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112</v>
      </c>
      <c r="B12" s="32" t="s">
        <v>117</v>
      </c>
      <c r="C12" s="32" t="str">
        <f t="shared" si="0"/>
        <v>R*H_Apt_GASNAT*</v>
      </c>
      <c r="E12" s="32" t="s">
        <v>248</v>
      </c>
      <c r="F12" s="32" t="str">
        <f t="shared" si="1"/>
        <v>R*H_Apt_GASNAT*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112</v>
      </c>
      <c r="B13" s="33" t="s">
        <v>118</v>
      </c>
      <c r="C13" s="33" t="str">
        <f t="shared" si="0"/>
        <v>R*H_Apt_PEA*</v>
      </c>
      <c r="E13" s="33" t="s">
        <v>1</v>
      </c>
      <c r="F13" s="33" t="str">
        <f t="shared" si="1"/>
        <v>R*H_Apt_PEA*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112</v>
      </c>
      <c r="B14" s="32" t="s">
        <v>119</v>
      </c>
      <c r="C14" s="32" t="str">
        <f t="shared" si="0"/>
        <v>R*H_Apt_SMF*</v>
      </c>
      <c r="E14" s="32" t="s">
        <v>1</v>
      </c>
      <c r="F14" s="32" t="str">
        <f t="shared" si="1"/>
        <v>R*H_Apt_SMF*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112</v>
      </c>
      <c r="B15" s="33" t="s">
        <v>120</v>
      </c>
      <c r="C15" s="33" t="str">
        <f t="shared" si="0"/>
        <v>R*H_Apt_BIOWOO*</v>
      </c>
      <c r="E15" s="33" t="s">
        <v>248</v>
      </c>
      <c r="F15" s="33" t="str">
        <f t="shared" si="1"/>
        <v>R*H_Apt_BIOWOO*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112</v>
      </c>
      <c r="B16" s="32" t="s">
        <v>84</v>
      </c>
      <c r="C16" s="32" t="str">
        <f t="shared" si="0"/>
        <v>R*H_Apt_HET*</v>
      </c>
      <c r="E16" s="32" t="s">
        <v>248</v>
      </c>
      <c r="F16" s="32" t="str">
        <f>"R*H_"&amp;A16&amp;"_*"&amp;B16&amp;"*"</f>
        <v>R*H_Apt_*HET*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112</v>
      </c>
      <c r="B17" s="33" t="s">
        <v>121</v>
      </c>
      <c r="C17" s="33" t="str">
        <f t="shared" si="0"/>
        <v>R*H_Apt_RENGEO*</v>
      </c>
      <c r="E17" s="33" t="s">
        <v>1</v>
      </c>
      <c r="F17" s="33" t="str">
        <f t="shared" si="1"/>
        <v>R*H_Apt_RENGEO*</v>
      </c>
      <c r="G17" s="33" t="str">
        <f>IFERROR("*"&amp;AVERAGEIFS('BY-RSD-EFF'!$L$2:$L$100,'BY-RSD-EFF'!$C$2:$C$100,EFF!C17,'BY-RSD-EFF'!$A$2:$A$100,"BASE"),"")</f>
        <v>*3.07019607843137</v>
      </c>
    </row>
    <row r="18" spans="1:8" x14ac:dyDescent="0.2">
      <c r="A18" s="30"/>
      <c r="B18" s="30"/>
      <c r="C18" s="30"/>
      <c r="E18" s="36" t="s">
        <v>1</v>
      </c>
      <c r="F18" s="30"/>
      <c r="G18" s="30"/>
    </row>
    <row r="19" spans="1:8" ht="15" x14ac:dyDescent="0.25">
      <c r="A19" s="32" t="s">
        <v>108</v>
      </c>
      <c r="B19" s="32" t="s">
        <v>82</v>
      </c>
      <c r="C19" s="32" t="str">
        <f t="shared" si="0"/>
        <v>R*H_Att_COA*</v>
      </c>
      <c r="E19" s="32" t="s">
        <v>1</v>
      </c>
      <c r="F19" s="32" t="str">
        <f>"R*H_"&amp;A19&amp;"_"&amp;B19&amp;"*"</f>
        <v>R*H_Att_COA*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108</v>
      </c>
      <c r="B20" s="33" t="s">
        <v>113</v>
      </c>
      <c r="C20" s="33" t="str">
        <f t="shared" si="0"/>
        <v>R*H_Att_BIODST*</v>
      </c>
      <c r="E20" s="33" t="s">
        <v>1</v>
      </c>
      <c r="F20" s="33" t="str">
        <f t="shared" ref="F20:F30" si="2">"R*H_"&amp;A20&amp;"_"&amp;B20&amp;"*"</f>
        <v>R*H_Att_BIODST*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108</v>
      </c>
      <c r="B21" s="32" t="s">
        <v>114</v>
      </c>
      <c r="C21" s="32" t="str">
        <f t="shared" si="0"/>
        <v>R*H_Att_BIOETH*</v>
      </c>
      <c r="E21" s="32" t="s">
        <v>1</v>
      </c>
      <c r="F21" s="32" t="str">
        <f t="shared" si="2"/>
        <v>R*H_Att_BIOETH*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108</v>
      </c>
      <c r="B22" s="33" t="s">
        <v>115</v>
      </c>
      <c r="C22" s="33" t="str">
        <f t="shared" si="0"/>
        <v>R*H_Att_OILLPG*</v>
      </c>
      <c r="E22" s="33" t="s">
        <v>248</v>
      </c>
      <c r="F22" s="33" t="str">
        <f t="shared" si="2"/>
        <v>R*H_Att_OILLPG*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108</v>
      </c>
      <c r="B23" s="32" t="s">
        <v>83</v>
      </c>
      <c r="C23" s="32" t="str">
        <f t="shared" si="0"/>
        <v>R*H_Att_ELC*</v>
      </c>
      <c r="E23" s="32" t="s">
        <v>248</v>
      </c>
      <c r="F23" s="32" t="str">
        <f>"R*H_"&amp;A23&amp;"_*"&amp;B23&amp;"_HP*"</f>
        <v>R*H_Att_*ELC_HP*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108</v>
      </c>
      <c r="B24" s="33" t="s">
        <v>116</v>
      </c>
      <c r="C24" s="33" t="str">
        <f t="shared" si="0"/>
        <v>R*H_Att_OILKER*</v>
      </c>
      <c r="E24" s="33" t="s">
        <v>248</v>
      </c>
      <c r="F24" s="33" t="str">
        <f t="shared" si="2"/>
        <v>R*H_Att_OILKER*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108</v>
      </c>
      <c r="B25" s="32" t="s">
        <v>117</v>
      </c>
      <c r="C25" s="32" t="str">
        <f t="shared" si="0"/>
        <v>R*H_Att_GASNAT*</v>
      </c>
      <c r="E25" s="32" t="s">
        <v>248</v>
      </c>
      <c r="F25" s="32" t="str">
        <f t="shared" si="2"/>
        <v>R*H_Att_GASNAT*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108</v>
      </c>
      <c r="B26" s="33" t="s">
        <v>118</v>
      </c>
      <c r="C26" s="33" t="str">
        <f t="shared" si="0"/>
        <v>R*H_Att_PEA*</v>
      </c>
      <c r="E26" s="33" t="s">
        <v>1</v>
      </c>
      <c r="F26" s="33" t="str">
        <f t="shared" si="2"/>
        <v>R*H_Att_PEA*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108</v>
      </c>
      <c r="B27" s="32" t="s">
        <v>119</v>
      </c>
      <c r="C27" s="32" t="str">
        <f t="shared" si="0"/>
        <v>R*H_Att_SMF*</v>
      </c>
      <c r="E27" s="32" t="s">
        <v>1</v>
      </c>
      <c r="F27" s="32" t="str">
        <f t="shared" si="2"/>
        <v>R*H_Att_SMF*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108</v>
      </c>
      <c r="B28" s="33" t="s">
        <v>120</v>
      </c>
      <c r="C28" s="33" t="str">
        <f t="shared" si="0"/>
        <v>R*H_Att_BIOWOO*</v>
      </c>
      <c r="E28" s="33" t="s">
        <v>248</v>
      </c>
      <c r="F28" s="33" t="str">
        <f t="shared" si="2"/>
        <v>R*H_Att_BIOWOO*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108</v>
      </c>
      <c r="B29" s="32" t="s">
        <v>84</v>
      </c>
      <c r="C29" s="32" t="str">
        <f t="shared" si="0"/>
        <v>R*H_Att_HET*</v>
      </c>
      <c r="E29" s="32" t="s">
        <v>248</v>
      </c>
      <c r="F29" s="32" t="str">
        <f>"R*H_"&amp;A29&amp;"_*"&amp;B29&amp;"*"</f>
        <v>R*H_Att_*HET*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108</v>
      </c>
      <c r="B30" s="33" t="s">
        <v>121</v>
      </c>
      <c r="C30" s="33" t="str">
        <f t="shared" si="0"/>
        <v>R*H_Att_RENGEO*</v>
      </c>
      <c r="E30" s="33" t="s">
        <v>1</v>
      </c>
      <c r="F30" s="33" t="str">
        <f t="shared" si="2"/>
        <v>R*H_Att_RENGEO*</v>
      </c>
      <c r="G30" s="33" t="str">
        <f>IFERROR("*"&amp;AVERAGEIFS('BY-RSD-EFF'!$L$2:$L$100,'BY-RSD-EFF'!$C$2:$C$100,EFF!C30,'BY-RSD-EFF'!$A$2:$A$100,"BASE"),"")</f>
        <v>*3.11576271186441</v>
      </c>
    </row>
    <row r="31" spans="1:8" x14ac:dyDescent="0.2">
      <c r="A31" s="30"/>
      <c r="B31" s="30"/>
      <c r="C31" s="30"/>
      <c r="E31" s="36" t="s">
        <v>1</v>
      </c>
      <c r="F31" s="30"/>
      <c r="G31" s="30"/>
    </row>
    <row r="32" spans="1:8" ht="15" x14ac:dyDescent="0.25">
      <c r="A32" s="32" t="s">
        <v>126</v>
      </c>
      <c r="B32" s="32" t="s">
        <v>82</v>
      </c>
      <c r="C32" s="32" t="str">
        <f t="shared" si="0"/>
        <v>R*H_Det_COA*</v>
      </c>
      <c r="E32" s="32" t="s">
        <v>1</v>
      </c>
      <c r="F32" s="32" t="str">
        <f>"R*H_"&amp;A32&amp;"_"&amp;B32&amp;"*"</f>
        <v>R*H_Det_COA*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126</v>
      </c>
      <c r="B33" s="33" t="s">
        <v>113</v>
      </c>
      <c r="C33" s="33" t="str">
        <f t="shared" si="0"/>
        <v>R*H_Det_BIODST*</v>
      </c>
      <c r="D33" s="25"/>
      <c r="E33" s="33" t="s">
        <v>1</v>
      </c>
      <c r="F33" s="33" t="str">
        <f t="shared" ref="F33:F43" si="3">"R*H_"&amp;A33&amp;"_"&amp;B33&amp;"*"</f>
        <v>R*H_Det_BIODST*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126</v>
      </c>
      <c r="B34" s="32" t="s">
        <v>114</v>
      </c>
      <c r="C34" s="32" t="str">
        <f t="shared" si="0"/>
        <v>R*H_Det_BIOETH*</v>
      </c>
      <c r="E34" s="32" t="s">
        <v>1</v>
      </c>
      <c r="F34" s="32" t="str">
        <f t="shared" si="3"/>
        <v>R*H_Det_BIOETH*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126</v>
      </c>
      <c r="B35" s="33" t="s">
        <v>115</v>
      </c>
      <c r="C35" s="33" t="str">
        <f t="shared" si="0"/>
        <v>R*H_Det_OILLPG*</v>
      </c>
      <c r="E35" s="33" t="s">
        <v>248</v>
      </c>
      <c r="F35" s="33" t="str">
        <f t="shared" si="3"/>
        <v>R*H_Det_OILLPG*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126</v>
      </c>
      <c r="B36" s="32" t="s">
        <v>83</v>
      </c>
      <c r="C36" s="32" t="str">
        <f t="shared" si="0"/>
        <v>R*H_Det_ELC*</v>
      </c>
      <c r="E36" s="32" t="s">
        <v>248</v>
      </c>
      <c r="F36" s="32" t="str">
        <f>"R*H_"&amp;A36&amp;"_*"&amp;B36&amp;"_HP*"</f>
        <v>R*H_Det_*ELC_HP*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126</v>
      </c>
      <c r="B37" s="33" t="s">
        <v>116</v>
      </c>
      <c r="C37" s="33" t="str">
        <f t="shared" si="0"/>
        <v>R*H_Det_OILKER*</v>
      </c>
      <c r="E37" s="33" t="s">
        <v>248</v>
      </c>
      <c r="F37" s="33" t="str">
        <f t="shared" si="3"/>
        <v>R*H_Det_OILKER*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126</v>
      </c>
      <c r="B38" s="32" t="s">
        <v>117</v>
      </c>
      <c r="C38" s="32" t="str">
        <f t="shared" si="0"/>
        <v>R*H_Det_GASNAT*</v>
      </c>
      <c r="E38" s="32" t="s">
        <v>248</v>
      </c>
      <c r="F38" s="32" t="str">
        <f t="shared" si="3"/>
        <v>R*H_Det_GASNAT*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126</v>
      </c>
      <c r="B39" s="33" t="s">
        <v>118</v>
      </c>
      <c r="C39" s="33" t="str">
        <f t="shared" si="0"/>
        <v>R*H_Det_PEA*</v>
      </c>
      <c r="E39" s="33" t="s">
        <v>1</v>
      </c>
      <c r="F39" s="33" t="str">
        <f t="shared" si="3"/>
        <v>R*H_Det_PEA*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126</v>
      </c>
      <c r="B40" s="32" t="s">
        <v>119</v>
      </c>
      <c r="C40" s="32" t="str">
        <f t="shared" si="0"/>
        <v>R*H_Det_SMF*</v>
      </c>
      <c r="E40" s="32" t="s">
        <v>1</v>
      </c>
      <c r="F40" s="32" t="str">
        <f t="shared" si="3"/>
        <v>R*H_Det_SMF*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126</v>
      </c>
      <c r="B41" s="33" t="s">
        <v>120</v>
      </c>
      <c r="C41" s="33" t="str">
        <f t="shared" si="0"/>
        <v>R*H_Det_BIOWOO*</v>
      </c>
      <c r="E41" s="33" t="s">
        <v>248</v>
      </c>
      <c r="F41" s="33" t="str">
        <f t="shared" si="3"/>
        <v>R*H_Det_BIOWOO*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126</v>
      </c>
      <c r="B42" s="32" t="s">
        <v>84</v>
      </c>
      <c r="C42" s="32" t="str">
        <f t="shared" si="0"/>
        <v>R*H_Det_HET*</v>
      </c>
      <c r="E42" s="32" t="s">
        <v>248</v>
      </c>
      <c r="F42" s="32" t="str">
        <f>"R*H_"&amp;A42&amp;"_*"&amp;B42&amp;"*"</f>
        <v>R*H_Det_*HET*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126</v>
      </c>
      <c r="B43" s="33" t="s">
        <v>121</v>
      </c>
      <c r="C43" s="33" t="str">
        <f t="shared" si="0"/>
        <v>R*H_Det_RENGEO*</v>
      </c>
      <c r="E43" s="33" t="s">
        <v>1</v>
      </c>
      <c r="F43" s="33" t="str">
        <f t="shared" si="3"/>
        <v>R*H_Det_RENGEO*</v>
      </c>
      <c r="G43" s="33" t="str">
        <f>IFERROR("*"&amp;AVERAGEIFS('BY-RSD-EFF'!$L$2:$L$100,'BY-RSD-EFF'!$C$2:$C$100,EFF!C43,'BY-RSD-EFF'!$A$2:$A$100,"BASE"),"")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240</v>
      </c>
      <c r="C2" t="s">
        <v>145</v>
      </c>
      <c r="D2" t="s">
        <v>146</v>
      </c>
      <c r="E2" t="s">
        <v>146</v>
      </c>
      <c r="F2" t="s">
        <v>242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0.9</v>
      </c>
      <c r="M2">
        <v>0.9</v>
      </c>
    </row>
    <row r="3" spans="1:13" x14ac:dyDescent="0.2">
      <c r="A3" t="s">
        <v>77</v>
      </c>
      <c r="B3" t="s">
        <v>240</v>
      </c>
      <c r="C3" t="s">
        <v>148</v>
      </c>
      <c r="D3" t="s">
        <v>146</v>
      </c>
      <c r="E3" t="s">
        <v>146</v>
      </c>
      <c r="F3" t="s">
        <v>242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0.9</v>
      </c>
      <c r="M3">
        <v>0.9</v>
      </c>
    </row>
    <row r="4" spans="1:13" x14ac:dyDescent="0.2">
      <c r="A4" t="s">
        <v>77</v>
      </c>
      <c r="B4" t="s">
        <v>240</v>
      </c>
      <c r="C4" t="s">
        <v>149</v>
      </c>
      <c r="D4" t="s">
        <v>146</v>
      </c>
      <c r="E4" t="s">
        <v>146</v>
      </c>
      <c r="F4" t="s">
        <v>242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0.68804511278195502</v>
      </c>
      <c r="M4">
        <v>0.68804511278195502</v>
      </c>
    </row>
    <row r="5" spans="1:13" x14ac:dyDescent="0.2">
      <c r="A5" t="s">
        <v>77</v>
      </c>
      <c r="B5" t="s">
        <v>240</v>
      </c>
      <c r="C5" t="s">
        <v>150</v>
      </c>
      <c r="D5" t="s">
        <v>146</v>
      </c>
      <c r="E5" t="s">
        <v>146</v>
      </c>
      <c r="F5" t="s">
        <v>242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0.59018803418803401</v>
      </c>
      <c r="M5">
        <v>0.59018803418803401</v>
      </c>
    </row>
    <row r="6" spans="1:13" x14ac:dyDescent="0.2">
      <c r="A6" t="s">
        <v>77</v>
      </c>
      <c r="B6" t="s">
        <v>240</v>
      </c>
      <c r="C6" t="s">
        <v>151</v>
      </c>
      <c r="D6" t="s">
        <v>146</v>
      </c>
      <c r="E6" t="s">
        <v>146</v>
      </c>
      <c r="F6" t="s">
        <v>242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</v>
      </c>
      <c r="M6">
        <v>1</v>
      </c>
    </row>
    <row r="7" spans="1:13" x14ac:dyDescent="0.2">
      <c r="A7" t="s">
        <v>77</v>
      </c>
      <c r="B7" t="s">
        <v>240</v>
      </c>
      <c r="C7" t="s">
        <v>152</v>
      </c>
      <c r="D7" t="s">
        <v>146</v>
      </c>
      <c r="E7" t="s">
        <v>146</v>
      </c>
      <c r="F7" t="s">
        <v>242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3.07019607843137</v>
      </c>
      <c r="M7">
        <v>3.07019607843137</v>
      </c>
    </row>
    <row r="8" spans="1:13" x14ac:dyDescent="0.2">
      <c r="A8" t="s">
        <v>77</v>
      </c>
      <c r="B8" t="s">
        <v>240</v>
      </c>
      <c r="C8" t="s">
        <v>153</v>
      </c>
      <c r="D8" t="s">
        <v>146</v>
      </c>
      <c r="E8" t="s">
        <v>146</v>
      </c>
      <c r="F8" t="s">
        <v>242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0.810268817204301</v>
      </c>
      <c r="M8">
        <v>0.810268817204301</v>
      </c>
    </row>
    <row r="9" spans="1:13" x14ac:dyDescent="0.2">
      <c r="A9" t="s">
        <v>77</v>
      </c>
      <c r="B9" t="s">
        <v>240</v>
      </c>
      <c r="C9" t="s">
        <v>154</v>
      </c>
      <c r="D9" t="s">
        <v>146</v>
      </c>
      <c r="E9" t="s">
        <v>146</v>
      </c>
      <c r="F9" t="s">
        <v>242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240</v>
      </c>
      <c r="C10" t="s">
        <v>155</v>
      </c>
      <c r="D10" t="s">
        <v>146</v>
      </c>
      <c r="E10" t="s">
        <v>146</v>
      </c>
      <c r="F10" t="s">
        <v>242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240</v>
      </c>
      <c r="C11" t="s">
        <v>156</v>
      </c>
      <c r="D11" t="s">
        <v>146</v>
      </c>
      <c r="E11" t="s">
        <v>146</v>
      </c>
      <c r="F11" t="s">
        <v>242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240</v>
      </c>
      <c r="C12" t="s">
        <v>157</v>
      </c>
      <c r="D12" t="s">
        <v>146</v>
      </c>
      <c r="E12" t="s">
        <v>146</v>
      </c>
      <c r="F12" t="s">
        <v>242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240</v>
      </c>
      <c r="C13" t="s">
        <v>158</v>
      </c>
      <c r="D13" t="s">
        <v>146</v>
      </c>
      <c r="E13" t="s">
        <v>146</v>
      </c>
      <c r="F13" t="s">
        <v>242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3.07019607843137</v>
      </c>
      <c r="M13">
        <v>3.07019607843137</v>
      </c>
    </row>
    <row r="14" spans="1:13" x14ac:dyDescent="0.2">
      <c r="A14" t="s">
        <v>77</v>
      </c>
      <c r="B14" t="s">
        <v>240</v>
      </c>
      <c r="C14" t="s">
        <v>159</v>
      </c>
      <c r="D14" t="s">
        <v>146</v>
      </c>
      <c r="E14" t="s">
        <v>146</v>
      </c>
      <c r="F14" t="s">
        <v>242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0.58177777777777795</v>
      </c>
      <c r="M14">
        <v>0.58177777777777795</v>
      </c>
    </row>
    <row r="15" spans="1:13" x14ac:dyDescent="0.2">
      <c r="A15" t="s">
        <v>77</v>
      </c>
      <c r="B15" t="s">
        <v>240</v>
      </c>
      <c r="C15" t="s">
        <v>160</v>
      </c>
      <c r="D15" t="s">
        <v>146</v>
      </c>
      <c r="E15" t="s">
        <v>146</v>
      </c>
      <c r="F15" t="s">
        <v>242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</v>
      </c>
      <c r="M15">
        <v>1</v>
      </c>
    </row>
    <row r="16" spans="1:13" x14ac:dyDescent="0.2">
      <c r="A16" t="s">
        <v>77</v>
      </c>
      <c r="B16" t="s">
        <v>240</v>
      </c>
      <c r="C16" t="s">
        <v>161</v>
      </c>
      <c r="D16" t="s">
        <v>146</v>
      </c>
      <c r="E16" t="s">
        <v>146</v>
      </c>
      <c r="F16" t="s">
        <v>242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0.9</v>
      </c>
      <c r="M16">
        <v>0.9</v>
      </c>
    </row>
    <row r="17" spans="1:13" x14ac:dyDescent="0.2">
      <c r="A17" t="s">
        <v>77</v>
      </c>
      <c r="B17" t="s">
        <v>240</v>
      </c>
      <c r="C17" t="s">
        <v>162</v>
      </c>
      <c r="D17" t="s">
        <v>146</v>
      </c>
      <c r="E17" t="s">
        <v>146</v>
      </c>
      <c r="F17" t="s">
        <v>242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0.70400656814449902</v>
      </c>
      <c r="M17">
        <v>0.70400656814449902</v>
      </c>
    </row>
    <row r="18" spans="1:13" x14ac:dyDescent="0.2">
      <c r="A18" t="s">
        <v>77</v>
      </c>
      <c r="B18" t="s">
        <v>240</v>
      </c>
      <c r="C18" t="s">
        <v>163</v>
      </c>
      <c r="D18" t="s">
        <v>146</v>
      </c>
      <c r="E18" t="s">
        <v>146</v>
      </c>
      <c r="F18" t="s">
        <v>242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0.55798087905732696</v>
      </c>
      <c r="M18">
        <v>0.55798087905732696</v>
      </c>
    </row>
    <row r="19" spans="1:13" x14ac:dyDescent="0.2">
      <c r="A19" t="s">
        <v>77</v>
      </c>
      <c r="B19" t="s">
        <v>240</v>
      </c>
      <c r="C19" t="s">
        <v>164</v>
      </c>
      <c r="D19" t="s">
        <v>146</v>
      </c>
      <c r="E19" t="s">
        <v>146</v>
      </c>
      <c r="F19" t="s">
        <v>242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</v>
      </c>
      <c r="M19">
        <v>1</v>
      </c>
    </row>
    <row r="20" spans="1:13" x14ac:dyDescent="0.2">
      <c r="A20" t="s">
        <v>77</v>
      </c>
      <c r="B20" t="s">
        <v>240</v>
      </c>
      <c r="C20" t="s">
        <v>165</v>
      </c>
      <c r="D20" t="s">
        <v>146</v>
      </c>
      <c r="E20" t="s">
        <v>146</v>
      </c>
      <c r="F20" t="s">
        <v>242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3.1157627118644098</v>
      </c>
      <c r="M20">
        <v>3.1157627118644098</v>
      </c>
    </row>
    <row r="21" spans="1:13" x14ac:dyDescent="0.2">
      <c r="A21" t="s">
        <v>77</v>
      </c>
      <c r="B21" t="s">
        <v>240</v>
      </c>
      <c r="C21" t="s">
        <v>166</v>
      </c>
      <c r="D21" t="s">
        <v>146</v>
      </c>
      <c r="E21" t="s">
        <v>146</v>
      </c>
      <c r="F21" t="s">
        <v>242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0.81729411764705895</v>
      </c>
      <c r="M21">
        <v>0.81729411764705895</v>
      </c>
    </row>
    <row r="22" spans="1:13" x14ac:dyDescent="0.2">
      <c r="A22" t="s">
        <v>77</v>
      </c>
      <c r="B22" t="s">
        <v>240</v>
      </c>
      <c r="C22" t="s">
        <v>167</v>
      </c>
      <c r="D22" t="s">
        <v>146</v>
      </c>
      <c r="E22" t="s">
        <v>146</v>
      </c>
      <c r="F22" t="s">
        <v>242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240</v>
      </c>
      <c r="C23" t="s">
        <v>168</v>
      </c>
      <c r="D23" t="s">
        <v>146</v>
      </c>
      <c r="E23" t="s">
        <v>146</v>
      </c>
      <c r="F23" t="s">
        <v>242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240</v>
      </c>
      <c r="C24" t="s">
        <v>169</v>
      </c>
      <c r="D24" t="s">
        <v>146</v>
      </c>
      <c r="E24" t="s">
        <v>146</v>
      </c>
      <c r="F24" t="s">
        <v>242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240</v>
      </c>
      <c r="C25" t="s">
        <v>170</v>
      </c>
      <c r="D25" t="s">
        <v>146</v>
      </c>
      <c r="E25" t="s">
        <v>146</v>
      </c>
      <c r="F25" t="s">
        <v>242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240</v>
      </c>
      <c r="C26" t="s">
        <v>171</v>
      </c>
      <c r="D26" t="s">
        <v>146</v>
      </c>
      <c r="E26" t="s">
        <v>146</v>
      </c>
      <c r="F26" t="s">
        <v>242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3.1157627118644098</v>
      </c>
      <c r="M26">
        <v>3.1157627118644098</v>
      </c>
    </row>
    <row r="27" spans="1:13" x14ac:dyDescent="0.2">
      <c r="A27" t="s">
        <v>77</v>
      </c>
      <c r="B27" t="s">
        <v>240</v>
      </c>
      <c r="C27" t="s">
        <v>172</v>
      </c>
      <c r="D27" t="s">
        <v>146</v>
      </c>
      <c r="E27" t="s">
        <v>146</v>
      </c>
      <c r="F27" t="s">
        <v>242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0.57113772455089795</v>
      </c>
      <c r="M27">
        <v>0.57113772455089795</v>
      </c>
    </row>
    <row r="28" spans="1:13" x14ac:dyDescent="0.2">
      <c r="A28" t="s">
        <v>77</v>
      </c>
      <c r="B28" t="s">
        <v>240</v>
      </c>
      <c r="C28" t="s">
        <v>173</v>
      </c>
      <c r="D28" t="s">
        <v>146</v>
      </c>
      <c r="E28" t="s">
        <v>146</v>
      </c>
      <c r="F28" t="s">
        <v>242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0.9</v>
      </c>
      <c r="M28">
        <v>0.9</v>
      </c>
    </row>
    <row r="29" spans="1:13" x14ac:dyDescent="0.2">
      <c r="A29" t="s">
        <v>77</v>
      </c>
      <c r="B29" t="s">
        <v>240</v>
      </c>
      <c r="C29" t="s">
        <v>174</v>
      </c>
      <c r="D29" t="s">
        <v>146</v>
      </c>
      <c r="E29" t="s">
        <v>146</v>
      </c>
      <c r="F29" t="s">
        <v>242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0.9</v>
      </c>
      <c r="M29">
        <v>0.9</v>
      </c>
    </row>
    <row r="30" spans="1:13" x14ac:dyDescent="0.2">
      <c r="A30" t="s">
        <v>77</v>
      </c>
      <c r="B30" t="s">
        <v>240</v>
      </c>
      <c r="C30" t="s">
        <v>175</v>
      </c>
      <c r="D30" t="s">
        <v>146</v>
      </c>
      <c r="E30" t="s">
        <v>146</v>
      </c>
      <c r="F30" t="s">
        <v>242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0.72928609692169399</v>
      </c>
      <c r="M30">
        <v>0.72928609692169399</v>
      </c>
    </row>
    <row r="31" spans="1:13" x14ac:dyDescent="0.2">
      <c r="A31" t="s">
        <v>77</v>
      </c>
      <c r="B31" t="s">
        <v>240</v>
      </c>
      <c r="C31" t="s">
        <v>176</v>
      </c>
      <c r="D31" t="s">
        <v>146</v>
      </c>
      <c r="E31" t="s">
        <v>146</v>
      </c>
      <c r="F31" t="s">
        <v>242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0.619863294600137</v>
      </c>
      <c r="M31">
        <v>0.619863294600137</v>
      </c>
    </row>
    <row r="32" spans="1:13" x14ac:dyDescent="0.2">
      <c r="A32" t="s">
        <v>77</v>
      </c>
      <c r="B32" t="s">
        <v>240</v>
      </c>
      <c r="C32" t="s">
        <v>177</v>
      </c>
      <c r="D32" t="s">
        <v>146</v>
      </c>
      <c r="E32" t="s">
        <v>146</v>
      </c>
      <c r="F32" t="s">
        <v>242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0.99952095808383201</v>
      </c>
      <c r="M32">
        <v>0.99952095808383201</v>
      </c>
    </row>
    <row r="33" spans="1:13" x14ac:dyDescent="0.2">
      <c r="A33" t="s">
        <v>77</v>
      </c>
      <c r="B33" t="s">
        <v>240</v>
      </c>
      <c r="C33" t="s">
        <v>178</v>
      </c>
      <c r="D33" t="s">
        <v>146</v>
      </c>
      <c r="E33" t="s">
        <v>146</v>
      </c>
      <c r="F33" t="s">
        <v>242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3.0897837837837798</v>
      </c>
      <c r="M33">
        <v>3.0897837837837798</v>
      </c>
    </row>
    <row r="34" spans="1:13" x14ac:dyDescent="0.2">
      <c r="A34" t="s">
        <v>77</v>
      </c>
      <c r="B34" t="s">
        <v>240</v>
      </c>
      <c r="C34" t="s">
        <v>179</v>
      </c>
      <c r="D34" t="s">
        <v>146</v>
      </c>
      <c r="E34" t="s">
        <v>146</v>
      </c>
      <c r="F34" t="s">
        <v>242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0.82728758169934602</v>
      </c>
      <c r="M34">
        <v>0.82728758169934602</v>
      </c>
    </row>
    <row r="35" spans="1:13" x14ac:dyDescent="0.2">
      <c r="A35" t="s">
        <v>77</v>
      </c>
      <c r="B35" t="s">
        <v>240</v>
      </c>
      <c r="C35" t="s">
        <v>180</v>
      </c>
      <c r="D35" t="s">
        <v>146</v>
      </c>
      <c r="E35" t="s">
        <v>146</v>
      </c>
      <c r="F35" t="s">
        <v>242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240</v>
      </c>
      <c r="C36" t="s">
        <v>181</v>
      </c>
      <c r="D36" t="s">
        <v>146</v>
      </c>
      <c r="E36" t="s">
        <v>146</v>
      </c>
      <c r="F36" t="s">
        <v>242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240</v>
      </c>
      <c r="C37" t="s">
        <v>182</v>
      </c>
      <c r="D37" t="s">
        <v>146</v>
      </c>
      <c r="E37" t="s">
        <v>146</v>
      </c>
      <c r="F37" t="s">
        <v>242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240</v>
      </c>
      <c r="C38" t="s">
        <v>183</v>
      </c>
      <c r="D38" t="s">
        <v>146</v>
      </c>
      <c r="E38" t="s">
        <v>146</v>
      </c>
      <c r="F38" t="s">
        <v>242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240</v>
      </c>
      <c r="C39" t="s">
        <v>184</v>
      </c>
      <c r="D39" t="s">
        <v>146</v>
      </c>
      <c r="E39" t="s">
        <v>146</v>
      </c>
      <c r="F39" t="s">
        <v>242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3.0897837837837798</v>
      </c>
      <c r="M39">
        <v>3.0897837837837798</v>
      </c>
    </row>
    <row r="40" spans="1:13" x14ac:dyDescent="0.2">
      <c r="A40" t="s">
        <v>77</v>
      </c>
      <c r="B40" t="s">
        <v>240</v>
      </c>
      <c r="C40" t="s">
        <v>185</v>
      </c>
      <c r="D40" t="s">
        <v>146</v>
      </c>
      <c r="E40" t="s">
        <v>146</v>
      </c>
      <c r="F40" t="s">
        <v>242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0.61474226804123699</v>
      </c>
      <c r="M40">
        <v>0.61474226804123699</v>
      </c>
    </row>
    <row r="41" spans="1:13" x14ac:dyDescent="0.2">
      <c r="A41" t="s">
        <v>77</v>
      </c>
      <c r="B41" t="s">
        <v>240</v>
      </c>
      <c r="C41" t="s">
        <v>187</v>
      </c>
      <c r="D41" t="s">
        <v>146</v>
      </c>
      <c r="E41" t="s">
        <v>146</v>
      </c>
      <c r="F41" t="s">
        <v>242</v>
      </c>
      <c r="G41">
        <v>2018</v>
      </c>
      <c r="H41" t="s">
        <v>146</v>
      </c>
      <c r="I41" t="s">
        <v>146</v>
      </c>
      <c r="J41" t="s">
        <v>146</v>
      </c>
      <c r="K41" t="s">
        <v>146</v>
      </c>
      <c r="L41">
        <v>0.9</v>
      </c>
      <c r="M41">
        <v>0.9</v>
      </c>
    </row>
    <row r="42" spans="1:13" x14ac:dyDescent="0.2">
      <c r="A42" t="s">
        <v>77</v>
      </c>
      <c r="B42" t="s">
        <v>240</v>
      </c>
      <c r="C42" t="s">
        <v>188</v>
      </c>
      <c r="D42" t="s">
        <v>146</v>
      </c>
      <c r="E42" t="s">
        <v>146</v>
      </c>
      <c r="F42" t="s">
        <v>242</v>
      </c>
      <c r="G42">
        <v>2018</v>
      </c>
      <c r="H42" t="s">
        <v>146</v>
      </c>
      <c r="I42" t="s">
        <v>146</v>
      </c>
      <c r="J42" t="s">
        <v>146</v>
      </c>
      <c r="K42" t="s">
        <v>146</v>
      </c>
      <c r="L42">
        <v>0.9</v>
      </c>
      <c r="M42">
        <v>0.9</v>
      </c>
    </row>
    <row r="43" spans="1:13" x14ac:dyDescent="0.2">
      <c r="A43" t="s">
        <v>77</v>
      </c>
      <c r="B43" t="s">
        <v>240</v>
      </c>
      <c r="C43" t="s">
        <v>189</v>
      </c>
      <c r="D43" t="s">
        <v>146</v>
      </c>
      <c r="E43" t="s">
        <v>146</v>
      </c>
      <c r="F43" t="s">
        <v>242</v>
      </c>
      <c r="G43">
        <v>2018</v>
      </c>
      <c r="H43" t="s">
        <v>146</v>
      </c>
      <c r="I43" t="s">
        <v>146</v>
      </c>
      <c r="J43" t="s">
        <v>146</v>
      </c>
      <c r="K43" t="s">
        <v>146</v>
      </c>
      <c r="L43">
        <v>0.68804511278195502</v>
      </c>
      <c r="M43">
        <v>0.68804511278195502</v>
      </c>
    </row>
    <row r="44" spans="1:13" x14ac:dyDescent="0.2">
      <c r="A44" t="s">
        <v>77</v>
      </c>
      <c r="B44" t="s">
        <v>240</v>
      </c>
      <c r="C44" t="s">
        <v>190</v>
      </c>
      <c r="D44" t="s">
        <v>146</v>
      </c>
      <c r="E44" t="s">
        <v>146</v>
      </c>
      <c r="F44" t="s">
        <v>242</v>
      </c>
      <c r="G44">
        <v>2018</v>
      </c>
      <c r="H44" t="s">
        <v>146</v>
      </c>
      <c r="I44" t="s">
        <v>146</v>
      </c>
      <c r="J44" t="s">
        <v>146</v>
      </c>
      <c r="K44" t="s">
        <v>146</v>
      </c>
      <c r="L44">
        <v>0.59018803418803401</v>
      </c>
      <c r="M44">
        <v>0.59018803418803401</v>
      </c>
    </row>
    <row r="45" spans="1:13" x14ac:dyDescent="0.2">
      <c r="A45" t="s">
        <v>77</v>
      </c>
      <c r="B45" t="s">
        <v>240</v>
      </c>
      <c r="C45" t="s">
        <v>191</v>
      </c>
      <c r="D45" t="s">
        <v>146</v>
      </c>
      <c r="E45" t="s">
        <v>146</v>
      </c>
      <c r="F45" t="s">
        <v>242</v>
      </c>
      <c r="G45">
        <v>2018</v>
      </c>
      <c r="H45" t="s">
        <v>146</v>
      </c>
      <c r="I45" t="s">
        <v>146</v>
      </c>
      <c r="J45" t="s">
        <v>146</v>
      </c>
      <c r="K45" t="s">
        <v>146</v>
      </c>
      <c r="L45">
        <v>1</v>
      </c>
      <c r="M45">
        <v>1</v>
      </c>
    </row>
    <row r="46" spans="1:13" x14ac:dyDescent="0.2">
      <c r="A46" t="s">
        <v>77</v>
      </c>
      <c r="B46" t="s">
        <v>240</v>
      </c>
      <c r="C46" t="s">
        <v>192</v>
      </c>
      <c r="D46" t="s">
        <v>146</v>
      </c>
      <c r="E46" t="s">
        <v>146</v>
      </c>
      <c r="F46" t="s">
        <v>242</v>
      </c>
      <c r="G46">
        <v>2018</v>
      </c>
      <c r="H46" t="s">
        <v>146</v>
      </c>
      <c r="I46" t="s">
        <v>146</v>
      </c>
      <c r="J46" t="s">
        <v>146</v>
      </c>
      <c r="K46" t="s">
        <v>146</v>
      </c>
      <c r="L46">
        <v>3.07019607843137</v>
      </c>
      <c r="M46">
        <v>3.07019607843137</v>
      </c>
    </row>
    <row r="47" spans="1:13" x14ac:dyDescent="0.2">
      <c r="A47" t="s">
        <v>77</v>
      </c>
      <c r="B47" t="s">
        <v>240</v>
      </c>
      <c r="C47" t="s">
        <v>193</v>
      </c>
      <c r="D47" t="s">
        <v>146</v>
      </c>
      <c r="E47" t="s">
        <v>146</v>
      </c>
      <c r="F47" t="s">
        <v>242</v>
      </c>
      <c r="G47">
        <v>2018</v>
      </c>
      <c r="H47" t="s">
        <v>146</v>
      </c>
      <c r="I47" t="s">
        <v>146</v>
      </c>
      <c r="J47" t="s">
        <v>146</v>
      </c>
      <c r="K47" t="s">
        <v>146</v>
      </c>
      <c r="L47">
        <v>0.810268817204301</v>
      </c>
      <c r="M47">
        <v>0.810268817204301</v>
      </c>
    </row>
    <row r="48" spans="1:13" x14ac:dyDescent="0.2">
      <c r="A48" t="s">
        <v>77</v>
      </c>
      <c r="B48" t="s">
        <v>240</v>
      </c>
      <c r="C48" t="s">
        <v>194</v>
      </c>
      <c r="D48" t="s">
        <v>146</v>
      </c>
      <c r="E48" t="s">
        <v>146</v>
      </c>
      <c r="F48" t="s">
        <v>242</v>
      </c>
      <c r="G48">
        <v>2018</v>
      </c>
      <c r="H48" t="s">
        <v>146</v>
      </c>
      <c r="I48" t="s">
        <v>146</v>
      </c>
      <c r="J48" t="s">
        <v>146</v>
      </c>
      <c r="K48" t="s">
        <v>146</v>
      </c>
      <c r="L48">
        <v>0.39838442187649997</v>
      </c>
      <c r="M48">
        <v>0.39838442187649997</v>
      </c>
    </row>
    <row r="49" spans="1:13" x14ac:dyDescent="0.2">
      <c r="A49" t="s">
        <v>77</v>
      </c>
      <c r="B49" t="s">
        <v>240</v>
      </c>
      <c r="C49" t="s">
        <v>195</v>
      </c>
      <c r="D49" t="s">
        <v>146</v>
      </c>
      <c r="E49" t="s">
        <v>146</v>
      </c>
      <c r="F49" t="s">
        <v>242</v>
      </c>
      <c r="G49">
        <v>2018</v>
      </c>
      <c r="H49" t="s">
        <v>146</v>
      </c>
      <c r="I49" t="s">
        <v>146</v>
      </c>
      <c r="J49" t="s">
        <v>146</v>
      </c>
      <c r="K49" t="s">
        <v>146</v>
      </c>
      <c r="L49">
        <v>0.81016216216216197</v>
      </c>
      <c r="M49">
        <v>0.81016216216216197</v>
      </c>
    </row>
    <row r="50" spans="1:13" x14ac:dyDescent="0.2">
      <c r="A50" t="s">
        <v>77</v>
      </c>
      <c r="B50" t="s">
        <v>240</v>
      </c>
      <c r="C50" t="s">
        <v>196</v>
      </c>
      <c r="D50" t="s">
        <v>146</v>
      </c>
      <c r="E50" t="s">
        <v>146</v>
      </c>
      <c r="F50" t="s">
        <v>242</v>
      </c>
      <c r="G50">
        <v>2018</v>
      </c>
      <c r="H50" t="s">
        <v>146</v>
      </c>
      <c r="I50" t="s">
        <v>146</v>
      </c>
      <c r="J50" t="s">
        <v>146</v>
      </c>
      <c r="K50" t="s">
        <v>146</v>
      </c>
      <c r="L50">
        <v>0.80677902621722797</v>
      </c>
      <c r="M50">
        <v>0.80677902621722797</v>
      </c>
    </row>
    <row r="51" spans="1:13" x14ac:dyDescent="0.2">
      <c r="A51" t="s">
        <v>77</v>
      </c>
      <c r="B51" t="s">
        <v>240</v>
      </c>
      <c r="C51" t="s">
        <v>197</v>
      </c>
      <c r="D51" t="s">
        <v>146</v>
      </c>
      <c r="E51" t="s">
        <v>146</v>
      </c>
      <c r="F51" t="s">
        <v>242</v>
      </c>
      <c r="G51">
        <v>2018</v>
      </c>
      <c r="H51" t="s">
        <v>146</v>
      </c>
      <c r="I51" t="s">
        <v>146</v>
      </c>
      <c r="J51" t="s">
        <v>146</v>
      </c>
      <c r="K51" t="s">
        <v>146</v>
      </c>
      <c r="L51">
        <v>0.52500000000000002</v>
      </c>
      <c r="M51">
        <v>0.52500000000000002</v>
      </c>
    </row>
    <row r="52" spans="1:13" x14ac:dyDescent="0.2">
      <c r="A52" t="s">
        <v>77</v>
      </c>
      <c r="B52" t="s">
        <v>240</v>
      </c>
      <c r="C52" t="s">
        <v>198</v>
      </c>
      <c r="D52" t="s">
        <v>146</v>
      </c>
      <c r="E52" t="s">
        <v>146</v>
      </c>
      <c r="F52" t="s">
        <v>242</v>
      </c>
      <c r="G52">
        <v>2018</v>
      </c>
      <c r="H52" t="s">
        <v>146</v>
      </c>
      <c r="I52" t="s">
        <v>146</v>
      </c>
      <c r="J52" t="s">
        <v>146</v>
      </c>
      <c r="K52" t="s">
        <v>146</v>
      </c>
      <c r="L52">
        <v>1</v>
      </c>
      <c r="M52">
        <v>1</v>
      </c>
    </row>
    <row r="53" spans="1:13" x14ac:dyDescent="0.2">
      <c r="A53" t="s">
        <v>77</v>
      </c>
      <c r="B53" t="s">
        <v>240</v>
      </c>
      <c r="C53" t="s">
        <v>199</v>
      </c>
      <c r="D53" t="s">
        <v>146</v>
      </c>
      <c r="E53" t="s">
        <v>146</v>
      </c>
      <c r="F53" t="s">
        <v>242</v>
      </c>
      <c r="G53">
        <v>2018</v>
      </c>
      <c r="H53" t="s">
        <v>146</v>
      </c>
      <c r="I53" t="s">
        <v>146</v>
      </c>
      <c r="J53" t="s">
        <v>146</v>
      </c>
      <c r="K53" t="s">
        <v>146</v>
      </c>
      <c r="L53">
        <v>0.58177777777777795</v>
      </c>
      <c r="M53">
        <v>0.58177777777777795</v>
      </c>
    </row>
    <row r="54" spans="1:13" x14ac:dyDescent="0.2">
      <c r="A54" t="s">
        <v>77</v>
      </c>
      <c r="B54" t="s">
        <v>240</v>
      </c>
      <c r="C54" t="s">
        <v>200</v>
      </c>
      <c r="D54" t="s">
        <v>146</v>
      </c>
      <c r="E54" t="s">
        <v>146</v>
      </c>
      <c r="F54" t="s">
        <v>242</v>
      </c>
      <c r="G54">
        <v>2018</v>
      </c>
      <c r="H54" t="s">
        <v>146</v>
      </c>
      <c r="I54" t="s">
        <v>146</v>
      </c>
      <c r="J54" t="s">
        <v>146</v>
      </c>
      <c r="K54" t="s">
        <v>146</v>
      </c>
      <c r="L54">
        <v>1</v>
      </c>
      <c r="M54">
        <v>1</v>
      </c>
    </row>
    <row r="55" spans="1:13" x14ac:dyDescent="0.2">
      <c r="A55" t="s">
        <v>77</v>
      </c>
      <c r="B55" t="s">
        <v>240</v>
      </c>
      <c r="C55" t="s">
        <v>201</v>
      </c>
      <c r="D55" t="s">
        <v>146</v>
      </c>
      <c r="E55" t="s">
        <v>146</v>
      </c>
      <c r="F55" t="s">
        <v>242</v>
      </c>
      <c r="G55">
        <v>2018</v>
      </c>
      <c r="H55" t="s">
        <v>146</v>
      </c>
      <c r="I55" t="s">
        <v>146</v>
      </c>
      <c r="J55" t="s">
        <v>146</v>
      </c>
      <c r="K55" t="s">
        <v>146</v>
      </c>
      <c r="L55">
        <v>0.9</v>
      </c>
      <c r="M55">
        <v>0.9</v>
      </c>
    </row>
    <row r="56" spans="1:13" x14ac:dyDescent="0.2">
      <c r="A56" t="s">
        <v>77</v>
      </c>
      <c r="B56" t="s">
        <v>240</v>
      </c>
      <c r="C56" t="s">
        <v>202</v>
      </c>
      <c r="D56" t="s">
        <v>146</v>
      </c>
      <c r="E56" t="s">
        <v>146</v>
      </c>
      <c r="F56" t="s">
        <v>242</v>
      </c>
      <c r="G56">
        <v>2018</v>
      </c>
      <c r="H56" t="s">
        <v>146</v>
      </c>
      <c r="I56" t="s">
        <v>146</v>
      </c>
      <c r="J56" t="s">
        <v>146</v>
      </c>
      <c r="K56" t="s">
        <v>146</v>
      </c>
      <c r="L56">
        <v>0.70400656814449902</v>
      </c>
      <c r="M56">
        <v>0.70400656814449902</v>
      </c>
    </row>
    <row r="57" spans="1:13" x14ac:dyDescent="0.2">
      <c r="A57" t="s">
        <v>77</v>
      </c>
      <c r="B57" t="s">
        <v>240</v>
      </c>
      <c r="C57" t="s">
        <v>203</v>
      </c>
      <c r="D57" t="s">
        <v>146</v>
      </c>
      <c r="E57" t="s">
        <v>146</v>
      </c>
      <c r="F57" t="s">
        <v>242</v>
      </c>
      <c r="G57">
        <v>2018</v>
      </c>
      <c r="H57" t="s">
        <v>146</v>
      </c>
      <c r="I57" t="s">
        <v>146</v>
      </c>
      <c r="J57" t="s">
        <v>146</v>
      </c>
      <c r="K57" t="s">
        <v>146</v>
      </c>
      <c r="L57">
        <v>0.55798087905732696</v>
      </c>
      <c r="M57">
        <v>0.55798087905732696</v>
      </c>
    </row>
    <row r="58" spans="1:13" x14ac:dyDescent="0.2">
      <c r="A58" t="s">
        <v>77</v>
      </c>
      <c r="B58" t="s">
        <v>240</v>
      </c>
      <c r="C58" t="s">
        <v>204</v>
      </c>
      <c r="D58" t="s">
        <v>146</v>
      </c>
      <c r="E58" t="s">
        <v>146</v>
      </c>
      <c r="F58" t="s">
        <v>242</v>
      </c>
      <c r="G58">
        <v>2018</v>
      </c>
      <c r="H58" t="s">
        <v>146</v>
      </c>
      <c r="I58" t="s">
        <v>146</v>
      </c>
      <c r="J58" t="s">
        <v>146</v>
      </c>
      <c r="K58" t="s">
        <v>146</v>
      </c>
      <c r="L58">
        <v>1</v>
      </c>
      <c r="M58">
        <v>1</v>
      </c>
    </row>
    <row r="59" spans="1:13" x14ac:dyDescent="0.2">
      <c r="A59" t="s">
        <v>77</v>
      </c>
      <c r="B59" t="s">
        <v>240</v>
      </c>
      <c r="C59" t="s">
        <v>205</v>
      </c>
      <c r="D59" t="s">
        <v>146</v>
      </c>
      <c r="E59" t="s">
        <v>146</v>
      </c>
      <c r="F59" t="s">
        <v>242</v>
      </c>
      <c r="G59">
        <v>2018</v>
      </c>
      <c r="H59" t="s">
        <v>146</v>
      </c>
      <c r="I59" t="s">
        <v>146</v>
      </c>
      <c r="J59" t="s">
        <v>146</v>
      </c>
      <c r="K59" t="s">
        <v>146</v>
      </c>
      <c r="L59">
        <v>3.1157627118644098</v>
      </c>
      <c r="M59">
        <v>3.1157627118644098</v>
      </c>
    </row>
    <row r="60" spans="1:13" x14ac:dyDescent="0.2">
      <c r="A60" t="s">
        <v>77</v>
      </c>
      <c r="B60" t="s">
        <v>240</v>
      </c>
      <c r="C60" t="s">
        <v>206</v>
      </c>
      <c r="D60" t="s">
        <v>146</v>
      </c>
      <c r="E60" t="s">
        <v>146</v>
      </c>
      <c r="F60" t="s">
        <v>242</v>
      </c>
      <c r="G60">
        <v>2018</v>
      </c>
      <c r="H60" t="s">
        <v>146</v>
      </c>
      <c r="I60" t="s">
        <v>146</v>
      </c>
      <c r="J60" t="s">
        <v>146</v>
      </c>
      <c r="K60" t="s">
        <v>146</v>
      </c>
      <c r="L60">
        <v>0.81729411764705895</v>
      </c>
      <c r="M60">
        <v>0.81729411764705895</v>
      </c>
    </row>
    <row r="61" spans="1:13" x14ac:dyDescent="0.2">
      <c r="A61" t="s">
        <v>77</v>
      </c>
      <c r="B61" t="s">
        <v>240</v>
      </c>
      <c r="C61" t="s">
        <v>207</v>
      </c>
      <c r="D61" t="s">
        <v>146</v>
      </c>
      <c r="E61" t="s">
        <v>146</v>
      </c>
      <c r="F61" t="s">
        <v>242</v>
      </c>
      <c r="G61">
        <v>2018</v>
      </c>
      <c r="H61" t="s">
        <v>146</v>
      </c>
      <c r="I61" t="s">
        <v>146</v>
      </c>
      <c r="J61" t="s">
        <v>146</v>
      </c>
      <c r="K61" t="s">
        <v>146</v>
      </c>
      <c r="L61">
        <v>0.60949973059968399</v>
      </c>
      <c r="M61">
        <v>0.60949973059968399</v>
      </c>
    </row>
    <row r="62" spans="1:13" x14ac:dyDescent="0.2">
      <c r="A62" t="s">
        <v>77</v>
      </c>
      <c r="B62" t="s">
        <v>240</v>
      </c>
      <c r="C62" t="s">
        <v>208</v>
      </c>
      <c r="D62" t="s">
        <v>146</v>
      </c>
      <c r="E62" t="s">
        <v>146</v>
      </c>
      <c r="F62" t="s">
        <v>242</v>
      </c>
      <c r="G62">
        <v>2018</v>
      </c>
      <c r="H62" t="s">
        <v>146</v>
      </c>
      <c r="I62" t="s">
        <v>146</v>
      </c>
      <c r="J62" t="s">
        <v>146</v>
      </c>
      <c r="K62" t="s">
        <v>146</v>
      </c>
      <c r="L62">
        <v>0.81941558441558404</v>
      </c>
      <c r="M62">
        <v>0.81941558441558404</v>
      </c>
    </row>
    <row r="63" spans="1:13" x14ac:dyDescent="0.2">
      <c r="A63" t="s">
        <v>77</v>
      </c>
      <c r="B63" t="s">
        <v>240</v>
      </c>
      <c r="C63" t="s">
        <v>209</v>
      </c>
      <c r="D63" t="s">
        <v>146</v>
      </c>
      <c r="E63" t="s">
        <v>146</v>
      </c>
      <c r="F63" t="s">
        <v>242</v>
      </c>
      <c r="G63">
        <v>2018</v>
      </c>
      <c r="H63" t="s">
        <v>146</v>
      </c>
      <c r="I63" t="s">
        <v>146</v>
      </c>
      <c r="J63" t="s">
        <v>146</v>
      </c>
      <c r="K63" t="s">
        <v>146</v>
      </c>
      <c r="L63">
        <v>0.80707577433628297</v>
      </c>
      <c r="M63">
        <v>0.80707577433628297</v>
      </c>
    </row>
    <row r="64" spans="1:13" x14ac:dyDescent="0.2">
      <c r="A64" t="s">
        <v>77</v>
      </c>
      <c r="B64" t="s">
        <v>240</v>
      </c>
      <c r="C64" t="s">
        <v>210</v>
      </c>
      <c r="D64" t="s">
        <v>146</v>
      </c>
      <c r="E64" t="s">
        <v>146</v>
      </c>
      <c r="F64" t="s">
        <v>242</v>
      </c>
      <c r="G64">
        <v>2018</v>
      </c>
      <c r="H64" t="s">
        <v>146</v>
      </c>
      <c r="I64" t="s">
        <v>146</v>
      </c>
      <c r="J64" t="s">
        <v>146</v>
      </c>
      <c r="K64" t="s">
        <v>146</v>
      </c>
      <c r="L64">
        <v>0.55092948717948698</v>
      </c>
      <c r="M64">
        <v>0.55092948717948698</v>
      </c>
    </row>
    <row r="65" spans="1:13" x14ac:dyDescent="0.2">
      <c r="A65" t="s">
        <v>77</v>
      </c>
      <c r="B65" t="s">
        <v>240</v>
      </c>
      <c r="C65" t="s">
        <v>211</v>
      </c>
      <c r="D65" t="s">
        <v>146</v>
      </c>
      <c r="E65" t="s">
        <v>146</v>
      </c>
      <c r="F65" t="s">
        <v>242</v>
      </c>
      <c r="G65">
        <v>2018</v>
      </c>
      <c r="H65" t="s">
        <v>146</v>
      </c>
      <c r="I65" t="s">
        <v>146</v>
      </c>
      <c r="J65" t="s">
        <v>146</v>
      </c>
      <c r="K65" t="s">
        <v>146</v>
      </c>
      <c r="L65">
        <v>1</v>
      </c>
      <c r="M65">
        <v>1</v>
      </c>
    </row>
    <row r="66" spans="1:13" x14ac:dyDescent="0.2">
      <c r="A66" t="s">
        <v>77</v>
      </c>
      <c r="B66" t="s">
        <v>240</v>
      </c>
      <c r="C66" t="s">
        <v>212</v>
      </c>
      <c r="D66" t="s">
        <v>146</v>
      </c>
      <c r="E66" t="s">
        <v>146</v>
      </c>
      <c r="F66" t="s">
        <v>242</v>
      </c>
      <c r="G66">
        <v>2018</v>
      </c>
      <c r="H66" t="s">
        <v>146</v>
      </c>
      <c r="I66" t="s">
        <v>146</v>
      </c>
      <c r="J66" t="s">
        <v>146</v>
      </c>
      <c r="K66" t="s">
        <v>146</v>
      </c>
      <c r="L66">
        <v>0.57113772455089795</v>
      </c>
      <c r="M66">
        <v>0.57113772455089795</v>
      </c>
    </row>
    <row r="67" spans="1:13" x14ac:dyDescent="0.2">
      <c r="A67" t="s">
        <v>77</v>
      </c>
      <c r="B67" t="s">
        <v>240</v>
      </c>
      <c r="C67" t="s">
        <v>213</v>
      </c>
      <c r="D67" t="s">
        <v>146</v>
      </c>
      <c r="E67" t="s">
        <v>146</v>
      </c>
      <c r="F67" t="s">
        <v>242</v>
      </c>
      <c r="G67">
        <v>2018</v>
      </c>
      <c r="H67" t="s">
        <v>146</v>
      </c>
      <c r="I67" t="s">
        <v>146</v>
      </c>
      <c r="J67" t="s">
        <v>146</v>
      </c>
      <c r="K67" t="s">
        <v>146</v>
      </c>
      <c r="L67">
        <v>0.9</v>
      </c>
      <c r="M67">
        <v>0.9</v>
      </c>
    </row>
    <row r="68" spans="1:13" x14ac:dyDescent="0.2">
      <c r="A68" t="s">
        <v>77</v>
      </c>
      <c r="B68" t="s">
        <v>240</v>
      </c>
      <c r="C68" t="s">
        <v>214</v>
      </c>
      <c r="D68" t="s">
        <v>146</v>
      </c>
      <c r="E68" t="s">
        <v>146</v>
      </c>
      <c r="F68" t="s">
        <v>242</v>
      </c>
      <c r="G68">
        <v>2018</v>
      </c>
      <c r="H68" t="s">
        <v>146</v>
      </c>
      <c r="I68" t="s">
        <v>146</v>
      </c>
      <c r="J68" t="s">
        <v>146</v>
      </c>
      <c r="K68" t="s">
        <v>146</v>
      </c>
      <c r="L68">
        <v>0.9</v>
      </c>
      <c r="M68">
        <v>0.9</v>
      </c>
    </row>
    <row r="69" spans="1:13" x14ac:dyDescent="0.2">
      <c r="A69" t="s">
        <v>77</v>
      </c>
      <c r="B69" t="s">
        <v>240</v>
      </c>
      <c r="C69" t="s">
        <v>215</v>
      </c>
      <c r="D69" t="s">
        <v>146</v>
      </c>
      <c r="E69" t="s">
        <v>146</v>
      </c>
      <c r="F69" t="s">
        <v>242</v>
      </c>
      <c r="G69">
        <v>2018</v>
      </c>
      <c r="H69" t="s">
        <v>146</v>
      </c>
      <c r="I69" t="s">
        <v>146</v>
      </c>
      <c r="J69" t="s">
        <v>146</v>
      </c>
      <c r="K69" t="s">
        <v>146</v>
      </c>
      <c r="L69">
        <v>0.72928609692169399</v>
      </c>
      <c r="M69">
        <v>0.72928609692169399</v>
      </c>
    </row>
    <row r="70" spans="1:13" x14ac:dyDescent="0.2">
      <c r="A70" t="s">
        <v>77</v>
      </c>
      <c r="B70" t="s">
        <v>240</v>
      </c>
      <c r="C70" t="s">
        <v>216</v>
      </c>
      <c r="D70" t="s">
        <v>146</v>
      </c>
      <c r="E70" t="s">
        <v>146</v>
      </c>
      <c r="F70" t="s">
        <v>242</v>
      </c>
      <c r="G70">
        <v>2018</v>
      </c>
      <c r="H70" t="s">
        <v>146</v>
      </c>
      <c r="I70" t="s">
        <v>146</v>
      </c>
      <c r="J70" t="s">
        <v>146</v>
      </c>
      <c r="K70" t="s">
        <v>146</v>
      </c>
      <c r="L70">
        <v>0.619863294600137</v>
      </c>
      <c r="M70">
        <v>0.619863294600137</v>
      </c>
    </row>
    <row r="71" spans="1:13" x14ac:dyDescent="0.2">
      <c r="A71" t="s">
        <v>77</v>
      </c>
      <c r="B71" t="s">
        <v>240</v>
      </c>
      <c r="C71" t="s">
        <v>217</v>
      </c>
      <c r="D71" t="s">
        <v>146</v>
      </c>
      <c r="E71" t="s">
        <v>146</v>
      </c>
      <c r="F71" t="s">
        <v>242</v>
      </c>
      <c r="G71">
        <v>2018</v>
      </c>
      <c r="H71" t="s">
        <v>146</v>
      </c>
      <c r="I71" t="s">
        <v>146</v>
      </c>
      <c r="J71" t="s">
        <v>146</v>
      </c>
      <c r="K71" t="s">
        <v>146</v>
      </c>
      <c r="L71">
        <v>0.99952095808383201</v>
      </c>
      <c r="M71">
        <v>0.99952095808383201</v>
      </c>
    </row>
    <row r="72" spans="1:13" x14ac:dyDescent="0.2">
      <c r="A72" t="s">
        <v>77</v>
      </c>
      <c r="B72" t="s">
        <v>240</v>
      </c>
      <c r="C72" t="s">
        <v>218</v>
      </c>
      <c r="D72" t="s">
        <v>146</v>
      </c>
      <c r="E72" t="s">
        <v>146</v>
      </c>
      <c r="F72" t="s">
        <v>242</v>
      </c>
      <c r="G72">
        <v>2018</v>
      </c>
      <c r="H72" t="s">
        <v>146</v>
      </c>
      <c r="I72" t="s">
        <v>146</v>
      </c>
      <c r="J72" t="s">
        <v>146</v>
      </c>
      <c r="K72" t="s">
        <v>146</v>
      </c>
      <c r="L72">
        <v>3.0897837837837798</v>
      </c>
      <c r="M72">
        <v>3.0897837837837798</v>
      </c>
    </row>
    <row r="73" spans="1:13" x14ac:dyDescent="0.2">
      <c r="A73" t="s">
        <v>77</v>
      </c>
      <c r="B73" t="s">
        <v>240</v>
      </c>
      <c r="C73" t="s">
        <v>219</v>
      </c>
      <c r="D73" t="s">
        <v>146</v>
      </c>
      <c r="E73" t="s">
        <v>146</v>
      </c>
      <c r="F73" t="s">
        <v>242</v>
      </c>
      <c r="G73">
        <v>2018</v>
      </c>
      <c r="H73" t="s">
        <v>146</v>
      </c>
      <c r="I73" t="s">
        <v>146</v>
      </c>
      <c r="J73" t="s">
        <v>146</v>
      </c>
      <c r="K73" t="s">
        <v>146</v>
      </c>
      <c r="L73">
        <v>0.82728758169934602</v>
      </c>
      <c r="M73">
        <v>0.82728758169934602</v>
      </c>
    </row>
    <row r="74" spans="1:13" x14ac:dyDescent="0.2">
      <c r="A74" t="s">
        <v>77</v>
      </c>
      <c r="B74" t="s">
        <v>240</v>
      </c>
      <c r="C74" t="s">
        <v>220</v>
      </c>
      <c r="D74" t="s">
        <v>146</v>
      </c>
      <c r="E74" t="s">
        <v>146</v>
      </c>
      <c r="F74" t="s">
        <v>242</v>
      </c>
      <c r="G74">
        <v>2018</v>
      </c>
      <c r="H74" t="s">
        <v>146</v>
      </c>
      <c r="I74" t="s">
        <v>146</v>
      </c>
      <c r="J74" t="s">
        <v>146</v>
      </c>
      <c r="K74" t="s">
        <v>146</v>
      </c>
      <c r="L74">
        <v>0.65865731206453004</v>
      </c>
      <c r="M74">
        <v>0.65865731206453004</v>
      </c>
    </row>
    <row r="75" spans="1:13" x14ac:dyDescent="0.2">
      <c r="A75" t="s">
        <v>77</v>
      </c>
      <c r="B75" t="s">
        <v>240</v>
      </c>
      <c r="C75" t="s">
        <v>221</v>
      </c>
      <c r="D75" t="s">
        <v>146</v>
      </c>
      <c r="E75" t="s">
        <v>146</v>
      </c>
      <c r="F75" t="s">
        <v>242</v>
      </c>
      <c r="G75">
        <v>2018</v>
      </c>
      <c r="H75" t="s">
        <v>146</v>
      </c>
      <c r="I75" t="s">
        <v>146</v>
      </c>
      <c r="J75" t="s">
        <v>146</v>
      </c>
      <c r="K75" t="s">
        <v>146</v>
      </c>
      <c r="L75">
        <v>0.82280373831775699</v>
      </c>
      <c r="M75">
        <v>0.82280373831775699</v>
      </c>
    </row>
    <row r="76" spans="1:13" x14ac:dyDescent="0.2">
      <c r="A76" t="s">
        <v>77</v>
      </c>
      <c r="B76" t="s">
        <v>240</v>
      </c>
      <c r="C76" t="s">
        <v>222</v>
      </c>
      <c r="D76" t="s">
        <v>146</v>
      </c>
      <c r="E76" t="s">
        <v>146</v>
      </c>
      <c r="F76" t="s">
        <v>242</v>
      </c>
      <c r="G76">
        <v>2018</v>
      </c>
      <c r="H76" t="s">
        <v>146</v>
      </c>
      <c r="I76" t="s">
        <v>146</v>
      </c>
      <c r="J76" t="s">
        <v>146</v>
      </c>
      <c r="K76" t="s">
        <v>146</v>
      </c>
      <c r="L76">
        <v>0.82661774762699303</v>
      </c>
      <c r="M76">
        <v>0.82661774762699303</v>
      </c>
    </row>
    <row r="77" spans="1:13" x14ac:dyDescent="0.2">
      <c r="A77" t="s">
        <v>77</v>
      </c>
      <c r="B77" t="s">
        <v>240</v>
      </c>
      <c r="C77" t="s">
        <v>223</v>
      </c>
      <c r="D77" t="s">
        <v>146</v>
      </c>
      <c r="E77" t="s">
        <v>146</v>
      </c>
      <c r="F77" t="s">
        <v>242</v>
      </c>
      <c r="G77">
        <v>2018</v>
      </c>
      <c r="H77" t="s">
        <v>146</v>
      </c>
      <c r="I77" t="s">
        <v>146</v>
      </c>
      <c r="J77" t="s">
        <v>146</v>
      </c>
      <c r="K77" t="s">
        <v>146</v>
      </c>
      <c r="L77">
        <v>0.54578947368421105</v>
      </c>
      <c r="M77">
        <v>0.54578947368421105</v>
      </c>
    </row>
    <row r="78" spans="1:13" x14ac:dyDescent="0.2">
      <c r="A78" t="s">
        <v>77</v>
      </c>
      <c r="B78" t="s">
        <v>240</v>
      </c>
      <c r="C78" t="s">
        <v>224</v>
      </c>
      <c r="D78" t="s">
        <v>146</v>
      </c>
      <c r="E78" t="s">
        <v>146</v>
      </c>
      <c r="F78" t="s">
        <v>242</v>
      </c>
      <c r="G78">
        <v>2018</v>
      </c>
      <c r="H78" t="s">
        <v>146</v>
      </c>
      <c r="I78" t="s">
        <v>146</v>
      </c>
      <c r="J78" t="s">
        <v>146</v>
      </c>
      <c r="K78" t="s">
        <v>146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240</v>
      </c>
      <c r="C79" t="s">
        <v>225</v>
      </c>
      <c r="D79" t="s">
        <v>146</v>
      </c>
      <c r="E79" t="s">
        <v>146</v>
      </c>
      <c r="F79" t="s">
        <v>242</v>
      </c>
      <c r="G79">
        <v>2018</v>
      </c>
      <c r="H79" t="s">
        <v>146</v>
      </c>
      <c r="I79" t="s">
        <v>146</v>
      </c>
      <c r="J79" t="s">
        <v>146</v>
      </c>
      <c r="K79" t="s">
        <v>146</v>
      </c>
      <c r="L79">
        <v>0.61474226804123699</v>
      </c>
      <c r="M79">
        <v>0.61474226804123699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232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233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234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/>
  </sheetViews>
  <sheetFormatPr defaultRowHeight="12.75" x14ac:dyDescent="0.2"/>
  <cols>
    <col min="3" max="3" width="14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229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230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188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189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190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191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192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193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194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195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196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197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198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199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200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201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202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203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204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205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206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207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208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209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210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211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212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213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214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215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216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217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218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219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220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221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222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223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224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225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148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149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150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151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152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153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154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155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156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157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158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159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160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161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162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163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164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165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166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167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168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169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170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171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172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173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174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175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176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177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178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179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180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181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182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183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184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185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2021-01-29T14:10:46Z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479885280132293</vt:r8>
  </property>
</Properties>
</file>