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215B653-0436-45FF-B5A4-A09FFF43D663}" xr6:coauthVersionLast="45" xr6:coauthVersionMax="45" xr10:uidLastSave="{00000000-0000-0000-0000-000000000000}"/>
  <bookViews>
    <workbookView xWindow="-120" yWindow="-120" windowWidth="29040" windowHeight="15840" firstSheet="3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K6" i="46" s="1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<sst xmlns="http://schemas.openxmlformats.org/spreadsheetml/2006/main" count="68796" uniqueCount="975">
  <si>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</si>
  <si>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</si>
  <si>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</si>
  <si>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</si>
  <si>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</si>
  <si>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</si>
  <si>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</si>
  <si>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</si>
  <si>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</si>
  <si>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</si>
  <si>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</si>
  <si>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</si>
  <si>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</si>
  <si>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</si>
  <si>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</si>
  <si>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</si>
  <si>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</si>
  <si>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</si>
  <si>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</si>
  <si>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</si>
  <si>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</si>
  <si>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</si>
  <si>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</si>
  <si>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</si>
  <si>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</si>
  <si>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</si>
  <si>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</si>
  <si>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</si>
  <si>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</si>
  <si>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</si>
  <si>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</si>
  <si>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</si>
  <si>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</si>
  <si>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</si>
  <si>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</si>
  <si>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</si>
  <si>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</si>
  <si>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</si>
  <si>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</si>
  <si>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</si>
  <si>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</si>
  <si>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</si>
  <si>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</si>
  <si>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</si>
  <si>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</si>
  <si>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</si>
  <si>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</si>
  <si>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</si>
  <si>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</si>
  <si>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</si>
  <si>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</si>
  <si>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</si>
  <si>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</si>
  <si>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</si>
  <si>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</si>
  <si>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</si>
  <si>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</si>
  <si>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</si>
  <si>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</si>
  <si>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</si>
  <si>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</si>
  <si>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</si>
  <si>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</si>
  <si>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</si>
  <si>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</si>
  <si>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</si>
  <si>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</si>
  <si>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</si>
  <si>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</si>
  <si>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</si>
  <si>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</si>
  <si>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</si>
  <si>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</si>
  <si>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</si>
  <si>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</si>
  <si>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</si>
  <si>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</si>
  <si>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</si>
  <si>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</si>
  <si>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</si>
  <si>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</si>
  <si>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</si>
  <si>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</si>
  <si>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</si>
  <si>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</si>
  <si>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</si>
  <si>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</si>
  <si>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</si>
  <si>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</si>
  <si>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</si>
  <si>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</si>
  <si>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</si>
  <si>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</si>
  <si>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</si>
  <si>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</si>
  <si>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</si>
  <si>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</si>
  <si>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</si>
  <si>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</si>
  <si>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</si>
  <si>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</si>
  <si>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</si>
  <si>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</si>
  <si>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</si>
  <si>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</si>
  <si>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</si>
  <si>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</si>
  <si>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</si>
  <si>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</si>
  <si>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</si>
  <si>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</si>
  <si>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</si>
  <si>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</si>
  <si>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</si>
  <si>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</si>
  <si>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</si>
  <si>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</si>
  <si>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</si>
  <si>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</si>
  <si>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</si>
  <si>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</si>
  <si>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</si>
  <si>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</si>
  <si>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</si>
  <si>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</si>
  <si>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</si>
  <si>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</si>
  <si>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</si>
  <si>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</si>
  <si>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</si>
  <si>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</si>
  <si>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</si>
  <si>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</si>
  <si>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</si>
  <si>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</si>
  <si>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</si>
  <si>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</si>
  <si>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</si>
  <si>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</si>
  <si>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</si>
  <si>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</si>
  <si>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</si>
  <si>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</si>
  <si>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</si>
  <si>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</si>
  <si>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</si>
  <si>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</si>
  <si>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</si>
  <si>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</si>
  <si>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</si>
  <si>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</si>
  <si>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</si>
  <si>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</si>
  <si>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</si>
  <si>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</si>
  <si>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</si>
  <si>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</si>
  <si>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</si>
  <si>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</si>
  <si>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</si>
  <si>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</si>
  <si>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</si>
  <si>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</si>
  <si>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</si>
  <si>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</si>
  <si>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</si>
  <si>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</si>
  <si>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</si>
  <si>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</si>
  <si>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</si>
  <si>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</si>
  <si>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</si>
  <si>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</si>
  <si>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</si>
  <si>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</si>
  <si>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</si>
  <si>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</si>
  <si>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</si>
  <si>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</si>
  <si>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</si>
  <si>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</si>
  <si>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</si>
  <si>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</si>
  <si>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</si>
  <si>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</si>
  <si>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</si>
  <si>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</si>
  <si>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</si>
  <si>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</si>
  <si>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</si>
  <si>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</si>
  <si>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</si>
  <si>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</si>
  <si>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</si>
  <si>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</si>
  <si>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</si>
  <si>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</si>
  <si>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</si>
  <si>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</si>
  <si>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</si>
  <si>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</si>
  <si>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</si>
  <si>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</si>
  <si>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</si>
  <si>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</si>
  <si>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</si>
  <si>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</si>
  <si>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</si>
  <si>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</si>
  <si>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</si>
  <si>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</si>
  <si>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</si>
  <si>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</si>
  <si>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</si>
  <si>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</si>
  <si>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</si>
  <si>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</si>
  <si>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</si>
  <si>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</si>
  <si>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</si>
  <si>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</si>
  <si>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</si>
  <si>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</si>
  <si>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</si>
  <si>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</si>
  <si>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</si>
  <si>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</si>
  <si>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</si>
  <si>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</si>
  <si>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</si>
  <si>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</si>
  <si>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</si>
  <si>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</si>
  <si>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</si>
  <si>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</si>
  <si>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</si>
  <si>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</si>
  <si>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</si>
  <si>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</si>
  <si>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</si>
  <si>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</si>
  <si>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</si>
  <si>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</si>
  <si>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</si>
  <si>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</si>
  <si>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</si>
  <si>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</si>
  <si>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</si>
  <si>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</si>
  <si>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</si>
  <si>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</si>
  <si>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</si>
  <si>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</si>
  <si>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</si>
  <si>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</si>
  <si>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</si>
  <si>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</si>
  <si>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</si>
  <si>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</si>
  <si>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</si>
  <si>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</si>
  <si>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</si>
  <si>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</si>
  <si>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</si>
  <si>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</si>
  <si>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</si>
  <si>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</si>
  <si>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</si>
  <si>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</si>
  <si>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</si>
  <si>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</si>
  <si>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</si>
  <si>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</si>
  <si>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</si>
  <si>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</si>
  <si>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</si>
  <si>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</si>
  <si>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</si>
  <si>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</si>
  <si>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</si>
  <si>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</si>
  <si>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</si>
  <si>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</si>
  <si>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</si>
  <si>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</si>
  <si>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</si>
  <si>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</si>
  <si>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</si>
  <si>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</si>
  <si>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</si>
  <si>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</si>
  <si>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</si>
  <si>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</si>
  <si>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</si>
  <si>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</si>
  <si>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</si>
  <si>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</si>
  <si>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</si>
  <si>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</si>
  <si>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</si>
  <si>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</si>
  <si>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</si>
  <si>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</si>
  <si>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</si>
  <si>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</si>
  <si>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</si>
  <si>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</si>
  <si>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</si>
  <si>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</si>
  <si>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</si>
  <si>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</si>
  <si>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</si>
  <si>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</si>
  <si>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</si>
  <si>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</si>
  <si>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</si>
  <si>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</si>
  <si>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</si>
  <si>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</si>
  <si>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</si>
  <si>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</si>
  <si>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</si>
  <si>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</si>
  <si>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</si>
  <si>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</si>
  <si>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</si>
  <si>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</si>
  <si>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</si>
  <si>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</si>
  <si>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</si>
  <si>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</si>
  <si>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</si>
  <si>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</si>
  <si>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</si>
  <si>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</si>
  <si>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</si>
  <si>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</si>
  <si>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</si>
  <si>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</si>
  <si>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</si>
  <si>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</si>
  <si>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</si>
  <si>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</si>
  <si>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</si>
  <si>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</si>
  <si>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</si>
  <si>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</si>
  <si>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</si>
  <si>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</si>
  <si>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</si>
  <si>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</si>
  <si>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</si>
  <si>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</si>
  <si>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</si>
  <si>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</si>
  <si>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</si>
  <si>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</si>
  <si>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</si>
  <si>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</si>
  <si>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</si>
  <si>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</si>
  <si>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</si>
  <si>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</si>
  <si>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</si>
  <si>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</si>
  <si>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</si>
  <si>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</si>
  <si>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</si>
  <si>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</si>
  <si>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</si>
  <si>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</si>
  <si>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</si>
  <si>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</si>
  <si>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</si>
  <si>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</si>
  <si>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</si>
  <si>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</si>
  <si>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</si>
  <si>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</si>
  <si>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</si>
  <si>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</si>
  <si>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</si>
  <si>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</si>
  <si>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</si>
  <si>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</si>
  <si>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</si>
  <si>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</si>
  <si>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</si>
  <si>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</si>
  <si>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</si>
  <si>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</si>
  <si>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</si>
  <si>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</si>
  <si>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</si>
  <si>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</si>
  <si>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</si>
  <si>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</si>
  <si>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</si>
  <si>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</si>
  <si>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</si>
  <si>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</si>
  <si>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</si>
  <si>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</si>
  <si>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</si>
  <si>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</si>
  <si>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</si>
  <si>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</si>
  <si>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</si>
  <si>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</si>
  <si>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</si>
  <si>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</si>
  <si>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</si>
  <si>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</si>
  <si>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</si>
  <si>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</si>
  <si>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</si>
  <si>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</si>
  <si>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</si>
  <si>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</si>
  <si>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</si>
  <si>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</si>
  <si>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</si>
  <si>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</si>
  <si>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</si>
  <si>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</si>
  <si>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</si>
  <si>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</si>
  <si>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</si>
  <si>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</si>
  <si>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</si>
  <si>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</si>
  <si>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</si>
  <si>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</si>
  <si>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</si>
  <si>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</si>
  <si>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</si>
  <si>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</si>
  <si>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</si>
  <si>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</si>
  <si>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</si>
  <si>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</si>
  <si>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</si>
  <si>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</si>
  <si>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</si>
  <si>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</si>
  <si>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</si>
  <si>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</si>
  <si>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</si>
  <si>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</si>
  <si>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</si>
  <si>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</si>
  <si>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</si>
  <si>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</si>
  <si>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</si>
  <si>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</si>
  <si>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</si>
  <si>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</si>
  <si>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</si>
  <si>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</si>
  <si>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</si>
  <si>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</si>
  <si>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</si>
  <si>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</si>
  <si>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</si>
  <si>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</si>
  <si>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</si>
  <si>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</si>
  <si>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</si>
  <si>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</si>
  <si>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</si>
  <si>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</si>
  <si>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</si>
  <si>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</si>
  <si>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</si>
  <si>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</si>
  <si>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</si>
  <si>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</si>
  <si>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</si>
  <si>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</si>
  <si>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</si>
  <si>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</si>
  <si>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</si>
  <si>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</si>
  <si>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</si>
  <si>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</si>
  <si>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</si>
  <si>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</si>
  <si>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</si>
  <si>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</si>
  <si>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</si>
  <si>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</si>
  <si>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</si>
  <si>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</si>
  <si>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</si>
  <si>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</si>
  <si>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</si>
  <si>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</si>
  <si>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</si>
  <si>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</si>
  <si>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</si>
  <si>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</si>
  <si>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</si>
  <si>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</si>
  <si>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</si>
  <si>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</si>
  <si>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</si>
  <si>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</si>
  <si>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</si>
  <si>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</si>
  <si>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</si>
  <si>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</si>
  <si>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</si>
  <si>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</si>
  <si>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</si>
  <si>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</si>
  <si>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</si>
  <si>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</si>
  <si>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</si>
  <si>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</si>
  <si>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</si>
  <si>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</si>
  <si>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</si>
  <si>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</si>
  <si>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</si>
  <si>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</si>
  <si>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</si>
  <si>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</si>
  <si>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</si>
  <si>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</si>
  <si>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</si>
  <si>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</si>
  <si>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</si>
  <si>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</si>
  <si>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</si>
  <si>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</si>
  <si>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</si>
  <si>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</si>
  <si>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</si>
  <si>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</si>
  <si>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</si>
  <si>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</si>
  <si>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</si>
  <si>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</si>
  <si>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</si>
  <si>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</si>
  <si>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</si>
  <si>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</si>
  <si>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</si>
  <si>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</si>
  <si>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</si>
  <si>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</si>
  <si>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</si>
  <si>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</si>
  <si>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</si>
  <si>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</si>
  <si>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</si>
  <si>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</si>
  <si>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</si>
  <si>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</si>
  <si>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</si>
  <si>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</si>
  <si>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</si>
  <si>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</si>
  <si>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</si>
  <si>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</si>
  <si>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</si>
  <si>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</si>
  <si>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</si>
  <si>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</si>
  <si>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</si>
  <si>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</si>
  <si>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</si>
  <si>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</si>
  <si>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</si>
  <si>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</si>
  <si>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</si>
  <si>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</si>
  <si>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</si>
  <si>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</si>
  <si>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</si>
  <si>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</si>
  <si>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</si>
  <si>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</si>
  <si>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</si>
  <si>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</si>
  <si>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</si>
  <si>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</si>
  <si>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</si>
  <si>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</si>
  <si>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</si>
  <si>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</si>
  <si>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</si>
  <si>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</si>
  <si>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</si>
  <si>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</si>
  <si>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</si>
  <si>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</si>
  <si>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</si>
  <si>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</si>
  <si>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</si>
  <si>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</si>
  <si>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</si>
  <si>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</si>
  <si>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</si>
  <si>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</si>
  <si>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</si>
  <si>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</si>
  <si>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</si>
  <si>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</si>
  <si>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</si>
  <si>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</si>
  <si>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</si>
  <si>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</si>
  <si>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</si>
  <si>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</si>
  <si>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</si>
  <si>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</si>
  <si>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</si>
  <si>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</si>
  <si>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</si>
  <si>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</si>
  <si>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</si>
  <si>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</si>
  <si>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</si>
  <si>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</si>
  <si>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</si>
  <si>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</si>
  <si>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</si>
  <si>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</si>
  <si>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</si>
  <si>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</si>
  <si>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</si>
  <si>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</si>
  <si>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</si>
  <si>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</si>
  <si>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</si>
  <si>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</si>
  <si>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</si>
  <si>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</si>
  <si>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</si>
  <si>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</si>
  <si>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</si>
  <si>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</si>
  <si>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</si>
  <si>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</si>
  <si>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</si>
  <si>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</si>
  <si>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</si>
  <si>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</si>
  <si>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</si>
  <si>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</si>
  <si>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</si>
  <si>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</si>
  <si>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</si>
  <si>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</si>
  <si>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</si>
  <si>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</si>
  <si>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</si>
  <si>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</si>
  <si>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</si>
  <si>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</si>
  <si>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</si>
  <si>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</si>
  <si>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</si>
  <si>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</si>
  <si>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</si>
  <si>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</si>
  <si>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</si>
  <si>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</si>
  <si>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</si>
  <si>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</si>
  <si>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</si>
  <si>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</si>
  <si>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</si>
  <si>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</si>
  <si>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</si>
  <si>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</si>
  <si>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</si>
  <si>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</si>
  <si>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</si>
  <si>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</si>
  <si>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</si>
  <si>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</si>
  <si>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</si>
  <si>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</si>
  <si>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</si>
  <si>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</si>
  <si>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</si>
  <si>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</si>
  <si>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</si>
  <si>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</si>
  <si>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</si>
  <si>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</si>
  <si>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</si>
  <si>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</si>
  <si>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</si>
  <si>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</si>
  <si>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</si>
  <si>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</si>
  <si>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</si>
  <si>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</si>
  <si>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</si>
  <si>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</si>
  <si>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</si>
  <si>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</si>
  <si>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</si>
  <si>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</si>
  <si>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</si>
  <si>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</si>
  <si>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</si>
  <si>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</si>
  <si>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</si>
  <si>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</si>
  <si>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</si>
  <si>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</si>
  <si>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</si>
  <si>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</si>
  <si>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</si>
  <si>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</si>
  <si>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</si>
  <si>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</si>
  <si>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</si>
  <si>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</si>
  <si>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</si>
  <si>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</si>
  <si>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</si>
  <si>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</si>
  <si>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</si>
  <si>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</si>
  <si>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</si>
  <si>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</si>
  <si>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</si>
  <si>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</si>
  <si>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</si>
  <si>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</si>
  <si>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</si>
  <si>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</si>
  <si>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</si>
  <si>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</si>
  <si>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</si>
  <si>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</si>
  <si>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</si>
  <si>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</si>
  <si>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</si>
  <si>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</si>
  <si>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</si>
  <si>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</si>
  <si>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</si>
  <si>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</si>
  <si>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</si>
  <si>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</si>
  <si>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</si>
  <si>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</si>
  <si>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</si>
  <si>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</si>
  <si>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</si>
  <si>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</si>
  <si>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</si>
  <si>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</si>
  <si>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</si>
  <si>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</si>
  <si>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</si>
  <si>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</si>
  <si>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</si>
  <si>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</si>
  <si>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</si>
  <si>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</si>
  <si>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</si>
  <si>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</si>
  <si>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</si>
  <si>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</si>
  <si>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</si>
  <si>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</si>
  <si>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</si>
  <si>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</si>
  <si>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</si>
  <si>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</si>
  <si>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</si>
  <si>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</si>
  <si>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</si>
  <si>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</si>
  <si>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</si>
  <si>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</si>
  <si>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</si>
  <si>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</si>
  <si>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</si>
  <si>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</si>
  <si>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</si>
  <si>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</si>
  <si>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</si>
  <si>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</si>
  <si>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</si>
  <si>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</si>
  <si>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</si>
  <si>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</si>
  <si>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</si>
  <si>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</si>
  <si>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</si>
  <si>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</si>
  <si>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</si>
  <si>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</si>
  <si>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</si>
  <si>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</si>
  <si>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</si>
  <si>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</si>
  <si>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</si>
  <si>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</si>
  <si>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</si>
  <si>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</si>
  <si>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</si>
  <si>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</si>
  <si>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</si>
  <si>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</si>
  <si>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</si>
  <si>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</si>
  <si>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</si>
  <si>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</si>
  <si>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</si>
  <si>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</si>
  <si>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</si>
  <si>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</si>
  <si>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</si>
  <si>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</si>
  <si>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</si>
  <si>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</si>
  <si>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</si>
  <si>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</si>
  <si>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</si>
  <si>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</si>
  <si>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</si>
  <si>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</si>
  <si>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</si>
  <si>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</si>
  <si>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</si>
  <si>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</si>
  <si>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</si>
  <si>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</si>
  <si>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</si>
  <si>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</si>
  <si>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</si>
  <si>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</si>
  <si>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</si>
  <si>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</si>
  <si>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</si>
  <si>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</si>
  <si>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</si>
  <si>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</si>
  <si>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</si>
  <si>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</si>
  <si>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</si>
  <si>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</si>
  <si>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</si>
  <si>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</si>
  <si>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</si>
  <si>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</si>
  <si>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</si>
  <si>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</si>
  <si>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</si>
  <si>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</si>
  <si>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</si>
  <si>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</si>
  <si>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</si>
  <si>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</si>
  <si>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</si>
  <si>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</si>
  <si>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</si>
  <si>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</si>
  <si>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</si>
  <si>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</si>
  <si>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</si>
  <si>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</si>
  <si>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</si>
  <si>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</si>
  <si>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</si>
  <si>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</si>
  <si>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</si>
  <si>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</si>
  <si>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</si>
  <si>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</si>
  <si>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</si>
  <si>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</si>
  <si>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</si>
  <si>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</si>
  <si>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</si>
  <si>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</si>
  <si>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</si>
  <si>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</si>
  <si>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</si>
  <si>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</si>
  <si>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</si>
  <si>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</si>
  <si>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</si>
  <si>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</si>
  <si>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</si>
  <si>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</si>
  <si>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</si>
  <si>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</si>
  <si>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</si>
  <si>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</si>
  <si>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</si>
  <si>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</si>
  <si>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</si>
  <si>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</si>
  <si>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</si>
  <si>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</si>
  <si>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</si>
  <si>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</si>
  <si>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</si>
  <si>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</si>
  <si>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</si>
  <si>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</si>
  <si>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</si>
  <si>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</si>
  <si>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</si>
  <si>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</si>
  <si>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</si>
  <si>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</si>
  <si>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</si>
  <si>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</si>
  <si>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</si>
  <si>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</si>
  <si>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</si>
  <si>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</si>
  <si>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</si>
  <si>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</si>
  <si>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</si>
  <si>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</si>
  <si>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</si>
  <si>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</si>
  <si>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</si>
  <si>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</si>
  <si>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</si>
  <si>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</si>
  <si>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</si>
  <si>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</si>
  <si>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</si>
  <si>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</si>
  <si>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</si>
  <si>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</si>
  <si>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</si>
  <si>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</si>
  <si>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</si>
  <si>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</si>
  <si>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</si>
  <si>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</si>
  <si>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</si>
  <si>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</si>
  <si>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</si>
  <si>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</si>
  <si>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</si>
  <si>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</si>
  <si>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</si>
  <si>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</si>
  <si>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</si>
  <si>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</si>
  <si>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</si>
  <si>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</si>
  <si>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</si>
  <si>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</si>
  <si>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</si>
  <si>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</si>
  <si>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</si>
  <si>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</si>
  <si>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</si>
  <si>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</si>
  <si>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</si>
  <si>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</si>
  <si>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</si>
  <si>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</si>
  <si>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</si>
  <si>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*2018</t>
  </si>
  <si>
    <t>* Stock</t>
  </si>
  <si>
    <t>Stock~2070</t>
  </si>
  <si>
    <t>VEDA RESULTS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</si>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</sst>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4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0" fontId="95" fillId="46" borderId="178" xfId="11" applyFont="1" applyFill="1" applyBorder="1" applyAlignment="1">
      <alignment horizontal="center" vertical="center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0" fontId="95" fillId="46" borderId="178" xfId="12" applyFont="1" applyFill="1" applyBorder="1" applyAlignment="1">
      <alignment horizontal="center" vertical="center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1" t="s">
        <v>913</v>
      </c>
      <c r="B17" s="1091"/>
      <c r="C17" s="1091"/>
      <c r="D17" s="1091"/>
      <c r="E17" s="1091"/>
      <c r="F17" s="109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2" t="s">
        <v>671</v>
      </c>
      <c r="C20" s="1092"/>
      <c r="D20" s="1092"/>
      <c r="E20" s="1092"/>
      <c r="F20" s="109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3" t="s">
        <v>1</v>
      </c>
      <c r="C21" s="1093"/>
      <c r="D21" s="1093"/>
      <c r="E21" s="1093"/>
      <c r="F21" s="109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3" t="s">
        <v>673</v>
      </c>
      <c r="C22" s="1093"/>
      <c r="D22" s="1093"/>
      <c r="E22" s="1093"/>
      <c r="F22" s="109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4"/>
      <c r="B25" s="1094"/>
      <c r="C25" s="1094"/>
      <c r="D25" s="1094"/>
      <c r="E25" s="1094"/>
      <c r="F25" s="109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90"/>
      <c r="B26" s="1090"/>
      <c r="C26" s="1090"/>
      <c r="D26" s="1090"/>
      <c r="E26" s="1090"/>
      <c r="F26" s="109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95" t="s">
        <v>4</v>
      </c>
      <c r="C2" s="1096"/>
      <c r="D2" s="1096"/>
      <c r="E2" s="1097"/>
      <c r="G2" s="1095" t="s">
        <v>5</v>
      </c>
      <c r="H2" s="109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8" t="s">
        <v>696</v>
      </c>
      <c r="C20" s="1099"/>
      <c r="D20" s="1099"/>
      <c r="E20" s="1100"/>
      <c r="G20" s="1095" t="s">
        <v>14</v>
      </c>
      <c r="H20" s="109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95" t="s">
        <v>704</v>
      </c>
      <c r="C38" s="1096"/>
      <c r="D38" s="1096"/>
      <c r="E38" s="1097"/>
      <c r="G38" s="1101" t="s">
        <v>698</v>
      </c>
      <c r="H38" s="110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6" t="s">
        <v>27</v>
      </c>
      <c r="B1" s="1107"/>
      <c r="C1" s="1107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3" t="s">
        <v>29</v>
      </c>
      <c r="B7" s="1104"/>
      <c r="C7" s="1105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3" t="s">
        <v>30</v>
      </c>
      <c r="B28" s="1104"/>
      <c r="C28" s="1105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3" t="s">
        <v>43</v>
      </c>
      <c r="B35" s="1104"/>
      <c r="C35" s="1105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3" t="s">
        <v>51</v>
      </c>
      <c r="B39" s="1104"/>
      <c r="C39" s="1105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3" t="s">
        <v>70</v>
      </c>
      <c r="B49" s="1104"/>
      <c r="C49" s="1105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103" t="s">
        <v>72</v>
      </c>
      <c r="B62" s="1104"/>
      <c r="C62" s="1105"/>
    </row>
    <row r="63" spans="1:3">
      <c r="A63" s="1103" t="s">
        <v>73</v>
      </c>
      <c r="B63" s="1104"/>
      <c r="C63" s="1105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3" t="s">
        <v>80</v>
      </c>
      <c r="B70" s="1104"/>
      <c r="C70" s="1105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3" t="s">
        <v>547</v>
      </c>
      <c r="B76" s="1104"/>
      <c r="C76" s="1105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3" t="s">
        <v>895</v>
      </c>
      <c r="B84" s="1104"/>
      <c r="C84" s="1105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E1" workbookViewId="0">
      <selection activeCell="L30" sqref="L30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14" t="s">
        <v>822</v>
      </c>
      <c r="G1" s="1115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21" t="s">
        <v>806</v>
      </c>
      <c r="G2" s="1122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23" t="s">
        <v>554</v>
      </c>
      <c r="G3" s="1124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25" t="s">
        <v>225</v>
      </c>
      <c r="G4" s="1126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973</v>
      </c>
    </row>
    <row r="5" spans="1:41" ht="13.5" thickBot="1">
      <c r="A5" s="89"/>
      <c r="B5" s="89"/>
      <c r="C5" s="98"/>
      <c r="D5" s="98"/>
      <c r="E5" s="98"/>
      <c r="F5" s="1127" t="s">
        <v>562</v>
      </c>
      <c r="G5" s="1128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6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20" t="s">
        <v>237</v>
      </c>
      <c r="J7" s="1118"/>
      <c r="K7" s="1119"/>
      <c r="L7" s="1120" t="s">
        <v>238</v>
      </c>
      <c r="M7" s="1118"/>
      <c r="N7" s="1119"/>
      <c r="O7" s="1120" t="s">
        <v>239</v>
      </c>
      <c r="P7" s="1118"/>
      <c r="Q7" s="1118"/>
      <c r="R7" s="1116" t="s">
        <v>240</v>
      </c>
      <c r="S7" s="1118" t="s">
        <v>821</v>
      </c>
      <c r="T7" s="1118"/>
      <c r="U7" s="1118"/>
      <c r="V7" s="1118"/>
      <c r="W7" s="1118"/>
      <c r="X7" s="1119"/>
      <c r="Y7" s="1108" t="s">
        <v>892</v>
      </c>
      <c r="Z7" s="1108" t="s">
        <v>564</v>
      </c>
      <c r="AA7" s="1110" t="s">
        <v>959</v>
      </c>
      <c r="AB7" s="1110" t="s">
        <v>958</v>
      </c>
      <c r="AC7" s="1110" t="s">
        <v>960</v>
      </c>
      <c r="AE7" s="1110" t="s">
        <v>964</v>
      </c>
      <c r="AF7" s="1111"/>
      <c r="AG7" s="1111"/>
      <c r="AH7" s="1111"/>
      <c r="AI7" s="1111"/>
      <c r="AJ7" s="1111"/>
      <c r="AK7" s="1111"/>
      <c r="AL7" s="1111"/>
      <c r="AM7" s="1111"/>
      <c r="AN7" s="1111"/>
      <c r="AO7" s="1111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17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09"/>
      <c r="Z8" s="1109"/>
      <c r="AA8" s="1112" t="s">
        <v>830</v>
      </c>
      <c r="AB8" s="1112"/>
      <c r="AC8" s="1112" t="s">
        <v>830</v>
      </c>
      <c r="AE8" s="1112"/>
      <c r="AF8" s="1113"/>
      <c r="AG8" s="1113"/>
      <c r="AH8" s="1113"/>
      <c r="AI8" s="1113"/>
      <c r="AJ8" s="1113"/>
      <c r="AK8" s="1113"/>
      <c r="AL8" s="1113"/>
      <c r="AM8" s="1113"/>
      <c r="AN8" s="1113"/>
      <c r="AO8" s="1113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9">
        <v>2.4381198480163E-4</v>
      </c>
      <c r="AG10" s="1059">
        <v>1.92211151700517E-4</v>
      </c>
      <c r="AH10" s="1058">
        <v>5.1600833101112199E-5</v>
      </c>
      <c r="AJ10" s="115" t="s">
        <v>45</v>
      </c>
      <c r="AK10" s="1057">
        <v>6.8669034558234102E-2</v>
      </c>
      <c r="AL10" s="1055">
        <v>0.33324972411353698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8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9">
        <v>1.3994741658566301E-4</v>
      </c>
      <c r="AG11" s="1059">
        <v>1.39931005327563E-4</v>
      </c>
      <c r="AH11" s="1058">
        <v>1.6411258099618999E-8</v>
      </c>
      <c r="AJ11" s="115" t="s">
        <v>47</v>
      </c>
      <c r="AK11" s="1057">
        <v>0.48537443842897698</v>
      </c>
      <c r="AL11" s="1055">
        <v>1.75278205685372</v>
      </c>
      <c r="AM11" s="923" t="s">
        <v>242</v>
      </c>
      <c r="AN11" s="1064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9">
        <v>1.1663087225055899</v>
      </c>
      <c r="AG12" s="1059">
        <v>0.13880820005619601</v>
      </c>
      <c r="AH12" s="1058">
        <v>1.0275005224494</v>
      </c>
      <c r="AJ12" s="115" t="s">
        <v>49</v>
      </c>
      <c r="AK12" s="1057">
        <v>0.56807842105210204</v>
      </c>
      <c r="AL12" s="1055">
        <v>2.7292596494240802</v>
      </c>
      <c r="AM12" s="923" t="s">
        <v>243</v>
      </c>
      <c r="AN12" s="1063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9">
        <v>6.4973956338835404</v>
      </c>
      <c r="AG13" s="1059">
        <v>0.43565622851248997</v>
      </c>
      <c r="AH13" s="1058">
        <v>6.0617394053710498</v>
      </c>
      <c r="AM13" s="923" t="s">
        <v>244</v>
      </c>
      <c r="AN13" s="1065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9">
        <v>29.471665926863601</v>
      </c>
      <c r="AG14" s="1059">
        <v>2.0117786548284302</v>
      </c>
      <c r="AH14" s="1058">
        <v>3.1714208225912701</v>
      </c>
      <c r="AI14" s="1060">
        <v>2.0926467222800502</v>
      </c>
      <c r="AM14" s="923" t="s">
        <v>247</v>
      </c>
      <c r="AN14" s="1066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9">
        <v>25.249696509276699</v>
      </c>
      <c r="AG15" s="1059">
        <v>7.0470648253087997</v>
      </c>
      <c r="AH15" s="1058">
        <v>17.5747468428345</v>
      </c>
      <c r="AI15" s="1061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9">
        <v>0.245097802600691</v>
      </c>
      <c r="AG16" s="1059">
        <v>1.35714058744892E-2</v>
      </c>
      <c r="AH16" s="1058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9">
        <v>42.5125869679799</v>
      </c>
      <c r="AG17" s="1059">
        <v>10.1968033531773</v>
      </c>
      <c r="AH17" s="1058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9">
        <v>1.82389251792318</v>
      </c>
      <c r="AG18" s="1059">
        <v>0.39692315143773499</v>
      </c>
      <c r="AH18" s="1058">
        <v>1.38995541487945</v>
      </c>
      <c r="AI18" s="1062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9">
        <v>8.22841291156168</v>
      </c>
      <c r="AG19" s="1059">
        <v>0.83144281569279299</v>
      </c>
      <c r="AH19" s="1058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9">
        <v>0.90518357455631904</v>
      </c>
      <c r="AH20" s="1058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9">
        <v>0.54660530768551896</v>
      </c>
      <c r="AG21" s="1059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21.618986084730778</v>
      </c>
      <c r="AH24" s="1045">
        <f t="shared" ref="AH24:AI24" si="3">SUM(AH10:AH21)</f>
        <v>70.074878307324042</v>
      </c>
      <c r="AI24" s="1045">
        <f t="shared" si="3"/>
        <v>2.757545515019431</v>
      </c>
      <c r="AK24" s="1045">
        <f>SUM(AK10:AK21)</f>
        <v>1.1221218940393132</v>
      </c>
      <c r="AL24" s="1045">
        <f>SUM(AL10:AL21)</f>
        <v>4.815291430391337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1.1503312715099145E-15</v>
      </c>
      <c r="AH25" s="1048">
        <f>ABS(AH24-F30)/AH24</f>
        <v>4.0559056422126452E-16</v>
      </c>
      <c r="AI25" s="1049">
        <f>ABS(AI24-R29)/AI24</f>
        <v>1.3091121538597384E-3</v>
      </c>
      <c r="AK25" s="1048">
        <f>ABS(AK24-O30)/AK24</f>
        <v>3.9575843962144821E-16</v>
      </c>
      <c r="AL25" s="1048">
        <f>ABS(AL24-L30)/AL24</f>
        <v>2.9511930732813596E-15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7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83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9" t="s">
        <v>621</v>
      </c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709"/>
      <c r="O4" s="1129" t="s">
        <v>623</v>
      </c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30" t="s">
        <v>630</v>
      </c>
      <c r="AZ18" s="1130"/>
      <c r="BA18" s="1130"/>
      <c r="BB18" s="1130"/>
      <c r="BC18" s="1130"/>
      <c r="BD18" s="1130"/>
      <c r="BE18" s="1130"/>
      <c r="BF18" s="1130"/>
      <c r="BG18" s="1130"/>
      <c r="BH18" s="1130"/>
      <c r="BI18" s="1130"/>
      <c r="BJ18" s="1130"/>
      <c r="BL18" s="1130" t="s">
        <v>631</v>
      </c>
      <c r="BM18" s="1130"/>
      <c r="BN18" s="1130"/>
      <c r="BO18" s="1130"/>
      <c r="BP18" s="1130"/>
      <c r="BQ18" s="1130"/>
      <c r="BR18" s="1130"/>
      <c r="BS18" s="1130"/>
      <c r="BT18" s="1130"/>
      <c r="BU18" s="1130"/>
      <c r="BV18" s="1130"/>
      <c r="BW18" s="1130"/>
      <c r="BX18" s="113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9" t="s">
        <v>622</v>
      </c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709"/>
      <c r="O19" s="1129" t="s">
        <v>623</v>
      </c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1129"/>
      <c r="AB19" s="1129" t="s">
        <v>624</v>
      </c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29"/>
      <c r="AN19" s="1129" t="s">
        <v>625</v>
      </c>
      <c r="AO19" s="1129"/>
      <c r="AP19" s="1129"/>
      <c r="AQ19" s="1129"/>
      <c r="AR19" s="1129"/>
      <c r="AS19" s="1129"/>
      <c r="AT19" s="1129"/>
      <c r="AU19" s="1129"/>
      <c r="AV19" s="1129"/>
      <c r="AW19" s="1129"/>
      <c r="AY19" s="1129" t="s">
        <v>626</v>
      </c>
      <c r="AZ19" s="1129"/>
      <c r="BA19" s="1129"/>
      <c r="BB19" s="1129"/>
      <c r="BC19" s="1129"/>
      <c r="BD19" s="1129"/>
      <c r="BE19" s="1129"/>
      <c r="BF19" s="1129"/>
      <c r="BG19" s="1129"/>
      <c r="BH19" s="1129"/>
      <c r="BI19" s="1129"/>
      <c r="BJ19" s="1129"/>
      <c r="BL19" s="1129" t="s">
        <v>632</v>
      </c>
      <c r="BM19" s="1129"/>
      <c r="BN19" s="1129"/>
      <c r="BO19" s="1129"/>
      <c r="BP19" s="1129"/>
      <c r="BQ19" s="1129"/>
      <c r="BR19" s="1129"/>
      <c r="BS19" s="1129"/>
      <c r="BT19" s="1129"/>
      <c r="BU19" s="1129"/>
      <c r="BV19" s="1129"/>
      <c r="BW19" s="1129"/>
      <c r="BX19" s="112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I4" sqref="I4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972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84">
        <f>IF(DwellingStocks!H29=0,"",DwellingStocks!$I$38/1000)</f>
        <v>206.79888499999998</v>
      </c>
      <c r="H6" s="1084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85"/>
      <c r="H7" s="1085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84"/>
      <c r="H8" s="1084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85"/>
      <c r="H9" s="1085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84"/>
      <c r="H10" s="1084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85">
        <f>IF(DwellingStocks!H30=0,"",DwellingStocks!$J$38/1000)</f>
        <v>766.35172099999977</v>
      </c>
      <c r="H11" s="1085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84"/>
      <c r="H12" s="1084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85"/>
      <c r="H13" s="1085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84"/>
      <c r="H14" s="1084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85"/>
      <c r="H15" s="1085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84">
        <f>IF(DwellingStocks!H34=0,"",DwellingStocks!$K$38/1000)</f>
        <v>724.42972899999995</v>
      </c>
      <c r="H16" s="1084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1" t="s">
        <v>783</v>
      </c>
      <c r="C24" s="1131"/>
      <c r="D24" s="1131"/>
      <c r="E24" s="1131"/>
      <c r="F24" s="1131"/>
      <c r="G24" s="1131"/>
      <c r="H24" s="1131"/>
      <c r="I24" s="1131"/>
      <c r="J24" s="1131"/>
      <c r="K24" s="1131"/>
      <c r="L24" s="113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86">
        <v>206.79888499999998</v>
      </c>
      <c r="G28" s="1086">
        <v>343.16240879844895</v>
      </c>
      <c r="H28" s="1086">
        <v>451.82524110684687</v>
      </c>
      <c r="I28" s="1086">
        <v>536.57262151506029</v>
      </c>
      <c r="J28" s="1086">
        <v>618.35384360898615</v>
      </c>
      <c r="K28" s="1086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7">
        <v>766.35172099999977</v>
      </c>
      <c r="G29" s="1087">
        <v>886.25277079624823</v>
      </c>
      <c r="H29" s="1087">
        <v>978.53086502110932</v>
      </c>
      <c r="I29" s="1087">
        <v>1047.0297357476454</v>
      </c>
      <c r="J29" s="1087">
        <v>1113.1311459987526</v>
      </c>
      <c r="K29" s="1087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86">
        <v>724.42972899999995</v>
      </c>
      <c r="G30" s="1086">
        <v>765.74984368030255</v>
      </c>
      <c r="H30" s="1086">
        <v>794.97814133241855</v>
      </c>
      <c r="I30" s="1086">
        <v>813.84519153655606</v>
      </c>
      <c r="J30" s="1086">
        <v>832.05189498354878</v>
      </c>
      <c r="K30" s="1086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8">
        <f>SUM(F28:F30)</f>
        <v>1697.5803349999996</v>
      </c>
      <c r="G32" s="1088">
        <v>2088.44</v>
      </c>
      <c r="H32" s="1088">
        <v>2344.86</v>
      </c>
      <c r="I32" s="1088">
        <v>2570.37</v>
      </c>
      <c r="J32" s="1088">
        <v>2787.97</v>
      </c>
      <c r="K32" s="1088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N18" sqref="N18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971</v>
      </c>
      <c r="H3" s="70" t="s">
        <v>278</v>
      </c>
      <c r="I3" s="70" t="s">
        <v>888</v>
      </c>
      <c r="J3" s="70" t="s">
        <v>809</v>
      </c>
      <c r="K3" s="78" t="s">
        <v>288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70" t="str">
        <f>T5</f>
        <v>R-RSDRF_X0</v>
      </c>
      <c r="D5" s="1070" t="str">
        <f>U5</f>
        <v>Residential Refrigeration Demand Technology</v>
      </c>
      <c r="E5" s="1070" t="str">
        <f>COMM!$E$24</f>
        <v>RSDELC</v>
      </c>
      <c r="F5" s="1070" t="str">
        <f>COMM!E32</f>
        <v>RSDRF</v>
      </c>
      <c r="G5" s="1081">
        <f>DwellingStocks!$L$38/1000*RSD_Balance!U38</f>
        <v>1697.5803349999996</v>
      </c>
      <c r="H5" s="1070">
        <v>0.8</v>
      </c>
      <c r="I5" s="1070"/>
      <c r="J5" s="1072">
        <f>O5/G5/L5</f>
        <v>1.0395000000000001E-3</v>
      </c>
      <c r="K5" s="1071">
        <v>10</v>
      </c>
      <c r="L5" s="1073">
        <v>1</v>
      </c>
      <c r="M5" s="1073"/>
      <c r="N5" s="1073"/>
      <c r="O5" s="1074">
        <f>P5/H5</f>
        <v>1.7646347582324997</v>
      </c>
      <c r="P5" s="1075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76" t="str">
        <f>T6</f>
        <v>R-RSDCK_X0</v>
      </c>
      <c r="D6" s="1077" t="str">
        <f>U6</f>
        <v>Residential Cooking Demand Technology</v>
      </c>
      <c r="E6" s="1077" t="str">
        <f>COMM!E24</f>
        <v>RSDELC</v>
      </c>
      <c r="F6" s="1076" t="str">
        <f>COMM!$E$33</f>
        <v>RSDCK</v>
      </c>
      <c r="G6" s="1082">
        <f>DwellingStocks!$L$38/1000</f>
        <v>1697.5803349999996</v>
      </c>
      <c r="H6" s="1076"/>
      <c r="I6" s="1077">
        <v>0.74</v>
      </c>
      <c r="J6" s="1078">
        <f>(SUM(O6:O8))/G6/L6</f>
        <v>2.2478349106259702E-3</v>
      </c>
      <c r="K6" s="1077">
        <v>15</v>
      </c>
      <c r="L6" s="1077">
        <v>1</v>
      </c>
      <c r="M6" s="1076">
        <v>0.75888</v>
      </c>
      <c r="N6" s="1077">
        <v>5</v>
      </c>
      <c r="O6" s="1076">
        <f>P6/I6</f>
        <v>2.7726136626079474</v>
      </c>
      <c r="P6" s="1079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70"/>
      <c r="D7" s="1070"/>
      <c r="E7" s="1070" t="str">
        <f>COMM!E14</f>
        <v>RSDGASNAT</v>
      </c>
      <c r="F7" s="1070"/>
      <c r="G7" s="1081"/>
      <c r="H7" s="1070"/>
      <c r="I7" s="1070">
        <v>0.68</v>
      </c>
      <c r="J7" s="1072"/>
      <c r="K7" s="1071"/>
      <c r="L7" s="1073"/>
      <c r="M7" s="1080">
        <v>0.22769700000000001</v>
      </c>
      <c r="N7" s="1073">
        <v>5</v>
      </c>
      <c r="O7" s="1074">
        <f>P7/I7</f>
        <v>0.98518960984168769</v>
      </c>
      <c r="P7" s="1075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76"/>
      <c r="D8" s="1077"/>
      <c r="E8" s="1077" t="str">
        <f>COMM!E8</f>
        <v>RSDOILLPG</v>
      </c>
      <c r="F8" s="1076"/>
      <c r="G8" s="1082"/>
      <c r="H8" s="1076"/>
      <c r="I8" s="1077">
        <v>0.68</v>
      </c>
      <c r="J8" s="1078"/>
      <c r="K8" s="1077"/>
      <c r="L8" s="1077"/>
      <c r="M8" s="1076">
        <v>1.3422788999999999E-2</v>
      </c>
      <c r="N8" s="1077">
        <v>5</v>
      </c>
      <c r="O8" s="1076">
        <f>P8/I8</f>
        <v>5.8077068155493447E-2</v>
      </c>
      <c r="P8" s="1079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70" t="str">
        <f>T7</f>
        <v>R-RSDCW_X0</v>
      </c>
      <c r="D9" s="1070" t="str">
        <f>U7</f>
        <v>Residential Cloth Washing Demand Technology</v>
      </c>
      <c r="E9" s="1070" t="str">
        <f>COMM!$E$24</f>
        <v>RSDELC</v>
      </c>
      <c r="F9" s="1070" t="str">
        <f>COMM!E34</f>
        <v>RSDCW</v>
      </c>
      <c r="G9" s="1081">
        <f>DwellingStocks!$L$38/1000*RSD_Balance!U36</f>
        <v>1655.1408266249996</v>
      </c>
      <c r="H9" s="1070">
        <v>0.7</v>
      </c>
      <c r="I9" s="1070"/>
      <c r="J9" s="1072">
        <f>O9/G9/L9</f>
        <v>9.5142857142857149E-4</v>
      </c>
      <c r="K9" s="1071">
        <v>10</v>
      </c>
      <c r="L9" s="1073">
        <v>1</v>
      </c>
      <c r="M9" s="1073"/>
      <c r="N9" s="1073"/>
      <c r="O9" s="1074">
        <f>P9/H9</f>
        <v>1.5747482721889283</v>
      </c>
      <c r="P9" s="1075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76" t="str">
        <f t="shared" ref="C10:D10" si="0">T8</f>
        <v>R-RSDCD_X0</v>
      </c>
      <c r="D10" s="1077" t="str">
        <f t="shared" si="0"/>
        <v>Residential Cloth Drying Demand Technology</v>
      </c>
      <c r="E10" s="1077" t="str">
        <f>COMM!$E$24</f>
        <v>RSDELC</v>
      </c>
      <c r="F10" s="1076" t="str">
        <f>COMM!E35</f>
        <v>RSDCD</v>
      </c>
      <c r="G10" s="1082">
        <f>DwellingStocks!$L$38/1000*RSD_Balance!U37</f>
        <v>1100.0320570799997</v>
      </c>
      <c r="H10" s="1076">
        <v>0.6</v>
      </c>
      <c r="I10" s="1077"/>
      <c r="J10" s="1078">
        <f t="shared" ref="J10:J13" si="1">O10/G10/L10</f>
        <v>2.5980000000000009E-3</v>
      </c>
      <c r="K10" s="1077">
        <v>10</v>
      </c>
      <c r="L10" s="1077">
        <v>1</v>
      </c>
      <c r="M10" s="1076"/>
      <c r="N10" s="1077"/>
      <c r="O10" s="1076">
        <f>P10/H10</f>
        <v>2.8578832842938402</v>
      </c>
      <c r="P10" s="1079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70" t="str">
        <f t="shared" ref="C11:D11" si="2">T9</f>
        <v>R-RSDDW_X0</v>
      </c>
      <c r="D11" s="1070" t="str">
        <f t="shared" si="2"/>
        <v>Residential Dish Washing Demand Technology</v>
      </c>
      <c r="E11" s="1070" t="str">
        <f>COMM!$E$24</f>
        <v>RSDELC</v>
      </c>
      <c r="F11" s="1070" t="str">
        <f>COMM!E36</f>
        <v>RSDDW</v>
      </c>
      <c r="G11" s="1081">
        <f>DwellingStocks!$L$38/1000*RSD_Balance!U40</f>
        <v>1098.3344767449998</v>
      </c>
      <c r="H11" s="1070">
        <v>0.7</v>
      </c>
      <c r="I11" s="1070"/>
      <c r="J11" s="1072">
        <f t="shared" si="1"/>
        <v>1.5428571428571429E-3</v>
      </c>
      <c r="K11" s="1071">
        <v>10</v>
      </c>
      <c r="L11" s="1073">
        <v>1</v>
      </c>
      <c r="M11" s="1073"/>
      <c r="N11" s="1073"/>
      <c r="O11" s="1074">
        <f>P11/H11</f>
        <v>1.6945731926922856</v>
      </c>
      <c r="P11" s="1075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76" t="str">
        <f t="shared" ref="C12:D12" si="3">T10</f>
        <v>R-RSDOE_X0</v>
      </c>
      <c r="D12" s="1077" t="str">
        <f t="shared" si="3"/>
        <v>Residential ELC Appliances Demand Technology</v>
      </c>
      <c r="E12" s="1077" t="str">
        <f>COMM!$E$24</f>
        <v>RSDELC</v>
      </c>
      <c r="F12" s="1076" t="str">
        <f>COMM!E37</f>
        <v>RSDOE</v>
      </c>
      <c r="G12" s="1082">
        <f>DwellingStocks!$L$38/1000*1</f>
        <v>1697.5803349999996</v>
      </c>
      <c r="H12" s="1076">
        <v>0.85</v>
      </c>
      <c r="I12" s="1077"/>
      <c r="J12" s="1078">
        <f t="shared" si="1"/>
        <v>7.5148092892872833E-3</v>
      </c>
      <c r="K12" s="1077">
        <v>10</v>
      </c>
      <c r="L12" s="1077">
        <v>1</v>
      </c>
      <c r="M12" s="1076"/>
      <c r="N12" s="1077"/>
      <c r="O12" s="1076">
        <f>P12/H12</f>
        <v>12.756992470769415</v>
      </c>
      <c r="P12" s="1079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70" t="str">
        <f t="shared" ref="C13:D13" si="4">T11</f>
        <v>R-RSDOA_X0</v>
      </c>
      <c r="D13" s="1070" t="str">
        <f t="shared" si="4"/>
        <v>Residential Other Applications Demand Technology</v>
      </c>
      <c r="E13" s="1070" t="str">
        <f>COMM!$E$24</f>
        <v>RSDELC</v>
      </c>
      <c r="F13" s="1070" t="str">
        <f>COMM!E38</f>
        <v>RSDOA</v>
      </c>
      <c r="G13" s="1081">
        <f>DwellingStocks!$L$38/1000*1</f>
        <v>1697.5803349999996</v>
      </c>
      <c r="H13" s="1070">
        <v>0.85</v>
      </c>
      <c r="I13" s="1070"/>
      <c r="J13" s="1072">
        <f t="shared" si="1"/>
        <v>0</v>
      </c>
      <c r="K13" s="1071">
        <v>10</v>
      </c>
      <c r="L13" s="1073">
        <v>1</v>
      </c>
      <c r="M13" s="1073"/>
      <c r="N13" s="1073"/>
      <c r="O13" s="1074">
        <f>P13/H13</f>
        <v>0</v>
      </c>
      <c r="P13" s="1075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31" t="s">
        <v>782</v>
      </c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970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40" t="s">
        <v>812</v>
      </c>
      <c r="R26" s="1140"/>
      <c r="S26" s="1140"/>
      <c r="T26" s="1140" t="s">
        <v>813</v>
      </c>
      <c r="U26" s="1140"/>
      <c r="V26" s="1140"/>
    </row>
    <row r="27" spans="1:22" ht="21.75" thickBot="1">
      <c r="A27" s="67"/>
      <c r="B27" s="67"/>
      <c r="C27" s="67"/>
      <c r="D27" s="67"/>
      <c r="E27" s="67"/>
      <c r="F27" s="67"/>
      <c r="H27" s="1140" t="s">
        <v>637</v>
      </c>
      <c r="I27" s="1140"/>
      <c r="J27" s="1140"/>
      <c r="K27" s="1140"/>
      <c r="L27" s="114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7" t="s">
        <v>307</v>
      </c>
      <c r="C58" s="1138"/>
      <c r="D58" s="1138"/>
      <c r="E58" s="1138"/>
      <c r="F58" s="1138"/>
      <c r="G58" s="1138"/>
      <c r="H58" s="1138"/>
      <c r="I58" s="1138"/>
      <c r="J58" s="1138"/>
      <c r="K58" s="1138"/>
      <c r="L58" s="1139"/>
      <c r="M58" s="1134" t="s">
        <v>308</v>
      </c>
      <c r="N58" s="1135"/>
      <c r="O58" s="113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1" t="s">
        <v>373</v>
      </c>
      <c r="T92" s="1142"/>
      <c r="U92" s="1142"/>
      <c r="V92" s="1142"/>
      <c r="W92" s="1142"/>
      <c r="X92" s="1142"/>
      <c r="Y92" s="1142"/>
      <c r="Z92" s="1143"/>
      <c r="AB92" s="1132" t="s">
        <v>374</v>
      </c>
      <c r="AC92" s="1132"/>
      <c r="AD92" s="1132"/>
      <c r="AE92" s="1132"/>
      <c r="AF92" s="113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2"/>
      <c r="AC93" s="1132"/>
      <c r="AD93" s="1132"/>
      <c r="AE93" s="1132"/>
      <c r="AF93" s="113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zoomScale="80" zoomScaleNormal="80" workbookViewId="0">
      <selection activeCell="K22" sqref="K2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4" t="s">
        <v>814</v>
      </c>
      <c r="C4" s="1145"/>
      <c r="D4" s="1145"/>
      <c r="E4" s="1145"/>
      <c r="F4" s="1145"/>
      <c r="G4" s="1146"/>
      <c r="H4" s="1144" t="s">
        <v>815</v>
      </c>
      <c r="I4" s="1145"/>
      <c r="J4" s="114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 t="shared" ref="U7:U13" si="0"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1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1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si="0"/>
        <v>9.6274926826448623E-6</v>
      </c>
      <c r="V9" s="852">
        <v>20</v>
      </c>
      <c r="W9" s="852">
        <v>1</v>
      </c>
      <c r="X9" s="852"/>
      <c r="Y9" s="852"/>
      <c r="Z9" s="853">
        <f t="shared" si="1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0"/>
        <v>1.7299140780158057E-2</v>
      </c>
      <c r="V10" s="859">
        <v>20</v>
      </c>
      <c r="W10" s="859">
        <v>1</v>
      </c>
      <c r="X10" s="859"/>
      <c r="Y10" s="859"/>
      <c r="Z10" s="860">
        <f t="shared" si="1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0"/>
        <v>1.3558272842045374E-2</v>
      </c>
      <c r="V11" s="852">
        <v>20</v>
      </c>
      <c r="W11" s="852">
        <v>1</v>
      </c>
      <c r="X11" s="852"/>
      <c r="Y11" s="852"/>
      <c r="Z11" s="853">
        <f t="shared" si="1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0"/>
        <v>2.4813655183930763E-2</v>
      </c>
      <c r="V12" s="859">
        <v>20</v>
      </c>
      <c r="W12" s="859">
        <v>1</v>
      </c>
      <c r="X12" s="859"/>
      <c r="Y12" s="859"/>
      <c r="Z12" s="860">
        <f t="shared" si="1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0"/>
        <v>3.0831862922372489E-2</v>
      </c>
      <c r="V13" s="852">
        <v>20</v>
      </c>
      <c r="W13" s="852">
        <v>1</v>
      </c>
      <c r="X13" s="852"/>
      <c r="Y13" s="852"/>
      <c r="Z13" s="853">
        <f t="shared" si="1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4" t="s">
        <v>814</v>
      </c>
      <c r="C28" s="1145"/>
      <c r="D28" s="1145"/>
      <c r="E28" s="1145"/>
      <c r="F28" s="1145"/>
      <c r="G28" s="1146"/>
      <c r="H28" s="1144" t="s">
        <v>815</v>
      </c>
      <c r="I28" s="1145"/>
      <c r="J28" s="114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89" t="s">
        <v>974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7" workbookViewId="0">
      <selection activeCell="T61" sqref="T6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4" t="s">
        <v>814</v>
      </c>
      <c r="C4" s="1145"/>
      <c r="D4" s="1145"/>
      <c r="E4" s="1145"/>
      <c r="F4" s="1145"/>
      <c r="G4" s="1146"/>
      <c r="H4" s="1144" t="s">
        <v>815</v>
      </c>
      <c r="I4" s="1145"/>
      <c r="J4" s="114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4" t="s">
        <v>814</v>
      </c>
      <c r="C28" s="1145"/>
      <c r="D28" s="1145"/>
      <c r="E28" s="1145"/>
      <c r="F28" s="1145"/>
      <c r="G28" s="1146"/>
      <c r="H28" s="1144" t="s">
        <v>815</v>
      </c>
      <c r="I28" s="1145"/>
      <c r="J28" s="114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4" t="s">
        <v>814</v>
      </c>
      <c r="C4" s="1145"/>
      <c r="D4" s="1145"/>
      <c r="E4" s="1145"/>
      <c r="F4" s="1145"/>
      <c r="G4" s="1146"/>
      <c r="H4" s="1144" t="s">
        <v>815</v>
      </c>
      <c r="I4" s="1145"/>
      <c r="J4" s="114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4" t="s">
        <v>814</v>
      </c>
      <c r="C28" s="1145"/>
      <c r="D28" s="1145"/>
      <c r="E28" s="1145"/>
      <c r="F28" s="1145"/>
      <c r="G28" s="1146"/>
      <c r="H28" s="1144" t="s">
        <v>815</v>
      </c>
      <c r="I28" s="1145"/>
      <c r="J28" s="114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9" t="s">
        <v>473</v>
      </c>
      <c r="B1" s="1129"/>
      <c r="C1" s="1129"/>
      <c r="D1" s="1129"/>
      <c r="E1" s="1129"/>
      <c r="F1" s="1129"/>
      <c r="G1" s="1129"/>
      <c r="H1" s="1129"/>
      <c r="I1" s="112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9" t="s">
        <v>540</v>
      </c>
      <c r="B1" s="1129"/>
      <c r="C1" s="1129"/>
      <c r="D1" s="1129"/>
      <c r="E1" s="1129"/>
      <c r="F1" s="1129"/>
      <c r="G1" s="1129"/>
      <c r="H1" s="1129"/>
      <c r="I1" s="112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9" t="s">
        <v>542</v>
      </c>
      <c r="B1" s="1129"/>
      <c r="C1" s="1129"/>
      <c r="D1" s="1129"/>
      <c r="E1" s="1129"/>
      <c r="F1" s="1129"/>
      <c r="G1" s="1129"/>
      <c r="H1" s="1129"/>
      <c r="I1" s="112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2021-01-29T14:46:47Z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636226832866668</vt:r8>
  </property>
</Properties>
</file>