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AF7641F-57EF-41E7-9022-87E7852B234E}" xr6:coauthVersionLast="45" xr6:coauthVersionMax="45" xr10:uidLastSave="{00000000-0000-0000-0000-000000000000}"/>
  <bookViews>
    <workbookView xWindow="-120" yWindow="-120" windowWidth="29040" windowHeight="15840" activeTab="3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4" i="28" l="1"/>
  <c r="U54" i="28"/>
  <c r="J6" i="48" l="1"/>
  <c r="J5" i="48"/>
  <c r="J9" i="48" l="1"/>
  <c r="O13" i="48" l="1"/>
  <c r="J10" i="48"/>
  <c r="J11" i="48"/>
  <c r="J12" i="48"/>
  <c r="J13" i="48"/>
  <c r="G6" i="48" l="1"/>
  <c r="P6" i="48"/>
  <c r="O6" i="48" s="1"/>
  <c r="P8" i="48" l="1"/>
  <c r="O8" i="48" s="1"/>
  <c r="P7" i="48"/>
  <c r="O7" i="48" s="1"/>
  <c r="P12" i="48"/>
  <c r="O12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F6" i="48"/>
  <c r="E8" i="48"/>
  <c r="E7" i="48"/>
  <c r="E6" i="48"/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<sst xmlns="http://schemas.openxmlformats.org/spreadsheetml/2006/main" count="69470" uniqueCount="1328">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</sst>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6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83343</xdr:rowOff>
    </xdr:from>
    <xdr:to>
      <xdr:col>24</xdr:col>
      <xdr:colOff>119062</xdr:colOff>
      <xdr:row>49</xdr:row>
      <xdr:rowOff>154781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502E214C-B8A1-4CAE-8B66-37F145836FD3}"/>
            </a:ext>
          </a:extLst>
        </xdr:cNvPr>
        <xdr:cNvSpPr/>
      </xdr:nvSpPr>
      <xdr:spPr>
        <a:xfrm>
          <a:off x="702469" y="250031"/>
          <a:ext cx="13989843" cy="82391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48403</xdr:colOff>
      <xdr:row>0</xdr:row>
      <xdr:rowOff>34334</xdr:rowOff>
    </xdr:from>
    <xdr:to>
      <xdr:col>7</xdr:col>
      <xdr:colOff>500063</xdr:colOff>
      <xdr:row>3</xdr:row>
      <xdr:rowOff>0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55622" y="201022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476248</xdr:colOff>
      <xdr:row>3</xdr:row>
      <xdr:rowOff>63977</xdr:rowOff>
    </xdr:from>
    <xdr:to>
      <xdr:col>4</xdr:col>
      <xdr:colOff>154780</xdr:colOff>
      <xdr:row>5</xdr:row>
      <xdr:rowOff>72870</xdr:rowOff>
    </xdr:to>
    <xdr:sp macro="" textlink="">
      <xdr:nvSpPr>
        <xdr:cNvPr id="86" name="TextBox 16">
          <a:extLst>
            <a:ext uri="{FF2B5EF4-FFF2-40B4-BE49-F238E27FC236}">
              <a16:creationId xmlns:a16="http://schemas.microsoft.com/office/drawing/2014/main" id="{1D1F8C5B-6983-4FA9-AA2F-1C27B55BC8F5}"/>
            </a:ext>
          </a:extLst>
        </xdr:cNvPr>
        <xdr:cNvSpPr txBox="1"/>
      </xdr:nvSpPr>
      <xdr:spPr>
        <a:xfrm>
          <a:off x="1690686" y="730727"/>
          <a:ext cx="892969" cy="342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Fabric</a:t>
          </a:r>
        </a:p>
      </xdr:txBody>
    </xdr:sp>
    <xdr:clientData/>
  </xdr:twoCellAnchor>
  <xdr:twoCellAnchor>
    <xdr:from>
      <xdr:col>2</xdr:col>
      <xdr:colOff>512752</xdr:colOff>
      <xdr:row>20</xdr:row>
      <xdr:rowOff>133350</xdr:rowOff>
    </xdr:from>
    <xdr:to>
      <xdr:col>8</xdr:col>
      <xdr:colOff>571500</xdr:colOff>
      <xdr:row>27</xdr:row>
      <xdr:rowOff>38100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51A85D1-8E33-4C2D-AEAF-99059722338F}"/>
            </a:ext>
          </a:extLst>
        </xdr:cNvPr>
        <xdr:cNvGrpSpPr/>
      </xdr:nvGrpSpPr>
      <xdr:grpSpPr>
        <a:xfrm>
          <a:off x="1727190" y="3467100"/>
          <a:ext cx="3702060" cy="1071563"/>
          <a:chOff x="2951152" y="6772275"/>
          <a:chExt cx="3716348" cy="1038225"/>
        </a:xfrm>
      </xdr:grpSpPr>
      <xdr:cxnSp macro="">
        <xdr:nvCxnSpPr>
          <xdr:cNvPr id="82" name="Straight Arrow Connector 81">
            <a:extLst>
              <a:ext uri="{FF2B5EF4-FFF2-40B4-BE49-F238E27FC236}">
                <a16:creationId xmlns:a16="http://schemas.microsoft.com/office/drawing/2014/main" id="{FFAB6DD2-74AF-4680-8E9E-7C7F4C0373C5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37E2F058-41DE-4FB7-BA8F-A5D3CAD624B6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Rectangle: Rounded Corners 96">
            <a:extLst>
              <a:ext uri="{FF2B5EF4-FFF2-40B4-BE49-F238E27FC236}">
                <a16:creationId xmlns:a16="http://schemas.microsoft.com/office/drawing/2014/main" id="{BAAEE103-E47E-4A88-A40F-D7CDE95633D4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8" name="Rectangle: Rounded Corners 97">
            <a:extLst>
              <a:ext uri="{FF2B5EF4-FFF2-40B4-BE49-F238E27FC236}">
                <a16:creationId xmlns:a16="http://schemas.microsoft.com/office/drawing/2014/main" id="{8017FC9F-9BF2-42A4-81D8-E03B4392F838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5C575951-BBAD-4FAB-B3AA-9966DD62DE17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3</xdr:col>
      <xdr:colOff>331777</xdr:colOff>
      <xdr:row>28</xdr:row>
      <xdr:rowOff>19050</xdr:rowOff>
    </xdr:from>
    <xdr:to>
      <xdr:col>9</xdr:col>
      <xdr:colOff>390525</xdr:colOff>
      <xdr:row>34</xdr:row>
      <xdr:rowOff>85725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1060D911-648C-48E9-9514-31B827D2E461}"/>
            </a:ext>
          </a:extLst>
        </xdr:cNvPr>
        <xdr:cNvGrpSpPr/>
      </xdr:nvGrpSpPr>
      <xdr:grpSpPr>
        <a:xfrm>
          <a:off x="2153433" y="4686300"/>
          <a:ext cx="3702061" cy="1066800"/>
          <a:chOff x="2951152" y="6772275"/>
          <a:chExt cx="3716348" cy="1038225"/>
        </a:xfrm>
      </xdr:grpSpPr>
      <xdr:cxnSp macro="">
        <xdr:nvCxnSpPr>
          <xdr:cNvPr id="102" name="Straight Arrow Connector 101">
            <a:extLst>
              <a:ext uri="{FF2B5EF4-FFF2-40B4-BE49-F238E27FC236}">
                <a16:creationId xmlns:a16="http://schemas.microsoft.com/office/drawing/2014/main" id="{BB3836B6-0ED6-4F6C-A91E-F67409A024DB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Rectangle: Rounded Corners 102">
            <a:extLst>
              <a:ext uri="{FF2B5EF4-FFF2-40B4-BE49-F238E27FC236}">
                <a16:creationId xmlns:a16="http://schemas.microsoft.com/office/drawing/2014/main" id="{10402ECF-C49E-4C90-87CC-5F7D73BFF6CF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: Rounded Corners 103">
            <a:extLst>
              <a:ext uri="{FF2B5EF4-FFF2-40B4-BE49-F238E27FC236}">
                <a16:creationId xmlns:a16="http://schemas.microsoft.com/office/drawing/2014/main" id="{14E01DC7-324D-45B6-A2E6-2E809FEF600F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Rectangle: Rounded Corners 104">
            <a:extLst>
              <a:ext uri="{FF2B5EF4-FFF2-40B4-BE49-F238E27FC236}">
                <a16:creationId xmlns:a16="http://schemas.microsoft.com/office/drawing/2014/main" id="{1146ED91-B35F-461B-91F4-9BEBEB69E232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6" name="Rectangle: Rounded Corners 105">
            <a:extLst>
              <a:ext uri="{FF2B5EF4-FFF2-40B4-BE49-F238E27FC236}">
                <a16:creationId xmlns:a16="http://schemas.microsoft.com/office/drawing/2014/main" id="{F962BE55-9109-4F80-9CEF-A187C093F761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236527</xdr:colOff>
      <xdr:row>36</xdr:row>
      <xdr:rowOff>0</xdr:rowOff>
    </xdr:from>
    <xdr:to>
      <xdr:col>10</xdr:col>
      <xdr:colOff>295275</xdr:colOff>
      <xdr:row>42</xdr:row>
      <xdr:rowOff>66675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6C64A0E2-988F-4005-BCAE-85BA356D282C}"/>
            </a:ext>
          </a:extLst>
        </xdr:cNvPr>
        <xdr:cNvGrpSpPr/>
      </xdr:nvGrpSpPr>
      <xdr:grpSpPr>
        <a:xfrm>
          <a:off x="2665402" y="6000750"/>
          <a:ext cx="3702061" cy="1066800"/>
          <a:chOff x="2951152" y="6772275"/>
          <a:chExt cx="3716348" cy="1038225"/>
        </a:xfrm>
      </xdr:grpSpPr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876A730C-45AF-48F4-8506-1948F9D2EA03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Rectangle: Rounded Corners 108">
            <a:extLst>
              <a:ext uri="{FF2B5EF4-FFF2-40B4-BE49-F238E27FC236}">
                <a16:creationId xmlns:a16="http://schemas.microsoft.com/office/drawing/2014/main" id="{86BD944F-9302-4AC7-8701-EE72A8967E9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Rectangle: Rounded Corners 109">
            <a:extLst>
              <a:ext uri="{FF2B5EF4-FFF2-40B4-BE49-F238E27FC236}">
                <a16:creationId xmlns:a16="http://schemas.microsoft.com/office/drawing/2014/main" id="{2371A271-F466-4624-8DAE-508771AD24BC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Rectangle: Rounded Corners 110">
            <a:extLst>
              <a:ext uri="{FF2B5EF4-FFF2-40B4-BE49-F238E27FC236}">
                <a16:creationId xmlns:a16="http://schemas.microsoft.com/office/drawing/2014/main" id="{FFA9F608-D90A-4647-B454-EAFE415F6606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2" name="Rectangle: Rounded Corners 111">
            <a:extLst>
              <a:ext uri="{FF2B5EF4-FFF2-40B4-BE49-F238E27FC236}">
                <a16:creationId xmlns:a16="http://schemas.microsoft.com/office/drawing/2014/main" id="{4B252A28-6BE8-4908-A001-4D2888078E18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566418</xdr:colOff>
      <xdr:row>3</xdr:row>
      <xdr:rowOff>63977</xdr:rowOff>
    </xdr:from>
    <xdr:to>
      <xdr:col>6</xdr:col>
      <xdr:colOff>28575</xdr:colOff>
      <xdr:row>5</xdr:row>
      <xdr:rowOff>68108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F9DC7F89-9034-4FA8-A93F-48B076771B2A}"/>
            </a:ext>
          </a:extLst>
        </xdr:cNvPr>
        <xdr:cNvSpPr txBox="1"/>
      </xdr:nvSpPr>
      <xdr:spPr>
        <a:xfrm>
          <a:off x="4209731" y="4064477"/>
          <a:ext cx="67659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Fuel</a:t>
          </a:r>
        </a:p>
      </xdr:txBody>
    </xdr:sp>
    <xdr:clientData/>
  </xdr:twoCellAnchor>
  <xdr:twoCellAnchor>
    <xdr:from>
      <xdr:col>11</xdr:col>
      <xdr:colOff>329247</xdr:colOff>
      <xdr:row>3</xdr:row>
      <xdr:rowOff>113030</xdr:rowOff>
    </xdr:from>
    <xdr:to>
      <xdr:col>12</xdr:col>
      <xdr:colOff>47628</xdr:colOff>
      <xdr:row>13</xdr:row>
      <xdr:rowOff>57149</xdr:rowOff>
    </xdr:to>
    <xdr:sp macro="" textlink="">
      <xdr:nvSpPr>
        <xdr:cNvPr id="116" name="TextBox 16">
          <a:extLst>
            <a:ext uri="{FF2B5EF4-FFF2-40B4-BE49-F238E27FC236}">
              <a16:creationId xmlns:a16="http://schemas.microsoft.com/office/drawing/2014/main" id="{D404BD82-DB47-44AF-ADAF-2043917858EB}"/>
            </a:ext>
          </a:extLst>
        </xdr:cNvPr>
        <xdr:cNvSpPr txBox="1"/>
      </xdr:nvSpPr>
      <xdr:spPr>
        <a:xfrm rot="16200000">
          <a:off x="7636353" y="4616924"/>
          <a:ext cx="1563369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Space </a:t>
          </a:r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Heat</a:t>
          </a:r>
          <a:r>
            <a:rPr lang="en-GB" sz="1400">
              <a:solidFill>
                <a:sysClr val="windowText" lastClr="000000"/>
              </a:solidFill>
            </a:rPr>
            <a:t> </a:t>
          </a:r>
          <a:r>
            <a:rPr lang="en-GB" sz="1400" baseline="0">
              <a:solidFill>
                <a:sysClr val="windowText" lastClr="000000"/>
              </a:solidFill>
            </a:rPr>
            <a:t>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5</xdr:row>
      <xdr:rowOff>38099</xdr:rowOff>
    </xdr:from>
    <xdr:to>
      <xdr:col>12</xdr:col>
      <xdr:colOff>0</xdr:colOff>
      <xdr:row>47</xdr:row>
      <xdr:rowOff>28574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FC178323-0D74-4234-9697-A72D8CECC3B2}"/>
            </a:ext>
          </a:extLst>
        </xdr:cNvPr>
        <xdr:cNvCxnSpPr/>
      </xdr:nvCxnSpPr>
      <xdr:spPr>
        <a:xfrm>
          <a:off x="8524875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465693</xdr:colOff>
      <xdr:row>5</xdr:row>
      <xdr:rowOff>38099</xdr:rowOff>
    </xdr:from>
    <xdr:to>
      <xdr:col>12</xdr:col>
      <xdr:colOff>475218</xdr:colOff>
      <xdr:row>47</xdr:row>
      <xdr:rowOff>28574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84359586-C748-4F0D-A334-66AEFB36B64D}"/>
            </a:ext>
          </a:extLst>
        </xdr:cNvPr>
        <xdr:cNvCxnSpPr/>
      </xdr:nvCxnSpPr>
      <xdr:spPr>
        <a:xfrm>
          <a:off x="9000093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359886</xdr:colOff>
      <xdr:row>5</xdr:row>
      <xdr:rowOff>38099</xdr:rowOff>
    </xdr:from>
    <xdr:to>
      <xdr:col>13</xdr:col>
      <xdr:colOff>369411</xdr:colOff>
      <xdr:row>47</xdr:row>
      <xdr:rowOff>28574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660BC4DA-7E00-4537-9B29-69F4FDF0EFB3}"/>
            </a:ext>
          </a:extLst>
        </xdr:cNvPr>
        <xdr:cNvCxnSpPr/>
      </xdr:nvCxnSpPr>
      <xdr:spPr>
        <a:xfrm>
          <a:off x="9503886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169388</xdr:colOff>
      <xdr:row>3</xdr:row>
      <xdr:rowOff>0</xdr:rowOff>
    </xdr:from>
    <xdr:to>
      <xdr:col>12</xdr:col>
      <xdr:colOff>497369</xdr:colOff>
      <xdr:row>13</xdr:row>
      <xdr:rowOff>57149</xdr:rowOff>
    </xdr:to>
    <xdr:sp macro="" textlink="">
      <xdr:nvSpPr>
        <xdr:cNvPr id="120" name="TextBox 16">
          <a:extLst>
            <a:ext uri="{FF2B5EF4-FFF2-40B4-BE49-F238E27FC236}">
              <a16:creationId xmlns:a16="http://schemas.microsoft.com/office/drawing/2014/main" id="{70E9B035-9F1B-4E27-A18B-52F8FC7B3B94}"/>
            </a:ext>
          </a:extLst>
        </xdr:cNvPr>
        <xdr:cNvSpPr txBox="1"/>
      </xdr:nvSpPr>
      <xdr:spPr>
        <a:xfrm rot="16200000">
          <a:off x="7619367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Water Heat</a:t>
          </a:r>
          <a:r>
            <a:rPr lang="en-GB" sz="1400" baseline="0">
              <a:solidFill>
                <a:sysClr val="windowText" lastClr="000000"/>
              </a:solidFill>
            </a:rPr>
            <a:t> 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66679</xdr:colOff>
      <xdr:row>3</xdr:row>
      <xdr:rowOff>0</xdr:rowOff>
    </xdr:from>
    <xdr:to>
      <xdr:col>13</xdr:col>
      <xdr:colOff>394660</xdr:colOff>
      <xdr:row>13</xdr:row>
      <xdr:rowOff>57149</xdr:rowOff>
    </xdr:to>
    <xdr:sp macro="" textlink="">
      <xdr:nvSpPr>
        <xdr:cNvPr id="121" name="TextBox 16">
          <a:extLst>
            <a:ext uri="{FF2B5EF4-FFF2-40B4-BE49-F238E27FC236}">
              <a16:creationId xmlns:a16="http://schemas.microsoft.com/office/drawing/2014/main" id="{D3C1439C-6450-4B53-BC71-6050A6D90E23}"/>
            </a:ext>
          </a:extLst>
        </xdr:cNvPr>
        <xdr:cNvSpPr txBox="1"/>
      </xdr:nvSpPr>
      <xdr:spPr>
        <a:xfrm rot="16200000">
          <a:off x="8126258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Lighting</a:t>
          </a:r>
          <a:r>
            <a:rPr lang="en-GB" sz="1400" baseline="0">
              <a:solidFill>
                <a:sysClr val="windowText" lastClr="000000"/>
              </a:solidFill>
            </a:rPr>
            <a:t>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206454</xdr:colOff>
      <xdr:row>5</xdr:row>
      <xdr:rowOff>38099</xdr:rowOff>
    </xdr:from>
    <xdr:to>
      <xdr:col>14</xdr:col>
      <xdr:colOff>215979</xdr:colOff>
      <xdr:row>47</xdr:row>
      <xdr:rowOff>28574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FAB86A39-972E-4DED-A838-EC568C75A0AD}"/>
            </a:ext>
          </a:extLst>
        </xdr:cNvPr>
        <xdr:cNvCxnSpPr/>
      </xdr:nvCxnSpPr>
      <xdr:spPr>
        <a:xfrm>
          <a:off x="9960054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487844</xdr:colOff>
      <xdr:row>3</xdr:row>
      <xdr:rowOff>0</xdr:rowOff>
    </xdr:from>
    <xdr:to>
      <xdr:col>14</xdr:col>
      <xdr:colOff>173519</xdr:colOff>
      <xdr:row>13</xdr:row>
      <xdr:rowOff>57149</xdr:rowOff>
    </xdr:to>
    <xdr:sp macro="" textlink="">
      <xdr:nvSpPr>
        <xdr:cNvPr id="125" name="TextBox 16">
          <a:extLst>
            <a:ext uri="{FF2B5EF4-FFF2-40B4-BE49-F238E27FC236}">
              <a16:creationId xmlns:a16="http://schemas.microsoft.com/office/drawing/2014/main" id="{30B50DD2-661B-4364-9F10-E54CD989278E}"/>
            </a:ext>
          </a:extLst>
        </xdr:cNvPr>
        <xdr:cNvSpPr txBox="1"/>
      </xdr:nvSpPr>
      <xdr:spPr>
        <a:xfrm rot="16200000">
          <a:off x="8269770" y="3905249"/>
          <a:ext cx="301942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Pumps &amp; Fans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110170</xdr:colOff>
      <xdr:row>5</xdr:row>
      <xdr:rowOff>38099</xdr:rowOff>
    </xdr:from>
    <xdr:to>
      <xdr:col>15</xdr:col>
      <xdr:colOff>119695</xdr:colOff>
      <xdr:row>47</xdr:row>
      <xdr:rowOff>28574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4A60CD10-2289-46B0-8F32-F1B79E7C5C2D}"/>
            </a:ext>
          </a:extLst>
        </xdr:cNvPr>
        <xdr:cNvCxnSpPr/>
      </xdr:nvCxnSpPr>
      <xdr:spPr>
        <a:xfrm>
          <a:off x="10473370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438152</xdr:colOff>
      <xdr:row>3</xdr:row>
      <xdr:rowOff>0</xdr:rowOff>
    </xdr:from>
    <xdr:to>
      <xdr:col>15</xdr:col>
      <xdr:colOff>161927</xdr:colOff>
      <xdr:row>13</xdr:row>
      <xdr:rowOff>57149</xdr:rowOff>
    </xdr:to>
    <xdr:sp macro="" textlink="">
      <xdr:nvSpPr>
        <xdr:cNvPr id="127" name="TextBox 16">
          <a:extLst>
            <a:ext uri="{FF2B5EF4-FFF2-40B4-BE49-F238E27FC236}">
              <a16:creationId xmlns:a16="http://schemas.microsoft.com/office/drawing/2014/main" id="{F6E0B26B-963B-4CE5-8BD7-E6DC413AABB9}"/>
            </a:ext>
          </a:extLst>
        </xdr:cNvPr>
        <xdr:cNvSpPr txBox="1"/>
      </xdr:nvSpPr>
      <xdr:spPr>
        <a:xfrm rot="16200000">
          <a:off x="8848728" y="3886199"/>
          <a:ext cx="30194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Appliances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569902</xdr:colOff>
      <xdr:row>24</xdr:row>
      <xdr:rowOff>76200</xdr:rowOff>
    </xdr:from>
    <xdr:to>
      <xdr:col>11</xdr:col>
      <xdr:colOff>590550</xdr:colOff>
      <xdr:row>24</xdr:row>
      <xdr:rowOff>76200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275D764F-32C3-4A5B-B06F-5E8499F69848}"/>
            </a:ext>
          </a:extLst>
        </xdr:cNvPr>
        <xdr:cNvCxnSpPr/>
      </xdr:nvCxnSpPr>
      <xdr:spPr>
        <a:xfrm>
          <a:off x="6665902" y="7362825"/>
          <a:ext cx="18494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19050</xdr:rowOff>
    </xdr:from>
    <xdr:to>
      <xdr:col>12</xdr:col>
      <xdr:colOff>447675</xdr:colOff>
      <xdr:row>25</xdr:row>
      <xdr:rowOff>19050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1ADBAA48-C03E-4494-A68C-83FB75088524}"/>
            </a:ext>
          </a:extLst>
        </xdr:cNvPr>
        <xdr:cNvCxnSpPr/>
      </xdr:nvCxnSpPr>
      <xdr:spPr>
        <a:xfrm>
          <a:off x="6665902" y="7467600"/>
          <a:ext cx="231617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123825</xdr:rowOff>
    </xdr:from>
    <xdr:to>
      <xdr:col>13</xdr:col>
      <xdr:colOff>352425</xdr:colOff>
      <xdr:row>25</xdr:row>
      <xdr:rowOff>152400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891C951F-785A-4B0D-B988-A433E35E8831}"/>
            </a:ext>
          </a:extLst>
        </xdr:cNvPr>
        <xdr:cNvCxnSpPr/>
      </xdr:nvCxnSpPr>
      <xdr:spPr>
        <a:xfrm flipV="1">
          <a:off x="6665902" y="7572375"/>
          <a:ext cx="2830523" cy="2857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26</xdr:row>
      <xdr:rowOff>95250</xdr:rowOff>
    </xdr:from>
    <xdr:to>
      <xdr:col>14</xdr:col>
      <xdr:colOff>228600</xdr:colOff>
      <xdr:row>26</xdr:row>
      <xdr:rowOff>95251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D9E1A124-E6C8-4C36-BF0B-A8D1585DEB61}"/>
            </a:ext>
          </a:extLst>
        </xdr:cNvPr>
        <xdr:cNvCxnSpPr/>
      </xdr:nvCxnSpPr>
      <xdr:spPr>
        <a:xfrm flipV="1">
          <a:off x="6665902" y="7705725"/>
          <a:ext cx="331629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31</xdr:row>
      <xdr:rowOff>133350</xdr:rowOff>
    </xdr:from>
    <xdr:to>
      <xdr:col>12</xdr:col>
      <xdr:colOff>0</xdr:colOff>
      <xdr:row>31</xdr:row>
      <xdr:rowOff>133350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1D3C626E-83B3-40DE-BCFE-B7BBB2A82E9B}"/>
            </a:ext>
          </a:extLst>
        </xdr:cNvPr>
        <xdr:cNvCxnSpPr/>
      </xdr:nvCxnSpPr>
      <xdr:spPr>
        <a:xfrm>
          <a:off x="7104052" y="8553450"/>
          <a:ext cx="14303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32</xdr:row>
      <xdr:rowOff>66675</xdr:rowOff>
    </xdr:from>
    <xdr:to>
      <xdr:col>12</xdr:col>
      <xdr:colOff>447675</xdr:colOff>
      <xdr:row>32</xdr:row>
      <xdr:rowOff>76200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6C230B45-6124-49B3-90BB-E0B6E55261C3}"/>
            </a:ext>
          </a:extLst>
        </xdr:cNvPr>
        <xdr:cNvCxnSpPr/>
      </xdr:nvCxnSpPr>
      <xdr:spPr>
        <a:xfrm flipV="1">
          <a:off x="7104052" y="8648700"/>
          <a:ext cx="1878023" cy="952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47625</xdr:rowOff>
    </xdr:from>
    <xdr:to>
      <xdr:col>13</xdr:col>
      <xdr:colOff>381000</xdr:colOff>
      <xdr:row>33</xdr:row>
      <xdr:rowOff>47626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F78E5E34-FFEB-4456-9737-E9CEA8872929}"/>
            </a:ext>
          </a:extLst>
        </xdr:cNvPr>
        <xdr:cNvCxnSpPr/>
      </xdr:nvCxnSpPr>
      <xdr:spPr>
        <a:xfrm flipV="1">
          <a:off x="7104052" y="8791575"/>
          <a:ext cx="242094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152402</xdr:rowOff>
    </xdr:from>
    <xdr:to>
      <xdr:col>14</xdr:col>
      <xdr:colOff>238125</xdr:colOff>
      <xdr:row>34</xdr:row>
      <xdr:rowOff>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7B198BD8-CBED-467E-8E6D-C33BE6EE3BE9}"/>
            </a:ext>
          </a:extLst>
        </xdr:cNvPr>
        <xdr:cNvCxnSpPr/>
      </xdr:nvCxnSpPr>
      <xdr:spPr>
        <a:xfrm>
          <a:off x="7104052" y="8896352"/>
          <a:ext cx="288767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39</xdr:row>
      <xdr:rowOff>95250</xdr:rowOff>
    </xdr:from>
    <xdr:to>
      <xdr:col>12</xdr:col>
      <xdr:colOff>19050</xdr:colOff>
      <xdr:row>39</xdr:row>
      <xdr:rowOff>95250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DA5275CA-E5FA-434F-8D07-15123A8F5B57}"/>
            </a:ext>
          </a:extLst>
        </xdr:cNvPr>
        <xdr:cNvCxnSpPr/>
      </xdr:nvCxnSpPr>
      <xdr:spPr>
        <a:xfrm>
          <a:off x="7627927" y="9810750"/>
          <a:ext cx="92552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40</xdr:row>
      <xdr:rowOff>28575</xdr:rowOff>
    </xdr:from>
    <xdr:to>
      <xdr:col>12</xdr:col>
      <xdr:colOff>476250</xdr:colOff>
      <xdr:row>40</xdr:row>
      <xdr:rowOff>38101</xdr:rowOff>
    </xdr:to>
    <xdr:cxnSp macro="">
      <xdr:nvCxnSpPr>
        <xdr:cNvPr id="196" name="Straight Arrow Connector 195">
          <a:extLst>
            <a:ext uri="{FF2B5EF4-FFF2-40B4-BE49-F238E27FC236}">
              <a16:creationId xmlns:a16="http://schemas.microsoft.com/office/drawing/2014/main" id="{DD663DF7-3471-4EAC-9F5A-B64D030CCCBC}"/>
            </a:ext>
          </a:extLst>
        </xdr:cNvPr>
        <xdr:cNvCxnSpPr/>
      </xdr:nvCxnSpPr>
      <xdr:spPr>
        <a:xfrm flipV="1">
          <a:off x="7627927" y="9906000"/>
          <a:ext cx="1382723" cy="9526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9527</xdr:rowOff>
    </xdr:from>
    <xdr:to>
      <xdr:col>13</xdr:col>
      <xdr:colOff>361950</xdr:colOff>
      <xdr:row>41</xdr:row>
      <xdr:rowOff>19050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629466C6-B6FC-404E-ADFD-8C75C0A94CAD}"/>
            </a:ext>
          </a:extLst>
        </xdr:cNvPr>
        <xdr:cNvCxnSpPr/>
      </xdr:nvCxnSpPr>
      <xdr:spPr>
        <a:xfrm>
          <a:off x="7627927" y="10048877"/>
          <a:ext cx="187802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114300</xdr:rowOff>
    </xdr:from>
    <xdr:to>
      <xdr:col>14</xdr:col>
      <xdr:colOff>219075</xdr:colOff>
      <xdr:row>41</xdr:row>
      <xdr:rowOff>114302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C0170657-E2FC-401A-8754-6444CDEB9DDD}"/>
            </a:ext>
          </a:extLst>
        </xdr:cNvPr>
        <xdr:cNvCxnSpPr/>
      </xdr:nvCxnSpPr>
      <xdr:spPr>
        <a:xfrm flipV="1">
          <a:off x="7627927" y="10153650"/>
          <a:ext cx="2344748" cy="2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224472</xdr:colOff>
      <xdr:row>4</xdr:row>
      <xdr:rowOff>28575</xdr:rowOff>
    </xdr:from>
    <xdr:to>
      <xdr:col>20</xdr:col>
      <xdr:colOff>552453</xdr:colOff>
      <xdr:row>15</xdr:row>
      <xdr:rowOff>114305</xdr:rowOff>
    </xdr:to>
    <xdr:sp macro="" textlink="">
      <xdr:nvSpPr>
        <xdr:cNvPr id="201" name="TextBox 16">
          <a:extLst>
            <a:ext uri="{FF2B5EF4-FFF2-40B4-BE49-F238E27FC236}">
              <a16:creationId xmlns:a16="http://schemas.microsoft.com/office/drawing/2014/main" id="{97228F9A-6187-40EC-8FAE-C6E9DEB9D0CA}"/>
            </a:ext>
          </a:extLst>
        </xdr:cNvPr>
        <xdr:cNvSpPr txBox="1"/>
      </xdr:nvSpPr>
      <xdr:spPr>
        <a:xfrm rot="16200000">
          <a:off x="12866210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Apartment</a:t>
          </a:r>
          <a:r>
            <a:rPr lang="en-GB" sz="1400" baseline="0">
              <a:solidFill>
                <a:sysClr val="windowText" lastClr="000000"/>
              </a:solidFill>
            </a:rPr>
            <a:t> [000 units]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523875</xdr:colOff>
      <xdr:row>5</xdr:row>
      <xdr:rowOff>55880</xdr:rowOff>
    </xdr:from>
    <xdr:to>
      <xdr:col>20</xdr:col>
      <xdr:colOff>533400</xdr:colOff>
      <xdr:row>47</xdr:row>
      <xdr:rowOff>46355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AA863EF8-1A59-496B-873E-19F00D1AF2F1}"/>
            </a:ext>
          </a:extLst>
        </xdr:cNvPr>
        <xdr:cNvCxnSpPr/>
      </xdr:nvCxnSpPr>
      <xdr:spPr>
        <a:xfrm>
          <a:off x="139350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333375</xdr:colOff>
      <xdr:row>5</xdr:row>
      <xdr:rowOff>55880</xdr:rowOff>
    </xdr:from>
    <xdr:to>
      <xdr:col>21</xdr:col>
      <xdr:colOff>342900</xdr:colOff>
      <xdr:row>47</xdr:row>
      <xdr:rowOff>46355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2F1C190A-E5FC-45AD-BB49-53BDB5D09227}"/>
            </a:ext>
          </a:extLst>
        </xdr:cNvPr>
        <xdr:cNvCxnSpPr/>
      </xdr:nvCxnSpPr>
      <xdr:spPr>
        <a:xfrm>
          <a:off x="143541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238125</xdr:colOff>
      <xdr:row>5</xdr:row>
      <xdr:rowOff>55880</xdr:rowOff>
    </xdr:from>
    <xdr:to>
      <xdr:col>22</xdr:col>
      <xdr:colOff>247650</xdr:colOff>
      <xdr:row>47</xdr:row>
      <xdr:rowOff>46355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133B63C-6FCB-4213-9064-60F8DBD26998}"/>
            </a:ext>
          </a:extLst>
        </xdr:cNvPr>
        <xdr:cNvCxnSpPr/>
      </xdr:nvCxnSpPr>
      <xdr:spPr>
        <a:xfrm>
          <a:off x="1486852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14923</xdr:colOff>
      <xdr:row>4</xdr:row>
      <xdr:rowOff>28575</xdr:rowOff>
    </xdr:from>
    <xdr:to>
      <xdr:col>21</xdr:col>
      <xdr:colOff>342904</xdr:colOff>
      <xdr:row>15</xdr:row>
      <xdr:rowOff>114305</xdr:rowOff>
    </xdr:to>
    <xdr:sp macro="" textlink="">
      <xdr:nvSpPr>
        <xdr:cNvPr id="205" name="TextBox 16">
          <a:extLst>
            <a:ext uri="{FF2B5EF4-FFF2-40B4-BE49-F238E27FC236}">
              <a16:creationId xmlns:a16="http://schemas.microsoft.com/office/drawing/2014/main" id="{DF03DBCA-A2F6-4ADA-86EA-038E04A75F57}"/>
            </a:ext>
          </a:extLst>
        </xdr:cNvPr>
        <xdr:cNvSpPr txBox="1"/>
      </xdr:nvSpPr>
      <xdr:spPr>
        <a:xfrm rot="16200000">
          <a:off x="132662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Attached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510223</xdr:colOff>
      <xdr:row>4</xdr:row>
      <xdr:rowOff>28575</xdr:rowOff>
    </xdr:from>
    <xdr:to>
      <xdr:col>22</xdr:col>
      <xdr:colOff>228604</xdr:colOff>
      <xdr:row>15</xdr:row>
      <xdr:rowOff>114305</xdr:rowOff>
    </xdr:to>
    <xdr:sp macro="" textlink="">
      <xdr:nvSpPr>
        <xdr:cNvPr id="206" name="TextBox 16">
          <a:extLst>
            <a:ext uri="{FF2B5EF4-FFF2-40B4-BE49-F238E27FC236}">
              <a16:creationId xmlns:a16="http://schemas.microsoft.com/office/drawing/2014/main" id="{B5E17A7D-F280-484E-9994-A0CFBECC57CB}"/>
            </a:ext>
          </a:extLst>
        </xdr:cNvPr>
        <xdr:cNvSpPr txBox="1"/>
      </xdr:nvSpPr>
      <xdr:spPr>
        <a:xfrm rot="16200000">
          <a:off x="137615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590550</xdr:colOff>
      <xdr:row>15</xdr:row>
      <xdr:rowOff>119063</xdr:rowOff>
    </xdr:from>
    <xdr:to>
      <xdr:col>17</xdr:col>
      <xdr:colOff>2128</xdr:colOff>
      <xdr:row>15</xdr:row>
      <xdr:rowOff>133350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EEC4C3B8-6808-453A-A3F3-334DFE7A185D}"/>
            </a:ext>
          </a:extLst>
        </xdr:cNvPr>
        <xdr:cNvCxnSpPr/>
      </xdr:nvCxnSpPr>
      <xdr:spPr>
        <a:xfrm flipV="1">
          <a:off x="8515350" y="5948363"/>
          <a:ext cx="3069178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592678</xdr:colOff>
      <xdr:row>14</xdr:row>
      <xdr:rowOff>85725</xdr:rowOff>
    </xdr:from>
    <xdr:to>
      <xdr:col>19</xdr:col>
      <xdr:colOff>0</xdr:colOff>
      <xdr:row>18</xdr:row>
      <xdr:rowOff>19050</xdr:rowOff>
    </xdr:to>
    <xdr:sp macro="" textlink="">
      <xdr:nvSpPr>
        <xdr:cNvPr id="208" name="Rectangle: Rounded Corners 207">
          <a:extLst>
            <a:ext uri="{FF2B5EF4-FFF2-40B4-BE49-F238E27FC236}">
              <a16:creationId xmlns:a16="http://schemas.microsoft.com/office/drawing/2014/main" id="{80075406-996B-4982-9EF7-F4B041076181}"/>
            </a:ext>
          </a:extLst>
        </xdr:cNvPr>
        <xdr:cNvSpPr/>
      </xdr:nvSpPr>
      <xdr:spPr>
        <a:xfrm>
          <a:off x="11565478" y="5753100"/>
          <a:ext cx="1236122" cy="5810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RSD_Apt</a:t>
          </a:r>
        </a:p>
      </xdr:txBody>
    </xdr:sp>
    <xdr:clientData/>
  </xdr:twoCellAnchor>
  <xdr:twoCellAnchor>
    <xdr:from>
      <xdr:col>19</xdr:col>
      <xdr:colOff>0</xdr:colOff>
      <xdr:row>16</xdr:row>
      <xdr:rowOff>52388</xdr:rowOff>
    </xdr:from>
    <xdr:to>
      <xdr:col>20</xdr:col>
      <xdr:colOff>542925</xdr:colOff>
      <xdr:row>16</xdr:row>
      <xdr:rowOff>57150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9590D2E1-A5BC-45B8-98B8-49BB33449EE7}"/>
            </a:ext>
          </a:extLst>
        </xdr:cNvPr>
        <xdr:cNvCxnSpPr>
          <a:stCxn id="208" idx="3"/>
        </xdr:cNvCxnSpPr>
      </xdr:nvCxnSpPr>
      <xdr:spPr>
        <a:xfrm>
          <a:off x="12843711" y="5987967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16</xdr:row>
      <xdr:rowOff>56885</xdr:rowOff>
    </xdr:from>
    <xdr:to>
      <xdr:col>17</xdr:col>
      <xdr:colOff>2128</xdr:colOff>
      <xdr:row>16</xdr:row>
      <xdr:rowOff>71173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CB3FB963-0841-4DC6-A4FC-2655309FE594}"/>
            </a:ext>
          </a:extLst>
        </xdr:cNvPr>
        <xdr:cNvCxnSpPr/>
      </xdr:nvCxnSpPr>
      <xdr:spPr>
        <a:xfrm flipV="1">
          <a:off x="9010650" y="6048110"/>
          <a:ext cx="2573878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354806</xdr:colOff>
      <xdr:row>16</xdr:row>
      <xdr:rowOff>156633</xdr:rowOff>
    </xdr:from>
    <xdr:to>
      <xdr:col>17</xdr:col>
      <xdr:colOff>2128</xdr:colOff>
      <xdr:row>17</xdr:row>
      <xdr:rowOff>2381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91B4EB8A-AD4D-4407-970C-E3FB6287EC04}"/>
            </a:ext>
          </a:extLst>
        </xdr:cNvPr>
        <xdr:cNvCxnSpPr/>
      </xdr:nvCxnSpPr>
      <xdr:spPr>
        <a:xfrm flipV="1">
          <a:off x="9498806" y="6147858"/>
          <a:ext cx="2085722" cy="7673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213266</xdr:colOff>
      <xdr:row>17</xdr:row>
      <xdr:rowOff>87313</xdr:rowOff>
    </xdr:from>
    <xdr:to>
      <xdr:col>17</xdr:col>
      <xdr:colOff>2128</xdr:colOff>
      <xdr:row>17</xdr:row>
      <xdr:rowOff>97631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8BC1D180-E4D0-4CC4-869B-9C93C2733065}"/>
            </a:ext>
          </a:extLst>
        </xdr:cNvPr>
        <xdr:cNvCxnSpPr/>
      </xdr:nvCxnSpPr>
      <xdr:spPr>
        <a:xfrm flipV="1">
          <a:off x="9966866" y="6240463"/>
          <a:ext cx="1617662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601662</xdr:colOff>
      <xdr:row>22</xdr:row>
      <xdr:rowOff>1</xdr:rowOff>
    </xdr:from>
    <xdr:to>
      <xdr:col>17</xdr:col>
      <xdr:colOff>13240</xdr:colOff>
      <xdr:row>22</xdr:row>
      <xdr:rowOff>14288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5F6DF609-F14E-4CD3-8178-8BD223BDA6E5}"/>
            </a:ext>
          </a:extLst>
        </xdr:cNvPr>
        <xdr:cNvCxnSpPr/>
      </xdr:nvCxnSpPr>
      <xdr:spPr>
        <a:xfrm flipV="1">
          <a:off x="8547100" y="682625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603790</xdr:colOff>
      <xdr:row>20</xdr:row>
      <xdr:rowOff>125413</xdr:rowOff>
    </xdr:from>
    <xdr:to>
      <xdr:col>19</xdr:col>
      <xdr:colOff>11112</xdr:colOff>
      <xdr:row>24</xdr:row>
      <xdr:rowOff>58738</xdr:rowOff>
    </xdr:to>
    <xdr:sp macro="" textlink="">
      <xdr:nvSpPr>
        <xdr:cNvPr id="214" name="Rectangle: Rounded Corners 213">
          <a:extLst>
            <a:ext uri="{FF2B5EF4-FFF2-40B4-BE49-F238E27FC236}">
              <a16:creationId xmlns:a16="http://schemas.microsoft.com/office/drawing/2014/main" id="{086B8210-6458-4EC2-9C6E-212BFDE172A3}"/>
            </a:ext>
          </a:extLst>
        </xdr:cNvPr>
        <xdr:cNvSpPr/>
      </xdr:nvSpPr>
      <xdr:spPr>
        <a:xfrm>
          <a:off x="11605165" y="663416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RSD_Att</a:t>
          </a:r>
        </a:p>
      </xdr:txBody>
    </xdr:sp>
    <xdr:clientData/>
  </xdr:twoCellAnchor>
  <xdr:twoCellAnchor>
    <xdr:from>
      <xdr:col>19</xdr:col>
      <xdr:colOff>11112</xdr:colOff>
      <xdr:row>22</xdr:row>
      <xdr:rowOff>92076</xdr:rowOff>
    </xdr:from>
    <xdr:to>
      <xdr:col>21</xdr:col>
      <xdr:colOff>349250</xdr:colOff>
      <xdr:row>22</xdr:row>
      <xdr:rowOff>103188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EC272574-730B-41E0-85CA-0DBC91BA4032}"/>
            </a:ext>
          </a:extLst>
        </xdr:cNvPr>
        <xdr:cNvCxnSpPr>
          <a:stCxn id="214" idx="3"/>
        </xdr:cNvCxnSpPr>
      </xdr:nvCxnSpPr>
      <xdr:spPr>
        <a:xfrm>
          <a:off x="12846050" y="6918326"/>
          <a:ext cx="1560513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487362</xdr:colOff>
      <xdr:row>22</xdr:row>
      <xdr:rowOff>96573</xdr:rowOff>
    </xdr:from>
    <xdr:to>
      <xdr:col>17</xdr:col>
      <xdr:colOff>13240</xdr:colOff>
      <xdr:row>22</xdr:row>
      <xdr:rowOff>110861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6C7E6E59-8739-4AE8-B571-413CA62E5D4B}"/>
            </a:ext>
          </a:extLst>
        </xdr:cNvPr>
        <xdr:cNvCxnSpPr/>
      </xdr:nvCxnSpPr>
      <xdr:spPr>
        <a:xfrm flipV="1">
          <a:off x="9043987" y="692282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365918</xdr:colOff>
      <xdr:row>23</xdr:row>
      <xdr:rowOff>37571</xdr:rowOff>
    </xdr:from>
    <xdr:to>
      <xdr:col>17</xdr:col>
      <xdr:colOff>13240</xdr:colOff>
      <xdr:row>23</xdr:row>
      <xdr:rowOff>42069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31B870D2-495F-4B00-869A-769D66C45AD0}"/>
            </a:ext>
          </a:extLst>
        </xdr:cNvPr>
        <xdr:cNvCxnSpPr/>
      </xdr:nvCxnSpPr>
      <xdr:spPr>
        <a:xfrm flipV="1">
          <a:off x="9533731" y="702257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224378</xdr:colOff>
      <xdr:row>23</xdr:row>
      <xdr:rowOff>127001</xdr:rowOff>
    </xdr:from>
    <xdr:to>
      <xdr:col>17</xdr:col>
      <xdr:colOff>13240</xdr:colOff>
      <xdr:row>23</xdr:row>
      <xdr:rowOff>137319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13696893-F38F-4DC6-8676-5B5B463A8F33}"/>
            </a:ext>
          </a:extLst>
        </xdr:cNvPr>
        <xdr:cNvCxnSpPr/>
      </xdr:nvCxnSpPr>
      <xdr:spPr>
        <a:xfrm flipV="1">
          <a:off x="10003378" y="711200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595312</xdr:colOff>
      <xdr:row>28</xdr:row>
      <xdr:rowOff>57151</xdr:rowOff>
    </xdr:from>
    <xdr:to>
      <xdr:col>17</xdr:col>
      <xdr:colOff>6890</xdr:colOff>
      <xdr:row>28</xdr:row>
      <xdr:rowOff>71438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ADAFCE3E-B475-4096-8523-895403455092}"/>
            </a:ext>
          </a:extLst>
        </xdr:cNvPr>
        <xdr:cNvCxnSpPr/>
      </xdr:nvCxnSpPr>
      <xdr:spPr>
        <a:xfrm flipV="1">
          <a:off x="8540750" y="783590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597440</xdr:colOff>
      <xdr:row>27</xdr:row>
      <xdr:rowOff>23813</xdr:rowOff>
    </xdr:from>
    <xdr:to>
      <xdr:col>19</xdr:col>
      <xdr:colOff>4762</xdr:colOff>
      <xdr:row>30</xdr:row>
      <xdr:rowOff>115888</xdr:rowOff>
    </xdr:to>
    <xdr:sp macro="" textlink="">
      <xdr:nvSpPr>
        <xdr:cNvPr id="220" name="Rectangle: Rounded Corners 219">
          <a:extLst>
            <a:ext uri="{FF2B5EF4-FFF2-40B4-BE49-F238E27FC236}">
              <a16:creationId xmlns:a16="http://schemas.microsoft.com/office/drawing/2014/main" id="{84F20E74-6AFF-48F6-A399-92E399EC38FF}"/>
            </a:ext>
          </a:extLst>
        </xdr:cNvPr>
        <xdr:cNvSpPr/>
      </xdr:nvSpPr>
      <xdr:spPr>
        <a:xfrm>
          <a:off x="11598815" y="764381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RSD_Det</a:t>
          </a:r>
        </a:p>
      </xdr:txBody>
    </xdr:sp>
    <xdr:clientData/>
  </xdr:twoCellAnchor>
  <xdr:twoCellAnchor>
    <xdr:from>
      <xdr:col>19</xdr:col>
      <xdr:colOff>4762</xdr:colOff>
      <xdr:row>28</xdr:row>
      <xdr:rowOff>149226</xdr:rowOff>
    </xdr:from>
    <xdr:to>
      <xdr:col>22</xdr:col>
      <xdr:colOff>230188</xdr:colOff>
      <xdr:row>28</xdr:row>
      <xdr:rowOff>150813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CCE50F90-09D2-4C38-B40D-8579E737C21A}"/>
            </a:ext>
          </a:extLst>
        </xdr:cNvPr>
        <xdr:cNvCxnSpPr>
          <a:stCxn id="220" idx="3"/>
        </xdr:cNvCxnSpPr>
      </xdr:nvCxnSpPr>
      <xdr:spPr>
        <a:xfrm>
          <a:off x="12839700" y="7927976"/>
          <a:ext cx="2058988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481012</xdr:colOff>
      <xdr:row>28</xdr:row>
      <xdr:rowOff>153723</xdr:rowOff>
    </xdr:from>
    <xdr:to>
      <xdr:col>17</xdr:col>
      <xdr:colOff>6890</xdr:colOff>
      <xdr:row>29</xdr:row>
      <xdr:rowOff>9261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9B9C4F72-7ED7-4B02-9C77-3695C053C74E}"/>
            </a:ext>
          </a:extLst>
        </xdr:cNvPr>
        <xdr:cNvCxnSpPr/>
      </xdr:nvCxnSpPr>
      <xdr:spPr>
        <a:xfrm flipV="1">
          <a:off x="9037637" y="793247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359568</xdr:colOff>
      <xdr:row>29</xdr:row>
      <xdr:rowOff>94721</xdr:rowOff>
    </xdr:from>
    <xdr:to>
      <xdr:col>17</xdr:col>
      <xdr:colOff>6890</xdr:colOff>
      <xdr:row>29</xdr:row>
      <xdr:rowOff>99219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42370555-74E2-4887-80AC-9773BF295B4B}"/>
            </a:ext>
          </a:extLst>
        </xdr:cNvPr>
        <xdr:cNvCxnSpPr/>
      </xdr:nvCxnSpPr>
      <xdr:spPr>
        <a:xfrm flipV="1">
          <a:off x="9527381" y="803222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218028</xdr:colOff>
      <xdr:row>30</xdr:row>
      <xdr:rowOff>25401</xdr:rowOff>
    </xdr:from>
    <xdr:to>
      <xdr:col>17</xdr:col>
      <xdr:colOff>6890</xdr:colOff>
      <xdr:row>30</xdr:row>
      <xdr:rowOff>35719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4AF05316-4A19-41BD-B4E2-B72DFE371B56}"/>
            </a:ext>
          </a:extLst>
        </xdr:cNvPr>
        <xdr:cNvCxnSpPr/>
      </xdr:nvCxnSpPr>
      <xdr:spPr>
        <a:xfrm flipV="1">
          <a:off x="9997028" y="812165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59531</xdr:colOff>
      <xdr:row>3</xdr:row>
      <xdr:rowOff>63977</xdr:rowOff>
    </xdr:from>
    <xdr:to>
      <xdr:col>23</xdr:col>
      <xdr:colOff>571499</xdr:colOff>
      <xdr:row>5</xdr:row>
      <xdr:rowOff>68108</xdr:rowOff>
    </xdr:to>
    <xdr:sp macro="" textlink="">
      <xdr:nvSpPr>
        <xdr:cNvPr id="225" name="TextBox 16">
          <a:extLst>
            <a:ext uri="{FF2B5EF4-FFF2-40B4-BE49-F238E27FC236}">
              <a16:creationId xmlns:a16="http://schemas.microsoft.com/office/drawing/2014/main" id="{2B5B74B8-90EB-4A56-817C-32F26A8FF47B}"/>
            </a:ext>
          </a:extLst>
        </xdr:cNvPr>
        <xdr:cNvSpPr txBox="1"/>
      </xdr:nvSpPr>
      <xdr:spPr>
        <a:xfrm>
          <a:off x="13418344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Drivers</a:t>
          </a:r>
        </a:p>
      </xdr:txBody>
    </xdr:sp>
    <xdr:clientData/>
  </xdr:twoCellAnchor>
  <xdr:twoCellAnchor>
    <xdr:from>
      <xdr:col>11</xdr:col>
      <xdr:colOff>497681</xdr:colOff>
      <xdr:row>3</xdr:row>
      <xdr:rowOff>63977</xdr:rowOff>
    </xdr:from>
    <xdr:to>
      <xdr:col>15</xdr:col>
      <xdr:colOff>402430</xdr:colOff>
      <xdr:row>5</xdr:row>
      <xdr:rowOff>68108</xdr:rowOff>
    </xdr:to>
    <xdr:sp macro="" textlink="">
      <xdr:nvSpPr>
        <xdr:cNvPr id="226" name="TextBox 16">
          <a:extLst>
            <a:ext uri="{FF2B5EF4-FFF2-40B4-BE49-F238E27FC236}">
              <a16:creationId xmlns:a16="http://schemas.microsoft.com/office/drawing/2014/main" id="{FBA7DBF9-4073-430B-A8C2-226224133BDD}"/>
            </a:ext>
          </a:extLst>
        </xdr:cNvPr>
        <xdr:cNvSpPr txBox="1"/>
      </xdr:nvSpPr>
      <xdr:spPr>
        <a:xfrm>
          <a:off x="8391525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Demands</a:t>
          </a:r>
        </a:p>
      </xdr:txBody>
    </xdr:sp>
    <xdr:clientData/>
  </xdr:twoCellAnchor>
  <xdr:twoCellAnchor>
    <xdr:from>
      <xdr:col>16</xdr:col>
      <xdr:colOff>595649</xdr:colOff>
      <xdr:row>33</xdr:row>
      <xdr:rowOff>83254</xdr:rowOff>
    </xdr:from>
    <xdr:to>
      <xdr:col>19</xdr:col>
      <xdr:colOff>3687</xdr:colOff>
      <xdr:row>37</xdr:row>
      <xdr:rowOff>12044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754EE00E-E5B9-4C44-B942-B56A1D7DA50D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n-GB" sz="12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House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Stock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Choice>
      <mc:Fallback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754EE00E-E5B9-4C44-B942-B56A1D7DA50D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∑▒〖</a:t>
              </a:r>
              <a:r>
                <a:rPr lang="en-US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House Stock </a:t>
              </a:r>
              <a:r>
                <a:rPr lang="en-GB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5</xdr:col>
      <xdr:colOff>201866</xdr:colOff>
      <xdr:row>18</xdr:row>
      <xdr:rowOff>94449</xdr:rowOff>
    </xdr:from>
    <xdr:to>
      <xdr:col>14</xdr:col>
      <xdr:colOff>220916</xdr:colOff>
      <xdr:row>18</xdr:row>
      <xdr:rowOff>116221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D59B7A00-5D67-458C-B35B-90110C6FC422}"/>
            </a:ext>
          </a:extLst>
        </xdr:cNvPr>
        <xdr:cNvCxnSpPr/>
      </xdr:nvCxnSpPr>
      <xdr:spPr>
        <a:xfrm flipV="1">
          <a:off x="4476910" y="6431375"/>
          <a:ext cx="5515535" cy="2177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253045</xdr:colOff>
      <xdr:row>5</xdr:row>
      <xdr:rowOff>27305</xdr:rowOff>
    </xdr:from>
    <xdr:to>
      <xdr:col>15</xdr:col>
      <xdr:colOff>112059</xdr:colOff>
      <xdr:row>47</xdr:row>
      <xdr:rowOff>17780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2F354BFE-4241-47E3-BB48-18337B8CD599}"/>
            </a:ext>
          </a:extLst>
        </xdr:cNvPr>
        <xdr:cNvGrpSpPr/>
      </xdr:nvGrpSpPr>
      <xdr:grpSpPr>
        <a:xfrm>
          <a:off x="1467483" y="860743"/>
          <a:ext cx="7752857" cy="6991350"/>
          <a:chOff x="1467483" y="1027430"/>
          <a:chExt cx="7752857" cy="699135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3EC2A53D-A776-442B-8E4A-669C5C5B22BE}"/>
              </a:ext>
            </a:extLst>
          </xdr:cNvPr>
          <xdr:cNvGrpSpPr/>
        </xdr:nvGrpSpPr>
        <xdr:grpSpPr>
          <a:xfrm>
            <a:off x="1467483" y="1027430"/>
            <a:ext cx="1218569" cy="6991350"/>
            <a:chOff x="2691445" y="4237355"/>
            <a:chExt cx="1223332" cy="6791325"/>
          </a:xfrm>
        </xdr:grpSpPr>
        <xdr:sp macro="" textlink="">
          <xdr:nvSpPr>
            <xdr:cNvPr id="141" name="TextBox 16">
              <a:extLst>
                <a:ext uri="{FF2B5EF4-FFF2-40B4-BE49-F238E27FC236}">
                  <a16:creationId xmlns:a16="http://schemas.microsoft.com/office/drawing/2014/main" id="{00000000-0008-0000-0300-00008D000000}"/>
                </a:ext>
              </a:extLst>
            </xdr:cNvPr>
            <xdr:cNvSpPr txBox="1"/>
          </xdr:nvSpPr>
          <xdr:spPr>
            <a:xfrm rot="16200000">
              <a:off x="1607024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Apartment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4" name="Straight Arrow Connector 73">
              <a:extLst>
                <a:ext uri="{FF2B5EF4-FFF2-40B4-BE49-F238E27FC236}">
                  <a16:creationId xmlns:a16="http://schemas.microsoft.com/office/drawing/2014/main" id="{FB3C2A8F-8BD3-4124-8187-945B82D3AC57}"/>
                </a:ext>
              </a:extLst>
            </xdr:cNvPr>
            <xdr:cNvCxnSpPr/>
          </xdr:nvCxnSpPr>
          <xdr:spPr>
            <a:xfrm>
              <a:off x="29527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31ADCB8B-F000-4D5D-B24B-1B0CE1D882CD}"/>
                </a:ext>
              </a:extLst>
            </xdr:cNvPr>
            <xdr:cNvCxnSpPr/>
          </xdr:nvCxnSpPr>
          <xdr:spPr>
            <a:xfrm>
              <a:off x="33718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Straight Arrow Connector 78">
              <a:extLst>
                <a:ext uri="{FF2B5EF4-FFF2-40B4-BE49-F238E27FC236}">
                  <a16:creationId xmlns:a16="http://schemas.microsoft.com/office/drawing/2014/main" id="{40E3134B-2B96-4A81-B29B-AEBC5BB0145E}"/>
                </a:ext>
              </a:extLst>
            </xdr:cNvPr>
            <xdr:cNvCxnSpPr/>
          </xdr:nvCxnSpPr>
          <xdr:spPr>
            <a:xfrm>
              <a:off x="388620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0" name="TextBox 16">
              <a:extLst>
                <a:ext uri="{FF2B5EF4-FFF2-40B4-BE49-F238E27FC236}">
                  <a16:creationId xmlns:a16="http://schemas.microsoft.com/office/drawing/2014/main" id="{69903D6A-DCE4-4B59-83E5-12F615A20891}"/>
                </a:ext>
              </a:extLst>
            </xdr:cNvPr>
            <xdr:cNvSpPr txBox="1"/>
          </xdr:nvSpPr>
          <xdr:spPr>
            <a:xfrm rot="16200000">
              <a:off x="20070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Attached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1" name="TextBox 16">
              <a:extLst>
                <a:ext uri="{FF2B5EF4-FFF2-40B4-BE49-F238E27FC236}">
                  <a16:creationId xmlns:a16="http://schemas.microsoft.com/office/drawing/2014/main" id="{8D6A5D9F-7F6C-4DED-BB28-D57A0E6532C8}"/>
                </a:ext>
              </a:extLst>
            </xdr:cNvPr>
            <xdr:cNvSpPr txBox="1"/>
          </xdr:nvSpPr>
          <xdr:spPr>
            <a:xfrm rot="16200000">
              <a:off x="25023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Detached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4C9025B8-C064-4394-B0CE-E99937F85A7D}"/>
              </a:ext>
            </a:extLst>
          </xdr:cNvPr>
          <xdr:cNvCxnSpPr/>
        </xdr:nvCxnSpPr>
        <xdr:spPr>
          <a:xfrm>
            <a:off x="3245644" y="2290763"/>
            <a:ext cx="1109662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67ACE59-F82C-444E-B35E-C573B284A380}"/>
              </a:ext>
            </a:extLst>
          </xdr:cNvPr>
          <xdr:cNvCxnSpPr/>
        </xdr:nvCxnSpPr>
        <xdr:spPr>
          <a:xfrm>
            <a:off x="3226594" y="1071562"/>
            <a:ext cx="16809" cy="2312614"/>
          </a:xfrm>
          <a:prstGeom prst="straightConnector1">
            <a:avLst/>
          </a:prstGeom>
          <a:ln w="31750">
            <a:solidFill>
              <a:srgbClr val="7030A0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Rectangle: Rounded Corners 91">
            <a:extLst>
              <a:ext uri="{FF2B5EF4-FFF2-40B4-BE49-F238E27FC236}">
                <a16:creationId xmlns:a16="http://schemas.microsoft.com/office/drawing/2014/main" id="{B5B85709-04D7-4954-A839-CA84FCE467C3}"/>
              </a:ext>
            </a:extLst>
          </xdr:cNvPr>
          <xdr:cNvSpPr/>
        </xdr:nvSpPr>
        <xdr:spPr>
          <a:xfrm>
            <a:off x="4357434" y="1957388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Rectangle: Rounded Corners 92">
            <a:extLst>
              <a:ext uri="{FF2B5EF4-FFF2-40B4-BE49-F238E27FC236}">
                <a16:creationId xmlns:a16="http://schemas.microsoft.com/office/drawing/2014/main" id="{A8BBB6EF-69B7-430E-8C94-6E140D470E76}"/>
              </a:ext>
            </a:extLst>
          </xdr:cNvPr>
          <xdr:cNvSpPr/>
        </xdr:nvSpPr>
        <xdr:spPr>
          <a:xfrm>
            <a:off x="4509834" y="2114550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52CED4D6-D109-45B6-9F3C-3C7EE30AF280}"/>
              </a:ext>
            </a:extLst>
          </xdr:cNvPr>
          <xdr:cNvSpPr/>
        </xdr:nvSpPr>
        <xdr:spPr>
          <a:xfrm>
            <a:off x="4662234" y="2271713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: Rounded Corners 94">
            <a:extLst>
              <a:ext uri="{FF2B5EF4-FFF2-40B4-BE49-F238E27FC236}">
                <a16:creationId xmlns:a16="http://schemas.microsoft.com/office/drawing/2014/main" id="{39558BA8-F53B-48AB-A9D6-25FD505F82EF}"/>
              </a:ext>
            </a:extLst>
          </xdr:cNvPr>
          <xdr:cNvSpPr/>
        </xdr:nvSpPr>
        <xdr:spPr>
          <a:xfrm>
            <a:off x="4814634" y="2428875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Boilers</a:t>
            </a: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F13F7E37-9450-45C6-B0C9-17BCFD11C98D}"/>
              </a:ext>
            </a:extLst>
          </xdr:cNvPr>
          <xdr:cNvCxnSpPr/>
        </xdr:nvCxnSpPr>
        <xdr:spPr>
          <a:xfrm>
            <a:off x="6045994" y="2547938"/>
            <a:ext cx="1250156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A7E3F6D9-B9B2-4367-A75A-58C23C04EFA5}"/>
              </a:ext>
            </a:extLst>
          </xdr:cNvPr>
          <xdr:cNvCxnSpPr/>
        </xdr:nvCxnSpPr>
        <xdr:spPr>
          <a:xfrm>
            <a:off x="6036469" y="2686050"/>
            <a:ext cx="1707356" cy="9525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Arrow Connector 198">
            <a:extLst>
              <a:ext uri="{FF2B5EF4-FFF2-40B4-BE49-F238E27FC236}">
                <a16:creationId xmlns:a16="http://schemas.microsoft.com/office/drawing/2014/main" id="{9B9F2DAB-7FFE-48F5-A8C5-CC45C147033D}"/>
              </a:ext>
            </a:extLst>
          </xdr:cNvPr>
          <xdr:cNvCxnSpPr/>
        </xdr:nvCxnSpPr>
        <xdr:spPr>
          <a:xfrm flipV="1">
            <a:off x="3245644" y="3180670"/>
            <a:ext cx="5001986" cy="544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Arrow Connector 228">
            <a:extLst>
              <a:ext uri="{FF2B5EF4-FFF2-40B4-BE49-F238E27FC236}">
                <a16:creationId xmlns:a16="http://schemas.microsoft.com/office/drawing/2014/main" id="{A9EA0E08-63B4-4701-A2DD-B98D52CA0AAA}"/>
              </a:ext>
            </a:extLst>
          </xdr:cNvPr>
          <xdr:cNvCxnSpPr/>
        </xdr:nvCxnSpPr>
        <xdr:spPr>
          <a:xfrm flipV="1">
            <a:off x="3239080" y="3350559"/>
            <a:ext cx="5981260" cy="2769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120316</xdr:colOff>
      <xdr:row>35</xdr:row>
      <xdr:rowOff>45118</xdr:rowOff>
    </xdr:from>
    <xdr:to>
      <xdr:col>16</xdr:col>
      <xdr:colOff>595649</xdr:colOff>
      <xdr:row>35</xdr:row>
      <xdr:rowOff>47649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FC20B355-B96D-49F6-BCD8-A606D4276240}"/>
            </a:ext>
          </a:extLst>
        </xdr:cNvPr>
        <xdr:cNvCxnSpPr>
          <a:endCxn id="227" idx="1"/>
        </xdr:cNvCxnSpPr>
      </xdr:nvCxnSpPr>
      <xdr:spPr>
        <a:xfrm>
          <a:off x="10517605" y="9028697"/>
          <a:ext cx="1086939" cy="2531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6016</xdr:colOff>
      <xdr:row>34</xdr:row>
      <xdr:rowOff>52388</xdr:rowOff>
    </xdr:from>
    <xdr:to>
      <xdr:col>20</xdr:col>
      <xdr:colOff>548941</xdr:colOff>
      <xdr:row>34</xdr:row>
      <xdr:rowOff>57150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12AC2783-17A9-4F93-8278-0D93508F943B}"/>
            </a:ext>
          </a:extLst>
        </xdr:cNvPr>
        <xdr:cNvCxnSpPr/>
      </xdr:nvCxnSpPr>
      <xdr:spPr>
        <a:xfrm>
          <a:off x="12849727" y="8875546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7101</xdr:colOff>
      <xdr:row>35</xdr:row>
      <xdr:rowOff>56983</xdr:rowOff>
    </xdr:from>
    <xdr:to>
      <xdr:col>21</xdr:col>
      <xdr:colOff>345239</xdr:colOff>
      <xdr:row>35</xdr:row>
      <xdr:rowOff>68095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2C14F739-61EC-4FE9-800E-12B260252959}"/>
            </a:ext>
          </a:extLst>
        </xdr:cNvPr>
        <xdr:cNvCxnSpPr/>
      </xdr:nvCxnSpPr>
      <xdr:spPr>
        <a:xfrm>
          <a:off x="12850812" y="9040562"/>
          <a:ext cx="1561348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10777</xdr:colOff>
      <xdr:row>36</xdr:row>
      <xdr:rowOff>58990</xdr:rowOff>
    </xdr:from>
    <xdr:to>
      <xdr:col>22</xdr:col>
      <xdr:colOff>236203</xdr:colOff>
      <xdr:row>36</xdr:row>
      <xdr:rowOff>60577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43AA2ABC-0412-41DF-A72F-45BD756D7E19}"/>
            </a:ext>
          </a:extLst>
        </xdr:cNvPr>
        <xdr:cNvCxnSpPr/>
      </xdr:nvCxnSpPr>
      <xdr:spPr>
        <a:xfrm>
          <a:off x="12854488" y="9202990"/>
          <a:ext cx="2060241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46021</xdr:colOff>
      <xdr:row>48</xdr:row>
      <xdr:rowOff>55765</xdr:rowOff>
    </xdr:from>
    <xdr:to>
      <xdr:col>26</xdr:col>
      <xdr:colOff>497680</xdr:colOff>
      <xdr:row>51</xdr:row>
      <xdr:rowOff>21431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2D668799-A236-4F59-9529-67F7A9BD2BC6}"/>
            </a:ext>
          </a:extLst>
        </xdr:cNvPr>
        <xdr:cNvSpPr txBox="1"/>
      </xdr:nvSpPr>
      <xdr:spPr>
        <a:xfrm>
          <a:off x="12190396" y="8223453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26 Nov 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33" t="s">
        <v>702</v>
      </c>
      <c r="B17" s="1033"/>
      <c r="C17" s="1033"/>
      <c r="D17" s="1033"/>
      <c r="E17" s="1033"/>
      <c r="F17" s="1033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34" t="s">
        <v>703</v>
      </c>
      <c r="C20" s="1034"/>
      <c r="D20" s="1034"/>
      <c r="E20" s="1034"/>
      <c r="F20" s="1034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35" t="s">
        <v>1</v>
      </c>
      <c r="C21" s="1035"/>
      <c r="D21" s="1035"/>
      <c r="E21" s="1035"/>
      <c r="F21" s="1035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35" t="s">
        <v>705</v>
      </c>
      <c r="C22" s="1035"/>
      <c r="D22" s="1035"/>
      <c r="E22" s="1035"/>
      <c r="F22" s="1035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36"/>
      <c r="B25" s="1036"/>
      <c r="C25" s="1036"/>
      <c r="D25" s="1036"/>
      <c r="E25" s="1036"/>
      <c r="F25" s="1036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32"/>
      <c r="B26" s="1032"/>
      <c r="C26" s="1032"/>
      <c r="D26" s="1032"/>
      <c r="E26" s="1032"/>
      <c r="F26" s="1032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1266</v>
      </c>
      <c r="C5" s="1000" t="s">
        <v>226</v>
      </c>
      <c r="D5" s="1000" t="s">
        <v>1267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1268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1269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878</v>
      </c>
      <c r="B10" s="1001" t="s">
        <v>1270</v>
      </c>
    </row>
    <row r="11" spans="1:30">
      <c r="A11" s="1002" t="s">
        <v>1271</v>
      </c>
      <c r="B11" s="1002" t="s">
        <v>342</v>
      </c>
    </row>
    <row r="12" spans="1:30">
      <c r="A12" s="1003" t="s">
        <v>1272</v>
      </c>
      <c r="B12" s="1003" t="s">
        <v>358</v>
      </c>
    </row>
    <row r="13" spans="1:30">
      <c r="A13" s="1003" t="s">
        <v>1273</v>
      </c>
      <c r="B13" s="1003" t="s">
        <v>376</v>
      </c>
    </row>
    <row r="14" spans="1:30">
      <c r="A14" s="1003" t="s">
        <v>1274</v>
      </c>
      <c r="B14" s="1003" t="s">
        <v>380</v>
      </c>
    </row>
    <row r="15" spans="1:30">
      <c r="A15" s="1003" t="s">
        <v>1275</v>
      </c>
      <c r="B15" s="1003" t="s">
        <v>384</v>
      </c>
    </row>
    <row r="16" spans="1:30">
      <c r="A16" s="1003" t="s">
        <v>1276</v>
      </c>
      <c r="B16" s="1003" t="s">
        <v>388</v>
      </c>
    </row>
    <row r="17" spans="1:2">
      <c r="A17" s="1003" t="s">
        <v>1277</v>
      </c>
      <c r="B17" s="1003" t="s">
        <v>390</v>
      </c>
    </row>
    <row r="18" spans="1:2">
      <c r="A18" s="1003" t="s">
        <v>1278</v>
      </c>
      <c r="B18" s="1003" t="s">
        <v>391</v>
      </c>
    </row>
    <row r="19" spans="1:2">
      <c r="A19" s="1003" t="s">
        <v>1279</v>
      </c>
      <c r="B19" s="1003" t="s">
        <v>377</v>
      </c>
    </row>
    <row r="20" spans="1:2">
      <c r="A20" s="1003" t="s">
        <v>1280</v>
      </c>
      <c r="B20" s="1003" t="s">
        <v>378</v>
      </c>
    </row>
    <row r="21" spans="1:2">
      <c r="A21" s="1003" t="s">
        <v>1281</v>
      </c>
      <c r="B21" s="1003" t="s">
        <v>379</v>
      </c>
    </row>
    <row r="22" spans="1:2">
      <c r="A22" s="1003" t="s">
        <v>1282</v>
      </c>
      <c r="B22" s="1003" t="s">
        <v>395</v>
      </c>
    </row>
    <row r="23" spans="1:2">
      <c r="A23" s="1003" t="s">
        <v>1283</v>
      </c>
      <c r="B23" s="1003" t="s">
        <v>392</v>
      </c>
    </row>
    <row r="24" spans="1:2">
      <c r="A24" s="1003" t="s">
        <v>1284</v>
      </c>
      <c r="B24" s="1003" t="s">
        <v>381</v>
      </c>
    </row>
    <row r="25" spans="1:2">
      <c r="A25" s="1003" t="s">
        <v>1285</v>
      </c>
      <c r="B25" s="1003" t="s">
        <v>382</v>
      </c>
    </row>
    <row r="26" spans="1:2">
      <c r="A26" s="1003" t="s">
        <v>1286</v>
      </c>
      <c r="B26" s="1003" t="s">
        <v>396</v>
      </c>
    </row>
    <row r="27" spans="1:2">
      <c r="A27" s="1003" t="s">
        <v>1287</v>
      </c>
      <c r="B27" s="1003" t="s">
        <v>383</v>
      </c>
    </row>
    <row r="28" spans="1:2">
      <c r="A28" s="1003" t="s">
        <v>1288</v>
      </c>
      <c r="B28" s="1003" t="s">
        <v>399</v>
      </c>
    </row>
    <row r="29" spans="1:2">
      <c r="A29" s="1003" t="s">
        <v>1289</v>
      </c>
      <c r="B29" s="1003" t="s">
        <v>385</v>
      </c>
    </row>
    <row r="30" spans="1:2">
      <c r="A30" s="1003" t="s">
        <v>1290</v>
      </c>
      <c r="B30" s="1003" t="s">
        <v>397</v>
      </c>
    </row>
    <row r="31" spans="1:2">
      <c r="A31" s="1003" t="s">
        <v>1291</v>
      </c>
      <c r="B31" s="1003" t="s">
        <v>398</v>
      </c>
    </row>
    <row r="32" spans="1:2">
      <c r="A32" s="1003" t="s">
        <v>1292</v>
      </c>
      <c r="B32" s="1003" t="s">
        <v>393</v>
      </c>
    </row>
    <row r="33" spans="1:2">
      <c r="A33" s="1003" t="s">
        <v>1293</v>
      </c>
      <c r="B33" s="1003" t="s">
        <v>394</v>
      </c>
    </row>
    <row r="34" spans="1:2">
      <c r="A34" s="1003" t="s">
        <v>1294</v>
      </c>
      <c r="B34" s="1003" t="s">
        <v>386</v>
      </c>
    </row>
    <row r="35" spans="1:2">
      <c r="A35" s="1003" t="s">
        <v>1295</v>
      </c>
      <c r="B35" s="1003" t="s">
        <v>387</v>
      </c>
    </row>
    <row r="36" spans="1:2">
      <c r="A36" s="1003" t="s">
        <v>1296</v>
      </c>
      <c r="B36" s="1003" t="s">
        <v>389</v>
      </c>
    </row>
    <row r="37" spans="1:2" ht="15">
      <c r="A37" s="1004" t="s">
        <v>1297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tabSelected="1" topLeftCell="B1" zoomScale="80" zoomScaleNormal="80" workbookViewId="0">
      <selection activeCell="AH29" sqref="AH29"/>
    </sheetView>
  </sheetViews>
  <sheetFormatPr defaultRowHeight="12.7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workbookViewId="0">
      <selection activeCell="B4" sqref="B4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40" t="s">
        <v>32</v>
      </c>
      <c r="B1" s="1041"/>
      <c r="C1" s="1041"/>
    </row>
    <row r="2" spans="1:21" s="118" customFormat="1">
      <c r="A2" s="661" t="s">
        <v>752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1318</v>
      </c>
      <c r="C4" s="653" t="s">
        <v>902</v>
      </c>
    </row>
    <row r="5" spans="1:21">
      <c r="A5" s="652"/>
      <c r="B5" s="653" t="s">
        <v>827</v>
      </c>
      <c r="C5" s="653" t="s">
        <v>826</v>
      </c>
    </row>
    <row r="6" spans="1:21">
      <c r="A6" s="661"/>
      <c r="B6" s="661" t="s">
        <v>33</v>
      </c>
      <c r="C6" s="661" t="s">
        <v>6</v>
      </c>
    </row>
    <row r="7" spans="1:21">
      <c r="A7" s="1037" t="s">
        <v>34</v>
      </c>
      <c r="B7" s="1038"/>
      <c r="C7" s="1039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911</v>
      </c>
      <c r="L9" s="131" t="s">
        <v>912</v>
      </c>
      <c r="S9" s="131" t="s">
        <v>913</v>
      </c>
      <c r="T9" s="131" t="s">
        <v>914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878</v>
      </c>
      <c r="J10" s="131" t="s">
        <v>6</v>
      </c>
      <c r="L10" s="131" t="s">
        <v>878</v>
      </c>
      <c r="M10" s="131" t="s">
        <v>6</v>
      </c>
      <c r="N10" s="131" t="s">
        <v>915</v>
      </c>
      <c r="O10" s="131" t="s">
        <v>231</v>
      </c>
      <c r="P10" s="131" t="s">
        <v>916</v>
      </c>
      <c r="Q10" s="131" t="s">
        <v>917</v>
      </c>
      <c r="R10" s="131" t="s">
        <v>918</v>
      </c>
      <c r="T10" s="131" t="s">
        <v>878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919</v>
      </c>
      <c r="J11" s="131" t="s">
        <v>675</v>
      </c>
      <c r="L11" s="131" t="s">
        <v>1070</v>
      </c>
      <c r="M11" s="131" t="s">
        <v>1071</v>
      </c>
      <c r="N11" s="131" t="s">
        <v>888</v>
      </c>
      <c r="O11" s="131" t="s">
        <v>232</v>
      </c>
      <c r="P11" s="131" t="s">
        <v>887</v>
      </c>
      <c r="R11" s="131" t="s">
        <v>887</v>
      </c>
      <c r="T11" s="131" t="s">
        <v>920</v>
      </c>
      <c r="U11" s="131" t="s">
        <v>921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922</v>
      </c>
      <c r="J12" s="131" t="s">
        <v>923</v>
      </c>
      <c r="L12" s="131" t="s">
        <v>1072</v>
      </c>
      <c r="M12" s="131" t="s">
        <v>1073</v>
      </c>
      <c r="N12" s="131" t="s">
        <v>888</v>
      </c>
      <c r="O12" s="131" t="s">
        <v>233</v>
      </c>
      <c r="P12" s="131" t="s">
        <v>887</v>
      </c>
      <c r="R12" s="131" t="s">
        <v>887</v>
      </c>
      <c r="T12" s="131" t="s">
        <v>924</v>
      </c>
      <c r="U12" s="131" t="s">
        <v>925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926</v>
      </c>
      <c r="J13" s="131" t="s">
        <v>927</v>
      </c>
      <c r="L13" s="131" t="s">
        <v>1074</v>
      </c>
      <c r="M13" s="131" t="s">
        <v>1075</v>
      </c>
      <c r="N13" s="131" t="s">
        <v>888</v>
      </c>
      <c r="O13" s="131" t="s">
        <v>234</v>
      </c>
      <c r="P13" s="131" t="s">
        <v>887</v>
      </c>
      <c r="R13" s="131" t="s">
        <v>887</v>
      </c>
      <c r="T13" s="131" t="s">
        <v>928</v>
      </c>
      <c r="U13" s="131" t="s">
        <v>929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930</v>
      </c>
      <c r="J14" s="131" t="s">
        <v>931</v>
      </c>
      <c r="L14" s="131" t="s">
        <v>1076</v>
      </c>
      <c r="M14" s="131" t="s">
        <v>1077</v>
      </c>
      <c r="N14" s="131" t="s">
        <v>888</v>
      </c>
      <c r="O14" s="131" t="s">
        <v>235</v>
      </c>
      <c r="P14" s="131" t="s">
        <v>887</v>
      </c>
      <c r="R14" s="131" t="s">
        <v>887</v>
      </c>
      <c r="T14" s="131" t="s">
        <v>932</v>
      </c>
      <c r="U14" s="131" t="s">
        <v>933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934</v>
      </c>
      <c r="J15" s="131" t="s">
        <v>935</v>
      </c>
      <c r="L15" s="131" t="s">
        <v>1078</v>
      </c>
      <c r="M15" s="131" t="s">
        <v>1079</v>
      </c>
      <c r="N15" s="131" t="s">
        <v>888</v>
      </c>
      <c r="O15" s="131" t="s">
        <v>999</v>
      </c>
      <c r="P15" s="131" t="s">
        <v>887</v>
      </c>
      <c r="R15" s="131" t="s">
        <v>887</v>
      </c>
      <c r="T15" s="131" t="s">
        <v>936</v>
      </c>
      <c r="U15" s="131" t="s">
        <v>1080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937</v>
      </c>
      <c r="J16" s="131" t="s">
        <v>938</v>
      </c>
      <c r="L16" s="131" t="s">
        <v>1081</v>
      </c>
      <c r="M16" s="131" t="s">
        <v>1082</v>
      </c>
      <c r="N16" s="131" t="s">
        <v>888</v>
      </c>
      <c r="O16" s="131" t="s">
        <v>239</v>
      </c>
      <c r="P16" s="131" t="s">
        <v>887</v>
      </c>
      <c r="R16" s="131" t="s">
        <v>887</v>
      </c>
      <c r="T16" s="131" t="s">
        <v>939</v>
      </c>
      <c r="U16" s="131" t="s">
        <v>1083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940</v>
      </c>
      <c r="J17" s="131" t="s">
        <v>632</v>
      </c>
      <c r="L17" s="131" t="s">
        <v>1084</v>
      </c>
      <c r="M17" s="131" t="s">
        <v>1085</v>
      </c>
      <c r="N17" s="131" t="s">
        <v>888</v>
      </c>
      <c r="O17" s="131" t="s">
        <v>241</v>
      </c>
      <c r="P17" s="131" t="s">
        <v>887</v>
      </c>
      <c r="R17" s="131" t="s">
        <v>887</v>
      </c>
      <c r="T17" s="131" t="s">
        <v>941</v>
      </c>
      <c r="U17" s="131" t="s">
        <v>1086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942</v>
      </c>
      <c r="J18" s="131" t="s">
        <v>633</v>
      </c>
      <c r="L18" s="131" t="s">
        <v>1087</v>
      </c>
      <c r="M18" s="131" t="s">
        <v>1088</v>
      </c>
      <c r="N18" s="131" t="s">
        <v>888</v>
      </c>
      <c r="O18" s="131" t="s">
        <v>240</v>
      </c>
      <c r="P18" s="131" t="s">
        <v>887</v>
      </c>
      <c r="R18" s="131" t="s">
        <v>887</v>
      </c>
      <c r="T18" s="131" t="s">
        <v>943</v>
      </c>
      <c r="U18" s="131" t="s">
        <v>944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945</v>
      </c>
      <c r="J19" s="131" t="s">
        <v>946</v>
      </c>
      <c r="L19" s="131" t="s">
        <v>1089</v>
      </c>
      <c r="M19" s="131" t="s">
        <v>1090</v>
      </c>
      <c r="N19" s="131" t="s">
        <v>888</v>
      </c>
      <c r="O19" s="131" t="s">
        <v>237</v>
      </c>
      <c r="P19" s="131" t="s">
        <v>887</v>
      </c>
      <c r="R19" s="131" t="s">
        <v>887</v>
      </c>
      <c r="T19" s="131" t="s">
        <v>947</v>
      </c>
      <c r="U19" s="131" t="s">
        <v>948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949</v>
      </c>
      <c r="J20" s="131" t="s">
        <v>950</v>
      </c>
      <c r="L20" s="131" t="s">
        <v>1091</v>
      </c>
      <c r="M20" s="131" t="s">
        <v>1092</v>
      </c>
      <c r="N20" s="131" t="s">
        <v>888</v>
      </c>
      <c r="O20" s="131" t="s">
        <v>238</v>
      </c>
      <c r="P20" s="131" t="s">
        <v>887</v>
      </c>
      <c r="R20" s="131" t="s">
        <v>887</v>
      </c>
      <c r="T20" s="131" t="s">
        <v>951</v>
      </c>
      <c r="U20" s="131" t="s">
        <v>952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953</v>
      </c>
      <c r="J21" s="131" t="s">
        <v>954</v>
      </c>
      <c r="L21" s="131" t="s">
        <v>1093</v>
      </c>
      <c r="M21" s="131" t="s">
        <v>1094</v>
      </c>
      <c r="N21" s="131" t="s">
        <v>888</v>
      </c>
      <c r="O21" s="131" t="s">
        <v>242</v>
      </c>
      <c r="P21" s="131" t="s">
        <v>887</v>
      </c>
      <c r="R21" s="131" t="s">
        <v>887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955</v>
      </c>
      <c r="J22" s="131" t="s">
        <v>956</v>
      </c>
      <c r="L22" s="131" t="s">
        <v>1095</v>
      </c>
      <c r="M22" s="131" t="s">
        <v>1096</v>
      </c>
      <c r="N22" s="131" t="s">
        <v>888</v>
      </c>
      <c r="O22" s="131" t="s">
        <v>1011</v>
      </c>
      <c r="P22" s="131" t="s">
        <v>887</v>
      </c>
      <c r="R22" s="131" t="s">
        <v>887</v>
      </c>
      <c r="T22" s="131" t="s">
        <v>873</v>
      </c>
      <c r="W22" s="131" t="s">
        <v>874</v>
      </c>
      <c r="AA22" s="131" t="s">
        <v>875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957</v>
      </c>
      <c r="J23" s="131" t="s">
        <v>958</v>
      </c>
      <c r="L23" s="131" t="s">
        <v>1097</v>
      </c>
      <c r="M23" s="131" t="s">
        <v>1098</v>
      </c>
      <c r="N23" s="131" t="s">
        <v>888</v>
      </c>
      <c r="O23" s="131" t="s">
        <v>243</v>
      </c>
      <c r="P23" s="131" t="s">
        <v>887</v>
      </c>
      <c r="Q23" s="131" t="s">
        <v>883</v>
      </c>
      <c r="R23" s="131" t="s">
        <v>887</v>
      </c>
      <c r="T23" s="131" t="s">
        <v>878</v>
      </c>
      <c r="U23" s="131" t="s">
        <v>6</v>
      </c>
      <c r="W23" s="131" t="s">
        <v>878</v>
      </c>
      <c r="X23" s="131" t="s">
        <v>6</v>
      </c>
      <c r="AA23" s="131" t="s">
        <v>878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959</v>
      </c>
      <c r="J24" s="131" t="s">
        <v>960</v>
      </c>
      <c r="L24" s="131" t="s">
        <v>1099</v>
      </c>
      <c r="M24" s="131" t="s">
        <v>1100</v>
      </c>
      <c r="N24" s="131" t="s">
        <v>888</v>
      </c>
      <c r="O24" s="131" t="s">
        <v>1014</v>
      </c>
      <c r="P24" s="131" t="s">
        <v>887</v>
      </c>
      <c r="Q24" s="131" t="s">
        <v>889</v>
      </c>
      <c r="R24" s="131" t="s">
        <v>887</v>
      </c>
      <c r="T24" s="131" t="s">
        <v>879</v>
      </c>
      <c r="U24" s="131" t="s">
        <v>880</v>
      </c>
      <c r="W24" s="131" t="s">
        <v>881</v>
      </c>
      <c r="X24" s="131" t="s">
        <v>882</v>
      </c>
      <c r="AA24" s="131" t="s">
        <v>883</v>
      </c>
      <c r="AB24" s="131" t="s">
        <v>884</v>
      </c>
    </row>
    <row r="25" spans="1:28">
      <c r="A25" s="680"/>
      <c r="B25" s="655" t="s">
        <v>583</v>
      </c>
      <c r="C25" s="655" t="s">
        <v>513</v>
      </c>
      <c r="I25" s="131" t="s">
        <v>961</v>
      </c>
      <c r="J25" s="131" t="s">
        <v>962</v>
      </c>
      <c r="L25" s="131" t="s">
        <v>1101</v>
      </c>
      <c r="M25" s="131" t="s">
        <v>1102</v>
      </c>
      <c r="N25" s="131" t="s">
        <v>888</v>
      </c>
      <c r="O25" s="131" t="s">
        <v>1016</v>
      </c>
      <c r="P25" s="131" t="s">
        <v>887</v>
      </c>
      <c r="R25" s="131" t="s">
        <v>887</v>
      </c>
      <c r="T25" s="131" t="s">
        <v>754</v>
      </c>
      <c r="U25" s="131" t="s">
        <v>164</v>
      </c>
      <c r="W25" s="131" t="s">
        <v>887</v>
      </c>
      <c r="X25" s="131" t="s">
        <v>888</v>
      </c>
      <c r="AA25" s="131" t="s">
        <v>889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963</v>
      </c>
      <c r="J26" s="131" t="s">
        <v>964</v>
      </c>
      <c r="L26" s="131" t="s">
        <v>1103</v>
      </c>
      <c r="M26" s="131" t="s">
        <v>1104</v>
      </c>
      <c r="N26" s="131" t="s">
        <v>888</v>
      </c>
      <c r="O26" s="131" t="s">
        <v>1027</v>
      </c>
      <c r="P26" s="131" t="s">
        <v>887</v>
      </c>
      <c r="Q26" s="131" t="s">
        <v>899</v>
      </c>
      <c r="R26" s="131" t="s">
        <v>887</v>
      </c>
      <c r="W26" s="131" t="s">
        <v>893</v>
      </c>
      <c r="X26" s="131" t="s">
        <v>894</v>
      </c>
      <c r="AA26" s="131" t="s">
        <v>895</v>
      </c>
      <c r="AB26" s="131" t="s">
        <v>896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965</v>
      </c>
      <c r="J27" s="131" t="s">
        <v>966</v>
      </c>
      <c r="L27" s="131" t="s">
        <v>1105</v>
      </c>
      <c r="M27" s="131" t="s">
        <v>1106</v>
      </c>
      <c r="N27" s="131" t="s">
        <v>888</v>
      </c>
      <c r="O27" s="131" t="s">
        <v>1027</v>
      </c>
      <c r="P27" s="131" t="s">
        <v>887</v>
      </c>
      <c r="Q27" s="131" t="s">
        <v>903</v>
      </c>
      <c r="R27" s="131" t="s">
        <v>887</v>
      </c>
      <c r="W27" s="131" t="s">
        <v>897</v>
      </c>
      <c r="X27" s="131" t="s">
        <v>898</v>
      </c>
      <c r="AA27" s="131" t="s">
        <v>899</v>
      </c>
      <c r="AB27" s="131" t="s">
        <v>900</v>
      </c>
    </row>
    <row r="28" spans="1:28">
      <c r="A28" s="1037" t="s">
        <v>35</v>
      </c>
      <c r="B28" s="1038"/>
      <c r="C28" s="1039"/>
      <c r="I28" s="131" t="s">
        <v>955</v>
      </c>
      <c r="J28" s="131" t="s">
        <v>967</v>
      </c>
      <c r="L28" s="131" t="s">
        <v>1107</v>
      </c>
      <c r="M28" s="131" t="s">
        <v>1108</v>
      </c>
      <c r="N28" s="131" t="s">
        <v>888</v>
      </c>
      <c r="O28" s="131" t="s">
        <v>1027</v>
      </c>
      <c r="P28" s="131" t="s">
        <v>887</v>
      </c>
      <c r="Q28" s="131" t="s">
        <v>907</v>
      </c>
      <c r="R28" s="131" t="s">
        <v>887</v>
      </c>
      <c r="W28" s="131" t="s">
        <v>901</v>
      </c>
      <c r="X28" s="131" t="s">
        <v>902</v>
      </c>
      <c r="AA28" s="131" t="s">
        <v>903</v>
      </c>
      <c r="AB28" s="131" t="s">
        <v>904</v>
      </c>
    </row>
    <row r="29" spans="1:28">
      <c r="A29" s="680"/>
      <c r="B29" s="655" t="s">
        <v>36</v>
      </c>
      <c r="C29" s="655" t="s">
        <v>37</v>
      </c>
      <c r="I29" s="131" t="s">
        <v>968</v>
      </c>
      <c r="J29" s="131" t="s">
        <v>969</v>
      </c>
      <c r="L29" s="131" t="s">
        <v>1109</v>
      </c>
      <c r="M29" s="131" t="s">
        <v>1110</v>
      </c>
      <c r="N29" s="131" t="s">
        <v>888</v>
      </c>
      <c r="O29" s="131" t="s">
        <v>1027</v>
      </c>
      <c r="P29" s="131" t="s">
        <v>887</v>
      </c>
      <c r="Q29" s="131" t="s">
        <v>909</v>
      </c>
      <c r="R29" s="131" t="s">
        <v>887</v>
      </c>
      <c r="W29" s="131" t="s">
        <v>905</v>
      </c>
      <c r="X29" s="131" t="s">
        <v>906</v>
      </c>
      <c r="AA29" s="131" t="s">
        <v>907</v>
      </c>
      <c r="AB29" s="131" t="s">
        <v>908</v>
      </c>
    </row>
    <row r="30" spans="1:28">
      <c r="A30" s="680"/>
      <c r="B30" s="655" t="s">
        <v>38</v>
      </c>
      <c r="C30" s="655" t="s">
        <v>39</v>
      </c>
      <c r="I30" s="131" t="s">
        <v>970</v>
      </c>
      <c r="J30" s="131" t="s">
        <v>971</v>
      </c>
      <c r="L30" s="131" t="s">
        <v>1111</v>
      </c>
      <c r="M30" s="131" t="s">
        <v>1112</v>
      </c>
      <c r="N30" s="131" t="s">
        <v>888</v>
      </c>
      <c r="O30" s="131" t="s">
        <v>1031</v>
      </c>
      <c r="P30" s="131" t="s">
        <v>887</v>
      </c>
      <c r="Q30" s="131" t="s">
        <v>899</v>
      </c>
      <c r="R30" s="131" t="s">
        <v>887</v>
      </c>
      <c r="AA30" s="131" t="s">
        <v>909</v>
      </c>
      <c r="AB30" s="131" t="s">
        <v>910</v>
      </c>
    </row>
    <row r="31" spans="1:28">
      <c r="A31" s="680"/>
      <c r="B31" s="655" t="s">
        <v>42</v>
      </c>
      <c r="C31" s="655" t="s">
        <v>43</v>
      </c>
      <c r="E31" s="680"/>
      <c r="I31" s="131" t="s">
        <v>972</v>
      </c>
      <c r="J31" s="131" t="s">
        <v>973</v>
      </c>
      <c r="L31" s="131" t="s">
        <v>1113</v>
      </c>
      <c r="M31" s="131" t="s">
        <v>1114</v>
      </c>
      <c r="N31" s="131" t="s">
        <v>888</v>
      </c>
      <c r="O31" s="131" t="s">
        <v>1031</v>
      </c>
      <c r="P31" s="131" t="s">
        <v>887</v>
      </c>
      <c r="Q31" s="131" t="s">
        <v>903</v>
      </c>
      <c r="R31" s="131" t="s">
        <v>887</v>
      </c>
    </row>
    <row r="32" spans="1:28">
      <c r="A32" s="680"/>
      <c r="B32" s="655" t="s">
        <v>40</v>
      </c>
      <c r="C32" s="655" t="s">
        <v>41</v>
      </c>
      <c r="I32" s="131" t="s">
        <v>974</v>
      </c>
      <c r="J32" s="131" t="s">
        <v>975</v>
      </c>
      <c r="L32" s="131" t="s">
        <v>1115</v>
      </c>
      <c r="M32" s="131" t="s">
        <v>1116</v>
      </c>
      <c r="N32" s="131" t="s">
        <v>888</v>
      </c>
      <c r="O32" s="131" t="s">
        <v>1031</v>
      </c>
      <c r="P32" s="131" t="s">
        <v>887</v>
      </c>
      <c r="Q32" s="131" t="s">
        <v>907</v>
      </c>
      <c r="R32" s="131" t="s">
        <v>887</v>
      </c>
    </row>
    <row r="33" spans="1:24">
      <c r="A33" s="680"/>
      <c r="B33" s="655" t="s">
        <v>44</v>
      </c>
      <c r="C33" s="655" t="s">
        <v>45</v>
      </c>
      <c r="I33" s="131" t="s">
        <v>976</v>
      </c>
      <c r="J33" s="131" t="s">
        <v>977</v>
      </c>
      <c r="L33" s="131" t="s">
        <v>1117</v>
      </c>
      <c r="M33" s="131" t="s">
        <v>1118</v>
      </c>
      <c r="N33" s="131" t="s">
        <v>888</v>
      </c>
      <c r="O33" s="131" t="s">
        <v>1031</v>
      </c>
      <c r="P33" s="131" t="s">
        <v>887</v>
      </c>
      <c r="Q33" s="131" t="s">
        <v>909</v>
      </c>
      <c r="R33" s="131" t="s">
        <v>887</v>
      </c>
    </row>
    <row r="34" spans="1:24">
      <c r="A34" s="680"/>
      <c r="B34" s="655" t="s">
        <v>46</v>
      </c>
      <c r="C34" s="655" t="s">
        <v>47</v>
      </c>
      <c r="I34" s="131" t="s">
        <v>978</v>
      </c>
      <c r="J34" s="131" t="s">
        <v>979</v>
      </c>
      <c r="L34" s="131" t="s">
        <v>1119</v>
      </c>
      <c r="M34" s="131" t="s">
        <v>1120</v>
      </c>
      <c r="N34" s="131" t="s">
        <v>888</v>
      </c>
      <c r="O34" s="131" t="s">
        <v>1046</v>
      </c>
      <c r="P34" s="131" t="s">
        <v>887</v>
      </c>
      <c r="Q34" s="131" t="s">
        <v>899</v>
      </c>
      <c r="R34" s="131" t="s">
        <v>887</v>
      </c>
    </row>
    <row r="35" spans="1:24">
      <c r="A35" s="1037" t="s">
        <v>48</v>
      </c>
      <c r="B35" s="1038"/>
      <c r="C35" s="1039"/>
      <c r="I35" s="131" t="s">
        <v>980</v>
      </c>
      <c r="J35" s="131" t="s">
        <v>981</v>
      </c>
      <c r="L35" s="131" t="s">
        <v>1121</v>
      </c>
      <c r="M35" s="131" t="s">
        <v>1122</v>
      </c>
      <c r="N35" s="131" t="s">
        <v>888</v>
      </c>
      <c r="O35" s="131" t="s">
        <v>1046</v>
      </c>
      <c r="P35" s="131" t="s">
        <v>887</v>
      </c>
      <c r="Q35" s="131" t="s">
        <v>903</v>
      </c>
      <c r="R35" s="131" t="s">
        <v>887</v>
      </c>
      <c r="T35" s="131" t="s">
        <v>876</v>
      </c>
      <c r="W35" s="131" t="s">
        <v>877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982</v>
      </c>
      <c r="J36" s="131" t="s">
        <v>983</v>
      </c>
      <c r="L36" s="131" t="s">
        <v>1123</v>
      </c>
      <c r="M36" s="131" t="s">
        <v>1124</v>
      </c>
      <c r="N36" s="131" t="s">
        <v>888</v>
      </c>
      <c r="O36" s="131" t="s">
        <v>1046</v>
      </c>
      <c r="P36" s="131" t="s">
        <v>887</v>
      </c>
      <c r="Q36" s="131" t="s">
        <v>907</v>
      </c>
      <c r="R36" s="131" t="s">
        <v>887</v>
      </c>
      <c r="T36" s="131" t="s">
        <v>878</v>
      </c>
      <c r="U36" s="131" t="s">
        <v>6</v>
      </c>
      <c r="W36" s="131" t="s">
        <v>878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984</v>
      </c>
      <c r="J37" s="131" t="s">
        <v>985</v>
      </c>
      <c r="L37" s="131" t="s">
        <v>1125</v>
      </c>
      <c r="M37" s="131" t="s">
        <v>1126</v>
      </c>
      <c r="N37" s="131" t="s">
        <v>888</v>
      </c>
      <c r="O37" s="131" t="s">
        <v>1046</v>
      </c>
      <c r="P37" s="131" t="s">
        <v>887</v>
      </c>
      <c r="Q37" s="131" t="s">
        <v>909</v>
      </c>
      <c r="R37" s="131" t="s">
        <v>887</v>
      </c>
      <c r="T37" s="131" t="s">
        <v>73</v>
      </c>
      <c r="U37" s="131" t="s">
        <v>885</v>
      </c>
      <c r="W37" s="131" t="s">
        <v>65</v>
      </c>
      <c r="X37" s="131" t="s">
        <v>886</v>
      </c>
    </row>
    <row r="38" spans="1:24">
      <c r="A38" s="680"/>
      <c r="B38" s="655" t="s">
        <v>54</v>
      </c>
      <c r="C38" s="655" t="s">
        <v>55</v>
      </c>
      <c r="I38" s="131" t="s">
        <v>986</v>
      </c>
      <c r="J38" s="131" t="s">
        <v>987</v>
      </c>
      <c r="L38" s="131" t="s">
        <v>1127</v>
      </c>
      <c r="M38" s="131" t="s">
        <v>1128</v>
      </c>
      <c r="N38" s="131" t="s">
        <v>888</v>
      </c>
      <c r="O38" s="131" t="s">
        <v>1048</v>
      </c>
      <c r="P38" s="131" t="s">
        <v>887</v>
      </c>
      <c r="Q38" s="131" t="s">
        <v>899</v>
      </c>
      <c r="R38" s="131" t="s">
        <v>887</v>
      </c>
      <c r="T38" s="131" t="s">
        <v>890</v>
      </c>
      <c r="U38" s="131" t="s">
        <v>891</v>
      </c>
      <c r="W38" s="131" t="s">
        <v>67</v>
      </c>
      <c r="X38" s="131" t="s">
        <v>892</v>
      </c>
    </row>
    <row r="39" spans="1:24">
      <c r="A39" s="1037" t="s">
        <v>56</v>
      </c>
      <c r="B39" s="1038"/>
      <c r="C39" s="1039"/>
      <c r="I39" s="131" t="s">
        <v>988</v>
      </c>
      <c r="J39" s="131" t="s">
        <v>989</v>
      </c>
      <c r="L39" s="131" t="s">
        <v>1129</v>
      </c>
      <c r="M39" s="131" t="s">
        <v>1130</v>
      </c>
      <c r="N39" s="131" t="s">
        <v>888</v>
      </c>
      <c r="O39" s="131" t="s">
        <v>1048</v>
      </c>
      <c r="P39" s="131" t="s">
        <v>887</v>
      </c>
      <c r="Q39" s="131" t="s">
        <v>903</v>
      </c>
      <c r="R39" s="131" t="s">
        <v>887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990</v>
      </c>
      <c r="J40" s="131" t="s">
        <v>991</v>
      </c>
      <c r="L40" s="131" t="s">
        <v>1131</v>
      </c>
      <c r="M40" s="131" t="s">
        <v>1132</v>
      </c>
      <c r="N40" s="131" t="s">
        <v>888</v>
      </c>
      <c r="O40" s="131" t="s">
        <v>1048</v>
      </c>
      <c r="P40" s="131" t="s">
        <v>887</v>
      </c>
      <c r="Q40" s="131" t="s">
        <v>907</v>
      </c>
      <c r="R40" s="131" t="s">
        <v>887</v>
      </c>
    </row>
    <row r="41" spans="1:24">
      <c r="A41" s="680"/>
      <c r="B41" s="655" t="s">
        <v>59</v>
      </c>
      <c r="C41" s="677" t="s">
        <v>60</v>
      </c>
      <c r="I41" s="131" t="s">
        <v>754</v>
      </c>
      <c r="J41" s="131" t="s">
        <v>164</v>
      </c>
      <c r="L41" s="131" t="s">
        <v>1133</v>
      </c>
      <c r="M41" s="131" t="s">
        <v>1134</v>
      </c>
      <c r="N41" s="131" t="s">
        <v>888</v>
      </c>
      <c r="O41" s="131" t="s">
        <v>1048</v>
      </c>
      <c r="P41" s="131" t="s">
        <v>887</v>
      </c>
      <c r="Q41" s="131" t="s">
        <v>909</v>
      </c>
      <c r="R41" s="131" t="s">
        <v>887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1135</v>
      </c>
      <c r="M42" s="131" t="s">
        <v>1136</v>
      </c>
      <c r="N42" s="131" t="s">
        <v>882</v>
      </c>
      <c r="O42" s="131" t="s">
        <v>243</v>
      </c>
      <c r="P42" s="131" t="s">
        <v>881</v>
      </c>
      <c r="Q42" s="131" t="s">
        <v>899</v>
      </c>
      <c r="R42" s="131" t="s">
        <v>881</v>
      </c>
    </row>
    <row r="43" spans="1:24">
      <c r="A43" s="680"/>
      <c r="B43" s="655" t="s">
        <v>63</v>
      </c>
      <c r="C43" s="677" t="s">
        <v>64</v>
      </c>
      <c r="I43" s="131" t="s">
        <v>992</v>
      </c>
      <c r="J43" s="131" t="s">
        <v>993</v>
      </c>
      <c r="L43" s="131" t="s">
        <v>1137</v>
      </c>
      <c r="M43" s="131" t="s">
        <v>1138</v>
      </c>
      <c r="N43" s="131" t="s">
        <v>882</v>
      </c>
      <c r="O43" s="131" t="s">
        <v>243</v>
      </c>
      <c r="P43" s="131" t="s">
        <v>881</v>
      </c>
      <c r="Q43" s="131" t="s">
        <v>903</v>
      </c>
      <c r="R43" s="131" t="s">
        <v>881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994</v>
      </c>
      <c r="L44" s="131" t="s">
        <v>1139</v>
      </c>
      <c r="M44" s="131" t="s">
        <v>1140</v>
      </c>
      <c r="N44" s="131" t="s">
        <v>882</v>
      </c>
      <c r="O44" s="131" t="s">
        <v>236</v>
      </c>
      <c r="P44" s="131" t="s">
        <v>881</v>
      </c>
      <c r="Q44" s="131" t="s">
        <v>899</v>
      </c>
      <c r="R44" s="131" t="s">
        <v>881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995</v>
      </c>
      <c r="L45" s="131" t="s">
        <v>1141</v>
      </c>
      <c r="M45" s="131" t="s">
        <v>1142</v>
      </c>
      <c r="N45" s="131" t="s">
        <v>882</v>
      </c>
      <c r="O45" s="131" t="s">
        <v>236</v>
      </c>
      <c r="P45" s="131" t="s">
        <v>881</v>
      </c>
      <c r="Q45" s="131" t="s">
        <v>903</v>
      </c>
      <c r="R45" s="131" t="s">
        <v>881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996</v>
      </c>
      <c r="L46" s="131" t="s">
        <v>1143</v>
      </c>
      <c r="M46" s="131" t="s">
        <v>1144</v>
      </c>
      <c r="N46" s="131" t="s">
        <v>882</v>
      </c>
      <c r="O46" s="131" t="s">
        <v>1017</v>
      </c>
      <c r="P46" s="131" t="s">
        <v>881</v>
      </c>
      <c r="R46" s="131" t="s">
        <v>881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997</v>
      </c>
      <c r="L47" s="131" t="s">
        <v>1145</v>
      </c>
      <c r="M47" s="131" t="s">
        <v>1146</v>
      </c>
      <c r="N47" s="131" t="s">
        <v>882</v>
      </c>
      <c r="O47" s="131" t="s">
        <v>1019</v>
      </c>
      <c r="P47" s="131" t="s">
        <v>881</v>
      </c>
      <c r="R47" s="131" t="s">
        <v>881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998</v>
      </c>
      <c r="L48" s="131" t="s">
        <v>1147</v>
      </c>
      <c r="M48" s="131" t="s">
        <v>1148</v>
      </c>
      <c r="N48" s="131" t="s">
        <v>882</v>
      </c>
      <c r="O48" s="131" t="s">
        <v>244</v>
      </c>
      <c r="P48" s="131" t="s">
        <v>881</v>
      </c>
      <c r="R48" s="131" t="s">
        <v>881</v>
      </c>
    </row>
    <row r="49" spans="1:18">
      <c r="A49" s="1037" t="s">
        <v>75</v>
      </c>
      <c r="B49" s="1038"/>
      <c r="C49" s="1039"/>
      <c r="I49" s="131" t="s">
        <v>999</v>
      </c>
      <c r="J49" s="131" t="s">
        <v>1000</v>
      </c>
      <c r="L49" s="131" t="s">
        <v>1149</v>
      </c>
      <c r="M49" s="131" t="s">
        <v>1150</v>
      </c>
      <c r="N49" s="131" t="s">
        <v>882</v>
      </c>
      <c r="O49" s="131" t="s">
        <v>1022</v>
      </c>
      <c r="P49" s="131" t="s">
        <v>881</v>
      </c>
      <c r="R49" s="131" t="s">
        <v>881</v>
      </c>
    </row>
    <row r="50" spans="1:18">
      <c r="A50" s="681" t="e">
        <f>IF(SUM(RSD_Balance!#REF!)=0,"*"," ")</f>
        <v>#REF!</v>
      </c>
      <c r="B50" s="656" t="s">
        <v>854</v>
      </c>
      <c r="C50" s="655" t="s">
        <v>76</v>
      </c>
      <c r="I50" s="131" t="s">
        <v>1001</v>
      </c>
      <c r="J50" s="131" t="s">
        <v>1002</v>
      </c>
      <c r="L50" s="131" t="s">
        <v>1151</v>
      </c>
      <c r="M50" s="131" t="s">
        <v>1152</v>
      </c>
      <c r="N50" s="131" t="s">
        <v>882</v>
      </c>
      <c r="O50" s="131" t="s">
        <v>1024</v>
      </c>
      <c r="P50" s="131" t="s">
        <v>881</v>
      </c>
      <c r="R50" s="131" t="s">
        <v>881</v>
      </c>
    </row>
    <row r="51" spans="1:18">
      <c r="A51" s="681" t="e">
        <f>IF(SUM(RSD_Balance!#REF!)=0,"*"," ")</f>
        <v>#REF!</v>
      </c>
      <c r="B51" s="656" t="s">
        <v>855</v>
      </c>
      <c r="C51" s="655" t="s">
        <v>77</v>
      </c>
      <c r="I51" s="131" t="s">
        <v>239</v>
      </c>
      <c r="J51" s="131" t="s">
        <v>1003</v>
      </c>
      <c r="L51" s="131" t="s">
        <v>1153</v>
      </c>
      <c r="M51" s="131" t="s">
        <v>1154</v>
      </c>
      <c r="N51" s="131" t="s">
        <v>882</v>
      </c>
      <c r="O51" s="131" t="s">
        <v>248</v>
      </c>
      <c r="P51" s="131" t="s">
        <v>881</v>
      </c>
      <c r="R51" s="131" t="s">
        <v>881</v>
      </c>
    </row>
    <row r="52" spans="1:18">
      <c r="A52" s="681" t="e">
        <f>IF(SUM(RSD_Balance!#REF!)=0,"*"," ")</f>
        <v>#REF!</v>
      </c>
      <c r="B52" s="656" t="s">
        <v>856</v>
      </c>
      <c r="C52" s="655" t="s">
        <v>78</v>
      </c>
      <c r="I52" s="131" t="s">
        <v>241</v>
      </c>
      <c r="J52" s="131" t="s">
        <v>1004</v>
      </c>
      <c r="L52" s="131" t="s">
        <v>1155</v>
      </c>
      <c r="M52" s="131" t="s">
        <v>1156</v>
      </c>
      <c r="N52" s="131" t="s">
        <v>882</v>
      </c>
      <c r="O52" s="131" t="s">
        <v>1040</v>
      </c>
      <c r="P52" s="131" t="s">
        <v>881</v>
      </c>
      <c r="Q52" s="131" t="s">
        <v>899</v>
      </c>
      <c r="R52" s="131" t="s">
        <v>881</v>
      </c>
    </row>
    <row r="53" spans="1:18">
      <c r="A53" s="681" t="e">
        <f>IF(SUM(RSD_Balance!#REF!)=0,"*"," ")</f>
        <v>#REF!</v>
      </c>
      <c r="B53" s="656" t="s">
        <v>857</v>
      </c>
      <c r="C53" s="655" t="s">
        <v>572</v>
      </c>
      <c r="I53" s="131" t="s">
        <v>240</v>
      </c>
      <c r="J53" s="131" t="s">
        <v>1005</v>
      </c>
      <c r="L53" s="131" t="s">
        <v>1157</v>
      </c>
      <c r="M53" s="131" t="s">
        <v>1158</v>
      </c>
      <c r="N53" s="131" t="s">
        <v>882</v>
      </c>
      <c r="O53" s="131" t="s">
        <v>1040</v>
      </c>
      <c r="P53" s="131" t="s">
        <v>881</v>
      </c>
      <c r="Q53" s="131" t="s">
        <v>903</v>
      </c>
      <c r="R53" s="131" t="s">
        <v>881</v>
      </c>
    </row>
    <row r="54" spans="1:18">
      <c r="A54" s="681" t="e">
        <f>IF(SUM(RSD_Balance!#REF!)=0,"*"," ")</f>
        <v>#REF!</v>
      </c>
      <c r="B54" s="656" t="s">
        <v>858</v>
      </c>
      <c r="C54" s="655" t="s">
        <v>79</v>
      </c>
      <c r="I54" s="131" t="s">
        <v>237</v>
      </c>
      <c r="J54" s="131" t="s">
        <v>1006</v>
      </c>
      <c r="L54" s="131" t="s">
        <v>1159</v>
      </c>
      <c r="M54" s="131" t="s">
        <v>1160</v>
      </c>
      <c r="N54" s="131" t="s">
        <v>882</v>
      </c>
      <c r="O54" s="131" t="s">
        <v>1040</v>
      </c>
      <c r="P54" s="131" t="s">
        <v>881</v>
      </c>
      <c r="Q54" s="131" t="s">
        <v>907</v>
      </c>
      <c r="R54" s="131" t="s">
        <v>881</v>
      </c>
    </row>
    <row r="55" spans="1:18">
      <c r="A55" s="681" t="e">
        <f>IF(SUM(RSD_Balance!#REF!)=0,"*"," ")</f>
        <v>#REF!</v>
      </c>
      <c r="B55" s="656" t="s">
        <v>859</v>
      </c>
      <c r="C55" s="655" t="s">
        <v>80</v>
      </c>
      <c r="I55" s="131" t="s">
        <v>238</v>
      </c>
      <c r="J55" s="131" t="s">
        <v>1007</v>
      </c>
      <c r="L55" s="131" t="s">
        <v>1161</v>
      </c>
      <c r="M55" s="131" t="s">
        <v>1162</v>
      </c>
      <c r="N55" s="131" t="s">
        <v>882</v>
      </c>
      <c r="O55" s="131" t="s">
        <v>1042</v>
      </c>
      <c r="P55" s="131" t="s">
        <v>881</v>
      </c>
      <c r="Q55" s="131" t="s">
        <v>899</v>
      </c>
      <c r="R55" s="131" t="s">
        <v>881</v>
      </c>
    </row>
    <row r="56" spans="1:18">
      <c r="A56" s="681" t="e">
        <f>IF(SUM(RSD_Balance!#REF!)=0,"*"," ")</f>
        <v>#REF!</v>
      </c>
      <c r="B56" s="656" t="s">
        <v>860</v>
      </c>
      <c r="C56" s="655" t="s">
        <v>81</v>
      </c>
      <c r="I56" s="131" t="s">
        <v>242</v>
      </c>
      <c r="J56" s="131" t="s">
        <v>1008</v>
      </c>
      <c r="L56" s="131" t="s">
        <v>1163</v>
      </c>
      <c r="M56" s="131" t="s">
        <v>1164</v>
      </c>
      <c r="N56" s="131" t="s">
        <v>882</v>
      </c>
      <c r="O56" s="131" t="s">
        <v>1042</v>
      </c>
      <c r="P56" s="131" t="s">
        <v>881</v>
      </c>
      <c r="Q56" s="131" t="s">
        <v>903</v>
      </c>
      <c r="R56" s="131" t="s">
        <v>881</v>
      </c>
    </row>
    <row r="57" spans="1:18">
      <c r="A57" s="681" t="e">
        <f>IF(SUM(RSD_Balance!#REF!)=0,"*"," ")</f>
        <v>#REF!</v>
      </c>
      <c r="B57" s="656" t="s">
        <v>861</v>
      </c>
      <c r="C57" s="655" t="s">
        <v>82</v>
      </c>
      <c r="I57" s="131" t="s">
        <v>1009</v>
      </c>
      <c r="J57" s="131" t="s">
        <v>1010</v>
      </c>
      <c r="L57" s="131" t="s">
        <v>1165</v>
      </c>
      <c r="M57" s="131" t="s">
        <v>1166</v>
      </c>
      <c r="N57" s="131" t="s">
        <v>882</v>
      </c>
      <c r="O57" s="131" t="s">
        <v>1042</v>
      </c>
      <c r="P57" s="131" t="s">
        <v>881</v>
      </c>
      <c r="Q57" s="131" t="s">
        <v>907</v>
      </c>
      <c r="R57" s="131" t="s">
        <v>881</v>
      </c>
    </row>
    <row r="58" spans="1:18">
      <c r="A58" s="681" t="e">
        <f>IF(SUM(RSD_Balance!#REF!)=0,"*"," ")</f>
        <v>#REF!</v>
      </c>
      <c r="B58" s="656" t="s">
        <v>862</v>
      </c>
      <c r="C58" s="655" t="s">
        <v>84</v>
      </c>
      <c r="I58" s="131" t="s">
        <v>1011</v>
      </c>
      <c r="J58" s="131" t="s">
        <v>1012</v>
      </c>
      <c r="L58" s="131" t="s">
        <v>1167</v>
      </c>
      <c r="M58" s="131" t="s">
        <v>1168</v>
      </c>
      <c r="N58" s="131" t="s">
        <v>882</v>
      </c>
      <c r="O58" s="131" t="s">
        <v>1044</v>
      </c>
      <c r="P58" s="131" t="s">
        <v>881</v>
      </c>
      <c r="Q58" s="131" t="s">
        <v>899</v>
      </c>
      <c r="R58" s="131" t="s">
        <v>881</v>
      </c>
    </row>
    <row r="59" spans="1:18">
      <c r="A59" s="681" t="e">
        <f>IF(SUM(RSD_Balance!#REF!)=0,"*"," ")</f>
        <v>#REF!</v>
      </c>
      <c r="B59" s="656" t="s">
        <v>863</v>
      </c>
      <c r="C59" s="655" t="s">
        <v>85</v>
      </c>
      <c r="I59" s="131" t="s">
        <v>243</v>
      </c>
      <c r="J59" s="131" t="s">
        <v>1013</v>
      </c>
      <c r="L59" s="131" t="s">
        <v>1169</v>
      </c>
      <c r="M59" s="131" t="s">
        <v>1170</v>
      </c>
      <c r="N59" s="131" t="s">
        <v>882</v>
      </c>
      <c r="O59" s="131" t="s">
        <v>1044</v>
      </c>
      <c r="P59" s="131" t="s">
        <v>881</v>
      </c>
      <c r="Q59" s="131" t="s">
        <v>903</v>
      </c>
      <c r="R59" s="131" t="s">
        <v>881</v>
      </c>
    </row>
    <row r="60" spans="1:18">
      <c r="A60" s="681" t="e">
        <f>IF(SUM(RSD_Balance!#REF!)=0,"*"," ")</f>
        <v>#REF!</v>
      </c>
      <c r="B60" s="656" t="s">
        <v>864</v>
      </c>
      <c r="C60" s="655" t="s">
        <v>86</v>
      </c>
      <c r="I60" s="131" t="s">
        <v>1014</v>
      </c>
      <c r="J60" s="131" t="s">
        <v>1015</v>
      </c>
      <c r="L60" s="131" t="s">
        <v>1171</v>
      </c>
      <c r="M60" s="131" t="s">
        <v>1172</v>
      </c>
      <c r="N60" s="131" t="s">
        <v>882</v>
      </c>
      <c r="O60" s="131" t="s">
        <v>1044</v>
      </c>
      <c r="P60" s="131" t="s">
        <v>881</v>
      </c>
      <c r="Q60" s="131" t="s">
        <v>907</v>
      </c>
      <c r="R60" s="131" t="s">
        <v>881</v>
      </c>
    </row>
    <row r="61" spans="1:18">
      <c r="A61" s="681"/>
      <c r="B61" s="656" t="s">
        <v>865</v>
      </c>
      <c r="C61" s="655" t="s">
        <v>87</v>
      </c>
      <c r="I61" s="131" t="s">
        <v>1016</v>
      </c>
      <c r="J61" s="131" t="s">
        <v>991</v>
      </c>
      <c r="L61" s="131" t="s">
        <v>1173</v>
      </c>
      <c r="M61" s="131" t="s">
        <v>1174</v>
      </c>
      <c r="N61" s="131" t="s">
        <v>882</v>
      </c>
      <c r="O61" s="131" t="s">
        <v>1050</v>
      </c>
      <c r="P61" s="131" t="s">
        <v>881</v>
      </c>
      <c r="Q61" s="131" t="s">
        <v>899</v>
      </c>
      <c r="R61" s="131" t="s">
        <v>881</v>
      </c>
    </row>
    <row r="62" spans="1:18">
      <c r="A62" s="1037" t="s">
        <v>88</v>
      </c>
      <c r="B62" s="1038"/>
      <c r="C62" s="1039"/>
      <c r="I62" s="131" t="s">
        <v>1017</v>
      </c>
      <c r="J62" s="131" t="s">
        <v>1018</v>
      </c>
      <c r="L62" s="131" t="s">
        <v>1175</v>
      </c>
      <c r="M62" s="131" t="s">
        <v>1176</v>
      </c>
      <c r="N62" s="131" t="s">
        <v>882</v>
      </c>
      <c r="O62" s="131" t="s">
        <v>1050</v>
      </c>
      <c r="P62" s="131" t="s">
        <v>881</v>
      </c>
      <c r="Q62" s="131" t="s">
        <v>903</v>
      </c>
      <c r="R62" s="131" t="s">
        <v>881</v>
      </c>
    </row>
    <row r="63" spans="1:18">
      <c r="A63" s="1037" t="s">
        <v>89</v>
      </c>
      <c r="B63" s="1038"/>
      <c r="C63" s="1039"/>
      <c r="I63" s="131" t="s">
        <v>1019</v>
      </c>
      <c r="J63" s="131" t="s">
        <v>1020</v>
      </c>
      <c r="L63" s="131" t="s">
        <v>1177</v>
      </c>
      <c r="M63" s="131" t="s">
        <v>1178</v>
      </c>
      <c r="N63" s="131" t="s">
        <v>882</v>
      </c>
      <c r="O63" s="131" t="s">
        <v>1050</v>
      </c>
      <c r="P63" s="131" t="s">
        <v>881</v>
      </c>
      <c r="Q63" s="131" t="s">
        <v>907</v>
      </c>
      <c r="R63" s="131" t="s">
        <v>881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1021</v>
      </c>
      <c r="L64" s="131" t="s">
        <v>1179</v>
      </c>
      <c r="M64" s="131" t="s">
        <v>1180</v>
      </c>
      <c r="N64" s="131" t="s">
        <v>882</v>
      </c>
      <c r="O64" s="131" t="s">
        <v>1052</v>
      </c>
      <c r="P64" s="131" t="s">
        <v>881</v>
      </c>
      <c r="Q64" s="131" t="s">
        <v>899</v>
      </c>
      <c r="R64" s="131" t="s">
        <v>881</v>
      </c>
    </row>
    <row r="65" spans="1:18">
      <c r="A65" s="680"/>
      <c r="B65" s="655" t="s">
        <v>92</v>
      </c>
      <c r="C65" s="656" t="s">
        <v>93</v>
      </c>
      <c r="I65" s="131" t="s">
        <v>1022</v>
      </c>
      <c r="J65" s="131" t="s">
        <v>1023</v>
      </c>
      <c r="L65" s="131" t="s">
        <v>1181</v>
      </c>
      <c r="M65" s="131" t="s">
        <v>1182</v>
      </c>
      <c r="N65" s="131" t="s">
        <v>882</v>
      </c>
      <c r="O65" s="131" t="s">
        <v>1052</v>
      </c>
      <c r="P65" s="131" t="s">
        <v>881</v>
      </c>
      <c r="Q65" s="131" t="s">
        <v>903</v>
      </c>
      <c r="R65" s="131" t="s">
        <v>881</v>
      </c>
    </row>
    <row r="66" spans="1:18">
      <c r="A66" s="680"/>
      <c r="B66" s="655" t="s">
        <v>94</v>
      </c>
      <c r="C66" s="656" t="s">
        <v>95</v>
      </c>
      <c r="I66" s="131" t="s">
        <v>1024</v>
      </c>
      <c r="J66" s="131" t="s">
        <v>1025</v>
      </c>
      <c r="L66" s="131" t="s">
        <v>1183</v>
      </c>
      <c r="M66" s="131" t="s">
        <v>1184</v>
      </c>
      <c r="N66" s="131" t="s">
        <v>882</v>
      </c>
      <c r="O66" s="131" t="s">
        <v>1052</v>
      </c>
      <c r="P66" s="131" t="s">
        <v>881</v>
      </c>
      <c r="Q66" s="131" t="s">
        <v>907</v>
      </c>
      <c r="R66" s="131" t="s">
        <v>881</v>
      </c>
    </row>
    <row r="67" spans="1:18">
      <c r="A67" s="680"/>
      <c r="B67" s="655" t="s">
        <v>848</v>
      </c>
      <c r="C67" s="656" t="s">
        <v>851</v>
      </c>
      <c r="I67" s="131" t="s">
        <v>248</v>
      </c>
      <c r="J67" s="131" t="s">
        <v>1026</v>
      </c>
      <c r="L67" s="131" t="s">
        <v>1185</v>
      </c>
      <c r="M67" s="131" t="s">
        <v>1186</v>
      </c>
      <c r="N67" s="131" t="s">
        <v>882</v>
      </c>
      <c r="O67" s="131" t="s">
        <v>1054</v>
      </c>
      <c r="P67" s="131" t="s">
        <v>881</v>
      </c>
      <c r="Q67" s="131" t="s">
        <v>899</v>
      </c>
      <c r="R67" s="131" t="s">
        <v>881</v>
      </c>
    </row>
    <row r="68" spans="1:18">
      <c r="A68" s="680"/>
      <c r="B68" s="655" t="s">
        <v>849</v>
      </c>
      <c r="C68" s="656" t="s">
        <v>852</v>
      </c>
      <c r="I68" s="131" t="s">
        <v>1027</v>
      </c>
      <c r="J68" s="131" t="s">
        <v>1028</v>
      </c>
      <c r="L68" s="131" t="s">
        <v>1187</v>
      </c>
      <c r="M68" s="131" t="s">
        <v>1188</v>
      </c>
      <c r="N68" s="131" t="s">
        <v>882</v>
      </c>
      <c r="O68" s="131" t="s">
        <v>1054</v>
      </c>
      <c r="P68" s="131" t="s">
        <v>881</v>
      </c>
      <c r="Q68" s="131" t="s">
        <v>903</v>
      </c>
      <c r="R68" s="131" t="s">
        <v>881</v>
      </c>
    </row>
    <row r="69" spans="1:18">
      <c r="A69" s="680"/>
      <c r="B69" s="655" t="s">
        <v>850</v>
      </c>
      <c r="C69" s="656" t="s">
        <v>853</v>
      </c>
      <c r="I69" s="131" t="s">
        <v>1029</v>
      </c>
      <c r="J69" s="131" t="s">
        <v>1030</v>
      </c>
      <c r="L69" s="131" t="s">
        <v>1189</v>
      </c>
      <c r="M69" s="131" t="s">
        <v>1190</v>
      </c>
      <c r="N69" s="131" t="s">
        <v>882</v>
      </c>
      <c r="O69" s="131" t="s">
        <v>1054</v>
      </c>
      <c r="P69" s="131" t="s">
        <v>881</v>
      </c>
      <c r="Q69" s="131" t="s">
        <v>907</v>
      </c>
      <c r="R69" s="131" t="s">
        <v>881</v>
      </c>
    </row>
    <row r="70" spans="1:18">
      <c r="A70" s="1037" t="s">
        <v>96</v>
      </c>
      <c r="B70" s="1038"/>
      <c r="C70" s="1039"/>
      <c r="I70" s="131" t="s">
        <v>1031</v>
      </c>
      <c r="J70" s="131" t="s">
        <v>1032</v>
      </c>
      <c r="L70" s="131" t="s">
        <v>1191</v>
      </c>
      <c r="M70" s="131" t="s">
        <v>1192</v>
      </c>
      <c r="N70" s="131" t="s">
        <v>882</v>
      </c>
      <c r="O70" s="131" t="s">
        <v>1056</v>
      </c>
      <c r="P70" s="131" t="s">
        <v>881</v>
      </c>
      <c r="Q70" s="131" t="s">
        <v>899</v>
      </c>
      <c r="R70" s="131" t="s">
        <v>881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1033</v>
      </c>
      <c r="J71" s="131" t="s">
        <v>1034</v>
      </c>
      <c r="L71" s="131" t="s">
        <v>1193</v>
      </c>
      <c r="M71" s="131" t="s">
        <v>1194</v>
      </c>
      <c r="N71" s="131" t="s">
        <v>882</v>
      </c>
      <c r="O71" s="131" t="s">
        <v>1056</v>
      </c>
      <c r="P71" s="131" t="s">
        <v>881</v>
      </c>
      <c r="Q71" s="131" t="s">
        <v>903</v>
      </c>
      <c r="R71" s="131" t="s">
        <v>881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1035</v>
      </c>
      <c r="J72" s="131" t="s">
        <v>1036</v>
      </c>
      <c r="L72" s="131" t="s">
        <v>1195</v>
      </c>
      <c r="M72" s="131" t="s">
        <v>1196</v>
      </c>
      <c r="N72" s="131" t="s">
        <v>882</v>
      </c>
      <c r="O72" s="131" t="s">
        <v>1056</v>
      </c>
      <c r="P72" s="131" t="s">
        <v>881</v>
      </c>
      <c r="Q72" s="131" t="s">
        <v>907</v>
      </c>
      <c r="R72" s="131" t="s">
        <v>881</v>
      </c>
    </row>
    <row r="73" spans="1:18">
      <c r="A73" s="682"/>
      <c r="B73" s="656" t="s">
        <v>101</v>
      </c>
      <c r="C73" s="655" t="s">
        <v>102</v>
      </c>
      <c r="I73" s="131" t="s">
        <v>1037</v>
      </c>
      <c r="J73" s="131" t="s">
        <v>1038</v>
      </c>
      <c r="L73" s="131" t="s">
        <v>1197</v>
      </c>
      <c r="M73" s="131" t="s">
        <v>1198</v>
      </c>
      <c r="N73" s="131" t="s">
        <v>882</v>
      </c>
      <c r="O73" s="131" t="s">
        <v>1058</v>
      </c>
      <c r="P73" s="131" t="s">
        <v>881</v>
      </c>
      <c r="Q73" s="131" t="s">
        <v>899</v>
      </c>
      <c r="R73" s="131" t="s">
        <v>881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1039</v>
      </c>
      <c r="L74" s="131" t="s">
        <v>1199</v>
      </c>
      <c r="M74" s="131" t="s">
        <v>1200</v>
      </c>
      <c r="N74" s="131" t="s">
        <v>882</v>
      </c>
      <c r="O74" s="131" t="s">
        <v>1058</v>
      </c>
      <c r="P74" s="131" t="s">
        <v>881</v>
      </c>
      <c r="Q74" s="131" t="s">
        <v>903</v>
      </c>
      <c r="R74" s="131" t="s">
        <v>881</v>
      </c>
    </row>
    <row r="75" spans="1:18">
      <c r="A75" s="682"/>
      <c r="B75" s="656" t="s">
        <v>105</v>
      </c>
      <c r="C75" s="655" t="s">
        <v>106</v>
      </c>
      <c r="I75" s="131" t="s">
        <v>1040</v>
      </c>
      <c r="J75" s="131" t="s">
        <v>1041</v>
      </c>
      <c r="L75" s="131" t="s">
        <v>1201</v>
      </c>
      <c r="M75" s="131" t="s">
        <v>1202</v>
      </c>
      <c r="N75" s="131" t="s">
        <v>882</v>
      </c>
      <c r="O75" s="131" t="s">
        <v>1058</v>
      </c>
      <c r="P75" s="131" t="s">
        <v>881</v>
      </c>
      <c r="Q75" s="131" t="s">
        <v>907</v>
      </c>
      <c r="R75" s="131" t="s">
        <v>881</v>
      </c>
    </row>
    <row r="76" spans="1:18">
      <c r="A76" s="1037" t="s">
        <v>575</v>
      </c>
      <c r="B76" s="1038"/>
      <c r="C76" s="1039"/>
      <c r="I76" s="131" t="s">
        <v>1042</v>
      </c>
      <c r="J76" s="131" t="s">
        <v>1043</v>
      </c>
      <c r="L76" s="131" t="s">
        <v>1203</v>
      </c>
      <c r="M76" s="131" t="s">
        <v>1204</v>
      </c>
      <c r="N76" s="131" t="s">
        <v>882</v>
      </c>
      <c r="O76" s="131" t="s">
        <v>1060</v>
      </c>
      <c r="P76" s="131" t="s">
        <v>881</v>
      </c>
      <c r="Q76" s="131" t="s">
        <v>899</v>
      </c>
      <c r="R76" s="131" t="s">
        <v>881</v>
      </c>
    </row>
    <row r="77" spans="1:18">
      <c r="B77" s="656" t="s">
        <v>868</v>
      </c>
      <c r="C77" s="655" t="s">
        <v>573</v>
      </c>
      <c r="I77" s="131" t="s">
        <v>1044</v>
      </c>
      <c r="J77" s="131" t="s">
        <v>1045</v>
      </c>
      <c r="L77" s="131" t="s">
        <v>1205</v>
      </c>
      <c r="M77" s="131" t="s">
        <v>1206</v>
      </c>
      <c r="N77" s="131" t="s">
        <v>882</v>
      </c>
      <c r="O77" s="131" t="s">
        <v>1060</v>
      </c>
      <c r="P77" s="131" t="s">
        <v>881</v>
      </c>
      <c r="Q77" s="131" t="s">
        <v>903</v>
      </c>
      <c r="R77" s="131" t="s">
        <v>881</v>
      </c>
    </row>
    <row r="78" spans="1:18">
      <c r="B78" s="656" t="s">
        <v>574</v>
      </c>
      <c r="C78" s="655" t="s">
        <v>585</v>
      </c>
      <c r="I78" s="131" t="s">
        <v>1046</v>
      </c>
      <c r="J78" s="131" t="s">
        <v>1047</v>
      </c>
      <c r="L78" s="131" t="s">
        <v>1207</v>
      </c>
      <c r="M78" s="131" t="s">
        <v>1208</v>
      </c>
      <c r="N78" s="131" t="s">
        <v>882</v>
      </c>
      <c r="O78" s="131" t="s">
        <v>1060</v>
      </c>
      <c r="P78" s="131" t="s">
        <v>881</v>
      </c>
      <c r="Q78" s="131" t="s">
        <v>907</v>
      </c>
      <c r="R78" s="131" t="s">
        <v>881</v>
      </c>
    </row>
    <row r="79" spans="1:18">
      <c r="B79" s="656" t="s">
        <v>866</v>
      </c>
      <c r="C79" s="655" t="s">
        <v>867</v>
      </c>
      <c r="I79" s="131" t="s">
        <v>1048</v>
      </c>
      <c r="J79" s="131" t="s">
        <v>1049</v>
      </c>
      <c r="L79" s="131" t="s">
        <v>1209</v>
      </c>
      <c r="M79" s="131" t="s">
        <v>1210</v>
      </c>
      <c r="N79" s="131" t="s">
        <v>882</v>
      </c>
      <c r="O79" s="131" t="s">
        <v>1062</v>
      </c>
      <c r="P79" s="131" t="s">
        <v>881</v>
      </c>
      <c r="Q79" s="131" t="s">
        <v>899</v>
      </c>
      <c r="R79" s="131" t="s">
        <v>881</v>
      </c>
    </row>
    <row r="80" spans="1:18">
      <c r="B80" s="656" t="s">
        <v>577</v>
      </c>
      <c r="C80" s="655" t="s">
        <v>576</v>
      </c>
      <c r="I80" s="131" t="s">
        <v>1050</v>
      </c>
      <c r="J80" s="131" t="s">
        <v>1051</v>
      </c>
      <c r="L80" s="131" t="s">
        <v>1211</v>
      </c>
      <c r="M80" s="131" t="s">
        <v>1212</v>
      </c>
      <c r="N80" s="131" t="s">
        <v>882</v>
      </c>
      <c r="O80" s="131" t="s">
        <v>1062</v>
      </c>
      <c r="P80" s="131" t="s">
        <v>881</v>
      </c>
      <c r="Q80" s="131" t="s">
        <v>903</v>
      </c>
      <c r="R80" s="131" t="s">
        <v>881</v>
      </c>
    </row>
    <row r="81" spans="2:18">
      <c r="B81" s="656" t="s">
        <v>869</v>
      </c>
      <c r="C81" s="656" t="s">
        <v>870</v>
      </c>
      <c r="I81" s="131" t="s">
        <v>1052</v>
      </c>
      <c r="J81" s="131" t="s">
        <v>1053</v>
      </c>
      <c r="L81" s="131" t="s">
        <v>1213</v>
      </c>
      <c r="M81" s="131" t="s">
        <v>1214</v>
      </c>
      <c r="N81" s="131" t="s">
        <v>882</v>
      </c>
      <c r="O81" s="131" t="s">
        <v>1062</v>
      </c>
      <c r="P81" s="131" t="s">
        <v>881</v>
      </c>
      <c r="Q81" s="131" t="s">
        <v>907</v>
      </c>
      <c r="R81" s="131" t="s">
        <v>881</v>
      </c>
    </row>
    <row r="82" spans="2:18">
      <c r="B82" s="656" t="s">
        <v>578</v>
      </c>
      <c r="C82" s="656" t="s">
        <v>579</v>
      </c>
      <c r="I82" s="131" t="s">
        <v>1054</v>
      </c>
      <c r="J82" s="131" t="s">
        <v>1055</v>
      </c>
      <c r="L82" s="131" t="s">
        <v>1215</v>
      </c>
      <c r="M82" s="131" t="s">
        <v>1216</v>
      </c>
      <c r="N82" s="131" t="s">
        <v>882</v>
      </c>
      <c r="O82" s="131" t="s">
        <v>1066</v>
      </c>
      <c r="P82" s="131" t="s">
        <v>881</v>
      </c>
      <c r="R82" s="131" t="s">
        <v>881</v>
      </c>
    </row>
    <row r="83" spans="2:18">
      <c r="B83" s="656" t="s">
        <v>871</v>
      </c>
      <c r="C83" s="131" t="s">
        <v>872</v>
      </c>
      <c r="I83" s="131" t="s">
        <v>1056</v>
      </c>
      <c r="J83" s="131" t="s">
        <v>1057</v>
      </c>
      <c r="L83" s="131" t="s">
        <v>1217</v>
      </c>
      <c r="M83" s="131" t="s">
        <v>1218</v>
      </c>
      <c r="N83" s="131" t="s">
        <v>882</v>
      </c>
      <c r="O83" s="131" t="s">
        <v>1068</v>
      </c>
      <c r="P83" s="131" t="s">
        <v>881</v>
      </c>
      <c r="R83" s="131" t="s">
        <v>881</v>
      </c>
    </row>
    <row r="84" spans="2:18">
      <c r="I84" s="131" t="s">
        <v>1058</v>
      </c>
      <c r="J84" s="131" t="s">
        <v>1059</v>
      </c>
      <c r="L84" s="131" t="s">
        <v>1219</v>
      </c>
      <c r="M84" s="131" t="s">
        <v>1220</v>
      </c>
      <c r="N84" s="131" t="s">
        <v>888</v>
      </c>
      <c r="O84" s="131" t="s">
        <v>754</v>
      </c>
      <c r="P84" s="131" t="s">
        <v>887</v>
      </c>
      <c r="Q84" s="131" t="s">
        <v>883</v>
      </c>
      <c r="R84" s="131" t="s">
        <v>887</v>
      </c>
    </row>
    <row r="85" spans="2:18">
      <c r="I85" s="131" t="s">
        <v>1060</v>
      </c>
      <c r="J85" s="131" t="s">
        <v>1061</v>
      </c>
      <c r="L85" s="131" t="s">
        <v>1221</v>
      </c>
      <c r="M85" s="131" t="s">
        <v>1222</v>
      </c>
      <c r="N85" s="131" t="s">
        <v>894</v>
      </c>
      <c r="O85" s="131" t="s">
        <v>754</v>
      </c>
      <c r="P85" s="131" t="s">
        <v>893</v>
      </c>
      <c r="Q85" s="131" t="s">
        <v>883</v>
      </c>
      <c r="R85" s="131" t="s">
        <v>893</v>
      </c>
    </row>
    <row r="86" spans="2:18">
      <c r="I86" s="131" t="s">
        <v>1062</v>
      </c>
      <c r="J86" s="131" t="s">
        <v>1063</v>
      </c>
      <c r="L86" s="131" t="s">
        <v>1223</v>
      </c>
      <c r="M86" s="131" t="s">
        <v>1224</v>
      </c>
      <c r="N86" s="131" t="s">
        <v>906</v>
      </c>
      <c r="O86" s="131" t="s">
        <v>245</v>
      </c>
      <c r="P86" s="131" t="s">
        <v>905</v>
      </c>
      <c r="R86" s="131" t="s">
        <v>311</v>
      </c>
    </row>
    <row r="87" spans="2:18">
      <c r="I87" s="131" t="s">
        <v>1064</v>
      </c>
      <c r="J87" s="131" t="s">
        <v>1065</v>
      </c>
      <c r="L87" s="131" t="s">
        <v>1225</v>
      </c>
      <c r="M87" s="131" t="s">
        <v>1226</v>
      </c>
      <c r="N87" s="131" t="s">
        <v>898</v>
      </c>
      <c r="O87" s="131" t="s">
        <v>999</v>
      </c>
      <c r="P87" s="131" t="s">
        <v>897</v>
      </c>
      <c r="Q87" s="131" t="s">
        <v>895</v>
      </c>
      <c r="R87" s="131" t="s">
        <v>311</v>
      </c>
    </row>
    <row r="88" spans="2:18">
      <c r="I88" s="131" t="s">
        <v>1066</v>
      </c>
      <c r="J88" s="131" t="s">
        <v>1067</v>
      </c>
      <c r="L88" s="131" t="s">
        <v>1227</v>
      </c>
      <c r="M88" s="131" t="s">
        <v>1228</v>
      </c>
      <c r="N88" s="131" t="s">
        <v>902</v>
      </c>
      <c r="O88" s="131" t="s">
        <v>942</v>
      </c>
      <c r="P88" s="131" t="s">
        <v>901</v>
      </c>
      <c r="R88" s="131" t="s">
        <v>311</v>
      </c>
    </row>
    <row r="89" spans="2:18">
      <c r="C89" s="652" t="s">
        <v>49</v>
      </c>
      <c r="I89" s="131" t="s">
        <v>1068</v>
      </c>
      <c r="J89" s="131" t="s">
        <v>1069</v>
      </c>
      <c r="L89" s="131" t="s">
        <v>1229</v>
      </c>
      <c r="M89" s="131" t="s">
        <v>1230</v>
      </c>
      <c r="N89" s="131" t="s">
        <v>902</v>
      </c>
      <c r="O89" s="131" t="s">
        <v>919</v>
      </c>
      <c r="P89" s="131" t="s">
        <v>901</v>
      </c>
      <c r="R89" s="131" t="s">
        <v>311</v>
      </c>
    </row>
    <row r="90" spans="2:18">
      <c r="C90" s="652" t="s">
        <v>49</v>
      </c>
      <c r="L90" s="131" t="s">
        <v>1231</v>
      </c>
      <c r="M90" s="131" t="s">
        <v>1232</v>
      </c>
      <c r="N90" s="131" t="s">
        <v>902</v>
      </c>
      <c r="O90" s="131" t="s">
        <v>992</v>
      </c>
      <c r="P90" s="131" t="s">
        <v>901</v>
      </c>
      <c r="R90" s="131" t="s">
        <v>311</v>
      </c>
    </row>
    <row r="91" spans="2:18">
      <c r="C91" s="652" t="s">
        <v>49</v>
      </c>
      <c r="L91" s="131" t="s">
        <v>1233</v>
      </c>
      <c r="M91" s="131" t="s">
        <v>1234</v>
      </c>
      <c r="N91" s="131" t="s">
        <v>902</v>
      </c>
      <c r="O91" s="131" t="s">
        <v>945</v>
      </c>
      <c r="P91" s="131" t="s">
        <v>901</v>
      </c>
      <c r="R91" s="131" t="s">
        <v>311</v>
      </c>
    </row>
    <row r="92" spans="2:18">
      <c r="C92" s="652" t="s">
        <v>49</v>
      </c>
      <c r="L92" s="131" t="s">
        <v>1235</v>
      </c>
      <c r="M92" s="131" t="s">
        <v>1236</v>
      </c>
      <c r="N92" s="131" t="s">
        <v>902</v>
      </c>
      <c r="O92" s="131" t="s">
        <v>754</v>
      </c>
      <c r="P92" s="131" t="s">
        <v>901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847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44" t="s">
        <v>1253</v>
      </c>
      <c r="G1" s="1045"/>
      <c r="H1" s="980" t="s">
        <v>1262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919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48" t="s">
        <v>257</v>
      </c>
      <c r="J7" s="1049"/>
      <c r="K7" s="1050"/>
      <c r="L7" s="1048" t="s">
        <v>258</v>
      </c>
      <c r="M7" s="1049"/>
      <c r="N7" s="1050"/>
      <c r="O7" s="1048" t="s">
        <v>259</v>
      </c>
      <c r="P7" s="1049"/>
      <c r="Q7" s="1049"/>
      <c r="R7" s="1046" t="s">
        <v>260</v>
      </c>
      <c r="S7" s="1048" t="s">
        <v>1252</v>
      </c>
      <c r="T7" s="1049"/>
      <c r="U7" s="1049"/>
      <c r="V7" s="1049"/>
      <c r="W7" s="1049"/>
      <c r="X7" s="1050"/>
      <c r="Y7" s="760" t="s">
        <v>255</v>
      </c>
      <c r="Z7" s="1042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47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43"/>
      <c r="AA8" s="98" t="s">
        <v>1261</v>
      </c>
      <c r="AB8" s="98"/>
      <c r="AC8" s="98"/>
    </row>
    <row r="9" spans="1:31" s="131" customFormat="1" ht="12" customHeight="1">
      <c r="A9" s="941" t="s">
        <v>919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919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754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754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1263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51" t="s">
        <v>650</v>
      </c>
      <c r="C4" s="1051"/>
      <c r="D4" s="1051"/>
      <c r="E4" s="1051"/>
      <c r="F4" s="1051"/>
      <c r="G4" s="1051"/>
      <c r="H4" s="1051"/>
      <c r="I4" s="1051"/>
      <c r="J4" s="1051"/>
      <c r="K4" s="1051"/>
      <c r="L4" s="1051"/>
      <c r="M4" s="762"/>
      <c r="O4" s="1051" t="s">
        <v>652</v>
      </c>
      <c r="P4" s="1051"/>
      <c r="Q4" s="1051"/>
      <c r="R4" s="1051"/>
      <c r="S4" s="1051"/>
      <c r="T4" s="1051"/>
      <c r="U4" s="1051"/>
      <c r="V4" s="1051"/>
      <c r="W4" s="1051"/>
      <c r="X4" s="1051"/>
      <c r="Y4" s="1051"/>
      <c r="Z4" s="1051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52" t="s">
        <v>659</v>
      </c>
      <c r="AZ18" s="1052"/>
      <c r="BA18" s="1052"/>
      <c r="BB18" s="1052"/>
      <c r="BC18" s="1052"/>
      <c r="BD18" s="1052"/>
      <c r="BE18" s="1052"/>
      <c r="BF18" s="1052"/>
      <c r="BG18" s="1052"/>
      <c r="BH18" s="1052"/>
      <c r="BI18" s="1052"/>
      <c r="BJ18" s="1052"/>
      <c r="BL18" s="1052" t="s">
        <v>660</v>
      </c>
      <c r="BM18" s="1052"/>
      <c r="BN18" s="1052"/>
      <c r="BO18" s="1052"/>
      <c r="BP18" s="1052"/>
      <c r="BQ18" s="1052"/>
      <c r="BR18" s="1052"/>
      <c r="BS18" s="1052"/>
      <c r="BT18" s="1052"/>
      <c r="BU18" s="1052"/>
      <c r="BV18" s="1052"/>
      <c r="BW18" s="1052"/>
      <c r="BX18" s="1052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51" t="s">
        <v>651</v>
      </c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762"/>
      <c r="O19" s="1051" t="s">
        <v>652</v>
      </c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51"/>
      <c r="AB19" s="1051" t="s">
        <v>653</v>
      </c>
      <c r="AC19" s="1051"/>
      <c r="AD19" s="1051"/>
      <c r="AE19" s="1051"/>
      <c r="AF19" s="1051"/>
      <c r="AG19" s="1051"/>
      <c r="AH19" s="1051"/>
      <c r="AI19" s="1051"/>
      <c r="AJ19" s="1051"/>
      <c r="AK19" s="1051"/>
      <c r="AL19" s="1051"/>
      <c r="AN19" s="1051" t="s">
        <v>654</v>
      </c>
      <c r="AO19" s="1051"/>
      <c r="AP19" s="1051"/>
      <c r="AQ19" s="1051"/>
      <c r="AR19" s="1051"/>
      <c r="AS19" s="1051"/>
      <c r="AT19" s="1051"/>
      <c r="AU19" s="1051"/>
      <c r="AV19" s="1051"/>
      <c r="AW19" s="1051"/>
      <c r="AY19" s="1051" t="s">
        <v>655</v>
      </c>
      <c r="AZ19" s="1051"/>
      <c r="BA19" s="1051"/>
      <c r="BB19" s="1051"/>
      <c r="BC19" s="1051"/>
      <c r="BD19" s="1051"/>
      <c r="BE19" s="1051"/>
      <c r="BF19" s="1051"/>
      <c r="BG19" s="1051"/>
      <c r="BH19" s="1051"/>
      <c r="BI19" s="1051"/>
      <c r="BJ19" s="1051"/>
      <c r="BL19" s="1051" t="s">
        <v>661</v>
      </c>
      <c r="BM19" s="1051"/>
      <c r="BN19" s="1051"/>
      <c r="BO19" s="1051"/>
      <c r="BP19" s="1051"/>
      <c r="BQ19" s="1051"/>
      <c r="BR19" s="1051"/>
      <c r="BS19" s="1051"/>
      <c r="BT19" s="1051"/>
      <c r="BU19" s="1051"/>
      <c r="BV19" s="1051"/>
      <c r="BW19" s="1051"/>
      <c r="BX19" s="1051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">
        <v>295</v>
      </c>
      <c r="C11" s="131" t="str">
        <f t="shared" si="0"/>
        <v>*NRG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">
        <v>295</v>
      </c>
      <c r="C12" s="131" t="str">
        <f t="shared" si="0"/>
        <v>*NRG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">
        <v>295</v>
      </c>
      <c r="C13" s="131" t="str">
        <f t="shared" si="0"/>
        <v>*NRG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">
        <v>295</v>
      </c>
      <c r="C15" s="131" t="str">
        <f t="shared" si="0"/>
        <v>*NRG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">
        <v>295</v>
      </c>
      <c r="C17" s="131" t="str">
        <f t="shared" si="0"/>
        <v>*NRG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">
        <v>295</v>
      </c>
      <c r="C18" s="131" t="str">
        <f t="shared" si="0"/>
        <v>*NRG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">
        <v>295</v>
      </c>
      <c r="C19" s="131" t="str">
        <f t="shared" si="0"/>
        <v>*NRG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">
        <v>295</v>
      </c>
      <c r="C22" s="131" t="str">
        <f t="shared" si="0"/>
        <v>*NRG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753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825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846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829</v>
      </c>
      <c r="I4" s="744" t="s">
        <v>303</v>
      </c>
      <c r="J4" s="744" t="s">
        <v>828</v>
      </c>
      <c r="K4" s="744" t="s">
        <v>304</v>
      </c>
      <c r="L4" s="744" t="s">
        <v>836</v>
      </c>
      <c r="M4" s="744" t="s">
        <v>830</v>
      </c>
      <c r="N4" s="744" t="s">
        <v>831</v>
      </c>
      <c r="O4" s="744" t="s">
        <v>832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833</v>
      </c>
      <c r="M5" s="742" t="s">
        <v>833</v>
      </c>
      <c r="N5" s="742" t="s">
        <v>833</v>
      </c>
      <c r="O5" s="742" t="s">
        <v>833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835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834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</sheetViews>
  <sheetFormatPr defaultColWidth="8.85546875" defaultRowHeight="15"/>
  <cols>
    <col min="1" max="1" width="3.28515625" style="1005" customWidth="1"/>
    <col min="2" max="2" width="15.85546875" style="1005" bestFit="1" customWidth="1"/>
    <col min="3" max="3" width="12.140625" style="1005" bestFit="1" customWidth="1"/>
    <col min="4" max="4" width="11.28515625" style="1005" customWidth="1"/>
    <col min="5" max="5" width="7.85546875" style="1005" bestFit="1" customWidth="1"/>
    <col min="6" max="6" width="12.85546875" style="1005" bestFit="1" customWidth="1"/>
    <col min="7" max="7" width="10.7109375" style="1005" bestFit="1" customWidth="1"/>
    <col min="8" max="8" width="9.5703125" style="1005" bestFit="1" customWidth="1"/>
    <col min="9" max="9" width="3.7109375" style="1005" customWidth="1"/>
    <col min="10" max="10" width="12.28515625" style="1005" customWidth="1"/>
    <col min="11" max="11" width="8.85546875" style="1005"/>
    <col min="12" max="12" width="15.140625" style="1005" customWidth="1"/>
    <col min="13" max="13" width="49" style="1005" customWidth="1"/>
    <col min="14" max="15" width="8.85546875" style="1005"/>
    <col min="16" max="16" width="12.85546875" style="1005" customWidth="1"/>
    <col min="17" max="17" width="15.28515625" style="1005" customWidth="1"/>
    <col min="18" max="16384" width="8.85546875" style="1005"/>
  </cols>
  <sheetData>
    <row r="2" spans="1:18">
      <c r="D2" s="1006" t="s">
        <v>296</v>
      </c>
      <c r="E2" s="1006"/>
      <c r="G2" s="1006"/>
      <c r="J2" s="1007" t="s">
        <v>297</v>
      </c>
      <c r="K2" s="1007"/>
      <c r="L2" s="1008"/>
      <c r="M2" s="1008"/>
      <c r="N2" s="1008"/>
      <c r="O2" s="1008"/>
      <c r="P2" s="1008"/>
      <c r="Q2" s="1008"/>
      <c r="R2" s="1008"/>
    </row>
    <row r="3" spans="1:18">
      <c r="B3" s="1009" t="s">
        <v>298</v>
      </c>
      <c r="C3" s="1010" t="s">
        <v>300</v>
      </c>
      <c r="D3" s="1009" t="s">
        <v>301</v>
      </c>
      <c r="E3" s="1009" t="s">
        <v>302</v>
      </c>
      <c r="F3" s="1011" t="s">
        <v>315</v>
      </c>
      <c r="G3" s="1011" t="s">
        <v>1301</v>
      </c>
      <c r="H3" s="1011" t="s">
        <v>1302</v>
      </c>
      <c r="J3" s="1012" t="s">
        <v>305</v>
      </c>
      <c r="K3" s="1013" t="s">
        <v>1298</v>
      </c>
      <c r="L3" s="1012" t="s">
        <v>298</v>
      </c>
      <c r="M3" s="1012" t="s">
        <v>299</v>
      </c>
      <c r="N3" s="1012" t="s">
        <v>306</v>
      </c>
      <c r="O3" s="1012" t="s">
        <v>307</v>
      </c>
      <c r="P3" s="1012" t="s">
        <v>308</v>
      </c>
      <c r="Q3" s="1012" t="s">
        <v>309</v>
      </c>
      <c r="R3" s="1012" t="s">
        <v>1303</v>
      </c>
    </row>
    <row r="4" spans="1:18" ht="35.25" thickBot="1">
      <c r="B4" s="1014" t="s">
        <v>317</v>
      </c>
      <c r="C4" s="1014" t="s">
        <v>319</v>
      </c>
      <c r="D4" s="1014" t="s">
        <v>320</v>
      </c>
      <c r="E4" s="1014" t="s">
        <v>1304</v>
      </c>
      <c r="F4" s="1014" t="s">
        <v>1305</v>
      </c>
      <c r="G4" s="1014" t="s">
        <v>1306</v>
      </c>
      <c r="H4" s="1014" t="s">
        <v>1307</v>
      </c>
      <c r="J4" s="1015" t="s">
        <v>1308</v>
      </c>
      <c r="K4" s="1015" t="s">
        <v>1309</v>
      </c>
      <c r="L4" s="1015" t="s">
        <v>1310</v>
      </c>
      <c r="M4" s="1015" t="s">
        <v>318</v>
      </c>
      <c r="N4" s="1015" t="s">
        <v>1311</v>
      </c>
      <c r="O4" s="1015" t="s">
        <v>1312</v>
      </c>
      <c r="P4" s="1015" t="s">
        <v>1313</v>
      </c>
      <c r="Q4" s="1015" t="s">
        <v>1314</v>
      </c>
      <c r="R4" s="1015" t="s">
        <v>1315</v>
      </c>
    </row>
    <row r="5" spans="1:18" ht="15.75" thickBot="1">
      <c r="B5" s="1014" t="s">
        <v>581</v>
      </c>
      <c r="C5" s="1016"/>
      <c r="D5" s="1016"/>
      <c r="E5" s="1016"/>
      <c r="F5" s="1016" t="s">
        <v>1316</v>
      </c>
      <c r="G5" s="1016" t="s">
        <v>1317</v>
      </c>
      <c r="H5" s="1016" t="s">
        <v>19</v>
      </c>
      <c r="J5" s="1015" t="s">
        <v>295</v>
      </c>
      <c r="K5" s="1017"/>
      <c r="L5" s="1017"/>
      <c r="M5" s="1017"/>
      <c r="N5" s="1017"/>
      <c r="O5" s="1017"/>
      <c r="P5" s="1017"/>
      <c r="Q5" s="1017"/>
      <c r="R5" s="1017"/>
    </row>
    <row r="6" spans="1:18" s="1020" customFormat="1" ht="12.75">
      <c r="A6" s="1020" t="str">
        <f>COMM!A6</f>
        <v/>
      </c>
      <c r="B6" s="1018" t="str">
        <f>_xlfn.TEXTJOIN("-",TRUE,SETUP!$B$4,COMM!D6)</f>
        <v>FT-RSDCOA</v>
      </c>
      <c r="C6" s="1019" t="s">
        <v>1319</v>
      </c>
      <c r="D6" s="1018" t="str">
        <f>COMM!D6</f>
        <v>RSDCOA</v>
      </c>
      <c r="E6" s="1020">
        <v>1</v>
      </c>
      <c r="F6" s="1020">
        <v>50</v>
      </c>
      <c r="G6" s="1020">
        <v>0.01</v>
      </c>
      <c r="J6" s="1018" t="s">
        <v>311</v>
      </c>
      <c r="K6" s="1021"/>
      <c r="L6" s="1021" t="str">
        <f t="shared" ref="L6:L15" si="0">B6</f>
        <v>FT-RSDCOA</v>
      </c>
      <c r="M6" s="1022" t="str">
        <f>_xlfn.TEXTJOIN(" ",TRUE,SETUP!$B$3,COMM!E6)</f>
        <v>RSD Coal to Residential</v>
      </c>
      <c r="N6" s="1021" t="s">
        <v>19</v>
      </c>
      <c r="O6" s="1021" t="s">
        <v>1300</v>
      </c>
      <c r="P6" s="1021"/>
      <c r="Q6" s="1021"/>
      <c r="R6" s="1021"/>
    </row>
    <row r="7" spans="1:18" s="1020" customFormat="1" ht="12.75">
      <c r="A7" s="1020" t="str">
        <f>COMM!A7</f>
        <v/>
      </c>
      <c r="B7" s="1018" t="str">
        <f>_xlfn.TEXTJOIN("-",TRUE,SETUP!$B$4,COMM!D7)</f>
        <v>FT-RSDPEA</v>
      </c>
      <c r="C7" s="1019" t="s">
        <v>236</v>
      </c>
      <c r="D7" s="1018" t="str">
        <f>COMM!D7</f>
        <v>RSDPEA</v>
      </c>
      <c r="E7" s="1020">
        <v>1</v>
      </c>
      <c r="F7" s="1020">
        <v>50</v>
      </c>
      <c r="G7" s="1020">
        <v>0.01</v>
      </c>
      <c r="J7" s="1018"/>
      <c r="L7" s="1021" t="str">
        <f t="shared" si="0"/>
        <v>FT-RSDPEA</v>
      </c>
      <c r="M7" s="1022" t="str">
        <f>_xlfn.TEXTJOIN(" ",TRUE,SETUP!$B$3,COMM!E7)</f>
        <v>RSD Peat to Residential</v>
      </c>
      <c r="N7" s="1021" t="s">
        <v>19</v>
      </c>
      <c r="O7" s="1021" t="s">
        <v>1300</v>
      </c>
    </row>
    <row r="8" spans="1:18" s="1020" customFormat="1" ht="12.75">
      <c r="A8" s="1020" t="str">
        <f>COMM!A8</f>
        <v/>
      </c>
      <c r="B8" s="1018" t="str">
        <f>_xlfn.TEXTJOIN("-",TRUE,SETUP!$B$4,COMM!D8)</f>
        <v>FT-RSDOILLPG</v>
      </c>
      <c r="C8" s="1019" t="s">
        <v>237</v>
      </c>
      <c r="D8" s="1018" t="str">
        <f>COMM!D8</f>
        <v>RSDOILLPG</v>
      </c>
      <c r="E8" s="1020">
        <v>1</v>
      </c>
      <c r="F8" s="1020">
        <v>50</v>
      </c>
      <c r="G8" s="1020">
        <v>0.01</v>
      </c>
      <c r="J8" s="1018"/>
      <c r="L8" s="1021" t="str">
        <f t="shared" si="0"/>
        <v>FT-RSDOILLPG</v>
      </c>
      <c r="M8" s="1022" t="str">
        <f>_xlfn.TEXTJOIN(" ",TRUE,SETUP!$B$3,COMM!E8)</f>
        <v>RSD LPG to Residential</v>
      </c>
      <c r="N8" s="1021" t="s">
        <v>19</v>
      </c>
      <c r="O8" s="1021" t="s">
        <v>1300</v>
      </c>
    </row>
    <row r="9" spans="1:18" s="1020" customFormat="1" ht="12.75">
      <c r="A9" s="1020" t="str">
        <f>COMM!A10</f>
        <v/>
      </c>
      <c r="B9" s="1018" t="str">
        <f>_xlfn.TEXTJOIN("-",TRUE,SETUP!$B$4,COMM!D10)</f>
        <v>FT-RSDOILKER</v>
      </c>
      <c r="C9" s="1019" t="s">
        <v>239</v>
      </c>
      <c r="D9" s="1018" t="str">
        <f>COMM!D10</f>
        <v>RSDOILKER</v>
      </c>
      <c r="E9" s="1020">
        <v>1</v>
      </c>
      <c r="F9" s="1020">
        <v>50</v>
      </c>
      <c r="G9" s="1020">
        <v>0.01</v>
      </c>
      <c r="J9" s="1018"/>
      <c r="L9" s="1021" t="str">
        <f t="shared" si="0"/>
        <v>FT-RSDOILKER</v>
      </c>
      <c r="M9" s="1022" t="str">
        <f>_xlfn.TEXTJOIN(" ",TRUE,SETUP!$B$3,COMM!E10)</f>
        <v>RSD Kerosene to Residential</v>
      </c>
      <c r="N9" s="1021" t="s">
        <v>19</v>
      </c>
      <c r="O9" s="1021" t="s">
        <v>1300</v>
      </c>
    </row>
    <row r="10" spans="1:18" s="1020" customFormat="1" ht="12.75">
      <c r="A10" s="1020" t="str">
        <f>COMM!A14</f>
        <v/>
      </c>
      <c r="B10" s="1018" t="str">
        <f>_xlfn.TEXTJOIN("-",TRUE,SETUP!$B$4,COMM!D14)</f>
        <v>FT-RSDGASNAT</v>
      </c>
      <c r="C10" s="1019" t="s">
        <v>243</v>
      </c>
      <c r="D10" s="1018" t="str">
        <f>COMM!D14</f>
        <v>RSDGASNAT</v>
      </c>
      <c r="E10" s="1020">
        <v>1</v>
      </c>
      <c r="F10" s="1020">
        <v>50</v>
      </c>
      <c r="G10" s="1020">
        <v>0.01</v>
      </c>
      <c r="J10" s="1018"/>
      <c r="L10" s="1021" t="str">
        <f t="shared" si="0"/>
        <v>FT-RSDGASNAT</v>
      </c>
      <c r="M10" s="1022" t="str">
        <f>_xlfn.TEXTJOIN(" ",TRUE,SETUP!$B$3,COMM!E14)</f>
        <v>RSD Natural Gas to Residential</v>
      </c>
      <c r="N10" s="1021" t="s">
        <v>19</v>
      </c>
      <c r="O10" s="1021" t="s">
        <v>1300</v>
      </c>
    </row>
    <row r="11" spans="1:18" s="1020" customFormat="1" ht="12.75">
      <c r="A11" s="1020" t="str">
        <f>COMM!A16</f>
        <v/>
      </c>
      <c r="B11" s="1018" t="str">
        <f>_xlfn.TEXTJOIN("-",TRUE,SETUP!$B$4,COMM!D16)</f>
        <v>FT-RSDBIOWOO</v>
      </c>
      <c r="C11" s="1019" t="s">
        <v>245</v>
      </c>
      <c r="D11" s="1018" t="str">
        <f>COMM!D16</f>
        <v>RSDBIOWOO</v>
      </c>
      <c r="E11" s="1020">
        <v>1</v>
      </c>
      <c r="F11" s="1020">
        <v>50</v>
      </c>
      <c r="G11" s="1020">
        <v>0.01</v>
      </c>
      <c r="L11" s="1021" t="str">
        <f t="shared" si="0"/>
        <v>FT-RSDBIOWOO</v>
      </c>
      <c r="M11" s="1022" t="str">
        <f>_xlfn.TEXTJOIN(" ",TRUE,SETUP!$B$3,COMM!E16)</f>
        <v>RSD Biomass and Renewable Waste to Residential</v>
      </c>
      <c r="N11" s="1021" t="s">
        <v>19</v>
      </c>
      <c r="O11" s="1021" t="s">
        <v>1300</v>
      </c>
    </row>
    <row r="12" spans="1:18">
      <c r="A12" s="1020" t="str">
        <f>COMM!A20</f>
        <v/>
      </c>
      <c r="B12" s="1018" t="str">
        <f>_xlfn.TEXTJOIN("-",TRUE,SETUP!$B$4,COMM!D20)</f>
        <v>FT-RSDBIOETH</v>
      </c>
      <c r="C12" s="1019" t="s">
        <v>1321</v>
      </c>
      <c r="D12" s="1018" t="str">
        <f>COMM!D20</f>
        <v>RSDBIOETH</v>
      </c>
      <c r="E12" s="1020">
        <v>1</v>
      </c>
      <c r="F12" s="1020">
        <v>50</v>
      </c>
      <c r="G12" s="1020">
        <v>0.01</v>
      </c>
      <c r="H12" s="1020"/>
      <c r="L12" s="1021" t="str">
        <f t="shared" si="0"/>
        <v>FT-RSDBIOETH</v>
      </c>
      <c r="M12" s="1022" t="str">
        <f>_xlfn.TEXTJOIN(" ",TRUE,SETUP!$B$3,COMM!E20)</f>
        <v>RSD Ethanol to Residential</v>
      </c>
      <c r="N12" s="1021" t="s">
        <v>19</v>
      </c>
      <c r="O12" s="1021" t="s">
        <v>1300</v>
      </c>
    </row>
    <row r="13" spans="1:18">
      <c r="A13" s="1020" t="str">
        <f>COMM!A21</f>
        <v/>
      </c>
      <c r="B13" s="1018" t="str">
        <f>_xlfn.TEXTJOIN("-",TRUE,SETUP!$B$4,COMM!D21)</f>
        <v>FT-RSDBIODST</v>
      </c>
      <c r="C13" s="1019" t="s">
        <v>1322</v>
      </c>
      <c r="D13" s="1018" t="str">
        <f>COMM!D21</f>
        <v>RSDBIODST</v>
      </c>
      <c r="E13" s="1020">
        <v>1</v>
      </c>
      <c r="F13" s="1020">
        <v>50</v>
      </c>
      <c r="G13" s="1020">
        <v>0.01</v>
      </c>
      <c r="H13" s="1020"/>
      <c r="L13" s="1021" t="str">
        <f t="shared" si="0"/>
        <v>FT-RSDBIODST</v>
      </c>
      <c r="M13" s="1022" t="str">
        <f>_xlfn.TEXTJOIN(" ",TRUE,SETUP!$B$3,COMM!E21)</f>
        <v>RSD Biodiesel to Residential</v>
      </c>
      <c r="N13" s="1021" t="s">
        <v>19</v>
      </c>
      <c r="O13" s="1021" t="s">
        <v>1300</v>
      </c>
    </row>
    <row r="14" spans="1:18">
      <c r="A14" s="1020"/>
      <c r="B14" s="1018" t="str">
        <f>_xlfn.TEXTJOIN("-",TRUE,SETUP!$B$4,COMM!D24)</f>
        <v>FT-RSDELC</v>
      </c>
      <c r="C14" s="1019" t="s">
        <v>1320</v>
      </c>
      <c r="D14" s="1018" t="str">
        <f>COMM!D24</f>
        <v>RSDELC</v>
      </c>
      <c r="E14" s="1020">
        <v>1</v>
      </c>
      <c r="F14" s="1020">
        <v>50</v>
      </c>
      <c r="G14" s="1020">
        <v>0.01</v>
      </c>
      <c r="H14" s="1020"/>
      <c r="L14" s="1021" t="str">
        <f t="shared" si="0"/>
        <v>FT-RSDELC</v>
      </c>
      <c r="M14" s="1022" t="str">
        <f>_xlfn.TEXTJOIN(" ",TRUE,SETUP!$B$3,COMM!E24)</f>
        <v>RSD Electricity to Residential</v>
      </c>
      <c r="N14" s="1021" t="s">
        <v>19</v>
      </c>
      <c r="O14" s="1021" t="s">
        <v>1300</v>
      </c>
    </row>
    <row r="15" spans="1:18">
      <c r="A15" s="1020"/>
      <c r="B15" s="1018" t="str">
        <f>_xlfn.TEXTJOIN("-",TRUE,SETUP!$B$4,COMM!D25)</f>
        <v>FT-RSDHET</v>
      </c>
      <c r="C15" s="1019" t="s">
        <v>1323</v>
      </c>
      <c r="D15" s="1018" t="str">
        <f>COMM!D25</f>
        <v>RSDHET</v>
      </c>
      <c r="E15" s="1020">
        <v>1</v>
      </c>
      <c r="F15" s="1020">
        <v>50</v>
      </c>
      <c r="G15" s="1020">
        <v>0.01</v>
      </c>
      <c r="H15" s="1020"/>
      <c r="L15" s="1021" t="str">
        <f t="shared" si="0"/>
        <v>FT-RSDHET</v>
      </c>
      <c r="M15" s="1022" t="str">
        <f>_xlfn.TEXTJOIN(" ",TRUE,SETUP!$B$3,COMM!E25)</f>
        <v>RSD Heat to Residential</v>
      </c>
      <c r="N15" s="1021" t="s">
        <v>19</v>
      </c>
      <c r="O15" s="1021" t="s">
        <v>1300</v>
      </c>
    </row>
    <row r="16" spans="1:18">
      <c r="A16" s="1020"/>
      <c r="B16" s="1018"/>
    </row>
    <row r="17" spans="1:2">
      <c r="A17" s="1020"/>
      <c r="B17" s="1018"/>
    </row>
    <row r="18" spans="1:2">
      <c r="A18" s="1020"/>
      <c r="B18" s="1018"/>
    </row>
    <row r="19" spans="1:2">
      <c r="A19" s="1020"/>
      <c r="B19" s="1018"/>
    </row>
    <row r="20" spans="1:2">
      <c r="A20" s="1020"/>
      <c r="B20" s="1018"/>
    </row>
    <row r="21" spans="1:2">
      <c r="A21" s="1020"/>
      <c r="B21" s="1018"/>
    </row>
    <row r="22" spans="1:2">
      <c r="A22" s="1020"/>
      <c r="B22" s="1018"/>
    </row>
    <row r="23" spans="1:2">
      <c r="A23" s="1020"/>
      <c r="B23" s="1018"/>
    </row>
    <row r="24" spans="1:2">
      <c r="A24" s="102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D20" sqref="D20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1265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798</v>
      </c>
      <c r="U2" s="150" t="s">
        <v>840</v>
      </c>
      <c r="V2" s="150" t="s">
        <v>844</v>
      </c>
      <c r="W2" s="151" t="s">
        <v>841</v>
      </c>
      <c r="X2" s="906" t="s">
        <v>845</v>
      </c>
      <c r="Y2" s="907" t="s">
        <v>842</v>
      </c>
      <c r="Z2" s="906" t="s">
        <v>843</v>
      </c>
      <c r="AA2" s="877" t="s">
        <v>766</v>
      </c>
      <c r="AB2" s="878" t="s">
        <v>767</v>
      </c>
      <c r="AC2" s="878" t="s">
        <v>768</v>
      </c>
      <c r="AD2" s="878" t="s">
        <v>769</v>
      </c>
      <c r="AE2" s="878" t="s">
        <v>770</v>
      </c>
      <c r="AF2" s="878" t="s">
        <v>771</v>
      </c>
      <c r="AG2" s="878" t="s">
        <v>772</v>
      </c>
      <c r="AH2" s="878" t="s">
        <v>773</v>
      </c>
      <c r="AI2" s="878" t="s">
        <v>774</v>
      </c>
      <c r="AJ2" s="878" t="s">
        <v>775</v>
      </c>
      <c r="AK2" s="878" t="s">
        <v>776</v>
      </c>
      <c r="AL2" s="878" t="s">
        <v>777</v>
      </c>
      <c r="AM2" s="878" t="s">
        <v>778</v>
      </c>
      <c r="AN2" s="878" t="s">
        <v>779</v>
      </c>
      <c r="AO2" s="878" t="s">
        <v>780</v>
      </c>
      <c r="AP2" s="878" t="s">
        <v>781</v>
      </c>
      <c r="AQ2" s="880" t="s">
        <v>295</v>
      </c>
      <c r="AR2" s="878" t="s">
        <v>782</v>
      </c>
      <c r="AS2" s="878" t="s">
        <v>783</v>
      </c>
      <c r="AT2" s="878" t="s">
        <v>784</v>
      </c>
      <c r="AU2" s="878" t="s">
        <v>785</v>
      </c>
      <c r="AV2" s="878" t="s">
        <v>786</v>
      </c>
      <c r="AW2" s="878" t="s">
        <v>787</v>
      </c>
      <c r="AX2" s="878" t="s">
        <v>788</v>
      </c>
      <c r="AY2" s="878" t="s">
        <v>789</v>
      </c>
      <c r="AZ2" s="878" t="s">
        <v>790</v>
      </c>
      <c r="BA2" s="878" t="s">
        <v>791</v>
      </c>
      <c r="BB2" s="878" t="s">
        <v>792</v>
      </c>
      <c r="BC2" s="878" t="s">
        <v>793</v>
      </c>
      <c r="BD2" s="878" t="s">
        <v>794</v>
      </c>
      <c r="BE2" s="878" t="s">
        <v>795</v>
      </c>
      <c r="BF2" s="878" t="s">
        <v>796</v>
      </c>
      <c r="BG2" s="879" t="s">
        <v>797</v>
      </c>
      <c r="BH2" s="150" t="s">
        <v>327</v>
      </c>
    </row>
    <row r="3" spans="2:60" ht="12" customHeight="1">
      <c r="C3" s="120" t="s">
        <v>1264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676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1298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677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1299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677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678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679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680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680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53" t="s">
        <v>839</v>
      </c>
      <c r="D12" s="1053"/>
      <c r="E12" s="1053"/>
      <c r="F12" s="1053"/>
      <c r="G12" s="1053"/>
      <c r="H12" s="1053"/>
      <c r="I12" s="1053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681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682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683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684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1298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685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686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687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688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800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688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799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688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689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824</v>
      </c>
      <c r="D23" s="120"/>
      <c r="E23" s="111" t="s">
        <v>837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690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801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691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692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802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693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803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694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804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591</v>
      </c>
      <c r="V28" s="884" t="s">
        <v>676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805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677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820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679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819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806</v>
      </c>
      <c r="H32" t="s">
        <v>821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688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807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808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809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810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755</v>
      </c>
      <c r="T37" s="867" t="s">
        <v>756</v>
      </c>
      <c r="U37" s="867" t="s">
        <v>757</v>
      </c>
      <c r="V37" s="867" t="s">
        <v>758</v>
      </c>
      <c r="W37" s="868" t="s">
        <v>759</v>
      </c>
    </row>
    <row r="38" spans="2:60">
      <c r="C38" s="889" t="s">
        <v>811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760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812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761</v>
      </c>
      <c r="T39" s="870" t="s">
        <v>762</v>
      </c>
      <c r="U39" s="870">
        <v>1700</v>
      </c>
      <c r="V39" s="870">
        <v>2000</v>
      </c>
      <c r="W39" s="871">
        <v>3</v>
      </c>
    </row>
    <row r="40" spans="2:60">
      <c r="C40" s="889" t="s">
        <v>813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763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814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764</v>
      </c>
      <c r="T41" s="873" t="s">
        <v>765</v>
      </c>
      <c r="U41" s="873">
        <v>0</v>
      </c>
      <c r="V41" s="873">
        <v>700</v>
      </c>
      <c r="W41" s="874">
        <v>7</v>
      </c>
    </row>
    <row r="42" spans="2:60">
      <c r="C42" s="889" t="s">
        <v>815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816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817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818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802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803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804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805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822</v>
      </c>
      <c r="E57" s="148" t="s">
        <v>823</v>
      </c>
    </row>
    <row r="58" spans="2:17">
      <c r="B58" s="890">
        <v>371.05</v>
      </c>
      <c r="C58" s="148" t="s">
        <v>802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803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804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805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zoomScale="110" zoomScaleNormal="110" workbookViewId="0">
      <selection activeCell="J6" sqref="J6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2" customFormat="1"/>
    <row r="2" spans="2:25" ht="21">
      <c r="C2" s="120" t="s">
        <v>1256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297</v>
      </c>
      <c r="T2" s="68"/>
      <c r="U2" s="652"/>
      <c r="V2" s="701"/>
      <c r="W2" s="701"/>
      <c r="X2" s="701"/>
      <c r="Y2" s="701"/>
    </row>
    <row r="3" spans="2:25" ht="15">
      <c r="B3" s="73" t="s">
        <v>1298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1324</v>
      </c>
      <c r="J3" s="73" t="s">
        <v>1239</v>
      </c>
      <c r="K3" s="86" t="s">
        <v>304</v>
      </c>
      <c r="L3" s="86" t="s">
        <v>316</v>
      </c>
      <c r="M3" s="91" t="s">
        <v>1325</v>
      </c>
      <c r="N3" s="91" t="s">
        <v>1326</v>
      </c>
      <c r="O3" s="86" t="s">
        <v>1238</v>
      </c>
      <c r="P3" s="91" t="s">
        <v>1237</v>
      </c>
      <c r="R3" s="893"/>
      <c r="S3" s="73" t="s">
        <v>305</v>
      </c>
      <c r="T3" s="73" t="s">
        <v>298</v>
      </c>
      <c r="U3" s="73" t="s">
        <v>299</v>
      </c>
      <c r="V3" s="73" t="s">
        <v>306</v>
      </c>
      <c r="W3" s="73" t="s">
        <v>307</v>
      </c>
      <c r="X3" s="73" t="s">
        <v>308</v>
      </c>
      <c r="Y3" s="73" t="s">
        <v>309</v>
      </c>
    </row>
    <row r="4" spans="2:25" ht="26.25" thickBot="1">
      <c r="B4" s="74" t="s">
        <v>1299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74"/>
      <c r="K4" s="87"/>
      <c r="L4" s="87"/>
      <c r="M4" s="630" t="s">
        <v>477</v>
      </c>
      <c r="N4" s="87" t="s">
        <v>1327</v>
      </c>
      <c r="O4" s="87" t="s">
        <v>19</v>
      </c>
      <c r="P4" s="630" t="s">
        <v>19</v>
      </c>
      <c r="R4" s="893"/>
      <c r="S4" s="75" t="s">
        <v>295</v>
      </c>
      <c r="T4" s="75"/>
      <c r="U4" s="74"/>
      <c r="V4" s="75"/>
      <c r="W4" s="75"/>
      <c r="X4" s="75"/>
      <c r="Y4" s="75"/>
    </row>
    <row r="5" spans="2:25" ht="15.75">
      <c r="B5" s="920" t="str">
        <f>_xlfn.TEXTJOIN(",",TRUE,IF(LEFT(Regions!$C$3,1)&lt;&gt;"*",Regions!$C$3,""),IF(LEFT(Regions!$D$3,1)&lt;&gt;"*",Regions!$D$3,""))</f>
        <v>IE,National</v>
      </c>
      <c r="C5" s="920" t="str">
        <f>COMM!D32&amp;"_"&amp;SETUP!$B$64</f>
        <v>RSDRRF_X0</v>
      </c>
      <c r="D5" s="920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1028">
        <f>DwellingStocks!$L$38/1000*RSD_Balance!U38</f>
        <v>1697.5803349999996</v>
      </c>
      <c r="H5" s="920">
        <v>0.8</v>
      </c>
      <c r="I5" s="920"/>
      <c r="J5" s="1030">
        <f>O5/G5/L5</f>
        <v>1.0395000000000001E-3</v>
      </c>
      <c r="K5" s="1024">
        <v>10</v>
      </c>
      <c r="L5" s="747">
        <v>1</v>
      </c>
      <c r="M5" s="747"/>
      <c r="N5" s="747"/>
      <c r="O5" s="946">
        <f>P5/H5</f>
        <v>1.7646347582324997</v>
      </c>
      <c r="P5" s="1023">
        <f>(RSD_Balance!T38*0.0000000036)*(DwellingStocks!$L$38*RSD_Balance!U38)</f>
        <v>1.4117078065859998</v>
      </c>
      <c r="R5" s="893"/>
      <c r="S5" s="746" t="s">
        <v>322</v>
      </c>
      <c r="T5" s="746" t="str">
        <f>C5</f>
        <v>RSDRRF_X0</v>
      </c>
      <c r="U5" s="746" t="str">
        <f>D5</f>
        <v>Residential Refrigeration</v>
      </c>
      <c r="V5" s="746" t="s">
        <v>19</v>
      </c>
      <c r="W5" s="746" t="s">
        <v>1300</v>
      </c>
      <c r="X5" s="746"/>
      <c r="Y5" s="746"/>
    </row>
    <row r="6" spans="2:25" ht="15">
      <c r="B6" s="148" t="str">
        <f>_xlfn.TEXTJOIN(",",TRUE,IF(LEFT(Regions!$C$3,1)&lt;&gt;"*",Regions!$C$3,""),IF(LEFT(Regions!$D$3,1)&lt;&gt;"*",Regions!$D$3,""))</f>
        <v>IE,National</v>
      </c>
      <c r="C6" s="148" t="str">
        <f>COMM!D33&amp;"_"&amp;SETUP!$B$64</f>
        <v>RSDRCK_X0</v>
      </c>
      <c r="D6" s="148" t="str">
        <f>COMM!E33</f>
        <v>Residential Cooking</v>
      </c>
      <c r="E6" s="148" t="str">
        <f>COMM!D24</f>
        <v>RSDELC</v>
      </c>
      <c r="F6" s="148" t="str">
        <f>COMM!$D$33</f>
        <v>RSDRCK</v>
      </c>
      <c r="G6" s="1028">
        <f>DwellingStocks!$L$38/1000</f>
        <v>1697.5803349999996</v>
      </c>
      <c r="H6" s="652"/>
      <c r="I6" s="1027">
        <v>0.74</v>
      </c>
      <c r="J6" s="1031">
        <f>(SUM(O6:O8))/G6/L6</f>
        <v>2.2478349106259702E-3</v>
      </c>
      <c r="K6" s="604">
        <v>15</v>
      </c>
      <c r="L6" s="652">
        <v>1</v>
      </c>
      <c r="M6" s="1026">
        <v>0.76</v>
      </c>
      <c r="N6" s="646">
        <v>5</v>
      </c>
      <c r="O6" s="1027">
        <f>P6/I6</f>
        <v>2.7726136626079474</v>
      </c>
      <c r="P6" s="1025">
        <f>'[3]1d_Cooking'!L6*0.0036</f>
        <v>2.051734110329881</v>
      </c>
      <c r="R6" s="893"/>
      <c r="S6" s="652" t="s">
        <v>322</v>
      </c>
      <c r="T6" s="652" t="str">
        <f>C6</f>
        <v>RSDRCK_X0</v>
      </c>
      <c r="U6" s="652" t="str">
        <f>D6</f>
        <v>Residential Cooking</v>
      </c>
      <c r="V6" s="652" t="s">
        <v>19</v>
      </c>
      <c r="W6" s="652" t="s">
        <v>1300</v>
      </c>
      <c r="X6" s="652"/>
      <c r="Y6" s="652"/>
    </row>
    <row r="7" spans="2:25" ht="15.75">
      <c r="B7" s="920"/>
      <c r="C7" s="920"/>
      <c r="D7" s="920"/>
      <c r="E7" s="920" t="str">
        <f>COMM!D14</f>
        <v>RSDGASNAT</v>
      </c>
      <c r="F7" s="920"/>
      <c r="G7" s="1028"/>
      <c r="H7" s="747"/>
      <c r="I7" s="946">
        <v>0.68</v>
      </c>
      <c r="J7" s="1030"/>
      <c r="K7" s="1024"/>
      <c r="L7" s="747"/>
      <c r="M7" s="948">
        <f>(1-M6)*(P7/(P7+P8))</f>
        <v>0.22663956527004486</v>
      </c>
      <c r="N7" s="949">
        <v>5</v>
      </c>
      <c r="O7" s="946">
        <f>P7/I7</f>
        <v>0.98518960984168769</v>
      </c>
      <c r="P7" s="1023">
        <f>'[3]1d_Cooking'!L8/1000</f>
        <v>0.66992893469234771</v>
      </c>
      <c r="R7" s="893"/>
      <c r="S7" s="746" t="s">
        <v>322</v>
      </c>
      <c r="T7" s="746" t="str">
        <f t="shared" ref="T7:U11" si="0">C9</f>
        <v>RSDRCW_X0</v>
      </c>
      <c r="U7" s="746" t="str">
        <f t="shared" si="0"/>
        <v>Residential Cloth Washing demand</v>
      </c>
      <c r="V7" s="746" t="s">
        <v>19</v>
      </c>
      <c r="W7" s="746" t="s">
        <v>1300</v>
      </c>
      <c r="X7" s="746"/>
      <c r="Y7" s="746"/>
    </row>
    <row r="8" spans="2:25" s="652" customFormat="1" ht="15">
      <c r="B8" s="148"/>
      <c r="C8" s="148"/>
      <c r="D8" s="148"/>
      <c r="E8" s="148" t="str">
        <f>COMM!D8</f>
        <v>RSDOILLPG</v>
      </c>
      <c r="F8" s="148"/>
      <c r="G8" s="1029"/>
      <c r="I8" s="1027">
        <v>0.68</v>
      </c>
      <c r="J8" s="1031"/>
      <c r="K8" s="604"/>
      <c r="M8" s="1026">
        <f>(1-M6)*(P8/(P7+P8))</f>
        <v>1.3360434729955101E-2</v>
      </c>
      <c r="N8" s="646">
        <v>5</v>
      </c>
      <c r="O8" s="1027">
        <f>P8/I8</f>
        <v>5.8077068155493447E-2</v>
      </c>
      <c r="P8" s="1025">
        <f>'[3]1d_Cooking'!L11*0.041868</f>
        <v>3.9492406345735545E-2</v>
      </c>
      <c r="R8" s="893"/>
      <c r="S8" s="652" t="s">
        <v>322</v>
      </c>
      <c r="T8" s="652" t="str">
        <f t="shared" si="0"/>
        <v>RSDRCD_X0</v>
      </c>
      <c r="U8" s="652" t="str">
        <f t="shared" si="0"/>
        <v>Residential Cloth Drying demand</v>
      </c>
      <c r="V8" s="652" t="s">
        <v>19</v>
      </c>
      <c r="W8" s="652" t="s">
        <v>1300</v>
      </c>
    </row>
    <row r="9" spans="2:25" s="652" customFormat="1" ht="15.75">
      <c r="B9" s="920" t="str">
        <f>_xlfn.TEXTJOIN(",",TRUE,IF(LEFT(Regions!$C$3,1)&lt;&gt;"*",Regions!$C$3,""),IF(LEFT(Regions!$D$3,1)&lt;&gt;"*",Regions!$D$3,""))</f>
        <v>IE,National</v>
      </c>
      <c r="C9" s="920" t="str">
        <f>COMM!D34&amp;"_"&amp;SETUP!$B$64</f>
        <v>RSDRCW_X0</v>
      </c>
      <c r="D9" s="920" t="str">
        <f>COMM!E34</f>
        <v>Residential Cloth Washing demand</v>
      </c>
      <c r="E9" s="920" t="str">
        <f>COMM!$D$24</f>
        <v>RSDELC</v>
      </c>
      <c r="F9" s="920" t="str">
        <f>COMM!D34</f>
        <v>RSDRCW</v>
      </c>
      <c r="G9" s="1028">
        <f>DwellingStocks!$L$38/1000*RSD_Balance!U36</f>
        <v>1655.1408266249996</v>
      </c>
      <c r="H9" s="920">
        <v>0.7</v>
      </c>
      <c r="I9" s="920"/>
      <c r="J9" s="1030">
        <f>O9/G9/L9</f>
        <v>9.5142857142857149E-4</v>
      </c>
      <c r="K9" s="1024">
        <v>10</v>
      </c>
      <c r="L9" s="747">
        <v>1</v>
      </c>
      <c r="M9" s="747"/>
      <c r="N9" s="747"/>
      <c r="O9" s="946">
        <f>P9/H9</f>
        <v>1.5747482721889283</v>
      </c>
      <c r="P9" s="1023">
        <f>(RSD_Balance!T36*0.0000000036)*(DwellingStocks!$L$38*RSD_Balance!U36)</f>
        <v>1.1023237905322498</v>
      </c>
      <c r="R9" s="893"/>
      <c r="S9" s="746" t="s">
        <v>322</v>
      </c>
      <c r="T9" s="746" t="str">
        <f t="shared" si="0"/>
        <v>RSDRDW_X0</v>
      </c>
      <c r="U9" s="746" t="str">
        <f t="shared" si="0"/>
        <v>Residential Dish Washing demand</v>
      </c>
      <c r="V9" s="746" t="s">
        <v>19</v>
      </c>
      <c r="W9" s="746" t="s">
        <v>1300</v>
      </c>
      <c r="X9" s="746"/>
      <c r="Y9" s="746"/>
    </row>
    <row r="10" spans="2:25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COMM!D35&amp;"_"&amp;SETUP!$B$64</f>
        <v>RSDRCD_X0</v>
      </c>
      <c r="D10" s="148" t="str">
        <f>COMM!E35</f>
        <v>Residential Cloth Drying demand</v>
      </c>
      <c r="E10" s="148" t="str">
        <f>COMM!$D$24</f>
        <v>RSDELC</v>
      </c>
      <c r="F10" s="148" t="str">
        <f>COMM!D35</f>
        <v>RSDRCD</v>
      </c>
      <c r="G10" s="1029">
        <f>DwellingStocks!$L$38/1000*RSD_Balance!U37</f>
        <v>1100.0320570799997</v>
      </c>
      <c r="H10" s="148">
        <v>0.6</v>
      </c>
      <c r="I10" s="148"/>
      <c r="J10" s="1031">
        <f t="shared" ref="J10:J13" si="1">O10/G10/L10</f>
        <v>2.5980000000000009E-3</v>
      </c>
      <c r="K10" s="604">
        <v>10</v>
      </c>
      <c r="L10" s="652">
        <v>1</v>
      </c>
      <c r="M10" s="1026"/>
      <c r="N10" s="1026"/>
      <c r="O10" s="1027">
        <f>P10/H10</f>
        <v>2.8578832842938402</v>
      </c>
      <c r="P10" s="1025">
        <f>(RSD_Balance!T37*0.0000000036)*(DwellingStocks!$L$38*RSD_Balance!U37)</f>
        <v>1.7147299705763039</v>
      </c>
      <c r="R10" s="893"/>
      <c r="S10" s="652" t="s">
        <v>322</v>
      </c>
      <c r="T10" s="652" t="str">
        <f t="shared" si="0"/>
        <v>RSDROE_X0</v>
      </c>
      <c r="U10" s="652" t="str">
        <f t="shared" si="0"/>
        <v>Residential ELC Appliances</v>
      </c>
      <c r="V10" s="652" t="s">
        <v>19</v>
      </c>
      <c r="W10" s="652" t="s">
        <v>1300</v>
      </c>
    </row>
    <row r="11" spans="2:25" ht="15.75">
      <c r="B11" s="920" t="str">
        <f>_xlfn.TEXTJOIN(",",TRUE,IF(LEFT(Regions!$C$3,1)&lt;&gt;"*",Regions!$C$3,""),IF(LEFT(Regions!$D$3,1)&lt;&gt;"*",Regions!$D$3,""))</f>
        <v>IE,National</v>
      </c>
      <c r="C11" s="920" t="str">
        <f>COMM!D36&amp;"_"&amp;SETUP!$B$64</f>
        <v>RSDRDW_X0</v>
      </c>
      <c r="D11" s="920" t="str">
        <f>COMM!E36</f>
        <v>Residential Dish Washing demand</v>
      </c>
      <c r="E11" s="920" t="str">
        <f>COMM!$D$24</f>
        <v>RSDELC</v>
      </c>
      <c r="F11" s="920" t="str">
        <f>COMM!D36</f>
        <v>RSDRDW</v>
      </c>
      <c r="G11" s="1028">
        <f>DwellingStocks!$L$38/1000*RSD_Balance!U40</f>
        <v>1098.3344767449998</v>
      </c>
      <c r="H11" s="920">
        <v>0.7</v>
      </c>
      <c r="I11" s="920"/>
      <c r="J11" s="1030">
        <f t="shared" si="1"/>
        <v>1.5428571428571429E-3</v>
      </c>
      <c r="K11" s="1024">
        <v>10</v>
      </c>
      <c r="L11" s="747">
        <v>1</v>
      </c>
      <c r="M11" s="948"/>
      <c r="N11" s="948"/>
      <c r="O11" s="946">
        <f>P11/H11</f>
        <v>1.6945731926922856</v>
      </c>
      <c r="P11" s="1023">
        <f>(RSD_Balance!T40*0.0000000036)*(DwellingStocks!$L$38*RSD_Balance!U40)</f>
        <v>1.1862012348845998</v>
      </c>
      <c r="R11" s="893"/>
      <c r="S11" s="746" t="s">
        <v>322</v>
      </c>
      <c r="T11" s="746" t="str">
        <f t="shared" si="0"/>
        <v>RSDROA_X0</v>
      </c>
      <c r="U11" s="746" t="str">
        <f t="shared" si="0"/>
        <v>Residential Other Applications</v>
      </c>
      <c r="V11" s="746" t="s">
        <v>19</v>
      </c>
      <c r="W11" s="746" t="s">
        <v>1300</v>
      </c>
      <c r="X11" s="746"/>
      <c r="Y11" s="746"/>
    </row>
    <row r="12" spans="2:25" ht="15">
      <c r="B12" s="148" t="str">
        <f>_xlfn.TEXTJOIN(",",TRUE,IF(LEFT(Regions!$C$3,1)&lt;&gt;"*",Regions!$C$3,""),IF(LEFT(Regions!$D$3,1)&lt;&gt;"*",Regions!$D$3,""))</f>
        <v>IE,National</v>
      </c>
      <c r="C12" s="148" t="str">
        <f>COMM!D37&amp;"_"&amp;SETUP!$B$64</f>
        <v>RSDROE_X0</v>
      </c>
      <c r="D12" s="148" t="str">
        <f>COMM!E37</f>
        <v>Residential ELC Appliances</v>
      </c>
      <c r="E12" s="148" t="str">
        <f>COMM!$D$24</f>
        <v>RSDELC</v>
      </c>
      <c r="F12" s="148" t="str">
        <f>COMM!D37</f>
        <v>RSDROE</v>
      </c>
      <c r="G12" s="1029">
        <f>DwellingStocks!$L$38/1000*1</f>
        <v>1697.5803349999996</v>
      </c>
      <c r="H12" s="148">
        <v>0.85</v>
      </c>
      <c r="I12" s="148"/>
      <c r="J12" s="1031">
        <f t="shared" si="1"/>
        <v>7.1747756393867965E-3</v>
      </c>
      <c r="K12" s="604">
        <v>10</v>
      </c>
      <c r="L12" s="652">
        <v>1</v>
      </c>
      <c r="M12" s="1026"/>
      <c r="N12" s="1026"/>
      <c r="O12" s="1027">
        <f>P12/H12</f>
        <v>12.179758033460075</v>
      </c>
      <c r="P12" s="1025">
        <f>SUM([3]Table2_Energy_Totals!$I$6+[3]Table2_Energy_Totals!$J$6)/1000-SUM(RSD_Balance!S26:V26,RSD_Balance!L26:N26)</f>
        <v>10.352794328441064</v>
      </c>
      <c r="R12" s="893"/>
    </row>
    <row r="13" spans="2:25" ht="15.75">
      <c r="B13" s="920" t="str">
        <f>_xlfn.TEXTJOIN(",",TRUE,IF(LEFT(Regions!$C$3,1)&lt;&gt;"*",Regions!$C$3,""),IF(LEFT(Regions!$D$3,1)&lt;&gt;"*",Regions!$D$3,""))</f>
        <v>IE,National</v>
      </c>
      <c r="C13" s="920" t="str">
        <f>COMM!D38&amp;"_"&amp;SETUP!$B$64</f>
        <v>RSDROA_X0</v>
      </c>
      <c r="D13" s="920" t="str">
        <f>COMM!E38</f>
        <v>Residential Other Applications</v>
      </c>
      <c r="E13" s="920" t="str">
        <f>COMM!$D$24</f>
        <v>RSDELC</v>
      </c>
      <c r="F13" s="920" t="str">
        <f>COMM!D38</f>
        <v>RSDROA</v>
      </c>
      <c r="G13" s="1028">
        <f>DwellingStocks!$L$38/1000*1</f>
        <v>1697.5803349999996</v>
      </c>
      <c r="H13" s="920">
        <v>0.85</v>
      </c>
      <c r="I13" s="920"/>
      <c r="J13" s="1030">
        <f t="shared" si="1"/>
        <v>0</v>
      </c>
      <c r="K13" s="1024">
        <v>10</v>
      </c>
      <c r="L13" s="747">
        <v>1</v>
      </c>
      <c r="M13" s="948"/>
      <c r="N13" s="948"/>
      <c r="O13" s="946">
        <f>P13/H13</f>
        <v>0</v>
      </c>
      <c r="P13" s="1023">
        <v>0</v>
      </c>
      <c r="R13" s="893"/>
      <c r="S13" s="893"/>
      <c r="T13" s="893"/>
    </row>
    <row r="14" spans="2:25" ht="15">
      <c r="C14" s="893"/>
      <c r="D14" s="893"/>
      <c r="E14" s="893"/>
      <c r="F14" s="893"/>
      <c r="G14" s="893"/>
      <c r="H14" s="893"/>
      <c r="I14" s="893"/>
      <c r="J14" s="893"/>
      <c r="K14" s="893"/>
      <c r="L14" s="893"/>
      <c r="M14" s="893"/>
      <c r="N14" s="893"/>
      <c r="O14" s="893"/>
      <c r="P14" s="893"/>
      <c r="Q14" s="893"/>
    </row>
    <row r="15" spans="2:25" ht="15">
      <c r="N15" s="893"/>
      <c r="O15" s="893"/>
      <c r="P15" s="893"/>
      <c r="Q15" s="893"/>
    </row>
    <row r="16" spans="2:25" ht="15">
      <c r="M16" s="148"/>
      <c r="N16" s="893"/>
      <c r="O16" s="893"/>
      <c r="P16" s="893"/>
      <c r="Q16" s="893"/>
    </row>
    <row r="17" spans="3:17" ht="18.75">
      <c r="D17" s="1053" t="s">
        <v>838</v>
      </c>
      <c r="E17" s="1053"/>
      <c r="F17" s="1053"/>
      <c r="G17" s="1053"/>
      <c r="H17" s="1053"/>
      <c r="I17" s="1053"/>
      <c r="J17" s="1053"/>
      <c r="M17" s="652"/>
      <c r="N17" s="893"/>
      <c r="O17" s="893"/>
      <c r="P17" s="893"/>
      <c r="Q17" s="893"/>
    </row>
    <row r="18" spans="3:17" ht="15">
      <c r="N18" s="893"/>
      <c r="O18" s="893"/>
      <c r="P18" s="893"/>
      <c r="Q18" s="893"/>
    </row>
    <row r="19" spans="3:17" ht="21">
      <c r="D19" s="120" t="s">
        <v>323</v>
      </c>
      <c r="E19" s="120"/>
      <c r="F19" s="111" t="s">
        <v>296</v>
      </c>
      <c r="G19" s="111"/>
      <c r="H19" s="72"/>
      <c r="I19" s="72"/>
      <c r="J19" s="66"/>
      <c r="K19" s="66"/>
      <c r="L19" s="66"/>
      <c r="M19" s="66"/>
      <c r="N19" s="893"/>
      <c r="O19" s="893"/>
      <c r="P19" s="893"/>
      <c r="Q19" s="893"/>
    </row>
    <row r="20" spans="3:17" ht="15">
      <c r="C20" s="696" t="s">
        <v>1298</v>
      </c>
      <c r="D20" s="696" t="s">
        <v>271</v>
      </c>
      <c r="E20" s="696" t="s">
        <v>324</v>
      </c>
      <c r="F20" s="696" t="s">
        <v>325</v>
      </c>
      <c r="G20" s="885">
        <v>2018</v>
      </c>
      <c r="H20" s="885">
        <v>2030</v>
      </c>
      <c r="I20" s="885">
        <v>2040</v>
      </c>
      <c r="J20" s="885">
        <v>2050</v>
      </c>
      <c r="K20" s="885">
        <v>2060</v>
      </c>
      <c r="L20" s="885">
        <v>2070</v>
      </c>
      <c r="M20" s="696" t="s">
        <v>326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COMM!D32</f>
        <v>RSDRRF</v>
      </c>
      <c r="E21" s="886" t="str">
        <f>COMM!E32</f>
        <v>Residential Refrigeration</v>
      </c>
      <c r="F21" s="886" t="s">
        <v>328</v>
      </c>
      <c r="G21" s="902">
        <f>RSD_Balance!S26</f>
        <v>1.4117078065859998</v>
      </c>
      <c r="H21" s="902">
        <f>G21*(H28/G28)</f>
        <v>1.7367467040000002</v>
      </c>
      <c r="I21" s="902">
        <f>H21*(I28/H28)</f>
        <v>1.9499855760000002</v>
      </c>
      <c r="J21" s="902">
        <f t="shared" ref="J21:L21" si="2">I21*(J28/I28)</f>
        <v>2.1375196920000001</v>
      </c>
      <c r="K21" s="902">
        <f t="shared" si="2"/>
        <v>2.3184758520000002</v>
      </c>
      <c r="L21" s="902">
        <f t="shared" si="2"/>
        <v>2.4931118520000002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COMM!D33</f>
        <v>RSDRCK</v>
      </c>
      <c r="E22" s="876" t="str">
        <f>COMM!E33</f>
        <v>Residential Cooking</v>
      </c>
      <c r="F22" s="876" t="s">
        <v>328</v>
      </c>
      <c r="G22" s="903">
        <f>RSD_Balance!R26</f>
        <v>2.051734110329881</v>
      </c>
      <c r="H22" s="903">
        <f>G22*(H28/G28)</f>
        <v>2.5241359699052697</v>
      </c>
      <c r="I22" s="903">
        <f t="shared" ref="I22:L22" si="3">H22*(I28/H28)</f>
        <v>2.83405099997705</v>
      </c>
      <c r="J22" s="903">
        <f t="shared" si="3"/>
        <v>3.106607502712746</v>
      </c>
      <c r="K22" s="903">
        <f t="shared" si="3"/>
        <v>3.3696037999735657</v>
      </c>
      <c r="L22" s="903">
        <f t="shared" si="3"/>
        <v>3.6234145647932907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COMM!D34</f>
        <v>RSDRCW</v>
      </c>
      <c r="E23" s="886" t="str">
        <f>COMM!E34</f>
        <v>Residential Cloth Washing demand</v>
      </c>
      <c r="F23" s="886" t="s">
        <v>328</v>
      </c>
      <c r="G23" s="902">
        <f>RSD_Balance!T26</f>
        <v>1.1023237905322498</v>
      </c>
      <c r="H23" s="902">
        <f>G23*(H28/G28)</f>
        <v>1.3561285140000001</v>
      </c>
      <c r="I23" s="902">
        <f t="shared" ref="I23:L23" si="4">H23*(I28/H28)</f>
        <v>1.5226348410000001</v>
      </c>
      <c r="J23" s="902">
        <f t="shared" si="4"/>
        <v>1.6690697595000001</v>
      </c>
      <c r="K23" s="902">
        <f t="shared" si="4"/>
        <v>1.8103683195</v>
      </c>
      <c r="L23" s="902">
        <f t="shared" si="4"/>
        <v>1.9467318195000001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COMM!D35</f>
        <v>RSDRCD</v>
      </c>
      <c r="E24" s="876" t="str">
        <f>COMM!E35</f>
        <v>Residential Cloth Drying demand</v>
      </c>
      <c r="F24" s="876" t="s">
        <v>328</v>
      </c>
      <c r="G24" s="903">
        <f>RSD_Balance!U26</f>
        <v>1.7147299705763039</v>
      </c>
      <c r="H24" s="903">
        <f>G24*(H28/G28)</f>
        <v>2.1095382562560006</v>
      </c>
      <c r="I24" s="903">
        <f t="shared" ref="I24:L24" si="5">H24*(I28/H28)</f>
        <v>2.3685487136640004</v>
      </c>
      <c r="J24" s="903">
        <f t="shared" si="5"/>
        <v>2.5963369058880001</v>
      </c>
      <c r="K24" s="903">
        <f t="shared" si="5"/>
        <v>2.8161351881279999</v>
      </c>
      <c r="L24" s="903">
        <f t="shared" si="5"/>
        <v>3.0282566921280001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COMM!D36</f>
        <v>RSDRDW</v>
      </c>
      <c r="E25" s="886" t="str">
        <f>COMM!E36</f>
        <v>Residential Dish Washing demand</v>
      </c>
      <c r="F25" s="886" t="s">
        <v>328</v>
      </c>
      <c r="G25" s="902">
        <f>RSD_Balance!V26</f>
        <v>1.1862012348845998</v>
      </c>
      <c r="H25" s="902">
        <f>G25*(H28/G28)</f>
        <v>1.4593183344</v>
      </c>
      <c r="I25" s="902">
        <f t="shared" ref="I25:L25" si="6">H25*(I28/H28)</f>
        <v>1.6384943735999999</v>
      </c>
      <c r="J25" s="902">
        <f t="shared" si="6"/>
        <v>1.7960717411999998</v>
      </c>
      <c r="K25" s="902">
        <f t="shared" si="6"/>
        <v>1.9481219171999997</v>
      </c>
      <c r="L25" s="902">
        <f t="shared" si="6"/>
        <v>2.0948615171999996</v>
      </c>
      <c r="M25" s="886" t="s">
        <v>19</v>
      </c>
      <c r="N25" s="893"/>
      <c r="O25" s="893"/>
      <c r="P25" s="893"/>
      <c r="Q25" s="893"/>
    </row>
    <row r="26" spans="3:17" ht="15">
      <c r="C26" s="876" t="str">
        <f>_xlfn.TEXTJOIN(",",TRUE,IF(LEFT(Regions!$C$3,1)&lt;&gt;"*",Regions!$C$3,""),IF(LEFT(Regions!$D$3,1)&lt;&gt;"*",Regions!$D$3,""))</f>
        <v>IE,National</v>
      </c>
      <c r="D26" s="876" t="str">
        <f>COMM!D37</f>
        <v>RSDROE</v>
      </c>
      <c r="E26" s="876" t="str">
        <f>COMM!E37</f>
        <v>Residential ELC Appliances</v>
      </c>
      <c r="F26" s="876" t="s">
        <v>328</v>
      </c>
      <c r="G26" s="903">
        <f>RSD_Balance!W26</f>
        <v>10.352794328441064</v>
      </c>
      <c r="H26" s="903">
        <f>G26*(H28/G28)</f>
        <v>12.736475170872819</v>
      </c>
      <c r="I26" s="903">
        <f t="shared" ref="I26:L26" si="7">H26*(I28/H28)</f>
        <v>14.300267744906646</v>
      </c>
      <c r="J26" s="903">
        <f t="shared" si="7"/>
        <v>15.675553851179044</v>
      </c>
      <c r="K26" s="903">
        <f t="shared" si="7"/>
        <v>17.002600353440027</v>
      </c>
      <c r="L26" s="903">
        <f t="shared" si="7"/>
        <v>18.283297805070571</v>
      </c>
      <c r="M26" s="876" t="s">
        <v>19</v>
      </c>
      <c r="N26" s="893"/>
      <c r="O26" s="893"/>
      <c r="P26" s="893"/>
      <c r="Q26" s="893"/>
    </row>
    <row r="27" spans="3:17" ht="15">
      <c r="C27" s="886" t="str">
        <f>_xlfn.TEXTJOIN(",",TRUE,IF(LEFT(Regions!$C$3,1)&lt;&gt;"*",Regions!$C$3,""),IF(LEFT(Regions!$D$3,1)&lt;&gt;"*",Regions!$D$3,""))</f>
        <v>IE,National</v>
      </c>
      <c r="D27" s="886" t="str">
        <f>COMM!D38</f>
        <v>RSDROA</v>
      </c>
      <c r="E27" s="886" t="str">
        <f>COMM!E38</f>
        <v>Residential Other Applications</v>
      </c>
      <c r="F27" s="886" t="s">
        <v>328</v>
      </c>
      <c r="G27" s="902">
        <f>RSD_Balance!X26</f>
        <v>0</v>
      </c>
      <c r="H27" s="902">
        <f>G27*(H28/G28)</f>
        <v>0</v>
      </c>
      <c r="I27" s="902">
        <f t="shared" ref="I27:L27" si="8">H27*(I28/H28)</f>
        <v>0</v>
      </c>
      <c r="J27" s="902">
        <f t="shared" si="8"/>
        <v>0</v>
      </c>
      <c r="K27" s="902">
        <f t="shared" si="8"/>
        <v>0</v>
      </c>
      <c r="L27" s="902">
        <f t="shared" si="8"/>
        <v>0</v>
      </c>
      <c r="M27" s="886" t="s">
        <v>19</v>
      </c>
      <c r="N27" s="893"/>
      <c r="O27" s="893"/>
      <c r="P27" s="893"/>
      <c r="Q27" s="893"/>
    </row>
    <row r="28" spans="3:17" ht="15">
      <c r="C28" s="893"/>
      <c r="D28" s="895" t="s">
        <v>799</v>
      </c>
      <c r="E28" s="895"/>
      <c r="F28" s="895"/>
      <c r="G28" s="896">
        <f>'Heating Drivers'!F21</f>
        <v>1697.5803349999996</v>
      </c>
      <c r="H28" s="896">
        <f>'Heating Drivers'!G21</f>
        <v>2088.44</v>
      </c>
      <c r="I28" s="896">
        <f>'Heating Drivers'!H21</f>
        <v>2344.86</v>
      </c>
      <c r="J28" s="896">
        <f>'Heating Drivers'!I21</f>
        <v>2570.37</v>
      </c>
      <c r="K28" s="896">
        <f>'Heating Drivers'!J21</f>
        <v>2787.97</v>
      </c>
      <c r="L28" s="896">
        <f>'Heating Drivers'!K21</f>
        <v>2997.97</v>
      </c>
      <c r="M28" s="895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  <row r="112" spans="3:17" ht="15"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</row>
    <row r="113" spans="3:13" ht="15"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62" t="s">
        <v>1242</v>
      </c>
      <c r="R26" s="1062"/>
      <c r="S26" s="1062"/>
      <c r="T26" s="1062" t="s">
        <v>1243</v>
      </c>
      <c r="U26" s="1062"/>
      <c r="V26" s="1062"/>
    </row>
    <row r="27" spans="1:22" ht="21.75" thickBot="1">
      <c r="A27" s="67"/>
      <c r="B27" s="67"/>
      <c r="C27" s="67"/>
      <c r="D27" s="67"/>
      <c r="E27" s="67"/>
      <c r="F27" s="67"/>
      <c r="H27" s="1062" t="s">
        <v>666</v>
      </c>
      <c r="I27" s="1062"/>
      <c r="J27" s="1062"/>
      <c r="K27" s="1062"/>
      <c r="L27" s="1062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[4]Second_SH_Demand!$A$5</f>
        <v>1.4285714285714286</v>
      </c>
      <c r="R28" s="909">
        <f>[4]Second_SH_Demand!$K$5</f>
        <v>1.375</v>
      </c>
      <c r="S28" s="909">
        <f>[4]Second_SH_Demand!$F$5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[4]Second_SH_Demand!$A$12</f>
        <v>1</v>
      </c>
      <c r="R29" s="910">
        <f>[4]Second_SH_Demand!$K$12</f>
        <v>1</v>
      </c>
      <c r="S29" s="910">
        <f>[4]Second_SH_Demand!$F$12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[4]Second_SH_Demand!$A$19</f>
        <v>1</v>
      </c>
      <c r="R30" s="911">
        <f>[4]Second_SH_Demand!$K$19</f>
        <v>1</v>
      </c>
      <c r="S30" s="911">
        <f>[4]Second_SH_Demand!$F$19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[4]Second_SH_Demand!$A$26</f>
        <v>1</v>
      </c>
      <c r="R31" s="910">
        <f>[4]Second_SH_Demand!$K$26</f>
        <v>1</v>
      </c>
      <c r="S31" s="910">
        <f>[4]Second_SH_Demand!$F$26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[4]Second_SH_Demand!$A$33</f>
        <v>0.62350597609561753</v>
      </c>
      <c r="R32" s="911">
        <f>[4]Second_SH_Demand!$K$33</f>
        <v>0.63854266538830295</v>
      </c>
      <c r="S32" s="911">
        <f>[4]Second_SH_Demand!$F$33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[4]Second_SH_Demand!$A$40</f>
        <v>0.64275466284074612</v>
      </c>
      <c r="R33" s="910">
        <f>[4]Second_SH_Demand!$K$40</f>
        <v>0.6669136717302705</v>
      </c>
      <c r="S33" s="910">
        <f>[4]Second_SH_Demand!$F$40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[4]Second_SH_Demand!$A$47</f>
        <v>0.65947786606129399</v>
      </c>
      <c r="R34" s="911">
        <f>[4]Second_SH_Demand!$K$47</f>
        <v>0.68235651381718798</v>
      </c>
      <c r="S34" s="911">
        <f>[4]Second_SH_Demand!$F$47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[4]Second_SH_Demand!$A$54</f>
        <v>0.67760942760942755</v>
      </c>
      <c r="R35" s="910">
        <f>[4]Second_SH_Demand!$K$54</f>
        <v>0.69366197183098599</v>
      </c>
      <c r="S35" s="910">
        <f>[4]Second_SH_Demand!$F$54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[4]Second_SH_Demand!$A$61</f>
        <v>0.56219445953286251</v>
      </c>
      <c r="R36" s="916">
        <f>[4]Second_SH_Demand!$K$61</f>
        <v>0.54586660910856888</v>
      </c>
      <c r="S36" s="916">
        <f>[4]Second_SH_Demand!$F$61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9" t="s">
        <v>334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1"/>
      <c r="M58" s="1056" t="s">
        <v>335</v>
      </c>
      <c r="N58" s="1057"/>
      <c r="O58" s="1058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63" t="s">
        <v>400</v>
      </c>
      <c r="T92" s="1064"/>
      <c r="U92" s="1064"/>
      <c r="V92" s="1064"/>
      <c r="W92" s="1064"/>
      <c r="X92" s="1064"/>
      <c r="Y92" s="1064"/>
      <c r="Z92" s="1065"/>
      <c r="AB92" s="1054" t="s">
        <v>401</v>
      </c>
      <c r="AC92" s="1054"/>
      <c r="AD92" s="1054"/>
      <c r="AE92" s="1054"/>
      <c r="AF92" s="1055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54"/>
      <c r="AC93" s="1054"/>
      <c r="AD93" s="1054"/>
      <c r="AE93" s="1054"/>
      <c r="AF93" s="1055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N30" zoomScaleNormal="100" workbookViewId="0">
      <selection activeCell="T54" sqref="T54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1247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1246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1298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1299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1254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1255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1298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1299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1254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1255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1249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1249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1298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1299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5">M54</f>
        <v>RLT_Apt_X0</v>
      </c>
      <c r="AC54" s="747" t="str">
        <f t="shared" ref="AC54" si="26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ref="U54:U55" si="27">X55/R55/W55</f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D4" zoomScaleNormal="100" workbookViewId="0">
      <selection activeCell="Q21" sqref="Q21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1246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590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1298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1299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1254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1255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1298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1299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1254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1255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1251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1251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1298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1299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1246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1258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1258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1298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1299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1254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1255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1259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1259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1298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1299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1254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1255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1260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1260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1298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1299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1" t="s">
        <v>500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567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569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2020-11-26T19:10:54Z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90023279190063</vt:r8>
  </property>
</Properties>
</file>