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0C40DCC4-037F-414D-95C1-EE8D81A7A181}" xr6:coauthVersionLast="46" xr6:coauthVersionMax="46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C57" i="4"/>
  <c r="F5" i="5" s="1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8" i="4"/>
  <c r="D68" i="4"/>
  <c r="C69" i="4"/>
  <c r="D69" i="4"/>
  <c r="C65" i="4"/>
  <c r="D65" i="4"/>
  <c r="C64" i="4"/>
  <c r="D64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0" i="4"/>
  <c r="C70" i="4"/>
  <c r="B9" i="19" s="1"/>
  <c r="D71" i="4"/>
  <c r="C71" i="4"/>
  <c r="B10" i="19" s="1"/>
  <c r="D72" i="4"/>
  <c r="C72" i="4"/>
  <c r="B11" i="19" s="1"/>
  <c r="D66" i="4"/>
  <c r="C66" i="4"/>
  <c r="B8" i="19" s="1"/>
  <c r="D63" i="4"/>
  <c r="C63" i="4"/>
  <c r="B7" i="19" s="1"/>
  <c r="D67" i="4"/>
  <c r="C67" i="4"/>
  <c r="B6" i="19" s="1"/>
  <c r="D61" i="4"/>
  <c r="C61" i="4"/>
  <c r="D60" i="4"/>
  <c r="D58" i="4"/>
  <c r="C60" i="4"/>
  <c r="C58" i="4"/>
  <c r="C59" i="4"/>
  <c r="D59" i="4"/>
  <c r="C6" i="4"/>
  <c r="D6" i="4"/>
  <c r="C7" i="4"/>
  <c r="D7" i="4"/>
  <c r="C8" i="4"/>
  <c r="G10" i="2" s="1"/>
  <c r="D8" i="4"/>
  <c r="C9" i="4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1" i="2"/>
  <c r="G12" i="2"/>
  <c r="G13" i="2"/>
  <c r="G14" i="2"/>
  <c r="D13" i="2"/>
  <c r="L7" i="3" l="1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<sst xmlns="http://schemas.openxmlformats.org/spreadsheetml/2006/main" count="1383" uniqueCount="602">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</sst>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1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471</v>
      </c>
      <c r="C5" s="444" t="s">
        <v>472</v>
      </c>
      <c r="D5" s="444" t="s">
        <v>473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474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475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294</v>
      </c>
      <c r="B10" s="445" t="s">
        <v>476</v>
      </c>
    </row>
    <row r="11" spans="1:30">
      <c r="A11" s="446" t="s">
        <v>477</v>
      </c>
      <c r="B11" s="446" t="s">
        <v>478</v>
      </c>
    </row>
    <row r="12" spans="1:30">
      <c r="A12" s="447" t="s">
        <v>479</v>
      </c>
      <c r="B12" s="447" t="s">
        <v>480</v>
      </c>
    </row>
    <row r="13" spans="1:30">
      <c r="A13" s="447" t="s">
        <v>481</v>
      </c>
      <c r="B13" s="447" t="s">
        <v>482</v>
      </c>
    </row>
    <row r="14" spans="1:30">
      <c r="A14" s="447" t="s">
        <v>483</v>
      </c>
      <c r="B14" s="447" t="s">
        <v>484</v>
      </c>
    </row>
    <row r="15" spans="1:30">
      <c r="A15" s="447" t="s">
        <v>485</v>
      </c>
      <c r="B15" s="447" t="s">
        <v>486</v>
      </c>
    </row>
    <row r="16" spans="1:30">
      <c r="A16" s="447" t="s">
        <v>487</v>
      </c>
      <c r="B16" s="447" t="s">
        <v>488</v>
      </c>
    </row>
    <row r="17" spans="1:2">
      <c r="A17" s="447" t="s">
        <v>489</v>
      </c>
      <c r="B17" s="447" t="s">
        <v>490</v>
      </c>
    </row>
    <row r="18" spans="1:2">
      <c r="A18" s="447" t="s">
        <v>491</v>
      </c>
      <c r="B18" s="447" t="s">
        <v>492</v>
      </c>
    </row>
    <row r="19" spans="1:2">
      <c r="A19" s="447" t="s">
        <v>493</v>
      </c>
      <c r="B19" s="447" t="s">
        <v>494</v>
      </c>
    </row>
    <row r="20" spans="1:2">
      <c r="A20" s="447" t="s">
        <v>495</v>
      </c>
      <c r="B20" s="447" t="s">
        <v>496</v>
      </c>
    </row>
    <row r="21" spans="1:2">
      <c r="A21" s="447" t="s">
        <v>497</v>
      </c>
      <c r="B21" s="447" t="s">
        <v>498</v>
      </c>
    </row>
    <row r="22" spans="1:2">
      <c r="A22" s="447" t="s">
        <v>499</v>
      </c>
      <c r="B22" s="447" t="s">
        <v>500</v>
      </c>
    </row>
    <row r="23" spans="1:2">
      <c r="A23" s="447" t="s">
        <v>501</v>
      </c>
      <c r="B23" s="447" t="s">
        <v>502</v>
      </c>
    </row>
    <row r="24" spans="1:2">
      <c r="A24" s="447" t="s">
        <v>503</v>
      </c>
      <c r="B24" s="447" t="s">
        <v>504</v>
      </c>
    </row>
    <row r="25" spans="1:2">
      <c r="A25" s="447" t="s">
        <v>505</v>
      </c>
      <c r="B25" s="447" t="s">
        <v>506</v>
      </c>
    </row>
    <row r="26" spans="1:2">
      <c r="A26" s="447" t="s">
        <v>507</v>
      </c>
      <c r="B26" s="447" t="s">
        <v>508</v>
      </c>
    </row>
    <row r="27" spans="1:2">
      <c r="A27" s="447" t="s">
        <v>509</v>
      </c>
      <c r="B27" s="447" t="s">
        <v>510</v>
      </c>
    </row>
    <row r="28" spans="1:2">
      <c r="A28" s="447" t="s">
        <v>511</v>
      </c>
      <c r="B28" s="447" t="s">
        <v>512</v>
      </c>
    </row>
    <row r="29" spans="1:2">
      <c r="A29" s="447" t="s">
        <v>513</v>
      </c>
      <c r="B29" s="447" t="s">
        <v>514</v>
      </c>
    </row>
    <row r="30" spans="1:2">
      <c r="A30" s="447" t="s">
        <v>515</v>
      </c>
      <c r="B30" s="447" t="s">
        <v>516</v>
      </c>
    </row>
    <row r="31" spans="1:2">
      <c r="A31" s="447" t="s">
        <v>517</v>
      </c>
      <c r="B31" s="447" t="s">
        <v>518</v>
      </c>
    </row>
    <row r="32" spans="1:2">
      <c r="A32" s="447" t="s">
        <v>519</v>
      </c>
      <c r="B32" s="447" t="s">
        <v>520</v>
      </c>
    </row>
    <row r="33" spans="1:2">
      <c r="A33" s="447" t="s">
        <v>521</v>
      </c>
      <c r="B33" s="447" t="s">
        <v>522</v>
      </c>
    </row>
    <row r="34" spans="1:2">
      <c r="A34" s="447" t="s">
        <v>523</v>
      </c>
      <c r="B34" s="447" t="s">
        <v>524</v>
      </c>
    </row>
    <row r="35" spans="1:2">
      <c r="A35" s="447" t="s">
        <v>525</v>
      </c>
      <c r="B35" s="447" t="s">
        <v>526</v>
      </c>
    </row>
    <row r="36" spans="1:2">
      <c r="A36" s="447" t="s">
        <v>527</v>
      </c>
      <c r="B36" s="447" t="s">
        <v>528</v>
      </c>
    </row>
    <row r="37" spans="1:2">
      <c r="A37" s="448" t="s">
        <v>529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11" thickBot="1">
      <c r="A1" s="290" t="s">
        <v>444</v>
      </c>
      <c r="B1" s="289" t="s">
        <v>445</v>
      </c>
      <c r="C1" s="291" t="s">
        <v>167</v>
      </c>
      <c r="D1" s="294" t="s">
        <v>168</v>
      </c>
      <c r="E1" s="287" t="s">
        <v>169</v>
      </c>
      <c r="F1" s="286" t="s">
        <v>170</v>
      </c>
      <c r="G1" s="286" t="s">
        <v>171</v>
      </c>
      <c r="H1" s="288" t="s">
        <v>172</v>
      </c>
      <c r="I1" s="294" t="s">
        <v>173</v>
      </c>
      <c r="J1" s="287" t="s">
        <v>174</v>
      </c>
      <c r="K1" s="287" t="s">
        <v>175</v>
      </c>
      <c r="L1" s="288" t="s">
        <v>176</v>
      </c>
      <c r="M1" s="294" t="s">
        <v>177</v>
      </c>
      <c r="N1" s="435" t="s">
        <v>460</v>
      </c>
      <c r="O1" s="287" t="s">
        <v>178</v>
      </c>
      <c r="P1" s="287" t="s">
        <v>179</v>
      </c>
      <c r="Q1" s="287" t="s">
        <v>180</v>
      </c>
      <c r="R1" s="287" t="s">
        <v>181</v>
      </c>
      <c r="S1" s="287" t="s">
        <v>182</v>
      </c>
      <c r="T1" s="287" t="s">
        <v>183</v>
      </c>
      <c r="U1" s="287" t="s">
        <v>184</v>
      </c>
      <c r="V1" s="287" t="s">
        <v>185</v>
      </c>
      <c r="W1" s="286" t="s">
        <v>186</v>
      </c>
      <c r="X1" s="286" t="s">
        <v>187</v>
      </c>
      <c r="Y1" s="286" t="s">
        <v>188</v>
      </c>
      <c r="Z1" s="287" t="s">
        <v>189</v>
      </c>
      <c r="AA1" s="288" t="s">
        <v>190</v>
      </c>
      <c r="AB1" s="314" t="s">
        <v>191</v>
      </c>
      <c r="AC1" s="315" t="s">
        <v>192</v>
      </c>
      <c r="AD1" s="287" t="s">
        <v>193</v>
      </c>
      <c r="AE1" s="436" t="s">
        <v>461</v>
      </c>
      <c r="AF1" s="433" t="s">
        <v>462</v>
      </c>
      <c r="AG1" s="287" t="s">
        <v>194</v>
      </c>
      <c r="AH1" s="287" t="s">
        <v>195</v>
      </c>
      <c r="AI1" s="436" t="s">
        <v>463</v>
      </c>
      <c r="AJ1" s="433" t="s">
        <v>464</v>
      </c>
      <c r="AK1" s="436" t="s">
        <v>465</v>
      </c>
      <c r="AL1" s="433" t="s">
        <v>466</v>
      </c>
      <c r="AM1" s="434" t="s">
        <v>467</v>
      </c>
      <c r="AN1" s="288" t="s">
        <v>196</v>
      </c>
      <c r="AO1" s="288" t="s">
        <v>197</v>
      </c>
      <c r="AP1" s="314" t="s">
        <v>198</v>
      </c>
      <c r="AQ1" s="316" t="s">
        <v>199</v>
      </c>
    </row>
    <row r="2" spans="1:43">
      <c r="A2" s="317" t="s">
        <v>200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201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202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203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204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205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206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207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208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209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210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211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212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213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208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209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214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211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215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216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217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218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219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220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221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C67" zoomScaleNormal="100" workbookViewId="0">
      <selection activeCell="F90" sqref="F90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293</v>
      </c>
      <c r="C2" s="234"/>
      <c r="E2" s="233" t="s">
        <v>393</v>
      </c>
      <c r="F2" s="234"/>
      <c r="I2" s="233" t="s">
        <v>417</v>
      </c>
      <c r="J2" s="234"/>
      <c r="M2" s="233" t="s">
        <v>400</v>
      </c>
      <c r="N2" s="234"/>
      <c r="P2" s="233" t="s">
        <v>403</v>
      </c>
      <c r="Q2" s="234"/>
    </row>
    <row r="3" spans="2:18" ht="15.75" thickBot="1">
      <c r="B3" s="235" t="s">
        <v>294</v>
      </c>
      <c r="C3" s="235" t="s">
        <v>295</v>
      </c>
      <c r="E3" s="235" t="s">
        <v>294</v>
      </c>
      <c r="F3" s="235" t="s">
        <v>295</v>
      </c>
      <c r="I3" s="235" t="s">
        <v>294</v>
      </c>
      <c r="J3" s="235" t="s">
        <v>295</v>
      </c>
      <c r="M3" s="235" t="s">
        <v>294</v>
      </c>
      <c r="N3" s="235" t="s">
        <v>295</v>
      </c>
      <c r="P3" s="235" t="s">
        <v>294</v>
      </c>
      <c r="Q3" s="235" t="s">
        <v>295</v>
      </c>
    </row>
    <row r="4" spans="2:18">
      <c r="B4" s="236" t="s">
        <v>350</v>
      </c>
      <c r="C4" s="236" t="s">
        <v>351</v>
      </c>
      <c r="E4" s="236" t="s">
        <v>9</v>
      </c>
      <c r="F4" s="236" t="s">
        <v>441</v>
      </c>
      <c r="I4" s="236" t="s">
        <v>394</v>
      </c>
      <c r="J4" s="236" t="s">
        <v>418</v>
      </c>
      <c r="M4" s="236" t="s">
        <v>398</v>
      </c>
      <c r="N4" s="236" t="s">
        <v>401</v>
      </c>
      <c r="P4" s="236" t="s">
        <v>404</v>
      </c>
      <c r="Q4" s="236" t="s">
        <v>406</v>
      </c>
    </row>
    <row r="5" spans="2:18">
      <c r="B5" s="236" t="s">
        <v>296</v>
      </c>
      <c r="C5" s="236" t="s">
        <v>217</v>
      </c>
      <c r="E5" s="236" t="s">
        <v>13</v>
      </c>
      <c r="F5" s="236" t="s">
        <v>414</v>
      </c>
      <c r="I5" s="236" t="s">
        <v>419</v>
      </c>
      <c r="J5" s="236"/>
      <c r="M5" s="236" t="s">
        <v>399</v>
      </c>
      <c r="N5" s="236" t="s">
        <v>402</v>
      </c>
      <c r="P5" s="236" t="s">
        <v>405</v>
      </c>
      <c r="Q5" s="236" t="s">
        <v>407</v>
      </c>
    </row>
    <row r="6" spans="2:18" s="231" customFormat="1">
      <c r="B6" s="236"/>
      <c r="C6" s="236"/>
      <c r="E6" s="236" t="s">
        <v>63</v>
      </c>
      <c r="F6" s="236" t="s">
        <v>415</v>
      </c>
      <c r="I6" s="231" t="s">
        <v>442</v>
      </c>
      <c r="J6" s="231" t="s">
        <v>443</v>
      </c>
      <c r="M6" s="236"/>
      <c r="N6" s="236"/>
      <c r="P6" s="236"/>
      <c r="Q6" s="236"/>
    </row>
    <row r="7" spans="2:18">
      <c r="B7" s="236"/>
      <c r="C7" s="236"/>
      <c r="E7" s="236" t="s">
        <v>439</v>
      </c>
      <c r="F7" s="236" t="s">
        <v>440</v>
      </c>
      <c r="I7" s="236" t="s">
        <v>423</v>
      </c>
      <c r="J7" s="236" t="s">
        <v>427</v>
      </c>
      <c r="P7" s="234"/>
      <c r="Q7" s="234"/>
    </row>
    <row r="8" spans="2:18">
      <c r="B8" s="234"/>
      <c r="C8" s="234"/>
      <c r="E8" s="236" t="s">
        <v>416</v>
      </c>
      <c r="F8" s="236" t="s">
        <v>438</v>
      </c>
      <c r="I8" s="236" t="s">
        <v>424</v>
      </c>
      <c r="J8" s="236" t="s">
        <v>428</v>
      </c>
    </row>
    <row r="9" spans="2:18" s="234" customFormat="1">
      <c r="E9" s="236"/>
      <c r="F9" s="236"/>
      <c r="I9" s="234" t="s">
        <v>425</v>
      </c>
      <c r="J9" s="236" t="s">
        <v>429</v>
      </c>
    </row>
    <row r="10" spans="2:18" s="234" customFormat="1">
      <c r="I10" s="236" t="s">
        <v>426</v>
      </c>
      <c r="J10" s="236" t="s">
        <v>430</v>
      </c>
    </row>
    <row r="11" spans="2:18" ht="18.75">
      <c r="B11" s="233" t="s">
        <v>297</v>
      </c>
      <c r="C11" s="234"/>
      <c r="E11" s="233" t="s">
        <v>413</v>
      </c>
      <c r="F11" s="234"/>
      <c r="G11" s="234"/>
      <c r="H11" s="234"/>
      <c r="I11" s="234"/>
      <c r="J11" s="234"/>
      <c r="K11" s="234"/>
      <c r="L11" t="s">
        <v>374</v>
      </c>
      <c r="M11" s="233" t="s">
        <v>352</v>
      </c>
      <c r="N11" s="234"/>
    </row>
    <row r="12" spans="2:18" ht="15.75" thickBot="1">
      <c r="B12" s="235" t="s">
        <v>294</v>
      </c>
      <c r="C12" s="235" t="s">
        <v>295</v>
      </c>
      <c r="E12" s="235" t="s">
        <v>294</v>
      </c>
      <c r="F12" s="235" t="s">
        <v>295</v>
      </c>
      <c r="G12" s="235" t="s">
        <v>357</v>
      </c>
      <c r="H12" s="235" t="s">
        <v>358</v>
      </c>
      <c r="I12" s="235" t="s">
        <v>360</v>
      </c>
      <c r="J12" s="235" t="s">
        <v>395</v>
      </c>
      <c r="K12" s="235" t="s">
        <v>359</v>
      </c>
      <c r="M12" s="235" t="s">
        <v>294</v>
      </c>
      <c r="N12" s="235" t="s">
        <v>295</v>
      </c>
    </row>
    <row r="13" spans="2:18">
      <c r="B13" s="236" t="s">
        <v>298</v>
      </c>
      <c r="C13" s="236" t="s">
        <v>79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353</v>
      </c>
      <c r="N13" s="236" t="s">
        <v>408</v>
      </c>
    </row>
    <row r="14" spans="2:18">
      <c r="B14" s="236" t="s">
        <v>299</v>
      </c>
      <c r="C14" s="236" t="s">
        <v>300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383</v>
      </c>
      <c r="N14" s="236" t="s">
        <v>409</v>
      </c>
    </row>
    <row r="15" spans="2:18">
      <c r="B15" s="236" t="s">
        <v>301</v>
      </c>
      <c r="C15" s="236" t="s">
        <v>302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354</v>
      </c>
      <c r="N15" s="236" t="s">
        <v>410</v>
      </c>
    </row>
    <row r="16" spans="2:18">
      <c r="B16" s="236" t="s">
        <v>303</v>
      </c>
      <c r="C16" s="236" t="s">
        <v>304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411</v>
      </c>
      <c r="N16" s="215" t="s">
        <v>412</v>
      </c>
      <c r="O16" s="234"/>
      <c r="P16" s="234"/>
      <c r="Q16" s="234"/>
      <c r="R16" s="234"/>
    </row>
    <row r="17" spans="2:14">
      <c r="B17" s="236" t="s">
        <v>305</v>
      </c>
      <c r="C17" s="236" t="s">
        <v>306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355</v>
      </c>
      <c r="N17" s="250" t="s">
        <v>379</v>
      </c>
    </row>
    <row r="18" spans="2:14">
      <c r="B18" s="236" t="s">
        <v>307</v>
      </c>
      <c r="C18" s="236" t="s">
        <v>308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356</v>
      </c>
      <c r="N18" s="250" t="s">
        <v>380</v>
      </c>
    </row>
    <row r="19" spans="2:14">
      <c r="B19" s="236" t="s">
        <v>309</v>
      </c>
      <c r="C19" s="236" t="s">
        <v>78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391</v>
      </c>
      <c r="N19" s="250" t="s">
        <v>392</v>
      </c>
    </row>
    <row r="20" spans="2:14">
      <c r="B20" s="236" t="s">
        <v>310</v>
      </c>
      <c r="C20" s="236" t="s">
        <v>311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375</v>
      </c>
      <c r="N20" s="215" t="s">
        <v>378</v>
      </c>
    </row>
    <row r="21" spans="2:14">
      <c r="B21" s="236" t="s">
        <v>396</v>
      </c>
      <c r="C21" s="236" t="s">
        <v>397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376</v>
      </c>
      <c r="N21" s="231" t="s">
        <v>381</v>
      </c>
    </row>
    <row r="22" spans="2:14">
      <c r="B22" s="236" t="s">
        <v>312</v>
      </c>
      <c r="C22" s="234" t="s">
        <v>313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377</v>
      </c>
      <c r="N22" s="231" t="s">
        <v>382</v>
      </c>
    </row>
    <row r="23" spans="2:14">
      <c r="B23" s="236" t="s">
        <v>314</v>
      </c>
      <c r="C23" s="236" t="s">
        <v>315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316</v>
      </c>
      <c r="C24" s="236" t="s">
        <v>317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318</v>
      </c>
      <c r="C25" s="236" t="s">
        <v>386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319</v>
      </c>
      <c r="C26" s="236" t="s">
        <v>320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321</v>
      </c>
      <c r="C27" s="236" t="s">
        <v>322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388</v>
      </c>
      <c r="C28" s="236" t="s">
        <v>323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387</v>
      </c>
      <c r="C29" s="236" t="s">
        <v>324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316</v>
      </c>
      <c r="C30" s="236" t="s">
        <v>325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326</v>
      </c>
      <c r="C31" s="236" t="s">
        <v>327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328</v>
      </c>
      <c r="C32" s="236" t="s">
        <v>329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330</v>
      </c>
      <c r="C33" s="254" t="s">
        <v>331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332</v>
      </c>
      <c r="C34" s="254" t="s">
        <v>333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334</v>
      </c>
      <c r="C35" s="252" t="s">
        <v>335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336</v>
      </c>
      <c r="C36" s="252" t="s">
        <v>337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338</v>
      </c>
      <c r="C37" s="254" t="s">
        <v>339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340</v>
      </c>
      <c r="C38" s="254" t="s">
        <v>341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342</v>
      </c>
      <c r="C39" s="236" t="s">
        <v>343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344</v>
      </c>
      <c r="C40" s="236" t="s">
        <v>345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346</v>
      </c>
      <c r="C41" s="236" t="s">
        <v>347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348</v>
      </c>
      <c r="C42" s="236" t="s">
        <v>280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296</v>
      </c>
      <c r="C43" s="236" t="s">
        <v>217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349</v>
      </c>
      <c r="C44" s="236" t="s">
        <v>218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384</v>
      </c>
      <c r="C45" s="236" t="s">
        <v>385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247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248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6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249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287</v>
      </c>
      <c r="C49" s="236" t="s">
        <v>250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251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252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224</v>
      </c>
      <c r="C52" s="236" t="s">
        <v>253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254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255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256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257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258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77</v>
      </c>
      <c r="C58" s="236" t="s">
        <v>259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225</v>
      </c>
      <c r="C59" s="236" t="s">
        <v>260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288</v>
      </c>
      <c r="C60" s="236" t="s">
        <v>289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245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246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373</v>
      </c>
      <c r="C63" s="236" t="s">
        <v>280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261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262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263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57</v>
      </c>
      <c r="C67" s="236" t="s">
        <v>264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265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601</v>
      </c>
      <c r="C69" s="236" t="s">
        <v>459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73</v>
      </c>
      <c r="C70" s="236" t="s">
        <v>266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75</v>
      </c>
      <c r="C71" s="236" t="s">
        <v>267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74</v>
      </c>
      <c r="C72" s="236" t="s">
        <v>268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76</v>
      </c>
      <c r="C73" s="236" t="s">
        <v>469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150</v>
      </c>
      <c r="C74" s="236" t="s">
        <v>269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151</v>
      </c>
      <c r="C75" s="236" t="s">
        <v>270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458</v>
      </c>
      <c r="C76" s="280" t="s">
        <v>457</v>
      </c>
      <c r="E76" s="236" t="str">
        <f t="shared" ref="E76:E84" si="19">I76&amp;H76&amp;J76</f>
        <v>MINBIOCATW_S1</v>
      </c>
      <c r="F76" s="234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139</v>
      </c>
      <c r="C77" s="236" t="s">
        <v>434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431</v>
      </c>
      <c r="C78" s="236" t="s">
        <v>435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432</v>
      </c>
      <c r="C79" s="236" t="s">
        <v>436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433</v>
      </c>
      <c r="C80" s="236" t="s">
        <v>437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61</v>
      </c>
      <c r="C81" s="236" t="s">
        <v>271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62</v>
      </c>
      <c r="C82" s="236" t="s">
        <v>272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146</v>
      </c>
      <c r="C83" s="236" t="s">
        <v>273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147</v>
      </c>
      <c r="C84" s="236" t="s">
        <v>274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143</v>
      </c>
      <c r="C85" s="236" t="s">
        <v>275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142</v>
      </c>
      <c r="C86" s="236" t="s">
        <v>276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145</v>
      </c>
      <c r="C87" s="236" t="s">
        <v>277</v>
      </c>
      <c r="E87" s="236" t="str">
        <f t="shared" ref="E87:E88" si="24">I87&amp;H87&amp;J87</f>
        <v>IMPELC_UK</v>
      </c>
      <c r="F87" s="234" t="str">
        <f t="shared" si="20"/>
        <v>Import of Electricity - UK</v>
      </c>
      <c r="G87" s="236" t="str">
        <f t="shared" ref="G87:G88" si="25">VLOOKUP(I87,$E$4:$F$9,2,FALSE)</f>
        <v>Import</v>
      </c>
      <c r="H87" s="236" t="str">
        <f>$B$43</f>
        <v>ELC</v>
      </c>
      <c r="I87" s="236" t="str">
        <f>$E$5</f>
        <v>IMP</v>
      </c>
      <c r="J87" s="236" t="str">
        <f>$I$4</f>
        <v>_UK</v>
      </c>
      <c r="K87" s="236" t="s">
        <v>13</v>
      </c>
    </row>
    <row r="88" spans="2:12">
      <c r="B88" s="252" t="s">
        <v>144</v>
      </c>
      <c r="C88" s="236" t="s">
        <v>278</v>
      </c>
      <c r="E88" s="236" t="str">
        <f t="shared" si="24"/>
        <v>EXPELC_UK</v>
      </c>
      <c r="F88" s="234" t="str">
        <f>G88 &amp; " of " &amp; VLOOKUP(H88,$B$13:$C$91,2,FALSE) &amp; IF(J88&lt;&gt;0,IF(VLOOKUP(J88,$I$4:$J$10,2,FALSE)&lt;&gt;""," - " &amp; VLOOKUP(J88,$I$4:$J$10,2,FALSE),""),"")</f>
        <v>Export of Electricity - UK</v>
      </c>
      <c r="G88" s="236" t="str">
        <f t="shared" si="25"/>
        <v>Export</v>
      </c>
      <c r="H88" s="236" t="str">
        <f>$B$43</f>
        <v>ELC</v>
      </c>
      <c r="I88" s="236" t="str">
        <f>$E$6</f>
        <v>EXP</v>
      </c>
      <c r="J88" s="236" t="str">
        <f>$I$4</f>
        <v>_UK</v>
      </c>
      <c r="K88" s="236" t="s">
        <v>63</v>
      </c>
    </row>
    <row r="89" spans="2:12">
      <c r="B89" s="252" t="s">
        <v>148</v>
      </c>
      <c r="C89" s="236" t="s">
        <v>279</v>
      </c>
      <c r="E89" s="236" t="str">
        <f>LEFT(B4,1)&amp;I89&amp;H89&amp;J89</f>
        <v>SREFOILCRD_Whitegate</v>
      </c>
      <c r="F89" s="234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236" t="str">
        <f>VLOOKUP(I89,$E$4:$F$9,2,FALSE)</f>
        <v>Refinery</v>
      </c>
      <c r="H89" t="str">
        <f>B51</f>
        <v>OILCRD</v>
      </c>
      <c r="I89" s="236" t="str">
        <f>$E$7</f>
        <v>REF</v>
      </c>
      <c r="J89" t="str">
        <f>I6</f>
        <v>_Whitegate</v>
      </c>
      <c r="K89" s="236" t="s">
        <v>158</v>
      </c>
    </row>
    <row r="90" spans="2:12">
      <c r="B90" s="252" t="s">
        <v>389</v>
      </c>
      <c r="C90" s="236" t="s">
        <v>390</v>
      </c>
      <c r="E90" s="236" t="str">
        <f>I90&amp;$B$4&amp;H90&amp;J90</f>
        <v>FT-SUPNGA</v>
      </c>
      <c r="F90" s="234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236" t="str">
        <f t="shared" ref="G90" si="26">VLOOKUP(I90,$E$4:$F$9,2,FALSE)</f>
        <v>Fuel Tech</v>
      </c>
      <c r="H90" s="234" t="str">
        <f>B20</f>
        <v>NGA</v>
      </c>
      <c r="I90" s="236" t="str">
        <f>$E$8</f>
        <v>FT-</v>
      </c>
      <c r="J90" s="234"/>
      <c r="K90" s="236" t="s">
        <v>158</v>
      </c>
    </row>
    <row r="91" spans="2:12">
      <c r="B91" s="253" t="s">
        <v>453</v>
      </c>
      <c r="C91" s="236" t="s">
        <v>455</v>
      </c>
      <c r="E91" s="236" t="str">
        <f t="shared" ref="E91:E94" si="27">I91&amp;$B$4&amp;H91&amp;J91</f>
        <v>FT-SUPCOA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236" t="str">
        <f t="shared" ref="G91:G94" si="28">VLOOKUP(I91,$E$4:$F$9,2,FALSE)</f>
        <v>Fuel Tech</v>
      </c>
      <c r="H91" s="234" t="str">
        <f>B13</f>
        <v>COA</v>
      </c>
      <c r="I91" s="236" t="str">
        <f t="shared" ref="I91:I94" si="29">$E$8</f>
        <v>FT-</v>
      </c>
      <c r="J91" s="234"/>
      <c r="K91" s="236" t="s">
        <v>158</v>
      </c>
    </row>
    <row r="92" spans="2:12">
      <c r="B92" s="252" t="s">
        <v>454</v>
      </c>
      <c r="C92" s="236" t="s">
        <v>456</v>
      </c>
      <c r="E92" s="236" t="str">
        <f t="shared" si="27"/>
        <v>FT-SUPWAS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236" t="str">
        <f t="shared" si="28"/>
        <v>Fuel Tech</v>
      </c>
      <c r="H92" s="234" t="str">
        <f>B45</f>
        <v>WAS</v>
      </c>
      <c r="I92" s="236" t="str">
        <f t="shared" si="29"/>
        <v>FT-</v>
      </c>
      <c r="J92" s="234"/>
      <c r="K92" s="236" t="s">
        <v>158</v>
      </c>
    </row>
    <row r="93" spans="2:12">
      <c r="E93" s="236" t="str">
        <f t="shared" si="27"/>
        <v>FT-SUPBIO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236" t="str">
        <f t="shared" si="28"/>
        <v>Fuel Tech</v>
      </c>
      <c r="H93" s="234" t="str">
        <f>B21</f>
        <v>BIO</v>
      </c>
      <c r="I93" s="236" t="str">
        <f t="shared" si="29"/>
        <v>FT-</v>
      </c>
      <c r="J93" s="234"/>
      <c r="K93" s="236" t="s">
        <v>158</v>
      </c>
    </row>
    <row r="94" spans="2:12">
      <c r="E94" s="236" t="str">
        <f t="shared" si="27"/>
        <v>FT-SUPELC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236" t="str">
        <f t="shared" si="28"/>
        <v>Fuel Tech</v>
      </c>
      <c r="H94" s="234" t="str">
        <f>B43</f>
        <v>ELC</v>
      </c>
      <c r="I94" s="236" t="str">
        <f t="shared" si="29"/>
        <v>FT-</v>
      </c>
      <c r="J94" s="234"/>
      <c r="K94" s="236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8" zoomScale="83" zoomScaleNormal="100" workbookViewId="0">
      <selection activeCell="F35" sqref="F35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361</v>
      </c>
      <c r="C4" s="240" t="s">
        <v>362</v>
      </c>
      <c r="D4" s="241" t="s">
        <v>295</v>
      </c>
      <c r="E4" s="241"/>
      <c r="F4" s="241"/>
      <c r="G4" s="241"/>
      <c r="H4" s="241"/>
      <c r="I4" s="241"/>
    </row>
    <row r="5" spans="2:10" ht="28.5" customHeight="1">
      <c r="B5" s="246" t="s">
        <v>363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72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72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457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48" t="str">
        <f>CONVENTIONS!$B$4&amp;CONVENTIONS!B13</f>
        <v>SUPCOA</v>
      </c>
      <c r="D52" s="248" t="str">
        <f>CONVENTIONS!C13 &amp; " (" &amp; CONVENTIONS!$B$4 &amp; ")"</f>
        <v>Coal (SUP)</v>
      </c>
      <c r="E52" s="243" t="s">
        <v>10</v>
      </c>
      <c r="F52" s="243"/>
      <c r="G52" s="243"/>
      <c r="H52" s="243"/>
      <c r="I52" s="243"/>
    </row>
    <row r="53" spans="2:12" s="215" customFormat="1">
      <c r="B53" s="251" t="s">
        <v>23</v>
      </c>
      <c r="C53" s="248" t="str">
        <f>CONVENTIONS!$B$4&amp;CONVENTIONS!B20</f>
        <v>SUPNGA</v>
      </c>
      <c r="D53" s="248" t="str">
        <f>CONVENTIONS!C20 &amp; " (" &amp; CONVENTIONS!$B$4 &amp; ")"</f>
        <v>Natural Gas (SUP)</v>
      </c>
      <c r="E53" s="243" t="s">
        <v>10</v>
      </c>
      <c r="F53" s="243"/>
      <c r="G53" s="243"/>
      <c r="H53" s="243"/>
      <c r="I53" s="243"/>
    </row>
    <row r="54" spans="2:12">
      <c r="B54" s="251" t="s">
        <v>23</v>
      </c>
      <c r="C54" s="248" t="str">
        <f>CONVENTIONS!$B$4&amp;CONVENTIONS!B21</f>
        <v>SUPBIO</v>
      </c>
      <c r="D54" s="248" t="str">
        <f>CONVENTIONS!C21 &amp; " (" &amp; CONVENTIONS!$B$4 &amp; ")"</f>
        <v>Biomass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CONVENTIONS!$B$4&amp;CONVENTIONS!B43</f>
        <v>SUPELC</v>
      </c>
      <c r="D55" s="248" t="str">
        <f>CONVENTIONS!C43 &amp; " (" &amp; CONVENTIONS!$B$4 &amp; ")"</f>
        <v>Electricity (SUP)</v>
      </c>
      <c r="E55" s="243" t="s">
        <v>10</v>
      </c>
      <c r="F55" s="243"/>
      <c r="G55" s="243" t="s">
        <v>64</v>
      </c>
      <c r="H55" s="243"/>
      <c r="I55" s="243"/>
    </row>
    <row r="56" spans="2:12">
      <c r="B56" s="251" t="s">
        <v>23</v>
      </c>
      <c r="C56" s="248" t="str">
        <f>CONVENTIONS!$B$4&amp;CONVENTIONS!B45</f>
        <v>SUPWAS</v>
      </c>
      <c r="D56" s="248" t="str">
        <f>CONVENTIONS!C45 &amp; " (" &amp; CONVENTIONS!$B$4 &amp; ")"</f>
        <v>Waste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CONVENTIONS!$B$43&amp;CONVENTIONS!P4</f>
        <v>ELCC</v>
      </c>
      <c r="D57" s="248" t="str">
        <f>CONVENTIONS!$C$43 &amp;  " - " &amp; CONVENTIONS!Q4</f>
        <v>Electricity - centralised</v>
      </c>
      <c r="E57" s="243" t="s">
        <v>10</v>
      </c>
      <c r="F57" s="243"/>
      <c r="G57" s="243" t="s">
        <v>64</v>
      </c>
      <c r="H57" s="243"/>
      <c r="I57" s="243" t="s">
        <v>296</v>
      </c>
    </row>
    <row r="58" spans="2:12">
      <c r="B58" s="251" t="s">
        <v>23</v>
      </c>
      <c r="C58" s="248" t="str">
        <f>CONVENTIONS!$B$4&amp;CONVENTIONS!$B$90&amp;CONVENTIONS!M4&amp;CONVENTIONS!P4</f>
        <v>SUPH2GC</v>
      </c>
      <c r="D58" s="248" t="str">
        <f>CONVENTIONS!$C$90 &amp; " " &amp; CONVENTIONS!N4 &amp; " - " &amp; CONVENTIONS!Q4&amp; " (" &amp; CONVENTIONS!$B$4 &amp; ")"</f>
        <v>Hydrogen gaseous - centralised (SUP)</v>
      </c>
      <c r="E58" s="243" t="s">
        <v>10</v>
      </c>
      <c r="F58" s="243"/>
      <c r="G58" s="243" t="s">
        <v>72</v>
      </c>
      <c r="H58" s="243"/>
      <c r="I58" s="243"/>
    </row>
    <row r="59" spans="2:12">
      <c r="B59" s="251" t="s">
        <v>23</v>
      </c>
      <c r="C59" s="248" t="str">
        <f>CONVENTIONS!$B$4&amp;CONVENTIONS!$B$90&amp;CONVENTIONS!M5&amp;CONVENTIONS!P4</f>
        <v>SUPH2LC</v>
      </c>
      <c r="D59" s="248" t="str">
        <f>CONVENTIONS!$C$90 &amp; " " &amp; CONVENTIONS!N5 &amp; " - " &amp; CONVENTIONS!Q4&amp; " (" &amp; CONVENTIONS!$B$4 &amp; ")"</f>
        <v>Hydrogen liquid - centralised (SUP)</v>
      </c>
      <c r="E59" s="243" t="s">
        <v>10</v>
      </c>
      <c r="F59" s="243"/>
      <c r="G59" s="243" t="s">
        <v>72</v>
      </c>
      <c r="H59" s="243"/>
      <c r="I59" s="243"/>
    </row>
    <row r="60" spans="2:12">
      <c r="B60" s="251" t="s">
        <v>23</v>
      </c>
      <c r="C60" s="248" t="str">
        <f>CONVENTIONS!$B$4&amp;CONVENTIONS!$B$90&amp;CONVENTIONS!M4&amp;CONVENTIONS!P5</f>
        <v>SUPH2GD</v>
      </c>
      <c r="D60" s="248" t="str">
        <f>CONVENTIONS!$C$90 &amp; " " &amp; CONVENTIONS!N4 &amp; " - " &amp; CONVENTIONS!Q5 &amp; " (" &amp; CONVENTIONS!$B$4 &amp; ")"</f>
        <v>Hydrogen gaseous - decentralised (SUP)</v>
      </c>
      <c r="E60" s="243" t="s">
        <v>10</v>
      </c>
      <c r="F60" s="243"/>
      <c r="G60" s="243" t="s">
        <v>72</v>
      </c>
      <c r="H60" s="243"/>
      <c r="I60" s="243"/>
    </row>
    <row r="61" spans="2:12">
      <c r="B61" s="251" t="s">
        <v>23</v>
      </c>
      <c r="C61" s="248" t="str">
        <f>CONVENTIONS!$B$4&amp;CONVENTIONS!$B$90&amp;CONVENTIONS!M5&amp;CONVENTIONS!P5</f>
        <v>SUPH2LD</v>
      </c>
      <c r="D61" s="248" t="str">
        <f>CONVENTIONS!$C$90 &amp; " " &amp; CONVENTIONS!N5 &amp; " - " &amp; CONVENTIONS!Q5 &amp; " (" &amp; CONVENTIONS!$B$4 &amp; ")"</f>
        <v>Hydrogen liquid - decentralised (SUP)</v>
      </c>
      <c r="E61" s="243" t="s">
        <v>10</v>
      </c>
      <c r="F61" s="243"/>
      <c r="G61" s="243" t="s">
        <v>72</v>
      </c>
      <c r="H61" s="243"/>
      <c r="I61" s="243"/>
    </row>
    <row r="62" spans="2:12">
      <c r="B62" s="258" t="s">
        <v>364</v>
      </c>
      <c r="C62" s="258"/>
      <c r="D62" s="258"/>
      <c r="E62" s="258"/>
      <c r="F62" s="258"/>
      <c r="G62" s="258"/>
      <c r="H62" s="258"/>
      <c r="I62" s="258"/>
      <c r="J62" s="215"/>
      <c r="K62" s="215"/>
      <c r="L62" s="215"/>
    </row>
    <row r="63" spans="2:12">
      <c r="B63" s="251" t="s">
        <v>285</v>
      </c>
      <c r="C63" s="248" t="str">
        <f>CONVENTIONS!$B$4&amp;CONVENTIONS!M13</f>
        <v>SUPCH4N</v>
      </c>
      <c r="D63" s="248" t="str">
        <f>CONVENTIONS!N13 &amp; " (" &amp; CONVENTIONS!$B$4 &amp; ")"</f>
        <v>Methane - eNergy Emissions (SUP)</v>
      </c>
      <c r="E63" s="243" t="s">
        <v>286</v>
      </c>
      <c r="F63" s="243"/>
      <c r="G63" s="243"/>
      <c r="H63" s="243"/>
      <c r="I63" s="243"/>
      <c r="J63" s="215"/>
      <c r="K63" s="215"/>
      <c r="L63" s="215"/>
    </row>
    <row r="64" spans="2:12">
      <c r="B64" s="251" t="s">
        <v>285</v>
      </c>
      <c r="C64" s="248" t="str">
        <f>CONVENTIONS!$B$4&amp;CONVENTIONS!M14</f>
        <v>SUPCH4P</v>
      </c>
      <c r="D64" s="248" t="str">
        <f>CONVENTIONS!N14 &amp; " (" &amp; CONVENTIONS!$B$4 &amp; ")"</f>
        <v>Methane Emissions - Process Emissions (SUP)</v>
      </c>
      <c r="E64" s="243" t="s">
        <v>286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285</v>
      </c>
      <c r="C65" s="248" t="str">
        <f>CONVENTIONS!$B$4&amp;CONVENTIONS!M15</f>
        <v>SUPN2ON</v>
      </c>
      <c r="D65" s="248" t="str">
        <f>CONVENTIONS!N15 &amp; " (" &amp; CONVENTIONS!$B$4 &amp; ")"</f>
        <v>N2O Emissions - eNergy Emissions (SUP)</v>
      </c>
      <c r="E65" s="243" t="s">
        <v>286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285</v>
      </c>
      <c r="C66" s="248" t="str">
        <f>CONVENTIONS!$B$4&amp;CONVENTIONS!M16</f>
        <v>SUPSO2N</v>
      </c>
      <c r="D66" s="248" t="str">
        <f>CONVENTIONS!N16 &amp; " (" &amp; CONVENTIONS!$B$4 &amp; ")"</f>
        <v>Sulfur dioxide - eNergy Emissions (SUP)</v>
      </c>
      <c r="E66" s="243" t="s">
        <v>286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285</v>
      </c>
      <c r="C67" s="248" t="str">
        <f>CONVENTIONS!$B$4&amp;CONVENTIONS!M17</f>
        <v>SUPCO2N</v>
      </c>
      <c r="D67" s="248" t="str">
        <f>CONVENTIONS!N17 &amp; " (" &amp; CONVENTIONS!$B$4 &amp; ")"</f>
        <v>Carbon Dioxide - eNergy Emissions (SUP)</v>
      </c>
      <c r="E67" s="243" t="s">
        <v>286</v>
      </c>
      <c r="F67" s="243"/>
      <c r="G67" s="243"/>
      <c r="H67" s="243"/>
      <c r="I67" s="243"/>
    </row>
    <row r="68" spans="2:12">
      <c r="B68" s="251" t="s">
        <v>285</v>
      </c>
      <c r="C68" s="248" t="str">
        <f>CONVENTIONS!$B$4&amp;CONVENTIONS!M18</f>
        <v>SUPCO2P</v>
      </c>
      <c r="D68" s="248" t="str">
        <f>CONVENTIONS!N18 &amp; " (" &amp; CONVENTIONS!$B$4 &amp; ")"</f>
        <v>Carbon Dioxide - Process Emissions (SUP)</v>
      </c>
      <c r="E68" s="243" t="s">
        <v>286</v>
      </c>
      <c r="F68" s="243"/>
      <c r="G68" s="243"/>
      <c r="H68" s="243"/>
      <c r="I68" s="243"/>
    </row>
    <row r="69" spans="2:12">
      <c r="B69" s="251" t="s">
        <v>285</v>
      </c>
      <c r="C69" s="248" t="str">
        <f>CONVENTIONS!$B$4&amp;CONVENTIONS!M19</f>
        <v>SUPCO2S</v>
      </c>
      <c r="D69" s="248" t="str">
        <f>CONVENTIONS!N19 &amp; " (" &amp; CONVENTIONS!$B$4 &amp; ")"</f>
        <v>Carbon Dioxide - Sequestered (SUP)</v>
      </c>
      <c r="E69" s="243" t="s">
        <v>286</v>
      </c>
      <c r="F69" s="243"/>
      <c r="G69" s="243"/>
      <c r="H69" s="243"/>
      <c r="I69" s="243"/>
    </row>
    <row r="70" spans="2:12">
      <c r="B70" s="251" t="s">
        <v>285</v>
      </c>
      <c r="C70" s="248" t="str">
        <f>CONVENTIONS!$B$4&amp;CONVENTIONS!M20</f>
        <v>SUPNOXN</v>
      </c>
      <c r="D70" s="248" t="str">
        <f>CONVENTIONS!N20 &amp; " (" &amp; CONVENTIONS!$B$4 &amp; ")"</f>
        <v>Nitrogen Oxide  - eNergy Emissions (SUP)</v>
      </c>
      <c r="E70" s="243" t="s">
        <v>286</v>
      </c>
      <c r="F70" s="243"/>
      <c r="G70" s="243"/>
      <c r="H70" s="243"/>
      <c r="I70" s="243"/>
    </row>
    <row r="71" spans="2:12">
      <c r="B71" s="251" t="s">
        <v>285</v>
      </c>
      <c r="C71" s="248" t="str">
        <f>CONVENTIONS!$B$4&amp;CONVENTIONS!M21</f>
        <v>SUPPM10</v>
      </c>
      <c r="D71" s="248" t="str">
        <f>CONVENTIONS!N21 &amp; " (" &amp; CONVENTIONS!$B$4 &amp; ")"</f>
        <v>Particulate Matter &lt;10 µm (SUP)</v>
      </c>
      <c r="E71" s="243" t="s">
        <v>286</v>
      </c>
      <c r="F71" s="243"/>
      <c r="G71" s="243"/>
      <c r="H71" s="243"/>
      <c r="I71" s="243"/>
    </row>
    <row r="72" spans="2:12">
      <c r="B72" s="251" t="s">
        <v>285</v>
      </c>
      <c r="C72" s="248" t="str">
        <f>CONVENTIONS!$B$4&amp;CONVENTIONS!M22</f>
        <v>SUPPM25</v>
      </c>
      <c r="D72" s="248" t="str">
        <f>CONVENTIONS!N22 &amp; " (" &amp; CONVENTIONS!$B$4 &amp; ")"</f>
        <v>Particulate Matter &lt;2.5 µm (SUP)</v>
      </c>
      <c r="E72" s="243" t="s">
        <v>286</v>
      </c>
      <c r="F72" s="243"/>
      <c r="G72" s="243"/>
      <c r="H72" s="243"/>
      <c r="I72" s="24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zoomScale="85" zoomScaleNormal="85" workbookViewId="0">
      <selection activeCell="G1" sqref="G1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365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530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140</v>
      </c>
      <c r="C5" s="240"/>
      <c r="D5" s="240" t="s">
        <v>366</v>
      </c>
      <c r="E5" s="240" t="s">
        <v>295</v>
      </c>
      <c r="F5" s="240" t="s">
        <v>367</v>
      </c>
      <c r="G5" s="240" t="s">
        <v>368</v>
      </c>
      <c r="H5" s="240" t="s">
        <v>369</v>
      </c>
      <c r="I5" s="242" t="s">
        <v>370</v>
      </c>
      <c r="J5" s="242" t="s">
        <v>141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420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372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372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372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372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372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372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372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372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372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372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372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372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372</v>
      </c>
      <c r="H19" s="261" t="s">
        <v>72</v>
      </c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372</v>
      </c>
      <c r="H20" s="261" t="s">
        <v>72</v>
      </c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372</v>
      </c>
      <c r="H21" s="260"/>
      <c r="I21" s="260"/>
      <c r="J21" s="263"/>
      <c r="M21" s="234"/>
    </row>
    <row r="22" spans="2:13">
      <c r="B22" s="246" t="s">
        <v>421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372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372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372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372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372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372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372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372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372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372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372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372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372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372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372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372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372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422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372</v>
      </c>
      <c r="H41" s="255" t="s">
        <v>72</v>
      </c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372</v>
      </c>
      <c r="H42" s="255" t="s">
        <v>72</v>
      </c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372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372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372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372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372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372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372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372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372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372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372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372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372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372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372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372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372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372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372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372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372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372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372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372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372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372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372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372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372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372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372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372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372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372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372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372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372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372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372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372</v>
      </c>
      <c r="H82" s="236"/>
      <c r="I82" s="236"/>
      <c r="J82" s="236"/>
    </row>
    <row r="83" spans="2:11">
      <c r="B83" s="248" t="str">
        <f>CONVENTIONS!K87</f>
        <v>IMP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IMPELC_UK</v>
      </c>
      <c r="E83" s="248" t="str">
        <f>CONVENTIONS!F87</f>
        <v>Import of Electricity - UK</v>
      </c>
      <c r="F83" s="262" t="s">
        <v>10</v>
      </c>
      <c r="G83" s="236" t="s">
        <v>372</v>
      </c>
      <c r="H83" s="236" t="s">
        <v>64</v>
      </c>
      <c r="I83" s="236"/>
      <c r="J83" s="236"/>
      <c r="K83" s="234"/>
    </row>
    <row r="84" spans="2:11">
      <c r="B84" s="248" t="str">
        <f>CONVENTIONS!K88</f>
        <v>EXP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EXPELC_UK</v>
      </c>
      <c r="E84" s="248" t="str">
        <f>CONVENTIONS!F88</f>
        <v>Export of Electricity - UK</v>
      </c>
      <c r="F84" s="262" t="s">
        <v>10</v>
      </c>
      <c r="G84" s="236" t="s">
        <v>372</v>
      </c>
      <c r="H84" s="236" t="s">
        <v>64</v>
      </c>
      <c r="I84" s="236"/>
      <c r="J84" s="236"/>
    </row>
    <row r="85" spans="2:11">
      <c r="B85" s="248" t="str">
        <f>CONVENTIONS!K89</f>
        <v>PRE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SREFOILCRD_Whitegate</v>
      </c>
      <c r="E85" s="248" t="str">
        <f>CONVENTIONS!F89</f>
        <v>Refinery of Crude Oil  - Whitegate</v>
      </c>
      <c r="F85" s="262" t="s">
        <v>10</v>
      </c>
      <c r="G85" s="236" t="s">
        <v>372</v>
      </c>
      <c r="H85" s="256"/>
      <c r="I85" s="267" t="str">
        <f>Commodities!C11</f>
        <v>OILCRD</v>
      </c>
      <c r="J85" s="256"/>
    </row>
    <row r="86" spans="2:11">
      <c r="B86" s="246" t="s">
        <v>371</v>
      </c>
      <c r="C86" s="246"/>
      <c r="D86" s="246"/>
      <c r="E86" s="247"/>
      <c r="F86" s="247"/>
      <c r="G86" s="247"/>
      <c r="H86" s="247"/>
      <c r="I86" s="247"/>
      <c r="J86" s="247"/>
    </row>
    <row r="87" spans="2:11">
      <c r="B87" s="248" t="str">
        <f>CONVENTIONS!K90</f>
        <v>PRE</v>
      </c>
      <c r="C87" s="248" t="str">
        <f>_xlfn.TEXTJOIN(",",TRUE,IF(LEFT(Regions!$C$3,1)&lt;&gt;"*",Regions!$C$3,""),IF(LEFT(Regions!$D$3,1)&lt;&gt;"*",Regions!$D$3,""))</f>
        <v>IE,National</v>
      </c>
      <c r="D87" s="248" t="str">
        <f>CONVENTIONS!E90</f>
        <v>FT-SUPNGA</v>
      </c>
      <c r="E87" s="248" t="str">
        <f>CONVENTIONS!F90</f>
        <v>Fuel Tech - Natural Gas (SUP)</v>
      </c>
      <c r="F87" s="225" t="s">
        <v>10</v>
      </c>
      <c r="G87" s="236" t="s">
        <v>372</v>
      </c>
      <c r="H87" s="256" t="s">
        <v>72</v>
      </c>
      <c r="I87" s="267"/>
      <c r="J87" s="256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FT-SUPCOA</v>
      </c>
      <c r="E88" s="248" t="str">
        <f>CONVENTIONS!F91</f>
        <v>Fuel Tech - Coal (SUP)</v>
      </c>
      <c r="F88" s="269" t="s">
        <v>10</v>
      </c>
      <c r="G88" s="236" t="s">
        <v>372</v>
      </c>
      <c r="H88" s="249"/>
      <c r="I88" s="249"/>
      <c r="J88" s="249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FT-SUPWAS</v>
      </c>
      <c r="E89" s="248" t="str">
        <f>CONVENTIONS!F92</f>
        <v>Fuel Tech - Waste (SUP)</v>
      </c>
      <c r="F89" s="269" t="s">
        <v>10</v>
      </c>
      <c r="G89" s="236" t="s">
        <v>372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FT-SUPBIO</v>
      </c>
      <c r="E90" s="248" t="str">
        <f>CONVENTIONS!F93</f>
        <v>Fuel Tech - Biomass (SUP)</v>
      </c>
      <c r="F90" s="269" t="s">
        <v>10</v>
      </c>
      <c r="G90" s="236" t="s">
        <v>372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FT-SUPELC</v>
      </c>
      <c r="E91" s="248" t="str">
        <f>CONVENTIONS!F94</f>
        <v>Fuel Tech - Electricity (SUP)</v>
      </c>
      <c r="F91" s="225" t="s">
        <v>10</v>
      </c>
      <c r="G91" s="236" t="s">
        <v>372</v>
      </c>
      <c r="H91" s="249" t="s">
        <v>64</v>
      </c>
      <c r="I91" s="249"/>
      <c r="J91" s="24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H24" sqref="H24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239</v>
      </c>
      <c r="C1" s="219"/>
      <c r="D1" s="219"/>
      <c r="E1" s="220"/>
      <c r="F1" s="220"/>
      <c r="J1" s="216"/>
    </row>
    <row r="3" spans="2:19">
      <c r="E3" s="1" t="s">
        <v>59</v>
      </c>
    </row>
    <row r="4" spans="2:19">
      <c r="B4" s="221" t="s">
        <v>530</v>
      </c>
      <c r="C4" s="221" t="s">
        <v>2</v>
      </c>
      <c r="D4" s="221" t="s">
        <v>68</v>
      </c>
      <c r="E4" s="221" t="s">
        <v>39</v>
      </c>
      <c r="F4" s="222" t="s">
        <v>132</v>
      </c>
      <c r="G4" s="223" t="s">
        <v>153</v>
      </c>
      <c r="H4" s="222" t="s">
        <v>240</v>
      </c>
      <c r="I4" s="223" t="s">
        <v>446</v>
      </c>
      <c r="J4" s="223" t="s">
        <v>241</v>
      </c>
      <c r="K4" s="223" t="s">
        <v>242</v>
      </c>
    </row>
    <row r="5" spans="2:19" ht="15.75" thickBot="1">
      <c r="B5" s="224" t="s">
        <v>226</v>
      </c>
      <c r="C5" s="224"/>
      <c r="D5" s="224"/>
      <c r="E5" s="224"/>
      <c r="F5" s="224"/>
      <c r="G5" s="224"/>
      <c r="H5" s="224"/>
      <c r="I5" s="224" t="s">
        <v>159</v>
      </c>
      <c r="J5" s="224" t="s">
        <v>243</v>
      </c>
      <c r="K5" s="224" t="s">
        <v>244</v>
      </c>
    </row>
    <row r="6" spans="2:19">
      <c r="B6" s="216" t="str">
        <f>Processes!C87</f>
        <v>IE,National</v>
      </c>
      <c r="C6" s="216" t="str">
        <f>Processes!D87</f>
        <v>FT-SUPNGA</v>
      </c>
      <c r="D6" s="216" t="str">
        <f>Commodities!C21</f>
        <v>GASNAT</v>
      </c>
      <c r="E6" s="216" t="str">
        <f>Commodities!C53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Processes!C88</f>
        <v>IE,National</v>
      </c>
      <c r="C7" s="216" t="str">
        <f>Processes!D88</f>
        <v>FT-SUPCOA</v>
      </c>
      <c r="D7" s="216" t="str">
        <f>Commodities!C7</f>
        <v>COAHAR</v>
      </c>
      <c r="E7" s="216" t="str">
        <f>Commodities!C52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Processes!C89</f>
        <v>IE,National</v>
      </c>
      <c r="C8" s="216" t="str">
        <f>Processes!D89</f>
        <v>FT-SUPWAS</v>
      </c>
      <c r="D8" s="216" t="str">
        <f>Commodities!C27</f>
        <v>MSWAS</v>
      </c>
      <c r="E8" s="216" t="str">
        <f>Commodities!C56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Processes!C90</f>
        <v>IE,National</v>
      </c>
      <c r="C9" s="216" t="str">
        <f>Processes!D90</f>
        <v>FT-SUPBIO</v>
      </c>
      <c r="D9" s="216" t="str">
        <f>_xlfn.TEXTJOIN(", ",TRUE,Commodities!C37,Commodities!C41,Commodities!C42)</f>
        <v>BIOWOO, BIOWPE, BIOWCH</v>
      </c>
      <c r="E9" s="216" t="str">
        <f>Commodities!C54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Processes!C91</f>
        <v>IE,National</v>
      </c>
      <c r="C10" s="216" t="str">
        <f>Processes!D91</f>
        <v>FT-SUPELC</v>
      </c>
      <c r="D10" s="216" t="s">
        <v>69</v>
      </c>
      <c r="E10" s="216" t="str">
        <f>Commodities!C55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Q62" sqref="Q62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561</v>
      </c>
      <c r="C1" s="12"/>
      <c r="D1" s="4"/>
    </row>
    <row r="2" spans="2:20" s="216" customFormat="1"/>
    <row r="3" spans="2:20" ht="18.75">
      <c r="G3" s="474" t="s">
        <v>580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530</v>
      </c>
      <c r="D4" s="7" t="s">
        <v>2</v>
      </c>
      <c r="E4" s="7" t="s">
        <v>562</v>
      </c>
      <c r="F4" s="17" t="s">
        <v>582</v>
      </c>
      <c r="G4" s="17" t="s">
        <v>39</v>
      </c>
      <c r="H4" s="36" t="s">
        <v>568</v>
      </c>
      <c r="I4" s="8" t="s">
        <v>563</v>
      </c>
      <c r="J4" s="8" t="s">
        <v>564</v>
      </c>
      <c r="K4" s="8" t="s">
        <v>565</v>
      </c>
      <c r="L4" s="8" t="s">
        <v>566</v>
      </c>
      <c r="M4" s="8" t="s">
        <v>567</v>
      </c>
      <c r="N4" s="62" t="s">
        <v>82</v>
      </c>
    </row>
    <row r="5" spans="2:20" ht="26.25" thickBot="1">
      <c r="C5" s="10" t="s">
        <v>532</v>
      </c>
      <c r="D5" s="10" t="s">
        <v>47</v>
      </c>
      <c r="E5" s="10" t="s">
        <v>48</v>
      </c>
      <c r="F5" s="10" t="s">
        <v>581</v>
      </c>
      <c r="G5" s="10" t="s">
        <v>49</v>
      </c>
      <c r="H5" s="10"/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579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579</v>
      </c>
      <c r="R7" s="35" t="s">
        <v>583</v>
      </c>
      <c r="T7" s="216" t="s">
        <v>584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579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585</v>
      </c>
      <c r="S9" s="35" t="s">
        <v>586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587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588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589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548</v>
      </c>
      <c r="D24" s="463"/>
      <c r="E24" s="463"/>
      <c r="F24" s="464"/>
      <c r="G24" s="497" t="s">
        <v>544</v>
      </c>
      <c r="H24" s="497"/>
      <c r="I24" s="497"/>
      <c r="J24" s="498"/>
      <c r="K24" s="499" t="s">
        <v>545</v>
      </c>
      <c r="L24" s="500"/>
      <c r="M24" s="501" t="s">
        <v>546</v>
      </c>
      <c r="N24" s="500"/>
      <c r="S24"/>
    </row>
    <row r="25" spans="3:21">
      <c r="C25" s="458" t="s">
        <v>547</v>
      </c>
      <c r="D25" s="458" t="s">
        <v>80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534</v>
      </c>
      <c r="D26" s="450" t="s">
        <v>533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536</v>
      </c>
      <c r="D27" s="450" t="s">
        <v>538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535</v>
      </c>
      <c r="D28" s="454" t="s">
        <v>539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537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549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540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541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542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550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543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543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543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548</v>
      </c>
      <c r="D42" s="463"/>
      <c r="E42" s="463"/>
      <c r="F42" s="464"/>
      <c r="G42" s="497" t="s">
        <v>544</v>
      </c>
      <c r="H42" s="497"/>
      <c r="I42" s="497"/>
      <c r="J42" s="498"/>
      <c r="K42" s="499" t="s">
        <v>545</v>
      </c>
      <c r="L42" s="500"/>
      <c r="M42" s="501" t="s">
        <v>578</v>
      </c>
      <c r="N42" s="500"/>
      <c r="O42"/>
    </row>
    <row r="43" spans="3:20">
      <c r="C43" s="458" t="s">
        <v>570</v>
      </c>
      <c r="D43" s="458" t="s">
        <v>80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534</v>
      </c>
      <c r="D44" s="450" t="s">
        <v>571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536</v>
      </c>
      <c r="D45" s="450" t="s">
        <v>572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535</v>
      </c>
      <c r="D46" s="454" t="s">
        <v>573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569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549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574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575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576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550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577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577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577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40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86</v>
      </c>
      <c r="C2" s="3"/>
      <c r="D2" s="3"/>
      <c r="E2" s="13" t="s">
        <v>114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530</v>
      </c>
      <c r="C3" s="17" t="s">
        <v>2</v>
      </c>
      <c r="D3" s="17" t="s">
        <v>562</v>
      </c>
      <c r="E3" s="17" t="s">
        <v>39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6" t="s">
        <v>46</v>
      </c>
      <c r="L3" s="124" t="s">
        <v>70</v>
      </c>
    </row>
    <row r="4" spans="2:12" ht="32.450000000000003" customHeight="1" thickBot="1">
      <c r="B4" s="10" t="s">
        <v>531</v>
      </c>
      <c r="C4" s="10" t="s">
        <v>60</v>
      </c>
      <c r="D4" s="10" t="s">
        <v>48</v>
      </c>
      <c r="E4" s="10" t="s">
        <v>49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86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530</v>
      </c>
      <c r="C23" s="17" t="s">
        <v>2</v>
      </c>
      <c r="D23" s="17" t="s">
        <v>562</v>
      </c>
      <c r="E23" s="17" t="s">
        <v>582</v>
      </c>
      <c r="F23" s="17" t="s">
        <v>39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70</v>
      </c>
    </row>
    <row r="24" spans="2:18" ht="26.25" thickBot="1">
      <c r="B24" s="10" t="s">
        <v>531</v>
      </c>
      <c r="C24" s="10" t="s">
        <v>60</v>
      </c>
      <c r="D24" s="10" t="s">
        <v>48</v>
      </c>
      <c r="E24" s="10" t="s">
        <v>591</v>
      </c>
      <c r="F24" s="10" t="s">
        <v>49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9" t="s">
        <v>50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590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116</v>
      </c>
      <c r="C27" s="3"/>
      <c r="D27" s="3"/>
      <c r="E27" s="13" t="s">
        <v>115</v>
      </c>
      <c r="F27" s="66"/>
      <c r="G27" s="122"/>
      <c r="H27" s="122"/>
      <c r="I27" s="122"/>
      <c r="J27" s="122"/>
      <c r="K27" s="122"/>
      <c r="L27" s="122"/>
      <c r="N27" s="177" t="s">
        <v>160</v>
      </c>
      <c r="O27" s="175"/>
      <c r="P27" s="175"/>
      <c r="Q27" s="175"/>
      <c r="R27" s="175"/>
    </row>
    <row r="28" spans="2:18">
      <c r="B28" s="17" t="s">
        <v>530</v>
      </c>
      <c r="C28" s="17" t="s">
        <v>2</v>
      </c>
      <c r="D28" s="17" t="s">
        <v>562</v>
      </c>
      <c r="E28" s="17" t="s">
        <v>39</v>
      </c>
      <c r="F28" s="36" t="s">
        <v>291</v>
      </c>
      <c r="G28" s="36" t="s">
        <v>117</v>
      </c>
      <c r="H28" s="36" t="s">
        <v>118</v>
      </c>
      <c r="I28" s="36" t="s">
        <v>119</v>
      </c>
      <c r="J28" s="36" t="s">
        <v>120</v>
      </c>
      <c r="K28" s="124" t="s">
        <v>70</v>
      </c>
      <c r="N28" s="216" t="s">
        <v>161</v>
      </c>
    </row>
    <row r="29" spans="2:18" ht="15.75" thickBot="1">
      <c r="B29" s="10" t="s">
        <v>531</v>
      </c>
      <c r="C29" s="10" t="s">
        <v>60</v>
      </c>
      <c r="D29" s="10" t="s">
        <v>48</v>
      </c>
      <c r="E29" s="10" t="s">
        <v>49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125"/>
      <c r="N29" s="176"/>
      <c r="O29" s="176"/>
      <c r="P29" s="214" t="s">
        <v>162</v>
      </c>
      <c r="Q29" s="214"/>
      <c r="R29" s="214" t="s">
        <v>163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121</v>
      </c>
      <c r="N30" s="185" t="s">
        <v>164</v>
      </c>
      <c r="O30" s="212" t="s">
        <v>165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87</v>
      </c>
      <c r="C40" s="3"/>
      <c r="D40" s="4"/>
      <c r="E40" s="13" t="s">
        <v>83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530</v>
      </c>
      <c r="C41" s="17" t="s">
        <v>2</v>
      </c>
      <c r="D41" s="17" t="s">
        <v>562</v>
      </c>
      <c r="E41" s="17" t="s">
        <v>39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70</v>
      </c>
      <c r="P41" s="36"/>
      <c r="R41"/>
      <c r="S41"/>
      <c r="T41"/>
      <c r="U41"/>
      <c r="V41"/>
      <c r="W41"/>
    </row>
    <row r="42" spans="2:23" ht="15.75" thickBot="1">
      <c r="B42" s="9" t="s">
        <v>531</v>
      </c>
      <c r="C42" s="9" t="s">
        <v>60</v>
      </c>
      <c r="D42" s="9" t="s">
        <v>48</v>
      </c>
      <c r="E42" s="9" t="s">
        <v>49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452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468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230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231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232</v>
      </c>
      <c r="P46" s="75"/>
      <c r="R46"/>
      <c r="S46"/>
      <c r="T46"/>
      <c r="U46"/>
      <c r="V46"/>
      <c r="W46"/>
    </row>
    <row r="47" spans="2:23" ht="15.75" thickBot="1">
      <c r="B47" s="70" t="s">
        <v>84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85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468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230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231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232</v>
      </c>
      <c r="P51" s="75"/>
      <c r="R51" s="40"/>
    </row>
    <row r="52" spans="2:18" ht="15.75" thickBot="1">
      <c r="B52" s="70" t="s">
        <v>84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229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233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230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231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232</v>
      </c>
      <c r="P56" s="75"/>
      <c r="R56" s="40"/>
    </row>
    <row r="57" spans="2:18" ht="15.75" thickBot="1">
      <c r="B57" s="70" t="s">
        <v>84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85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233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230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231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232</v>
      </c>
      <c r="P61" s="75"/>
      <c r="R61" s="40"/>
    </row>
    <row r="62" spans="2:18" ht="15.75" thickBot="1">
      <c r="B62" s="72" t="s">
        <v>84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85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A23" sqref="A23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51</v>
      </c>
      <c r="C2" s="11"/>
      <c r="D2" s="12"/>
      <c r="E2" s="13" t="s">
        <v>38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530</v>
      </c>
      <c r="C3" s="16" t="s">
        <v>2</v>
      </c>
      <c r="D3" s="16" t="s">
        <v>3</v>
      </c>
      <c r="E3" s="17" t="s">
        <v>39</v>
      </c>
      <c r="F3" s="18" t="s">
        <v>52</v>
      </c>
      <c r="G3" s="19" t="s">
        <v>290</v>
      </c>
      <c r="H3" s="19" t="s">
        <v>46</v>
      </c>
      <c r="I3" s="19" t="s">
        <v>450</v>
      </c>
      <c r="J3" s="19" t="s">
        <v>594</v>
      </c>
      <c r="K3" s="19" t="s">
        <v>595</v>
      </c>
      <c r="L3" s="19" t="s">
        <v>222</v>
      </c>
      <c r="M3" s="19" t="s">
        <v>223</v>
      </c>
    </row>
    <row r="4" spans="2:15" ht="15.75" thickBot="1">
      <c r="B4" s="10" t="s">
        <v>532</v>
      </c>
      <c r="C4" s="10" t="s">
        <v>47</v>
      </c>
      <c r="D4" s="10" t="s">
        <v>48</v>
      </c>
      <c r="E4" s="9"/>
      <c r="F4" s="9" t="s">
        <v>10</v>
      </c>
      <c r="G4" s="9" t="s">
        <v>55</v>
      </c>
      <c r="H4" s="9" t="s">
        <v>55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C31*Conversions!C2</f>
        <v>82.479960000000005</v>
      </c>
      <c r="K5" s="81">
        <f>C32*Conversions!C2</f>
        <v>33.494399999999999</v>
      </c>
      <c r="L5" s="81">
        <f>C33*Conversions!C2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70</v>
      </c>
      <c r="C9" s="50"/>
      <c r="D9" s="50"/>
      <c r="E9" s="50"/>
      <c r="F9" s="505" t="s">
        <v>238</v>
      </c>
      <c r="G9" s="505"/>
      <c r="H9" s="505"/>
      <c r="I9" s="270" t="s">
        <v>237</v>
      </c>
      <c r="J9" s="270" t="s">
        <v>600</v>
      </c>
      <c r="K9" s="270" t="s">
        <v>599</v>
      </c>
      <c r="L9" s="173" t="s">
        <v>236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56</v>
      </c>
      <c r="C13" s="11"/>
      <c r="D13" s="12"/>
      <c r="E13" s="13" t="s">
        <v>59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530</v>
      </c>
      <c r="C14" s="16" t="s">
        <v>2</v>
      </c>
      <c r="D14" s="16" t="s">
        <v>3</v>
      </c>
      <c r="E14" s="17" t="s">
        <v>39</v>
      </c>
      <c r="F14" s="18" t="s">
        <v>40</v>
      </c>
      <c r="G14" s="19" t="s">
        <v>53</v>
      </c>
      <c r="H14" s="19" t="s">
        <v>54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532</v>
      </c>
      <c r="C15" s="9" t="s">
        <v>47</v>
      </c>
      <c r="D15" s="9" t="s">
        <v>48</v>
      </c>
      <c r="E15" s="9"/>
      <c r="F15" s="9" t="s">
        <v>55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8" spans="2:15">
      <c r="B28" s="64" t="s">
        <v>592</v>
      </c>
    </row>
    <row r="29" spans="2:15">
      <c r="B29" s="494" t="s">
        <v>598</v>
      </c>
      <c r="C29" s="492" t="s">
        <v>593</v>
      </c>
    </row>
    <row r="30" spans="2:15">
      <c r="B30" s="495">
        <v>2019</v>
      </c>
      <c r="C30" s="491">
        <v>2500</v>
      </c>
    </row>
    <row r="31" spans="2:15">
      <c r="B31" s="495">
        <v>2020</v>
      </c>
      <c r="C31" s="491">
        <v>1970</v>
      </c>
    </row>
    <row r="32" spans="2:15">
      <c r="B32" s="495">
        <v>2025</v>
      </c>
      <c r="C32" s="491">
        <v>800</v>
      </c>
    </row>
    <row r="33" spans="2:3">
      <c r="B33" s="496">
        <v>2027</v>
      </c>
      <c r="C33" s="493">
        <v>600</v>
      </c>
    </row>
    <row r="34" spans="2:3">
      <c r="B34" s="215" t="s">
        <v>596</v>
      </c>
    </row>
    <row r="35" spans="2:3">
      <c r="B35" s="442" t="s">
        <v>597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138</v>
      </c>
      <c r="C2" s="3"/>
      <c r="D2" s="3"/>
      <c r="E2" s="13" t="s">
        <v>59</v>
      </c>
      <c r="F2" s="138"/>
      <c r="G2" s="138"/>
    </row>
    <row r="3" spans="2:18">
      <c r="B3" s="17" t="s">
        <v>530</v>
      </c>
      <c r="C3" s="17" t="s">
        <v>2</v>
      </c>
      <c r="D3" s="17" t="s">
        <v>3</v>
      </c>
      <c r="E3" s="17" t="s">
        <v>39</v>
      </c>
      <c r="F3" s="36" t="s">
        <v>290</v>
      </c>
      <c r="G3" s="124" t="s">
        <v>70</v>
      </c>
    </row>
    <row r="4" spans="2:18" ht="13.5" thickBot="1">
      <c r="B4" s="9" t="s">
        <v>531</v>
      </c>
      <c r="C4" s="9" t="s">
        <v>60</v>
      </c>
      <c r="D4" s="10" t="s">
        <v>48</v>
      </c>
      <c r="E4" s="10" t="s">
        <v>49</v>
      </c>
      <c r="F4" s="9" t="s">
        <v>50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149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152</v>
      </c>
      <c r="C2" s="154"/>
      <c r="D2" s="154"/>
      <c r="E2" s="155"/>
      <c r="F2" s="5" t="s">
        <v>38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530</v>
      </c>
      <c r="C3" s="151" t="s">
        <v>2</v>
      </c>
      <c r="D3" s="151" t="s">
        <v>3</v>
      </c>
      <c r="E3" s="151" t="s">
        <v>68</v>
      </c>
      <c r="F3" s="151" t="s">
        <v>39</v>
      </c>
      <c r="G3" s="150" t="s">
        <v>448</v>
      </c>
      <c r="H3" s="150" t="s">
        <v>234</v>
      </c>
      <c r="I3" s="150" t="s">
        <v>451</v>
      </c>
      <c r="J3" s="150" t="s">
        <v>449</v>
      </c>
      <c r="K3" s="149" t="s">
        <v>450</v>
      </c>
      <c r="L3" s="149" t="s">
        <v>222</v>
      </c>
      <c r="M3" s="149" t="s">
        <v>223</v>
      </c>
      <c r="N3" s="149" t="s">
        <v>153</v>
      </c>
      <c r="O3" s="149" t="s">
        <v>154</v>
      </c>
      <c r="P3" s="149" t="s">
        <v>292</v>
      </c>
      <c r="Q3" s="152" t="s">
        <v>70</v>
      </c>
      <c r="R3" s="182"/>
      <c r="S3" s="182"/>
      <c r="T3" s="182"/>
    </row>
    <row r="4" spans="2:26" ht="14.25" customHeight="1" thickBot="1">
      <c r="B4" s="10" t="s">
        <v>155</v>
      </c>
      <c r="C4" s="10"/>
      <c r="D4" s="10"/>
      <c r="E4" s="10"/>
      <c r="F4" s="10"/>
      <c r="G4" s="195" t="s">
        <v>227</v>
      </c>
      <c r="H4" s="9"/>
      <c r="I4" s="9"/>
      <c r="J4" s="9"/>
      <c r="K4" s="9"/>
      <c r="L4" s="9"/>
      <c r="M4" s="9"/>
      <c r="N4" s="9" t="s">
        <v>156</v>
      </c>
      <c r="O4" s="9" t="s">
        <v>157</v>
      </c>
      <c r="P4" s="9" t="s">
        <v>55</v>
      </c>
      <c r="Q4" s="10"/>
      <c r="R4" s="182"/>
      <c r="S4" s="182"/>
      <c r="T4" s="182"/>
    </row>
    <row r="5" spans="2:26">
      <c r="B5" s="157" t="str">
        <f>Processes!C85</f>
        <v>IE,National</v>
      </c>
      <c r="C5" s="157" t="str">
        <f>Processes!D85</f>
        <v>SREFOILCRD_Whitegate</v>
      </c>
      <c r="D5" s="157" t="str">
        <f>Processes!E85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228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178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179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180</v>
      </c>
      <c r="R8" s="182"/>
      <c r="S8" s="182"/>
      <c r="T8" s="182"/>
    </row>
    <row r="9" spans="2:26">
      <c r="C9" s="163" t="s">
        <v>226</v>
      </c>
      <c r="D9" s="162"/>
      <c r="E9" s="161"/>
      <c r="F9" s="158" t="s">
        <v>226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181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182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183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184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185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186</v>
      </c>
      <c r="R14" s="182"/>
      <c r="S14" s="182"/>
      <c r="T14" s="182"/>
    </row>
    <row r="15" spans="2:26">
      <c r="C15" s="163" t="s">
        <v>226</v>
      </c>
      <c r="D15" s="162"/>
      <c r="E15" s="161"/>
      <c r="F15" s="158" t="s">
        <v>226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187</v>
      </c>
      <c r="R15" s="182"/>
      <c r="S15" s="182"/>
      <c r="T15" s="182"/>
    </row>
    <row r="16" spans="2:26">
      <c r="C16" s="163" t="s">
        <v>226</v>
      </c>
      <c r="D16" s="32"/>
      <c r="E16" s="32"/>
      <c r="F16" s="158" t="s">
        <v>226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188</v>
      </c>
      <c r="R16" s="182"/>
      <c r="S16" s="182"/>
      <c r="T16" s="182"/>
      <c r="X16" s="164"/>
      <c r="Y16" s="164"/>
      <c r="Z16" s="164"/>
    </row>
    <row r="17" spans="3:30">
      <c r="C17" s="163" t="s">
        <v>226</v>
      </c>
      <c r="D17" s="32"/>
      <c r="E17" s="32"/>
      <c r="F17" s="158" t="s">
        <v>226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189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470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226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226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226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226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abSelected="1" topLeftCell="B1" workbookViewId="0">
      <selection activeCell="O25" sqref="O2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58</v>
      </c>
      <c r="C2" s="12"/>
      <c r="D2" s="12"/>
      <c r="F2" s="13" t="s">
        <v>81</v>
      </c>
      <c r="G2" s="158"/>
      <c r="H2" s="14"/>
      <c r="I2" s="14"/>
      <c r="J2" s="14"/>
      <c r="K2" s="14"/>
      <c r="L2" s="14"/>
    </row>
    <row r="3" spans="2:20" ht="25.5">
      <c r="B3" s="16" t="s">
        <v>530</v>
      </c>
      <c r="C3" s="16" t="s">
        <v>2</v>
      </c>
      <c r="D3" s="16" t="s">
        <v>3</v>
      </c>
      <c r="E3" s="17" t="s">
        <v>68</v>
      </c>
      <c r="F3" s="17" t="s">
        <v>39</v>
      </c>
      <c r="G3" s="19" t="s">
        <v>41</v>
      </c>
      <c r="H3" s="19" t="s">
        <v>42</v>
      </c>
      <c r="I3" s="19" t="s">
        <v>44</v>
      </c>
      <c r="J3" s="19" t="s">
        <v>45</v>
      </c>
      <c r="K3" s="19" t="s">
        <v>46</v>
      </c>
      <c r="L3" s="19" t="s">
        <v>447</v>
      </c>
      <c r="M3" s="19" t="s">
        <v>65</v>
      </c>
      <c r="N3" s="19" t="s">
        <v>66</v>
      </c>
      <c r="O3" s="79" t="s">
        <v>67</v>
      </c>
    </row>
    <row r="4" spans="2:20" ht="15.75" thickBot="1">
      <c r="B4" s="21" t="s">
        <v>532</v>
      </c>
      <c r="C4" s="21" t="s">
        <v>47</v>
      </c>
      <c r="D4" s="22" t="s">
        <v>48</v>
      </c>
      <c r="E4" s="22"/>
      <c r="F4" s="22"/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Processes!C83</f>
        <v>IE,National</v>
      </c>
      <c r="C5" s="35" t="str">
        <f>Processes!D83</f>
        <v>IMPELC_UK</v>
      </c>
      <c r="D5" s="35" t="str">
        <f>Processes!E83</f>
        <v>Import of Electricity - UK</v>
      </c>
      <c r="F5" s="35" t="str">
        <f>Commodities!C57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Processes!C84</f>
        <v>IE,National</v>
      </c>
      <c r="C6" s="42" t="str">
        <f>Processes!D84</f>
        <v>EXPELC_UK</v>
      </c>
      <c r="D6" s="42" t="str">
        <f>Processes!E84</f>
        <v>Export of Electricity - UK</v>
      </c>
      <c r="E6" s="42" t="str">
        <f>Commodities!C57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70</v>
      </c>
      <c r="C7" s="50"/>
      <c r="D7" s="50"/>
      <c r="E7" s="50"/>
      <c r="F7" s="50"/>
      <c r="G7" s="505" t="s">
        <v>166</v>
      </c>
      <c r="H7" s="505"/>
      <c r="I7" s="505"/>
      <c r="J7" s="505"/>
      <c r="K7" s="505"/>
      <c r="L7" s="271" t="s">
        <v>71</v>
      </c>
      <c r="M7" s="505" t="s">
        <v>235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136</v>
      </c>
      <c r="F12"/>
      <c r="G12" t="s">
        <v>135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134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133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132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131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130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137</v>
      </c>
      <c r="N18"/>
      <c r="O18"/>
      <c r="P18"/>
    </row>
    <row r="19" spans="3:20">
      <c r="C19" t="s">
        <v>129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128</v>
      </c>
      <c r="O19"/>
      <c r="P19"/>
    </row>
    <row r="20" spans="3:20">
      <c r="C20" t="s">
        <v>127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126</v>
      </c>
      <c r="N20" t="s">
        <v>125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124</v>
      </c>
      <c r="N22" t="s">
        <v>123</v>
      </c>
      <c r="O22"/>
      <c r="P22" t="s">
        <v>122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281</v>
      </c>
      <c r="B1" s="227"/>
      <c r="C1" s="228"/>
      <c r="D1" s="228"/>
      <c r="E1" s="228"/>
    </row>
    <row r="4" spans="1:6">
      <c r="B4" s="1" t="s">
        <v>282</v>
      </c>
    </row>
    <row r="5" spans="1:6" ht="15.75" thickBot="1">
      <c r="B5" s="229" t="s">
        <v>16</v>
      </c>
      <c r="C5" s="230" t="str">
        <f>Commodities!C53</f>
        <v>SUPNGA</v>
      </c>
      <c r="D5" s="230" t="str">
        <f>Commodities!C52</f>
        <v>SUPCOA</v>
      </c>
      <c r="E5" s="230" t="str">
        <f>Commodities!C56</f>
        <v>SUPWAS</v>
      </c>
      <c r="F5" s="230" t="s">
        <v>283</v>
      </c>
    </row>
    <row r="6" spans="1:6">
      <c r="B6" s="217" t="str">
        <f>Commodities!C67</f>
        <v>SUPCO2N</v>
      </c>
      <c r="C6" s="92">
        <v>56.1</v>
      </c>
      <c r="D6" s="92">
        <v>96.1</v>
      </c>
      <c r="E6" s="92">
        <v>75.3</v>
      </c>
      <c r="F6" s="92" t="s">
        <v>284</v>
      </c>
    </row>
    <row r="7" spans="1:6">
      <c r="B7" s="217" t="str">
        <f>Commodities!C63</f>
        <v>SUPCH4N</v>
      </c>
      <c r="C7" s="92"/>
      <c r="D7" s="92"/>
      <c r="E7" s="92"/>
    </row>
    <row r="8" spans="1:6">
      <c r="B8" s="217" t="str">
        <f>Commodities!C66</f>
        <v>SUPSO2N</v>
      </c>
      <c r="C8" s="92"/>
      <c r="D8" s="92"/>
      <c r="E8" s="92"/>
    </row>
    <row r="9" spans="1:6">
      <c r="B9" s="217" t="str">
        <f>Commodities!C70</f>
        <v>SUPNOXN</v>
      </c>
      <c r="C9" s="92"/>
      <c r="D9" s="92"/>
      <c r="E9" s="92"/>
    </row>
    <row r="10" spans="1:6">
      <c r="B10" s="216" t="str">
        <f>Commodities!C71</f>
        <v>SUPPM10</v>
      </c>
    </row>
    <row r="11" spans="1:6">
      <c r="B11" s="216" t="str">
        <f>Commodities!C72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90</v>
      </c>
      <c r="B1" s="86" t="s">
        <v>91</v>
      </c>
      <c r="C1" s="86"/>
      <c r="D1" s="86"/>
      <c r="E1" s="86"/>
      <c r="F1" s="86"/>
      <c r="G1" s="86"/>
      <c r="H1" s="86"/>
      <c r="I1" s="86"/>
      <c r="J1" s="64" t="s">
        <v>92</v>
      </c>
      <c r="P1" s="509" t="s">
        <v>93</v>
      </c>
      <c r="Q1" s="509"/>
    </row>
    <row r="2" spans="1:22">
      <c r="H2" s="86"/>
      <c r="I2" s="86"/>
      <c r="J2" s="53" t="s">
        <v>94</v>
      </c>
      <c r="K2" s="54">
        <v>41.868000000000002</v>
      </c>
      <c r="L2" s="53" t="s">
        <v>95</v>
      </c>
      <c r="P2" s="94" t="s">
        <v>96</v>
      </c>
      <c r="Q2" s="95">
        <v>2010</v>
      </c>
    </row>
    <row r="3" spans="1:22" ht="15.75" thickBot="1">
      <c r="A3" s="96" t="s">
        <v>97</v>
      </c>
      <c r="B3" s="108"/>
      <c r="H3" s="86"/>
      <c r="I3" s="86"/>
      <c r="J3" s="53" t="s">
        <v>98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99</v>
      </c>
      <c r="H4" s="86"/>
      <c r="I4" s="86"/>
      <c r="J4" s="34"/>
      <c r="K4" s="101"/>
      <c r="L4" s="34"/>
      <c r="P4" s="86" t="s">
        <v>100</v>
      </c>
      <c r="Q4" s="86"/>
    </row>
    <row r="5" spans="1:22" ht="15.75" thickBot="1">
      <c r="A5" s="102" t="s">
        <v>101</v>
      </c>
      <c r="H5" s="86"/>
      <c r="I5" s="103" t="s">
        <v>102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101</v>
      </c>
    </row>
    <row r="7" spans="1:22" ht="15.75" thickBot="1">
      <c r="A7" s="107" t="s">
        <v>103</v>
      </c>
      <c r="B7" s="108" t="s">
        <v>104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105</v>
      </c>
      <c r="Q7" s="111"/>
      <c r="R7" s="111"/>
      <c r="S7" s="111"/>
    </row>
    <row r="8" spans="1:22" ht="15.75" thickBot="1">
      <c r="A8" s="107" t="s">
        <v>103</v>
      </c>
      <c r="B8" s="108" t="s">
        <v>106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50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107</v>
      </c>
      <c r="Q8" s="111"/>
      <c r="R8" s="111"/>
      <c r="S8" s="111"/>
    </row>
    <row r="9" spans="1:22" ht="15.75" thickBot="1">
      <c r="A9" s="107" t="s">
        <v>108</v>
      </c>
      <c r="B9" s="108" t="s">
        <v>104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109</v>
      </c>
      <c r="Q9" s="111"/>
      <c r="R9" s="111"/>
      <c r="S9" s="111"/>
    </row>
    <row r="10" spans="1:22" ht="15.75" thickBot="1">
      <c r="A10" s="107" t="s">
        <v>108</v>
      </c>
      <c r="B10" s="108" t="s">
        <v>106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50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110</v>
      </c>
      <c r="Q10" s="111"/>
      <c r="R10" s="111"/>
      <c r="S10" s="111"/>
    </row>
    <row r="11" spans="1:22" ht="15.75" thickBot="1">
      <c r="A11" s="107" t="s">
        <v>88</v>
      </c>
      <c r="B11" s="108" t="s">
        <v>104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88</v>
      </c>
      <c r="B12" s="108" t="s">
        <v>106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50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89</v>
      </c>
      <c r="B13" s="108" t="s">
        <v>104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89</v>
      </c>
      <c r="B14" s="108" t="s">
        <v>106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50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105</v>
      </c>
      <c r="B16" s="55"/>
      <c r="C16" s="55"/>
      <c r="D16" s="55"/>
      <c r="E16" s="55"/>
      <c r="F16" s="55"/>
      <c r="G16" s="55"/>
      <c r="H16" s="86"/>
      <c r="I16" s="103" t="s">
        <v>102</v>
      </c>
      <c r="J16" s="86"/>
      <c r="P16" t="s">
        <v>111</v>
      </c>
      <c r="V16" s="103" t="s">
        <v>112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103</v>
      </c>
      <c r="B18" s="108" t="s">
        <v>104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103</v>
      </c>
      <c r="B19" s="108" t="s">
        <v>106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50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108</v>
      </c>
      <c r="B20" s="108" t="s">
        <v>104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108</v>
      </c>
      <c r="B21" s="108" t="s">
        <v>106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50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88</v>
      </c>
      <c r="B22" s="108" t="s">
        <v>104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88</v>
      </c>
      <c r="B23" s="108" t="s">
        <v>106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50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89</v>
      </c>
      <c r="B24" s="108" t="s">
        <v>104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89</v>
      </c>
      <c r="B25" s="108" t="s">
        <v>106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50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107</v>
      </c>
      <c r="H26" s="86"/>
      <c r="I26" s="103" t="s">
        <v>102</v>
      </c>
      <c r="J26" s="92"/>
      <c r="K26" s="82"/>
      <c r="L26" s="82"/>
      <c r="M26" s="82"/>
      <c r="N26" s="82"/>
      <c r="P26" t="s">
        <v>111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103</v>
      </c>
      <c r="B28" s="108" t="s">
        <v>104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103</v>
      </c>
      <c r="B29" s="108" t="s">
        <v>106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50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108</v>
      </c>
      <c r="B30" s="108" t="s">
        <v>104</v>
      </c>
      <c r="C30" s="108" t="s">
        <v>113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108</v>
      </c>
      <c r="B31" s="108" t="s">
        <v>106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50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88</v>
      </c>
      <c r="B32" s="108" t="s">
        <v>104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88</v>
      </c>
      <c r="B33" s="108" t="s">
        <v>106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50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89</v>
      </c>
      <c r="B34" s="108" t="s">
        <v>104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89</v>
      </c>
      <c r="B35" s="108" t="s">
        <v>106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50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109</v>
      </c>
      <c r="B37" s="55"/>
      <c r="C37" s="55"/>
      <c r="D37" s="55"/>
      <c r="E37" s="55"/>
      <c r="F37" s="55"/>
      <c r="G37" s="55"/>
      <c r="H37" s="86"/>
      <c r="I37" s="103" t="s">
        <v>102</v>
      </c>
      <c r="J37" s="92"/>
      <c r="K37" s="82"/>
      <c r="L37" s="82"/>
      <c r="M37" s="82"/>
      <c r="N37" s="82"/>
      <c r="P37" t="s">
        <v>111</v>
      </c>
      <c r="V37" s="103" t="s">
        <v>112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103</v>
      </c>
      <c r="B39" s="108" t="s">
        <v>104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103</v>
      </c>
      <c r="B40" s="108" t="s">
        <v>106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50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108</v>
      </c>
      <c r="B41" s="108" t="s">
        <v>104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108</v>
      </c>
      <c r="B42" s="108" t="s">
        <v>106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50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88</v>
      </c>
      <c r="B43" s="108" t="s">
        <v>104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88</v>
      </c>
      <c r="B44" s="108" t="s">
        <v>106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50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89</v>
      </c>
      <c r="B45" s="108" t="s">
        <v>104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89</v>
      </c>
      <c r="B46" s="108" t="s">
        <v>106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50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110</v>
      </c>
      <c r="H48" s="86"/>
      <c r="I48" s="103" t="s">
        <v>102</v>
      </c>
      <c r="J48" s="92"/>
      <c r="K48" s="82"/>
      <c r="L48" s="82"/>
      <c r="M48" s="82"/>
      <c r="N48" s="82"/>
      <c r="P48" t="s">
        <v>111</v>
      </c>
      <c r="V48" s="103" t="s">
        <v>112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103</v>
      </c>
      <c r="B50" s="108" t="s">
        <v>104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103</v>
      </c>
      <c r="B51" s="108" t="s">
        <v>106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50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108</v>
      </c>
      <c r="B52" s="108" t="s">
        <v>104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108</v>
      </c>
      <c r="B53" s="108" t="s">
        <v>106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50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88</v>
      </c>
      <c r="B54" s="108" t="s">
        <v>104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88</v>
      </c>
      <c r="B55" s="108" t="s">
        <v>106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50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89</v>
      </c>
      <c r="B56" s="108" t="s">
        <v>104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89</v>
      </c>
      <c r="B57" s="108" t="s">
        <v>106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50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555</v>
      </c>
      <c r="B1" s="93"/>
    </row>
    <row r="2" spans="1:5">
      <c r="A2" s="178" t="s">
        <v>98</v>
      </c>
      <c r="B2" s="92" t="s">
        <v>554</v>
      </c>
      <c r="C2" s="178">
        <v>4.1868000000000002E-2</v>
      </c>
      <c r="D2" s="178" t="s">
        <v>10</v>
      </c>
    </row>
    <row r="3" spans="1:5">
      <c r="A3" s="178" t="s">
        <v>551</v>
      </c>
      <c r="B3" s="92" t="s">
        <v>554</v>
      </c>
      <c r="C3" s="178">
        <v>1.0550999999999999</v>
      </c>
      <c r="D3" s="178" t="s">
        <v>95</v>
      </c>
    </row>
    <row r="4" spans="1:5">
      <c r="A4" s="178" t="s">
        <v>94</v>
      </c>
      <c r="B4" s="92" t="s">
        <v>554</v>
      </c>
      <c r="C4" s="178">
        <v>7.33</v>
      </c>
      <c r="D4" s="178" t="s">
        <v>552</v>
      </c>
      <c r="E4" s="472"/>
    </row>
    <row r="5" spans="1:5">
      <c r="A5" s="178" t="s">
        <v>553</v>
      </c>
      <c r="B5" s="92" t="s">
        <v>554</v>
      </c>
      <c r="C5" s="178">
        <f>C2/C4*1000</f>
        <v>5.7118690313778995</v>
      </c>
      <c r="D5" s="178" t="s">
        <v>95</v>
      </c>
    </row>
    <row r="9" spans="1:5">
      <c r="A9" s="93" t="s">
        <v>556</v>
      </c>
    </row>
    <row r="10" spans="1:5">
      <c r="A10" s="178" t="s">
        <v>557</v>
      </c>
      <c r="B10" s="92" t="s">
        <v>554</v>
      </c>
      <c r="C10" s="178">
        <v>1.1194745098039223</v>
      </c>
      <c r="D10" s="178" t="s">
        <v>558</v>
      </c>
    </row>
    <row r="11" spans="1:5">
      <c r="A11" s="217" t="s">
        <v>559</v>
      </c>
      <c r="B11" s="92" t="s">
        <v>554</v>
      </c>
      <c r="C11" s="217">
        <v>1.1809545098039216</v>
      </c>
      <c r="D11" s="217" t="s">
        <v>560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2021-03-24T16:15:06Z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980046570301055</vt:r8>
  </property>
</Properties>
</file>