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DDF1BC9A-1FC2-4756-A8A8-4C6CC1B8C819}" xr6:coauthVersionLast="46" xr6:coauthVersionMax="46" xr10:uidLastSave="{00000000-0000-0000-0000-000000000000}"/>
  <bookViews>
    <workbookView xWindow="-108" yWindow="-108" windowWidth="23256" windowHeight="12576" activeTab="10"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G29" i="56" s="1"/>
  <c r="F45" i="56"/>
  <c r="F29" i="56" s="1"/>
  <c r="E45" i="56"/>
  <c r="E29" i="56" s="1"/>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L33" i="56"/>
  <c r="H33" i="56"/>
  <c r="C33" i="56"/>
  <c r="AQ33" i="56" s="1"/>
  <c r="AB32" i="56"/>
  <c r="AQ32" i="56" s="1"/>
  <c r="L32" i="56"/>
  <c r="H32" i="56"/>
  <c r="C32" i="56"/>
  <c r="AB31" i="56"/>
  <c r="L31" i="56"/>
  <c r="L30" i="56" s="1"/>
  <c r="H31" i="56"/>
  <c r="H30" i="56" s="1"/>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K30" i="56"/>
  <c r="J30" i="56"/>
  <c r="I30" i="56"/>
  <c r="I29" i="56" s="1"/>
  <c r="AP29" i="56"/>
  <c r="AO29" i="56"/>
  <c r="AH29" i="56"/>
  <c r="AG29" i="56"/>
  <c r="AF29" i="56"/>
  <c r="AA29" i="56"/>
  <c r="Y29" i="56"/>
  <c r="X29" i="56"/>
  <c r="T29" i="56"/>
  <c r="S29" i="56"/>
  <c r="R29" i="56"/>
  <c r="Q29" i="56"/>
  <c r="K29" i="56"/>
  <c r="J29" i="56"/>
  <c r="D29" i="56"/>
  <c r="AB28" i="56"/>
  <c r="H28" i="56"/>
  <c r="H27" i="56" s="1"/>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27" i="56"/>
  <c r="K8" i="56" s="1"/>
  <c r="J27" i="56"/>
  <c r="I27" i="56"/>
  <c r="G27" i="56"/>
  <c r="F27" i="56"/>
  <c r="E27" i="56"/>
  <c r="D27" i="56"/>
  <c r="C27" i="56"/>
  <c r="AI26" i="56"/>
  <c r="AA26" i="56"/>
  <c r="AA72" i="56" s="1"/>
  <c r="S26" i="56"/>
  <c r="S72" i="56" s="1"/>
  <c r="K26" i="56"/>
  <c r="K72" i="56" s="1"/>
  <c r="AB25" i="56"/>
  <c r="L25" i="56"/>
  <c r="H25" i="56"/>
  <c r="C25" i="56"/>
  <c r="AQ25" i="56" s="1"/>
  <c r="AB24" i="56"/>
  <c r="L24" i="56"/>
  <c r="AQ24" i="56" s="1"/>
  <c r="E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L21" i="56"/>
  <c r="K21" i="56"/>
  <c r="J21" i="56"/>
  <c r="I21" i="56"/>
  <c r="H21" i="56"/>
  <c r="G21" i="56"/>
  <c r="F21" i="56"/>
  <c r="E21" i="56"/>
  <c r="D21" i="56"/>
  <c r="D26" i="56" s="1"/>
  <c r="D72" i="56" s="1"/>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26" i="56" s="1"/>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26" i="56" s="1"/>
  <c r="J72" i="56" s="1"/>
  <c r="I7" i="56"/>
  <c r="I26" i="56" s="1"/>
  <c r="I72" i="56" s="1"/>
  <c r="G7" i="56"/>
  <c r="F7" i="56"/>
  <c r="F8" i="56" s="1"/>
  <c r="E7" i="56"/>
  <c r="E26" i="56" s="1"/>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L29" i="56"/>
  <c r="AQ22" i="56"/>
  <c r="AQ21" i="56" s="1"/>
  <c r="AB8" i="56"/>
  <c r="AB26" i="56"/>
  <c r="AB72" i="56" s="1"/>
  <c r="C8" i="56"/>
  <c r="C26" i="56"/>
  <c r="Y72" i="56"/>
  <c r="Y28" i="56"/>
  <c r="Y27" i="56" s="1"/>
  <c r="H26" i="56"/>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26" i="56"/>
  <c r="F72" i="56" s="1"/>
  <c r="N26" i="56"/>
  <c r="N72" i="56" s="1"/>
  <c r="V26" i="56"/>
  <c r="V72" i="56" s="1"/>
  <c r="AD26" i="56"/>
  <c r="AD72" i="56" s="1"/>
  <c r="AL26" i="56"/>
  <c r="AL72" i="56" s="1"/>
  <c r="H45" i="56"/>
  <c r="H29" i="56" s="1"/>
  <c r="AN57" i="56"/>
  <c r="L7" i="56"/>
  <c r="AQ7" i="56" s="1"/>
  <c r="AF26" i="56"/>
  <c r="AF72" i="56" s="1"/>
  <c r="AQ48" i="56"/>
  <c r="D394" i="43"/>
  <c r="C397" i="43"/>
  <c r="F73" i="58"/>
  <c r="G70" i="58"/>
  <c r="F72" i="58"/>
  <c r="C599" i="43"/>
  <c r="C433" i="43"/>
  <c r="E29" i="58" l="1"/>
  <c r="D396" i="43"/>
  <c r="D395" i="43"/>
  <c r="AQ57" i="56"/>
  <c r="AQ45" i="56"/>
  <c r="H72" i="56"/>
  <c r="AQ30" i="56"/>
  <c r="AQ29" i="56" s="1"/>
  <c r="C29" i="56"/>
  <c r="C72" i="56" s="1"/>
  <c r="X27" i="56"/>
  <c r="L28" i="56"/>
  <c r="L26"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27" i="56"/>
  <c r="L8" i="56" s="1"/>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<sst xmlns="http://schemas.openxmlformats.org/spreadsheetml/2006/main" count="3150" uniqueCount="1119">
  <si>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</si>
  <si>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</si>
  <si>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</si>
  <si>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</si>
  <si>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</si>
  <si>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</si>
  <si>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</si>
  <si>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</si>
  <si>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</si>
  <si>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</si>
  <si>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</si>
  <si>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</si>
  <si>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</si>
  <si>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</si>
  <si>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</si>
  <si>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</si>
  <si>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</si>
  <si>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</si>
  <si>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</si>
  <si>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</si>
  <si>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</si>
  <si>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</si>
  <si>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</si>
  <si>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</si>
  <si>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</si>
  <si>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</si>
  <si>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</si>
  <si>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</si>
  <si>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</si>
  <si>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</si>
  <si>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</si>
  <si>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</si>
  <si>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</si>
  <si>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</si>
  <si>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</si>
  <si>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</si>
  <si>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</si>
  <si>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</si>
  <si>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</si>
  <si>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</si>
  <si>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</si>
  <si>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</si>
  <si>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</si>
  <si>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</si>
  <si>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</si>
  <si>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</si>
  <si>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</si>
  <si>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</si>
  <si>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</si>
  <si>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</si>
  <si>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</si>
  <si>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</si>
  <si>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</si>
  <si>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</si>
  <si>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</si>
  <si>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</si>
  <si>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</si>
  <si>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</si>
  <si>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</si>
  <si>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</si>
  <si>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</si>
  <si>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</si>
  <si>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</si>
  <si>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</si>
  <si>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</si>
  <si>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</si>
  <si>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</si>
  <si>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</si>
  <si>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</si>
  <si>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</si>
  <si>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</si>
  <si>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</si>
  <si>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</si>
  <si>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</si>
  <si>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</si>
  <si>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</si>
  <si>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</si>
  <si>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</si>
  <si>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</si>
  <si>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</si>
  <si>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</si>
  <si>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</si>
  <si>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</si>
  <si>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</si>
  <si>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</si>
  <si>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</si>
  <si>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</si>
  <si>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</si>
  <si>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</si>
  <si>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</si>
  <si>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</si>
  <si>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</si>
  <si>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</si>
  <si>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</si>
  <si>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</si>
  <si>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</si>
  <si>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</si>
  <si>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</si>
  <si>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</si>
  <si>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</si>
  <si>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</si>
  <si>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</si>
  <si>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</si>
  <si>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</si>
  <si>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</si>
  <si>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</si>
  <si>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</si>
  <si>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</si>
  <si>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</si>
  <si>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</si>
  <si>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</si>
  <si>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</si>
  <si>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</si>
  <si>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</si>
  <si>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</si>
  <si>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</si>
  <si>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</si>
  <si>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</si>
  <si>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</si>
  <si>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</si>
  <si>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</si>
  <si>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</si>
  <si>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</si>
  <si>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</si>
  <si>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</si>
  <si>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</si>
  <si>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</si>
  <si>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</si>
  <si>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</si>
  <si>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</si>
  <si>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</si>
  <si>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</si>
  <si>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</si>
  <si>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</si>
  <si>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</si>
  <si>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</si>
  <si>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</si>
  <si>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</si>
  <si>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</si>
  <si>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</si>
  <si>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</si>
  <si>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</si>
  <si>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</si>
  <si>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</si>
  <si>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</si>
  <si>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</si>
  <si>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</si>
  <si>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</si>
  <si>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</si>
  <si>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</si>
  <si>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</si>
  <si>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</si>
  <si>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</si>
  <si>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</si>
  <si>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</si>
  <si>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</si>
  <si>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</si>
  <si>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</si>
  <si>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</si>
  <si>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</si>
  <si>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</si>
  <si>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</si>
  <si>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</si>
  <si>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</si>
  <si>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</si>
  <si>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</si>
  <si>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</si>
  <si>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</si>
  <si>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</si>
  <si>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</si>
  <si>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</si>
  <si>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</si>
  <si>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</si>
  <si>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</si>
  <si>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</si>
  <si>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</si>
  <si>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</si>
  <si>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</si>
  <si>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</si>
  <si>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</si>
  <si>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</si>
  <si>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</si>
  <si>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</si>
  <si>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</si>
  <si>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</si>
  <si>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</si>
  <si>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</si>
  <si>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</si>
  <si>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</si>
  <si>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</si>
  <si>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</si>
  <si>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</si>
  <si>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</si>
  <si>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</si>
  <si>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</si>
  <si>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</si>
  <si>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</si>
  <si>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</si>
  <si>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</si>
  <si>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</si>
  <si>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</si>
  <si>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</si>
  <si>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</si>
  <si>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</si>
  <si>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</si>
  <si>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</si>
  <si>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</si>
  <si>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</si>
  <si>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</si>
  <si>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</si>
  <si>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</si>
  <si>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</si>
  <si>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</si>
  <si>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</si>
  <si>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</si>
  <si>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</si>
  <si>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</si>
  <si>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</si>
  <si>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</si>
  <si>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</si>
  <si>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</si>
  <si>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</si>
  <si>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</si>
  <si>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</si>
  <si>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</si>
  <si>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</si>
  <si>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</si>
  <si>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</si>
  <si>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</si>
  <si>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</si>
  <si>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</si>
  <si>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</si>
  <si>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</si>
  <si>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</si>
  <si>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</si>
  <si>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</si>
  <si>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</si>
  <si>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</si>
  <si>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</si>
  <si>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</si>
  <si>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</si>
  <si>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</si>
  <si>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</si>
  <si>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</si>
  <si>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</si>
  <si>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</si>
  <si>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</si>
  <si>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</si>
  <si>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</si>
  <si>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</si>
  <si>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</si>
  <si>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</si>
  <si>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</si>
  <si>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</si>
  <si>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</si>
  <si>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</si>
  <si>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</si>
  <si>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</si>
  <si>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</si>
  <si>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</si>
  <si>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</si>
  <si>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</si>
  <si>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</si>
  <si>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</si>
  <si>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</si>
  <si>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</si>
  <si>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</si>
  <si>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</si>
  <si>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</si>
  <si>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</si>
  <si>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</si>
  <si>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</si>
  <si>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</si>
  <si>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</si>
  <si>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</si>
  <si>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</si>
  <si>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</si>
  <si>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</si>
  <si>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</si>
  <si>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</si>
  <si>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</si>
  <si>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</si>
  <si>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</si>
  <si>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</si>
  <si>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</si>
  <si>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</si>
  <si>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</si>
  <si>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</si>
  <si>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</si>
  <si>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</si>
  <si>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</si>
  <si>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</si>
  <si>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</si>
  <si>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</si>
  <si>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</si>
  <si>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</si>
  <si>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</si>
  <si>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</si>
  <si>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</si>
  <si>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</si>
  <si>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</si>
  <si>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</si>
  <si>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</si>
  <si>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</si>
  <si>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</si>
  <si>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</si>
  <si>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</si>
  <si>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</si>
  <si>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</si>
  <si>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</si>
  <si>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</si>
  <si>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</si>
  <si>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</si>
  <si>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</si>
  <si>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</si>
  <si>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</si>
  <si>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</si>
  <si>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</si>
  <si>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</si>
  <si>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</si>
  <si>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</si>
  <si>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</si>
  <si>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</si>
  <si>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</si>
  <si>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</si>
  <si>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</si>
  <si>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</si>
  <si>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</si>
  <si>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</si>
  <si>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</si>
  <si>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</si>
  <si>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</si>
  <si>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</si>
  <si>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</si>
  <si>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</si>
  <si>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</si>
  <si>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</si>
  <si>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</si>
  <si>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</si>
  <si>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</si>
  <si>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</si>
  <si>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</si>
  <si>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</si>
  <si>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</si>
  <si>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</si>
  <si>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</si>
  <si>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</si>
  <si>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</si>
  <si>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</si>
  <si>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</si>
  <si>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</si>
  <si>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</si>
  <si>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</si>
  <si>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</si>
  <si>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</si>
  <si>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</si>
  <si>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</si>
  <si>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</si>
  <si>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</si>
  <si>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</si>
  <si>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</si>
  <si>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</si>
  <si>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</si>
  <si>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</si>
  <si>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</si>
  <si>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</si>
  <si>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</si>
  <si>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</si>
  <si>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</si>
  <si>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</si>
  <si>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</si>
  <si>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</si>
  <si>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</si>
  <si>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</si>
  <si>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</si>
  <si>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</si>
  <si>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</si>
  <si>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</si>
  <si>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</si>
  <si>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</si>
  <si>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</si>
  <si>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</si>
  <si>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</si>
  <si>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</si>
  <si>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</si>
  <si>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</si>
  <si>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</si>
  <si>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</si>
  <si>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</si>
  <si>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</si>
  <si>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</si>
  <si>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</si>
  <si>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</si>
  <si>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</si>
  <si>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</si>
  <si>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</si>
  <si>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</si>
  <si>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</si>
  <si>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</si>
  <si>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</si>
  <si>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</si>
  <si>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</si>
  <si>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</si>
  <si>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</si>
  <si>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</si>
  <si>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</si>
  <si>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</si>
  <si>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</si>
  <si>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</si>
  <si>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</si>
  <si>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</si>
  <si>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</si>
  <si>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</si>
  <si>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</si>
  <si>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</si>
  <si>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</si>
  <si>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</si>
  <si>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</si>
  <si>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</si>
  <si>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</si>
  <si>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</si>
  <si>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</si>
  <si>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</si>
  <si>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</si>
  <si>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</si>
  <si>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</si>
  <si>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</si>
  <si>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</si>
  <si>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</si>
  <si>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</si>
  <si>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</si>
  <si>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</si>
  <si>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</si>
  <si>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</si>
  <si>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</si>
  <si>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</si>
  <si>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</si>
  <si>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</si>
  <si>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</si>
  <si>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</si>
  <si>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</si>
  <si>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</si>
  <si>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</si>
  <si>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</si>
  <si>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</si>
  <si>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</si>
  <si>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</si>
  <si>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</si>
  <si>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</si>
  <si>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</si>
  <si>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</si>
  <si>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</si>
  <si>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</si>
  <si>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</si>
  <si>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</si>
  <si>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</si>
  <si>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</si>
  <si>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</si>
  <si>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</si>
  <si>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</si>
  <si>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</si>
  <si>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</si>
  <si>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</si>
  <si>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</si>
  <si>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</si>
  <si>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</si>
  <si>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</si>
  <si>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</si>
  <si>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</si>
  <si>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</si>
  <si>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</si>
  <si>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</si>
  <si>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</si>
  <si>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</si>
  <si>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</si>
  <si>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</si>
  <si>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</si>
  <si>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</si>
  <si>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</si>
  <si>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</si>
  <si>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</si>
  <si>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</si>
  <si>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</si>
  <si>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</si>
  <si>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</si>
  <si>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</si>
  <si>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</si>
  <si>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</si>
  <si>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</si>
  <si>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</si>
  <si>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</si>
  <si>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</si>
  <si>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</si>
  <si>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</si>
  <si>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</si>
  <si>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</si>
  <si>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</si>
  <si>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</si>
  <si>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</si>
  <si>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</si>
  <si>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</si>
  <si>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</si>
  <si>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</si>
  <si>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</si>
  <si>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</si>
  <si>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</si>
  <si>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</si>
  <si>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</si>
  <si>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</si>
  <si>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</si>
  <si>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</si>
  <si>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</si>
  <si>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</si>
  <si>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</si>
  <si>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</si>
  <si>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</si>
  <si>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</si>
  <si>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</si>
  <si>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</si>
  <si>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</si>
  <si>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</si>
  <si>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</si>
  <si>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</si>
  <si>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</si>
  <si>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</si>
  <si>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</si>
  <si>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</si>
  <si>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</si>
  <si>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</si>
  <si>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</si>
  <si>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</si>
  <si>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</si>
  <si>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</si>
  <si>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</si>
  <si>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</si>
  <si>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</si>
  <si>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</si>
  <si>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</si>
  <si>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</si>
  <si>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</si>
  <si>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</si>
  <si>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</si>
  <si>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</si>
  <si>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</si>
  <si>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</si>
  <si>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</si>
  <si>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</si>
  <si>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</si>
  <si>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</si>
  <si>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</si>
  <si>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</si>
  <si>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</si>
  <si>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</si>
  <si>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</si>
  <si>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</si>
  <si>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</si>
  <si>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</si>
  <si>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</si>
  <si>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</si>
  <si>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</si>
  <si>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</si>
  <si>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</si>
  <si>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</si>
  <si>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</si>
  <si>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</si>
  <si>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</si>
  <si>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</si>
  <si>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</si>
  <si>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</si>
  <si>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</si>
  <si>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</si>
  <si>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</si>
  <si>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</si>
  <si>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</si>
  <si>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</si>
  <si>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</si>
  <si>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</si>
  <si>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</si>
  <si>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</si>
  <si>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</si>
  <si>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</si>
  <si>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</si>
  <si>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</si>
  <si>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</si>
  <si>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</si>
  <si>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</si>
  <si>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</si>
  <si>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</si>
  <si>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</si>
  <si>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</si>
  <si>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</si>
  <si>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</si>
  <si>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</si>
  <si>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</si>
  <si>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</si>
  <si>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</si>
  <si>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</si>
  <si>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</si>
  <si>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</si>
  <si>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</si>
  <si>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</si>
  <si>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</si>
  <si>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</si>
  <si>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</si>
  <si>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</si>
  <si>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</si>
  <si>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</si>
  <si>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</si>
  <si>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</si>
  <si>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</si>
  <si>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</si>
  <si>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</si>
  <si>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</si>
  <si>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</si>
  <si>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</si>
  <si>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</si>
  <si>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</si>
  <si>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</si>
  <si>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</si>
  <si>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</si>
  <si>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</si>
  <si>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</si>
  <si>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</si>
  <si>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</si>
  <si>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</si>
  <si>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</si>
  <si>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</si>
  <si>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</si>
  <si>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</si>
  <si>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</si>
  <si>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</si>
  <si>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</si>
  <si>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</si>
  <si>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</si>
  <si>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</si>
  <si>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</si>
  <si>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</si>
  <si>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</si>
  <si>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</si>
  <si>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</si>
  <si>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</si>
  <si>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</si>
  <si>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</si>
  <si>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</si>
  <si>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</si>
  <si>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</si>
  <si>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</si>
  <si>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</si>
  <si>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</si>
  <si>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</si>
  <si>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</si>
  <si>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</si>
  <si>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</si>
  <si>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</si>
  <si>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</si>
  <si>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</si>
  <si>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</si>
  <si>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</si>
  <si>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</si>
  <si>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</si>
  <si>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</si>
  <si>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</si>
  <si>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</si>
  <si>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</si>
  <si>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</si>
  <si>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</si>
  <si>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</si>
  <si>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</si>
  <si>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</si>
  <si>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</si>
  <si>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</si>
  <si>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</si>
  <si>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</si>
  <si>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</si>
  <si>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</si>
  <si>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</si>
  <si>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</si>
  <si>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</si>
  <si>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</si>
  <si>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</si>
  <si>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</si>
  <si>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</si>
  <si>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</si>
  <si>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</si>
  <si>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</si>
  <si>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</si>
  <si>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</si>
  <si>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</si>
  <si>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</si>
  <si>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</si>
  <si>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</si>
  <si>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</si>
  <si>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</si>
  <si>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</si>
  <si>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</si>
  <si>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</si>
  <si>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</si>
  <si>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</si>
  <si>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</si>
  <si>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</si>
  <si>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</si>
  <si>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</si>
  <si>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</si>
  <si>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</si>
  <si>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</si>
  <si>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</si>
  <si>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</si>
  <si>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</si>
  <si>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</si>
  <si>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</si>
  <si>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</si>
  <si>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</si>
  <si>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</si>
  <si>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</si>
  <si>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</si>
  <si>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</si>
  <si>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</si>
  <si>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</si>
  <si>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</si>
  <si>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</si>
  <si>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</si>
  <si>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</si>
  <si>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</si>
  <si>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</si>
  <si>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</si>
  <si>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</si>
  <si>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</si>
  <si>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</si>
  <si>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</si>
  <si>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</si>
  <si>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</si>
  <si>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</si>
  <si>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</si>
  <si>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</si>
  <si>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</si>
  <si>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</si>
  <si>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</si>
  <si>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</si>
  <si>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</si>
  <si>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</si>
  <si>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</si>
  <si>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</si>
  <si>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</si>
  <si>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</si>
  <si>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</si>
  <si>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</si>
  <si>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</si>
  <si>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</si>
  <si>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</si>
  <si>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</si>
  <si>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</si>
  <si>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</si>
  <si>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</si>
  <si>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</si>
  <si>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</si>
  <si>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</si>
  <si>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</si>
  <si>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</si>
  <si>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</si>
  <si>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</si>
  <si>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</si>
  <si>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</si>
  <si>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</si>
  <si>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</si>
  <si>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</si>
  <si>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</si>
  <si>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</si>
  <si>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</si>
  <si>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</si>
  <si>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</si>
  <si>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</si>
  <si>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</si>
  <si>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</si>
  <si>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</si>
  <si>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</si>
  <si>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</si>
  <si>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</si>
  <si>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</si>
  <si>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</si>
  <si>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</si>
  <si>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</si>
  <si>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</si>
  <si>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</si>
  <si>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</si>
  <si>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COST</t>
  </si>
  <si>
    <t>Cost</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</si>
  <si>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</si>
  <si>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</si>
  <si>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</si>
  <si>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</si>
  <si>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</si>
  <si>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</si>
  <si>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</si>
  <si>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</si>
  <si>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</si>
  <si>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</si>
  <si>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</si>
  <si>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</si>
  <si>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</si>
  <si>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</si>
  <si>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</si>
  <si>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</si>
  <si>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</si>
  <si>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</si>
  <si>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</si>
  <si>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</si>
  <si>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</si>
  <si>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</si>
  <si>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</si>
  <si>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</si>
  <si>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</si>
  <si>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</si>
  <si>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</si>
  <si>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</si>
  <si>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</si>
  <si>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</si>
  <si>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</si>
  <si>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</si>
  <si>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</si>
  <si>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</si>
  <si>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</si>
  <si>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</si>
  <si>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</si>
  <si>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</si>
  <si>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</si>
  <si>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</si>
  <si>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</si>
  <si>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</si>
  <si>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</si>
  <si>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</si>
  <si>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</si>
  <si>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</si>
  <si>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</si>
  <si>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</si>
  <si>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</si>
  <si>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</si>
  <si>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</si>
  <si>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</si>
  <si>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</si>
  <si>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</si>
  <si>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</si>
  <si>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</si>
  <si>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</si>
  <si>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</si>
  <si>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</si>
  <si>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</si>
  <si>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</si>
  <si>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</si>
  <si>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</si>
  <si>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</si>
  <si>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</si>
  <si>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</si>
  <si>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</si>
  <si>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</si>
  <si>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</si>
  <si>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</si>
  <si>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</si>
  <si>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</si>
  <si>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</si>
  <si>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</si>
  <si>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</si>
  <si>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</si>
  <si>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</si>
  <si>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</si>
  <si>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</si>
  <si>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</si>
  <si>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</si>
  <si>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</si>
  <si>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</si>
  <si>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</si>
  <si>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</si>
  <si>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</si>
  <si>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</si>
  <si>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</si>
  <si>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</si>
  <si>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</si>
  <si>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</si>
  <si>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</si>
  <si>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</si>
  <si>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</si>
  <si>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</si>
  <si>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</si>
  <si>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</si>
  <si>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</si>
  <si>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</si>
  <si>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</si>
  <si>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</si>
  <si>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</si>
  <si>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</si>
  <si>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</si>
  <si>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</si>
  <si>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</si>
  <si>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</si>
  <si>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</si>
  <si>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</si>
  <si>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</si>
  <si>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</si>
  <si>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</si>
  <si>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</si>
  <si>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</si>
  <si>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</si>
  <si>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</si>
  <si>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</si>
  <si>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</si>
  <si>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</si>
  <si>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</si>
  <si>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</si>
  <si>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</si>
  <si>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</si>
  <si>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</si>
  <si>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</si>
  <si>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</si>
  <si>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</si>
  <si>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</si>
  <si>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</si>
  <si>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</si>
  <si>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</si>
  <si>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</si>
  <si>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</si>
  <si>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</si>
  <si>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</si>
  <si>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</si>
  <si>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</si>
  <si>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</si>
  <si>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</si>
  <si>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</si>
  <si>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</si>
  <si>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</si>
  <si>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</si>
  <si>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</si>
  <si>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</si>
  <si>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</si>
  <si>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</si>
  <si>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</si>
  <si>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</si>
  <si>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</si>
  <si>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</si>
  <si>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</si>
  <si>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</si>
  <si>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</si>
  <si>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</si>
  <si>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</si>
  <si>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</si>
  <si>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</si>
  <si>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</si>
  <si>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</si>
  <si>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</si>
  <si>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TRAHYD</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</si>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</sst>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 numFmtId="175" formatCode="0.0000000"/>
    <numFmt numFmtId="176" formatCode="0.000000"/>
    <numFmt numFmtId="177" formatCode="_(* #,##0.0000_);_(* \(#,##0.0000\);_(* &quot;-&quot;??_);_(@_)"/>
    <numFmt numFmtId="178" formatCode="0.000000000000000000"/>
    <numFmt numFmtId="179" formatCode="0.0000000000"/>
    <numFmt numFmtId="180" formatCode="0.0000000000000000000"/>
    <numFmt numFmtId="181" formatCode="_(* #,##0.00000_);_(* \(#,##0.00000\);_(* &quot;-&quot;??_);_(@_)"/>
    <numFmt numFmtId="182" formatCode="0.000000000000000"/>
    <numFmt numFmtId="183" formatCode="_(* #,##0_);_(* \(#,##0\);_(* &quot;-&quot;??_);_(@_)"/>
    <numFmt numFmtId="184" formatCode="0.000%"/>
    <numFmt numFmtId="185" formatCode="_(* #,##0.000_);_(* \(#,##0.000\);_(* &quot;-&quot;??_);_(@_)"/>
    <numFmt numFmtId="186" formatCode="_(* #,##0.0_);_(* \(#,##0.0\);_(* &quot;-&quot;??_);_(@_)"/>
    <numFmt numFmtId="187"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43" fontId="1" fillId="0" borderId="0" applyFont="0" applyFill="0" applyBorder="0" applyAlignment="0" applyProtection="0"/>
    <xf numFmtId="9" fontId="1" fillId="0" borderId="0" applyFont="0" applyFill="0" applyBorder="0" applyAlignment="0" applyProtection="0"/>
  </cellStyleXfs>
  <cellXfs count="950">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8" fontId="14" fillId="15" borderId="0" xfId="3" applyNumberFormat="1"/>
    <xf numFmtId="168"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7" xfId="0" applyFont="1" applyFill="1" applyBorder="1" applyAlignment="1">
      <alignment vertical="center"/>
    </xf>
    <xf numFmtId="0" fontId="34" fillId="25" borderId="145"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9"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40"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9" xfId="0" applyFont="1" applyBorder="1"/>
    <xf numFmtId="0" fontId="1" fillId="0" borderId="142" xfId="0" applyFont="1" applyBorder="1" applyAlignment="1">
      <alignment horizontal="left"/>
    </xf>
    <xf numFmtId="0" fontId="0" fillId="0" borderId="140"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9" xfId="0" applyFont="1" applyFill="1" applyBorder="1"/>
    <xf numFmtId="0" fontId="0" fillId="0" borderId="107" xfId="0" applyFont="1" applyBorder="1"/>
    <xf numFmtId="0" fontId="0" fillId="0" borderId="22" xfId="0" applyFont="1" applyBorder="1"/>
    <xf numFmtId="0" fontId="0" fillId="0" borderId="139" xfId="0" applyFont="1" applyBorder="1"/>
    <xf numFmtId="0" fontId="15" fillId="0" borderId="108" xfId="0" applyFont="1" applyFill="1" applyBorder="1" applyAlignment="1">
      <alignment vertical="center"/>
    </xf>
    <xf numFmtId="0" fontId="15" fillId="0" borderId="140" xfId="0" applyFont="1" applyFill="1" applyBorder="1" applyAlignment="1">
      <alignment vertical="center"/>
    </xf>
    <xf numFmtId="0" fontId="16" fillId="0" borderId="140" xfId="0" applyFont="1" applyFill="1" applyBorder="1" applyAlignment="1">
      <alignment vertical="center"/>
    </xf>
    <xf numFmtId="0" fontId="16" fillId="0" borderId="2" xfId="0" applyFont="1" applyFill="1" applyBorder="1" applyAlignment="1">
      <alignment vertical="center"/>
    </xf>
    <xf numFmtId="0" fontId="16" fillId="0" borderId="142" xfId="0" applyFont="1" applyFill="1" applyBorder="1" applyAlignment="1">
      <alignment vertical="center"/>
    </xf>
    <xf numFmtId="0" fontId="35" fillId="0" borderId="0" xfId="0" applyFont="1"/>
    <xf numFmtId="0" fontId="19" fillId="0" borderId="0" xfId="0" applyFont="1"/>
    <xf numFmtId="0" fontId="0" fillId="0" borderId="143" xfId="0" applyFont="1" applyBorder="1"/>
    <xf numFmtId="0" fontId="2" fillId="23" borderId="143" xfId="0" applyFont="1" applyFill="1" applyBorder="1" applyAlignment="1" applyProtection="1">
      <alignment horizontal="right" vertical="center"/>
      <protection locked="0"/>
    </xf>
    <xf numFmtId="0" fontId="2"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3"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9" xfId="0" applyBorder="1"/>
    <xf numFmtId="0" fontId="0" fillId="0" borderId="149" xfId="0" applyBorder="1" applyAlignment="1">
      <alignment horizontal="center" vertical="center"/>
    </xf>
    <xf numFmtId="0" fontId="2" fillId="0" borderId="149" xfId="0" applyFont="1" applyBorder="1" applyAlignment="1">
      <alignment horizontal="center" vertical="center"/>
    </xf>
    <xf numFmtId="169" fontId="0" fillId="0" borderId="0" xfId="2" applyNumberFormat="1" applyFont="1"/>
    <xf numFmtId="0" fontId="24" fillId="0" borderId="0" xfId="4"/>
    <xf numFmtId="0" fontId="0" fillId="0" borderId="2" xfId="0" applyFont="1" applyBorder="1"/>
    <xf numFmtId="0" fontId="0" fillId="0" borderId="0" xfId="0"/>
    <xf numFmtId="0" fontId="0" fillId="0" borderId="143" xfId="0" applyBorder="1"/>
    <xf numFmtId="0" fontId="0" fillId="0" borderId="143"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3" xfId="2" applyNumberFormat="1" applyFont="1" applyBorder="1"/>
    <xf numFmtId="165" fontId="0" fillId="0" borderId="0" xfId="0" applyNumberFormat="1"/>
    <xf numFmtId="164" fontId="2" fillId="0" borderId="143" xfId="1" applyNumberFormat="1" applyFont="1" applyBorder="1"/>
    <xf numFmtId="164" fontId="2" fillId="0" borderId="143" xfId="0" applyNumberFormat="1" applyFont="1" applyBorder="1"/>
    <xf numFmtId="0" fontId="28" fillId="0" borderId="0" xfId="0" applyFont="1"/>
    <xf numFmtId="164" fontId="0" fillId="0" borderId="0" xfId="0" applyNumberFormat="1" applyBorder="1"/>
    <xf numFmtId="9" fontId="0" fillId="0" borderId="143" xfId="2" applyFont="1" applyBorder="1"/>
    <xf numFmtId="9" fontId="0" fillId="0" borderId="0" xfId="2" applyNumberFormat="1" applyFont="1" applyBorder="1"/>
    <xf numFmtId="9" fontId="0" fillId="0" borderId="143" xfId="2" applyNumberFormat="1" applyFont="1" applyBorder="1"/>
    <xf numFmtId="0" fontId="0" fillId="0" borderId="0" xfId="0" applyNumberFormat="1" applyAlignment="1">
      <alignment horizontal="left" vertical="center"/>
    </xf>
    <xf numFmtId="9" fontId="0" fillId="0" borderId="143"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3" xfId="0" applyFont="1" applyBorder="1" applyAlignment="1">
      <alignment horizontal="center"/>
    </xf>
    <xf numFmtId="0" fontId="0" fillId="0" borderId="0" xfId="0" applyAlignment="1">
      <alignment horizontal="left"/>
    </xf>
    <xf numFmtId="10" fontId="0" fillId="0" borderId="149" xfId="2" applyNumberFormat="1" applyFont="1" applyBorder="1" applyAlignment="1">
      <alignment horizontal="center" vertical="center"/>
    </xf>
    <xf numFmtId="2" fontId="2" fillId="0" borderId="149" xfId="0" applyNumberFormat="1" applyFont="1" applyBorder="1" applyAlignment="1">
      <alignment horizontal="center" vertical="center"/>
    </xf>
    <xf numFmtId="0" fontId="2" fillId="0" borderId="149" xfId="0" applyFont="1" applyFill="1" applyBorder="1" applyAlignment="1">
      <alignment horizontal="center" vertical="center" wrapText="1"/>
    </xf>
    <xf numFmtId="2" fontId="0" fillId="0" borderId="149" xfId="0" applyNumberFormat="1" applyBorder="1" applyAlignment="1">
      <alignment horizontal="center" vertical="center"/>
    </xf>
    <xf numFmtId="0" fontId="2" fillId="23" borderId="149" xfId="0" applyFont="1" applyFill="1" applyBorder="1" applyAlignment="1">
      <alignment horizontal="center" vertical="center"/>
    </xf>
    <xf numFmtId="0" fontId="0" fillId="0" borderId="139" xfId="0" applyFont="1" applyBorder="1" applyAlignment="1">
      <alignment horizontal="center" vertical="center"/>
    </xf>
    <xf numFmtId="0" fontId="0" fillId="0" borderId="139" xfId="0" applyFont="1" applyBorder="1" applyAlignment="1">
      <alignment horizontal="center" vertical="center" wrapText="1"/>
    </xf>
    <xf numFmtId="0" fontId="2" fillId="23" borderId="143" xfId="0" applyFont="1" applyFill="1" applyBorder="1" applyAlignment="1">
      <alignment horizontal="center" vertical="center"/>
    </xf>
    <xf numFmtId="0" fontId="2" fillId="23" borderId="148" xfId="0" applyFont="1" applyFill="1" applyBorder="1" applyAlignment="1">
      <alignment horizontal="center" vertical="center"/>
    </xf>
    <xf numFmtId="0" fontId="2" fillId="23" borderId="137"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41" xfId="0" applyFont="1" applyFill="1" applyBorder="1" applyAlignment="1">
      <alignment horizontal="center" vertical="center"/>
    </xf>
    <xf numFmtId="0" fontId="2" fillId="23" borderId="142"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8" xfId="0" applyFont="1" applyFill="1" applyBorder="1" applyAlignment="1">
      <alignment vertical="center"/>
    </xf>
    <xf numFmtId="0" fontId="0" fillId="0" borderId="143"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9" xfId="0" applyFont="1" applyBorder="1" applyAlignment="1">
      <alignment horizontal="center"/>
    </xf>
    <xf numFmtId="0" fontId="39" fillId="0" borderId="149" xfId="0" applyFont="1" applyBorder="1" applyAlignment="1">
      <alignment horizontal="center" vertical="center"/>
    </xf>
    <xf numFmtId="0" fontId="29" fillId="0" borderId="149" xfId="0" applyFont="1" applyBorder="1" applyAlignment="1">
      <alignment horizontal="center" vertical="center"/>
    </xf>
    <xf numFmtId="3" fontId="38" fillId="0" borderId="149" xfId="0" applyNumberFormat="1" applyFont="1" applyBorder="1" applyAlignment="1">
      <alignment horizontal="center" vertical="center"/>
    </xf>
    <xf numFmtId="0" fontId="38" fillId="0" borderId="149" xfId="0" applyFont="1" applyBorder="1" applyAlignment="1">
      <alignment horizontal="center"/>
    </xf>
    <xf numFmtId="3" fontId="38" fillId="0" borderId="149" xfId="0" applyNumberFormat="1" applyFont="1" applyBorder="1" applyAlignment="1">
      <alignment horizontal="center"/>
    </xf>
    <xf numFmtId="0" fontId="40" fillId="0" borderId="151" xfId="0" applyFont="1" applyBorder="1" applyAlignment="1">
      <alignment horizontal="left"/>
    </xf>
    <xf numFmtId="10" fontId="38" fillId="0" borderId="149"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9"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3"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3" xfId="0" applyBorder="1" applyAlignment="1">
      <alignment horizontal="right"/>
    </xf>
    <xf numFmtId="0" fontId="0" fillId="0" borderId="143"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3"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8"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5" fillId="0" borderId="0" xfId="0" applyNumberFormat="1" applyFont="1" applyFill="1" applyAlignment="1">
      <alignment horizontal="right"/>
    </xf>
    <xf numFmtId="0" fontId="19" fillId="0" borderId="143" xfId="0" applyFont="1" applyFill="1" applyBorder="1"/>
    <xf numFmtId="3" fontId="19" fillId="0" borderId="143"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3" xfId="0" applyFont="1" applyBorder="1"/>
    <xf numFmtId="10" fontId="19" fillId="0" borderId="143"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3" xfId="0" applyFont="1" applyBorder="1" applyAlignment="1">
      <alignment horizontal="center"/>
    </xf>
    <xf numFmtId="0" fontId="44" fillId="0" borderId="148" xfId="0" applyFont="1" applyBorder="1" applyAlignment="1">
      <alignment horizontal="right"/>
    </xf>
    <xf numFmtId="0" fontId="47" fillId="0" borderId="148" xfId="0" applyFont="1" applyBorder="1" applyAlignment="1">
      <alignment horizontal="right"/>
    </xf>
    <xf numFmtId="164" fontId="0" fillId="0" borderId="143" xfId="1" applyNumberFormat="1" applyFont="1" applyBorder="1"/>
    <xf numFmtId="167" fontId="0" fillId="0" borderId="0" xfId="2" applyNumberFormat="1" applyFont="1"/>
    <xf numFmtId="167" fontId="0" fillId="0" borderId="143" xfId="2" applyNumberFormat="1" applyFont="1" applyBorder="1"/>
    <xf numFmtId="0" fontId="0" fillId="0" borderId="144" xfId="0" applyBorder="1"/>
    <xf numFmtId="1" fontId="0" fillId="0" borderId="143" xfId="0" applyNumberFormat="1" applyBorder="1"/>
    <xf numFmtId="167" fontId="48" fillId="0" borderId="0" xfId="2" applyNumberFormat="1" applyFont="1" applyFill="1" applyBorder="1"/>
    <xf numFmtId="0" fontId="0" fillId="0" borderId="0" xfId="0" applyFont="1" applyFill="1" applyBorder="1"/>
    <xf numFmtId="0" fontId="0" fillId="2" borderId="0" xfId="0" applyFill="1"/>
    <xf numFmtId="164" fontId="48" fillId="0" borderId="0" xfId="0" applyNumberFormat="1" applyFont="1"/>
    <xf numFmtId="164" fontId="48" fillId="0" borderId="0" xfId="1" applyNumberFormat="1" applyFont="1" applyAlignment="1">
      <alignment horizontal="right" vertical="center"/>
    </xf>
    <xf numFmtId="167" fontId="48" fillId="0" borderId="143" xfId="2" applyNumberFormat="1" applyFont="1" applyFill="1" applyBorder="1"/>
    <xf numFmtId="0" fontId="0" fillId="0" borderId="0" xfId="2" applyNumberFormat="1" applyFont="1"/>
    <xf numFmtId="166" fontId="0" fillId="0" borderId="143" xfId="0" applyNumberFormat="1" applyBorder="1"/>
    <xf numFmtId="173"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3" xfId="0" applyFont="1" applyBorder="1" applyAlignment="1">
      <alignment horizontal="right"/>
    </xf>
    <xf numFmtId="164" fontId="2" fillId="0" borderId="143" xfId="1" applyNumberFormat="1" applyFont="1" applyBorder="1" applyAlignment="1">
      <alignment horizontal="right"/>
    </xf>
    <xf numFmtId="0" fontId="0" fillId="33" borderId="0" xfId="0" applyFill="1"/>
    <xf numFmtId="0" fontId="2" fillId="9" borderId="143" xfId="0" applyFont="1" applyFill="1" applyBorder="1" applyAlignment="1" applyProtection="1">
      <alignment horizontal="left" vertical="center"/>
      <protection locked="0"/>
    </xf>
    <xf numFmtId="0" fontId="0" fillId="33" borderId="143" xfId="0" applyFill="1" applyBorder="1"/>
    <xf numFmtId="0" fontId="41" fillId="5" borderId="0" xfId="0" applyFont="1" applyFill="1"/>
    <xf numFmtId="0" fontId="0" fillId="31" borderId="0" xfId="0" applyFill="1"/>
    <xf numFmtId="0" fontId="2" fillId="31" borderId="143" xfId="0" applyFont="1" applyFill="1" applyBorder="1" applyAlignment="1" applyProtection="1">
      <alignment horizontal="left" vertical="center"/>
      <protection locked="0"/>
    </xf>
    <xf numFmtId="0" fontId="2" fillId="4" borderId="143" xfId="0" applyFont="1" applyFill="1" applyBorder="1" applyAlignment="1" applyProtection="1">
      <alignment horizontal="left" vertical="center"/>
      <protection locked="0"/>
    </xf>
    <xf numFmtId="0" fontId="0" fillId="4" borderId="0" xfId="0" applyFill="1"/>
    <xf numFmtId="0" fontId="2" fillId="32" borderId="143" xfId="0" applyFont="1" applyFill="1" applyBorder="1" applyAlignment="1" applyProtection="1">
      <alignment horizontal="left" vertical="center"/>
      <protection locked="0"/>
    </xf>
    <xf numFmtId="0" fontId="0" fillId="32" borderId="0" xfId="0" applyFill="1"/>
    <xf numFmtId="0" fontId="2" fillId="19" borderId="143" xfId="0" applyFont="1" applyFill="1" applyBorder="1" applyAlignment="1" applyProtection="1">
      <alignment horizontal="left" vertical="center"/>
      <protection locked="0"/>
    </xf>
    <xf numFmtId="0" fontId="2" fillId="34" borderId="143" xfId="0" applyFont="1" applyFill="1" applyBorder="1" applyAlignment="1" applyProtection="1">
      <alignment horizontal="left" vertical="center"/>
      <protection locked="0"/>
    </xf>
    <xf numFmtId="0" fontId="0" fillId="34" borderId="0" xfId="0" applyFill="1"/>
    <xf numFmtId="0" fontId="2" fillId="35" borderId="143" xfId="0" applyFont="1" applyFill="1" applyBorder="1" applyAlignment="1" applyProtection="1">
      <alignment horizontal="left" vertical="center"/>
      <protection locked="0"/>
    </xf>
    <xf numFmtId="0" fontId="0" fillId="35" borderId="0" xfId="0" applyFill="1"/>
    <xf numFmtId="0" fontId="0" fillId="3" borderId="143" xfId="0" applyFill="1" applyBorder="1"/>
    <xf numFmtId="0" fontId="2" fillId="7" borderId="143" xfId="0" applyFont="1" applyFill="1" applyBorder="1" applyAlignment="1" applyProtection="1">
      <alignment horizontal="left" vertical="center"/>
      <protection locked="0"/>
    </xf>
    <xf numFmtId="164" fontId="0" fillId="0" borderId="0" xfId="2" applyNumberFormat="1" applyFont="1"/>
    <xf numFmtId="0" fontId="8" fillId="0" borderId="143" xfId="0" quotePrefix="1" applyFont="1" applyBorder="1" applyAlignment="1">
      <alignment horizontal="right"/>
    </xf>
    <xf numFmtId="0" fontId="8" fillId="0" borderId="148" xfId="0" applyFont="1" applyBorder="1"/>
    <xf numFmtId="0" fontId="8" fillId="0" borderId="148" xfId="0" quotePrefix="1" applyFont="1" applyBorder="1"/>
    <xf numFmtId="0" fontId="8" fillId="0" borderId="148"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3" xfId="0" applyFont="1" applyBorder="1"/>
    <xf numFmtId="3" fontId="8" fillId="0" borderId="143" xfId="0" applyNumberFormat="1" applyFont="1" applyBorder="1"/>
    <xf numFmtId="0" fontId="2" fillId="23" borderId="149" xfId="0" applyFont="1" applyFill="1" applyBorder="1" applyAlignment="1">
      <alignment horizontal="center"/>
    </xf>
    <xf numFmtId="0" fontId="2" fillId="23" borderId="137" xfId="0" applyFont="1" applyFill="1" applyBorder="1" applyAlignment="1">
      <alignment horizontal="center"/>
    </xf>
    <xf numFmtId="0" fontId="2" fillId="23" borderId="148" xfId="0" applyFont="1" applyFill="1" applyBorder="1" applyAlignment="1">
      <alignment horizontal="center"/>
    </xf>
    <xf numFmtId="0" fontId="2" fillId="23" borderId="145" xfId="0" applyFont="1" applyFill="1" applyBorder="1" applyAlignment="1">
      <alignment horizontal="center"/>
    </xf>
    <xf numFmtId="169" fontId="0" fillId="0" borderId="0" xfId="2" applyNumberFormat="1" applyFont="1" applyAlignment="1">
      <alignment horizontal="center" vertical="center"/>
    </xf>
    <xf numFmtId="0" fontId="30" fillId="0" borderId="152"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52"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52" xfId="0" applyFont="1" applyFill="1" applyBorder="1" applyAlignment="1">
      <alignment horizontal="left" vertical="center" wrapText="1"/>
    </xf>
    <xf numFmtId="0" fontId="54" fillId="22" borderId="149" xfId="0" applyFont="1" applyFill="1" applyBorder="1" applyAlignment="1">
      <alignment vertical="top" wrapText="1"/>
    </xf>
    <xf numFmtId="0" fontId="52" fillId="20" borderId="149" xfId="0" applyFont="1" applyFill="1" applyBorder="1" applyAlignment="1">
      <alignment horizontal="center" vertical="center" wrapText="1"/>
    </xf>
    <xf numFmtId="0" fontId="52" fillId="21" borderId="149" xfId="0" applyFont="1" applyFill="1" applyBorder="1" applyAlignment="1">
      <alignment horizontal="center" vertical="center" wrapText="1"/>
    </xf>
    <xf numFmtId="0" fontId="13" fillId="0" borderId="149" xfId="0" applyFont="1" applyBorder="1"/>
    <xf numFmtId="166" fontId="45" fillId="0" borderId="0" xfId="0" applyNumberFormat="1" applyFont="1"/>
    <xf numFmtId="170" fontId="55" fillId="0" borderId="0" xfId="0" applyNumberFormat="1" applyFont="1"/>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2" fontId="0" fillId="0" borderId="143"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3" xfId="2" applyFont="1" applyBorder="1" applyAlignment="1">
      <alignment horizontal="right"/>
    </xf>
    <xf numFmtId="169" fontId="0" fillId="0" borderId="0" xfId="2" applyNumberFormat="1" applyFont="1" applyAlignment="1">
      <alignment horizontal="right"/>
    </xf>
    <xf numFmtId="0" fontId="2" fillId="23" borderId="143"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0" fontId="56" fillId="0" borderId="0" xfId="0" applyFont="1"/>
    <xf numFmtId="9" fontId="0" fillId="0" borderId="149" xfId="2" applyFont="1" applyBorder="1"/>
    <xf numFmtId="2" fontId="0" fillId="0" borderId="143" xfId="0" applyNumberFormat="1" applyBorder="1"/>
    <xf numFmtId="165" fontId="0" fillId="0" borderId="143" xfId="0" applyNumberFormat="1" applyBorder="1"/>
    <xf numFmtId="164" fontId="0" fillId="0" borderId="143" xfId="0" applyNumberFormat="1" applyBorder="1"/>
    <xf numFmtId="0" fontId="15" fillId="0" borderId="148" xfId="0" applyFont="1" applyBorder="1" applyAlignment="1">
      <alignment horizontal="right"/>
    </xf>
    <xf numFmtId="166" fontId="19" fillId="0" borderId="143" xfId="0" applyNumberFormat="1" applyFont="1" applyBorder="1" applyAlignment="1">
      <alignment horizontal="right"/>
    </xf>
    <xf numFmtId="165" fontId="2" fillId="0" borderId="0" xfId="1" applyNumberFormat="1" applyFont="1" applyBorder="1"/>
    <xf numFmtId="0" fontId="44" fillId="0" borderId="0" xfId="0" applyFont="1" applyFill="1" applyBorder="1"/>
    <xf numFmtId="164" fontId="1" fillId="0" borderId="0" xfId="1" applyNumberFormat="1" applyFont="1"/>
    <xf numFmtId="168" fontId="4" fillId="0" borderId="0" xfId="0" applyNumberFormat="1" applyFont="1"/>
    <xf numFmtId="0" fontId="4" fillId="0" borderId="0" xfId="0" applyFont="1"/>
    <xf numFmtId="0" fontId="57" fillId="0" borderId="0" xfId="0" applyFont="1" applyAlignment="1">
      <alignment horizontal="left"/>
    </xf>
    <xf numFmtId="0" fontId="3" fillId="18" borderId="147" xfId="0" applyFont="1" applyFill="1" applyBorder="1" applyAlignment="1">
      <alignment horizontal="left"/>
    </xf>
    <xf numFmtId="0" fontId="3" fillId="18" borderId="148" xfId="0" applyFont="1" applyFill="1" applyBorder="1" applyAlignment="1">
      <alignment horizontal="left"/>
    </xf>
    <xf numFmtId="0" fontId="3" fillId="18" borderId="147" xfId="0" applyFont="1" applyFill="1" applyBorder="1" applyAlignment="1">
      <alignment horizontal="center"/>
    </xf>
    <xf numFmtId="168"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3"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8" fontId="4" fillId="0" borderId="143" xfId="0" applyNumberFormat="1" applyFont="1" applyBorder="1"/>
    <xf numFmtId="0" fontId="4" fillId="0" borderId="143" xfId="0" applyFont="1" applyBorder="1"/>
    <xf numFmtId="0" fontId="3" fillId="18" borderId="144" xfId="0" applyFont="1" applyFill="1" applyBorder="1" applyAlignment="1">
      <alignment horizontal="left"/>
    </xf>
    <xf numFmtId="2" fontId="0" fillId="0" borderId="0" xfId="0" applyNumberFormat="1" applyBorder="1"/>
    <xf numFmtId="0" fontId="35" fillId="0" borderId="143" xfId="0" applyFont="1" applyBorder="1"/>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3" xfId="0" applyNumberFormat="1"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3" xfId="0" applyFont="1" applyBorder="1"/>
    <xf numFmtId="168" fontId="30" fillId="0" borderId="143" xfId="0" applyNumberFormat="1" applyFont="1" applyBorder="1"/>
    <xf numFmtId="173"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3" xfId="0" applyFont="1" applyBorder="1" applyAlignment="1">
      <alignment horizontal="center"/>
    </xf>
    <xf numFmtId="0" fontId="0" fillId="0" borderId="149" xfId="0" applyFill="1" applyBorder="1"/>
    <xf numFmtId="0" fontId="0" fillId="0" borderId="151" xfId="0" applyFill="1" applyBorder="1"/>
    <xf numFmtId="0" fontId="0" fillId="0" borderId="139"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3" xfId="0" applyNumberFormat="1" applyBorder="1" applyAlignment="1">
      <alignment horizontal="right" vertical="center"/>
    </xf>
    <xf numFmtId="0" fontId="8" fillId="0" borderId="143" xfId="0" applyFont="1" applyBorder="1" applyAlignment="1">
      <alignment horizontal="right" wrapText="1"/>
    </xf>
    <xf numFmtId="0" fontId="8" fillId="0" borderId="143" xfId="0" applyFont="1" applyBorder="1" applyAlignment="1">
      <alignment horizontal="center" wrapText="1"/>
    </xf>
    <xf numFmtId="0" fontId="8" fillId="0" borderId="143" xfId="0" applyFont="1" applyBorder="1" applyAlignment="1">
      <alignment horizontal="right"/>
    </xf>
    <xf numFmtId="0" fontId="8" fillId="0" borderId="143"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3" xfId="0" applyFont="1" applyBorder="1" applyProtection="1">
      <protection locked="0"/>
    </xf>
    <xf numFmtId="3" fontId="7" fillId="0" borderId="143" xfId="0" applyNumberFormat="1" applyFont="1" applyBorder="1" applyAlignment="1">
      <alignment horizontal="right"/>
    </xf>
    <xf numFmtId="2" fontId="2" fillId="0" borderId="143" xfId="0" applyNumberFormat="1" applyFont="1" applyBorder="1" applyAlignment="1">
      <alignment horizontal="right"/>
    </xf>
    <xf numFmtId="2" fontId="2" fillId="0" borderId="143" xfId="2" applyNumberFormat="1" applyFont="1" applyBorder="1" applyAlignment="1">
      <alignment horizontal="right"/>
    </xf>
    <xf numFmtId="2" fontId="0" fillId="0" borderId="0" xfId="2" applyNumberFormat="1" applyFont="1" applyAlignment="1">
      <alignment horizontal="right"/>
    </xf>
    <xf numFmtId="164" fontId="2" fillId="0" borderId="143"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3" xfId="0" applyNumberFormat="1" applyBorder="1" applyAlignment="1">
      <alignment horizontal="right"/>
    </xf>
    <xf numFmtId="0" fontId="0" fillId="0" borderId="0" xfId="0"/>
    <xf numFmtId="0" fontId="2" fillId="23" borderId="143" xfId="0" applyFont="1" applyFill="1" applyBorder="1" applyAlignment="1">
      <alignment horizontal="left" vertical="center"/>
    </xf>
    <xf numFmtId="0" fontId="2" fillId="23" borderId="143" xfId="0" applyFont="1" applyFill="1" applyBorder="1" applyAlignment="1" applyProtection="1">
      <alignment horizontal="left" vertical="center"/>
      <protection locked="0"/>
    </xf>
    <xf numFmtId="0" fontId="2" fillId="23" borderId="143" xfId="0" applyFont="1" applyFill="1" applyBorder="1" applyAlignment="1" applyProtection="1">
      <alignment horizontal="left" vertical="center"/>
    </xf>
    <xf numFmtId="0" fontId="2" fillId="23" borderId="143"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3" xfId="0" applyNumberFormat="1" applyFont="1" applyBorder="1"/>
    <xf numFmtId="164" fontId="19" fillId="0" borderId="0" xfId="0" applyNumberFormat="1" applyFont="1"/>
    <xf numFmtId="164" fontId="19" fillId="0" borderId="143" xfId="0" applyNumberFormat="1" applyFont="1" applyBorder="1"/>
    <xf numFmtId="166" fontId="19" fillId="0" borderId="0" xfId="0" applyNumberFormat="1" applyFont="1" applyAlignment="1">
      <alignment horizontal="right"/>
    </xf>
    <xf numFmtId="0" fontId="15" fillId="6" borderId="0" xfId="0" applyFont="1" applyFill="1"/>
    <xf numFmtId="2" fontId="19" fillId="0" borderId="143" xfId="0" applyNumberFormat="1" applyFont="1" applyBorder="1" applyAlignment="1">
      <alignment horizontal="right"/>
    </xf>
    <xf numFmtId="0" fontId="0" fillId="0" borderId="0" xfId="0" applyFill="1" applyBorder="1" applyAlignment="1">
      <alignment vertical="center"/>
    </xf>
    <xf numFmtId="173" fontId="0" fillId="0" borderId="0" xfId="0" applyNumberFormat="1" applyBorder="1"/>
    <xf numFmtId="168" fontId="30" fillId="0" borderId="143"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3" xfId="0" applyFont="1" applyBorder="1" applyAlignment="1">
      <alignment horizontal="center"/>
    </xf>
    <xf numFmtId="0" fontId="2" fillId="0" borderId="143" xfId="0" applyFont="1" applyBorder="1" applyAlignment="1">
      <alignment horizontal="center"/>
    </xf>
    <xf numFmtId="0" fontId="0" fillId="6" borderId="0" xfId="0" applyFill="1"/>
    <xf numFmtId="43" fontId="0" fillId="6" borderId="0" xfId="0" applyNumberFormat="1" applyFill="1"/>
    <xf numFmtId="0" fontId="2" fillId="0" borderId="143" xfId="0" applyFont="1" applyFill="1" applyBorder="1"/>
    <xf numFmtId="43" fontId="0" fillId="0" borderId="143" xfId="0" applyNumberFormat="1" applyBorder="1"/>
    <xf numFmtId="43" fontId="2" fillId="0" borderId="143" xfId="0" applyNumberFormat="1" applyFont="1" applyBorder="1" applyAlignment="1">
      <alignment horizontal="center"/>
    </xf>
    <xf numFmtId="175" fontId="0" fillId="0" borderId="0" xfId="0" applyNumberFormat="1"/>
    <xf numFmtId="176" fontId="0" fillId="0" borderId="0" xfId="0" applyNumberFormat="1"/>
    <xf numFmtId="2" fontId="2" fillId="0" borderId="143" xfId="0" applyNumberFormat="1" applyFont="1" applyBorder="1" applyAlignment="1">
      <alignment horizontal="center"/>
    </xf>
    <xf numFmtId="177" fontId="0" fillId="0" borderId="0" xfId="0" applyNumberFormat="1"/>
    <xf numFmtId="178" fontId="0" fillId="0" borderId="0" xfId="0" applyNumberFormat="1"/>
    <xf numFmtId="178" fontId="0" fillId="0" borderId="143" xfId="0" applyNumberFormat="1" applyBorder="1"/>
    <xf numFmtId="0" fontId="0" fillId="0" borderId="147" xfId="0" applyBorder="1"/>
    <xf numFmtId="43" fontId="0" fillId="0" borderId="147" xfId="0" applyNumberFormat="1" applyBorder="1"/>
    <xf numFmtId="43" fontId="0" fillId="0" borderId="0" xfId="0" applyNumberFormat="1" applyBorder="1"/>
    <xf numFmtId="43" fontId="2" fillId="0" borderId="143" xfId="0" applyNumberFormat="1" applyFont="1" applyBorder="1"/>
    <xf numFmtId="0" fontId="2" fillId="23" borderId="0" xfId="0" applyFont="1" applyFill="1" applyBorder="1" applyAlignment="1" applyProtection="1">
      <alignment horizontal="left" vertical="center"/>
      <protection locked="0"/>
    </xf>
    <xf numFmtId="179" fontId="0" fillId="0" borderId="147" xfId="0" applyNumberFormat="1" applyBorder="1"/>
    <xf numFmtId="179" fontId="0" fillId="0" borderId="0" xfId="0" applyNumberFormat="1" applyBorder="1"/>
    <xf numFmtId="179" fontId="2" fillId="0" borderId="143" xfId="0" applyNumberFormat="1" applyFont="1" applyBorder="1"/>
    <xf numFmtId="180" fontId="0" fillId="0" borderId="0" xfId="0" applyNumberFormat="1"/>
    <xf numFmtId="180" fontId="0" fillId="0" borderId="143" xfId="0" applyNumberFormat="1" applyBorder="1"/>
    <xf numFmtId="181" fontId="0" fillId="0" borderId="0" xfId="0" applyNumberFormat="1"/>
    <xf numFmtId="182" fontId="0" fillId="0" borderId="0" xfId="0" applyNumberFormat="1" applyBorder="1"/>
    <xf numFmtId="0" fontId="2" fillId="0" borderId="143" xfId="0" applyFont="1" applyBorder="1" applyAlignment="1">
      <alignment horizontal="center"/>
    </xf>
    <xf numFmtId="0" fontId="2" fillId="0" borderId="0" xfId="0" applyFont="1" applyBorder="1" applyAlignment="1">
      <alignment horizontal="center"/>
    </xf>
    <xf numFmtId="1" fontId="2" fillId="0" borderId="143"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43" fontId="0" fillId="0" borderId="0" xfId="0" applyNumberFormat="1"/>
    <xf numFmtId="0" fontId="0" fillId="0" borderId="143" xfId="0" applyBorder="1" applyAlignment="1">
      <alignment horizontal="left" vertical="top"/>
    </xf>
    <xf numFmtId="2" fontId="0" fillId="0" borderId="143" xfId="0" applyNumberFormat="1" applyFont="1" applyBorder="1"/>
    <xf numFmtId="170" fontId="19" fillId="0" borderId="0" xfId="0" applyNumberFormat="1" applyFont="1" applyBorder="1" applyAlignment="1">
      <alignment horizontal="right"/>
    </xf>
    <xf numFmtId="183" fontId="0" fillId="0" borderId="0" xfId="1" applyNumberFormat="1" applyFont="1"/>
    <xf numFmtId="183" fontId="0" fillId="0" borderId="0" xfId="1" applyNumberFormat="1" applyFont="1" applyBorder="1"/>
    <xf numFmtId="183" fontId="0" fillId="0" borderId="143" xfId="1" applyNumberFormat="1" applyFont="1" applyBorder="1"/>
    <xf numFmtId="164" fontId="0" fillId="0" borderId="148" xfId="0" applyNumberFormat="1" applyBorder="1"/>
    <xf numFmtId="173" fontId="0" fillId="0" borderId="148" xfId="0" applyNumberFormat="1" applyBorder="1"/>
    <xf numFmtId="165" fontId="0" fillId="0" borderId="148" xfId="0" applyNumberFormat="1" applyBorder="1"/>
    <xf numFmtId="0" fontId="64" fillId="15" borderId="0" xfId="3" applyFont="1" applyAlignment="1">
      <alignment horizontal="left"/>
    </xf>
    <xf numFmtId="169" fontId="10" fillId="0" borderId="0" xfId="2" applyNumberFormat="1" applyFont="1" applyFill="1"/>
    <xf numFmtId="0" fontId="0" fillId="0" borderId="0" xfId="0" applyBorder="1" applyAlignment="1">
      <alignment horizontal="left" vertical="top"/>
    </xf>
    <xf numFmtId="0" fontId="2" fillId="0" borderId="143" xfId="0" applyFont="1" applyBorder="1" applyAlignment="1">
      <alignment horizontal="center"/>
    </xf>
    <xf numFmtId="184"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0" fontId="2" fillId="0" borderId="143"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0" fontId="1" fillId="0" borderId="143" xfId="0" applyNumberFormat="1" applyFont="1" applyBorder="1"/>
    <xf numFmtId="170" fontId="0" fillId="0" borderId="0" xfId="0" applyNumberFormat="1"/>
    <xf numFmtId="170" fontId="0" fillId="0" borderId="0" xfId="0" applyNumberFormat="1" applyFill="1"/>
    <xf numFmtId="168" fontId="4" fillId="0" borderId="0" xfId="0" applyNumberFormat="1" applyFont="1" applyFill="1"/>
    <xf numFmtId="0" fontId="30" fillId="0" borderId="0" xfId="0" applyFont="1" applyFill="1"/>
    <xf numFmtId="168" fontId="30" fillId="0" borderId="0" xfId="0" applyNumberFormat="1" applyFont="1" applyFill="1"/>
    <xf numFmtId="168" fontId="30" fillId="0" borderId="0" xfId="0" applyNumberFormat="1" applyFont="1" applyFill="1" applyAlignment="1">
      <alignment wrapText="1"/>
    </xf>
    <xf numFmtId="183" fontId="2" fillId="0" borderId="0" xfId="0" applyNumberFormat="1" applyFont="1" applyBorder="1" applyAlignment="1">
      <alignment horizontal="right"/>
    </xf>
    <xf numFmtId="183" fontId="2" fillId="0" borderId="143" xfId="0" applyNumberFormat="1" applyFont="1" applyBorder="1" applyAlignment="1">
      <alignment horizontal="right"/>
    </xf>
    <xf numFmtId="170" fontId="19" fillId="0" borderId="0" xfId="0" applyNumberFormat="1" applyFont="1" applyAlignment="1">
      <alignment horizontal="right"/>
    </xf>
    <xf numFmtId="0" fontId="2" fillId="0" borderId="143" xfId="0" applyFont="1" applyBorder="1" applyAlignment="1">
      <alignment horizontal="center"/>
    </xf>
    <xf numFmtId="186" fontId="0" fillId="0" borderId="0" xfId="0" applyNumberFormat="1" applyBorder="1"/>
    <xf numFmtId="170" fontId="19" fillId="0" borderId="143" xfId="0" applyNumberFormat="1" applyFont="1" applyBorder="1"/>
    <xf numFmtId="170" fontId="19" fillId="0" borderId="143" xfId="0" applyNumberFormat="1" applyFont="1" applyBorder="1" applyAlignment="1">
      <alignment horizontal="right"/>
    </xf>
    <xf numFmtId="0" fontId="0" fillId="0" borderId="0" xfId="0"/>
    <xf numFmtId="0" fontId="0" fillId="0" borderId="0" xfId="0" applyBorder="1"/>
    <xf numFmtId="185" fontId="0" fillId="0" borderId="0" xfId="0" applyNumberFormat="1" applyBorder="1"/>
    <xf numFmtId="186" fontId="0" fillId="0" borderId="0" xfId="0" applyNumberFormat="1" applyBorder="1"/>
    <xf numFmtId="0" fontId="2" fillId="23" borderId="143" xfId="0" applyFont="1" applyFill="1" applyBorder="1" applyAlignment="1" applyProtection="1">
      <alignment horizontal="left" vertical="center"/>
      <protection locked="0"/>
    </xf>
    <xf numFmtId="170" fontId="0" fillId="0" borderId="0" xfId="1" applyNumberFormat="1" applyFont="1"/>
    <xf numFmtId="0" fontId="67" fillId="0" borderId="0" xfId="0" applyFont="1"/>
    <xf numFmtId="170" fontId="0" fillId="0" borderId="143"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51"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7"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50" xfId="0" applyNumberFormat="1" applyFont="1" applyBorder="1" applyAlignment="1">
      <alignment horizontal="center"/>
    </xf>
    <xf numFmtId="38" fontId="11" fillId="0" borderId="147" xfId="0" applyNumberFormat="1" applyFont="1" applyBorder="1" applyAlignment="1">
      <alignment horizontal="center"/>
    </xf>
    <xf numFmtId="38" fontId="10" fillId="0" borderId="153" xfId="0" applyNumberFormat="1" applyFont="1" applyBorder="1" applyAlignment="1">
      <alignment horizontal="center"/>
    </xf>
    <xf numFmtId="38" fontId="10" fillId="0" borderId="100" xfId="0" applyNumberFormat="1" applyFont="1" applyBorder="1" applyAlignment="1">
      <alignment horizontal="center"/>
    </xf>
    <xf numFmtId="38" fontId="10" fillId="0" borderId="150"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68" fillId="0" borderId="111"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1" fillId="0" borderId="112" xfId="0" applyNumberFormat="1" applyFont="1" applyBorder="1" applyAlignment="1">
      <alignment horizontal="center"/>
    </xf>
    <xf numFmtId="38" fontId="10" fillId="0" borderId="26" xfId="0" applyNumberFormat="1" applyFont="1" applyBorder="1" applyAlignment="1">
      <alignment horizontal="center"/>
    </xf>
    <xf numFmtId="38" fontId="10" fillId="0" borderId="0" xfId="0" applyNumberFormat="1" applyFont="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51" xfId="0" applyNumberFormat="1" applyFont="1" applyBorder="1" applyAlignment="1">
      <alignment horizontal="center"/>
    </xf>
    <xf numFmtId="38" fontId="10" fillId="0" borderId="27" xfId="0" applyNumberFormat="1" applyFont="1" applyBorder="1" applyAlignment="1">
      <alignment horizontal="center"/>
    </xf>
    <xf numFmtId="38" fontId="11" fillId="0" borderId="113" xfId="0" applyNumberFormat="1" applyFont="1" applyBorder="1" applyAlignment="1">
      <alignment horizontal="center"/>
    </xf>
    <xf numFmtId="38" fontId="10" fillId="0" borderId="114" xfId="0" applyNumberFormat="1" applyFont="1" applyBorder="1" applyAlignment="1">
      <alignment horizontal="center"/>
    </xf>
    <xf numFmtId="38" fontId="10" fillId="0" borderId="30" xfId="0" applyNumberFormat="1" applyFont="1" applyBorder="1" applyAlignment="1">
      <alignment horizontal="center"/>
    </xf>
    <xf numFmtId="38" fontId="11" fillId="0" borderId="115" xfId="0" applyNumberFormat="1" applyFont="1" applyBorder="1" applyAlignment="1">
      <alignment horizontal="left"/>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1" fillId="0" borderId="115" xfId="0" applyNumberFormat="1" applyFont="1" applyBorder="1" applyAlignment="1">
      <alignment horizontal="center"/>
    </xf>
    <xf numFmtId="38" fontId="11" fillId="0" borderId="121" xfId="0" applyNumberFormat="1" applyFont="1" applyBorder="1" applyAlignment="1">
      <alignment horizontal="center"/>
    </xf>
    <xf numFmtId="38" fontId="11" fillId="0" borderId="122" xfId="0" applyNumberFormat="1" applyFont="1" applyBorder="1" applyAlignment="1">
      <alignment horizontal="center"/>
    </xf>
    <xf numFmtId="38" fontId="10" fillId="0" borderId="147"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7" xfId="0" applyNumberFormat="1" applyFont="1" applyBorder="1" applyAlignment="1">
      <alignment horizontal="center"/>
    </xf>
    <xf numFmtId="38" fontId="11" fillId="0" borderId="123" xfId="0" applyNumberFormat="1" applyFont="1" applyBorder="1" applyAlignment="1">
      <alignment horizontal="left"/>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7" xfId="0" applyNumberFormat="1" applyFont="1" applyBorder="1" applyAlignment="1">
      <alignment horizontal="center"/>
    </xf>
    <xf numFmtId="38" fontId="11" fillId="0" borderId="128" xfId="0" applyNumberFormat="1" applyFont="1" applyBorder="1" applyAlignment="1">
      <alignment horizontal="center"/>
    </xf>
    <xf numFmtId="38" fontId="11" fillId="0" borderId="129" xfId="0" applyNumberFormat="1" applyFont="1" applyBorder="1" applyAlignment="1">
      <alignment horizontal="center"/>
    </xf>
    <xf numFmtId="38" fontId="11" fillId="0" borderId="123" xfId="0" applyNumberFormat="1" applyFont="1" applyBorder="1" applyAlignment="1">
      <alignment horizontal="center"/>
    </xf>
    <xf numFmtId="38" fontId="11" fillId="0" borderId="130" xfId="0" applyNumberFormat="1" applyFont="1" applyBorder="1" applyAlignment="1">
      <alignment horizontal="center"/>
    </xf>
    <xf numFmtId="38" fontId="11" fillId="0" borderId="154"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31" xfId="0" applyNumberFormat="1" applyFont="1" applyBorder="1" applyAlignment="1">
      <alignment horizontal="center"/>
    </xf>
    <xf numFmtId="38" fontId="10" fillId="0" borderId="28" xfId="0" applyNumberFormat="1" applyFont="1" applyBorder="1" applyAlignment="1">
      <alignment horizontal="center"/>
    </xf>
    <xf numFmtId="38" fontId="10" fillId="0" borderId="155" xfId="0" applyNumberFormat="1" applyFont="1" applyBorder="1" applyAlignment="1">
      <alignment horizontal="center"/>
    </xf>
    <xf numFmtId="38" fontId="11" fillId="0" borderId="17" xfId="0" applyNumberFormat="1" applyFont="1" applyBorder="1" applyAlignment="1">
      <alignment horizontal="center"/>
    </xf>
    <xf numFmtId="38" fontId="10" fillId="0" borderId="133" xfId="0" applyNumberFormat="1" applyFont="1" applyBorder="1" applyAlignment="1">
      <alignment horizontal="center"/>
    </xf>
    <xf numFmtId="38" fontId="10" fillId="0" borderId="132" xfId="0" applyNumberFormat="1" applyFont="1" applyBorder="1" applyAlignment="1">
      <alignment horizontal="center"/>
    </xf>
    <xf numFmtId="38" fontId="11" fillId="0" borderId="28" xfId="0" applyNumberFormat="1" applyFont="1" applyBorder="1" applyAlignment="1">
      <alignment horizontal="center"/>
    </xf>
    <xf numFmtId="38" fontId="10" fillId="0" borderId="134"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6"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7" xfId="0" applyNumberFormat="1" applyFont="1" applyBorder="1" applyAlignment="1">
      <alignment horizontal="center"/>
    </xf>
    <xf numFmtId="38" fontId="11" fillId="0" borderId="158" xfId="0" applyNumberFormat="1" applyFont="1" applyBorder="1" applyAlignment="1">
      <alignment horizontal="center"/>
    </xf>
    <xf numFmtId="38" fontId="11" fillId="0" borderId="159" xfId="0" applyNumberFormat="1" applyFont="1" applyBorder="1" applyAlignment="1">
      <alignment horizontal="center"/>
    </xf>
    <xf numFmtId="38" fontId="11" fillId="0" borderId="160" xfId="0" applyNumberFormat="1" applyFont="1" applyBorder="1" applyAlignment="1">
      <alignment horizontal="center"/>
    </xf>
    <xf numFmtId="38" fontId="11" fillId="0" borderId="139" xfId="0" applyNumberFormat="1" applyFont="1" applyBorder="1" applyAlignment="1">
      <alignment horizontal="center"/>
    </xf>
    <xf numFmtId="38" fontId="11" fillId="0" borderId="161" xfId="0" applyNumberFormat="1" applyFont="1" applyBorder="1" applyAlignment="1">
      <alignment horizontal="center"/>
    </xf>
    <xf numFmtId="38" fontId="11" fillId="0" borderId="143" xfId="0" applyNumberFormat="1" applyFont="1" applyBorder="1" applyAlignment="1">
      <alignment horizontal="center"/>
    </xf>
    <xf numFmtId="38" fontId="11" fillId="0" borderId="141" xfId="0" applyNumberFormat="1" applyFont="1" applyBorder="1" applyAlignment="1">
      <alignment horizontal="center"/>
    </xf>
    <xf numFmtId="38" fontId="11" fillId="0" borderId="162"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3"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8" xfId="0" applyNumberFormat="1" applyFont="1" applyBorder="1" applyAlignment="1">
      <alignment horizontal="left"/>
    </xf>
    <xf numFmtId="38" fontId="11" fillId="0" borderId="146" xfId="0" applyNumberFormat="1" applyFont="1" applyBorder="1" applyAlignment="1">
      <alignment horizontal="center"/>
    </xf>
    <xf numFmtId="38" fontId="11" fillId="0" borderId="40" xfId="0" applyNumberFormat="1" applyFont="1" applyBorder="1" applyAlignment="1">
      <alignment horizontal="center"/>
    </xf>
    <xf numFmtId="38" fontId="11" fillId="0" borderId="136" xfId="0" applyNumberFormat="1" applyFont="1" applyBorder="1" applyAlignment="1">
      <alignment horizontal="center"/>
    </xf>
    <xf numFmtId="38" fontId="11" fillId="0" borderId="135" xfId="0" applyNumberFormat="1" applyFont="1" applyBorder="1" applyAlignment="1">
      <alignment horizontal="center"/>
    </xf>
    <xf numFmtId="38" fontId="11" fillId="0" borderId="149" xfId="0" applyNumberFormat="1" applyFont="1" applyBorder="1" applyAlignment="1">
      <alignment horizontal="center"/>
    </xf>
    <xf numFmtId="38" fontId="11" fillId="0" borderId="148" xfId="0" applyNumberFormat="1" applyFont="1" applyBorder="1" applyAlignment="1">
      <alignment horizontal="center"/>
    </xf>
    <xf numFmtId="38" fontId="11" fillId="0" borderId="137" xfId="0" applyNumberFormat="1" applyFont="1" applyBorder="1" applyAlignment="1">
      <alignment horizontal="center"/>
    </xf>
    <xf numFmtId="38" fontId="11" fillId="0" borderId="39" xfId="0" applyNumberFormat="1" applyFont="1" applyBorder="1" applyAlignment="1">
      <alignment horizontal="center"/>
    </xf>
    <xf numFmtId="38" fontId="11" fillId="0" borderId="145"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6"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7"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63"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4" xfId="0" applyNumberFormat="1" applyFont="1" applyBorder="1" applyAlignment="1">
      <alignment horizontal="center"/>
    </xf>
    <xf numFmtId="38" fontId="10" fillId="0" borderId="164" xfId="0" applyNumberFormat="1" applyFont="1" applyBorder="1" applyAlignment="1">
      <alignment horizontal="center"/>
    </xf>
    <xf numFmtId="38" fontId="10" fillId="0" borderId="165"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6" xfId="0" applyNumberFormat="1" applyFont="1" applyBorder="1" applyAlignment="1">
      <alignment horizontal="center"/>
    </xf>
    <xf numFmtId="38" fontId="10" fillId="0" borderId="167"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43" fontId="11" fillId="0" borderId="105" xfId="1" applyFont="1" applyFill="1" applyBorder="1" applyAlignment="1">
      <alignment horizontal="center"/>
    </xf>
    <xf numFmtId="38" fontId="11" fillId="0" borderId="153"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8" xfId="0" applyNumberFormat="1" applyFont="1" applyBorder="1" applyAlignment="1">
      <alignment horizontal="center"/>
    </xf>
    <xf numFmtId="169" fontId="11" fillId="0" borderId="0" xfId="0" applyNumberFormat="1" applyFont="1" applyFill="1" applyBorder="1" applyAlignment="1">
      <alignment horizontal="center"/>
    </xf>
    <xf numFmtId="171" fontId="11" fillId="0" borderId="0" xfId="0" applyNumberFormat="1" applyFont="1" applyAlignment="1">
      <alignment horizontal="left"/>
    </xf>
    <xf numFmtId="171" fontId="10" fillId="13" borderId="0" xfId="0" applyNumberFormat="1" applyFont="1" applyFill="1" applyAlignment="1">
      <alignment horizontal="left"/>
    </xf>
    <xf numFmtId="171" fontId="11" fillId="12" borderId="0" xfId="0" applyNumberFormat="1" applyFont="1" applyFill="1" applyAlignment="1">
      <alignment horizontal="left"/>
    </xf>
    <xf numFmtId="171" fontId="10" fillId="11" borderId="0" xfId="0" applyNumberFormat="1" applyFont="1" applyFill="1" applyAlignment="1">
      <alignment horizontal="left"/>
    </xf>
    <xf numFmtId="171"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8" fontId="3" fillId="16" borderId="5" xfId="0" applyNumberFormat="1" applyFont="1" applyFill="1" applyBorder="1" applyAlignment="1">
      <alignment vertical="center"/>
    </xf>
    <xf numFmtId="168" fontId="3" fillId="16" borderId="148" xfId="0" applyNumberFormat="1" applyFont="1" applyFill="1" applyBorder="1" applyAlignment="1">
      <alignment vertical="center"/>
    </xf>
    <xf numFmtId="168" fontId="70" fillId="6" borderId="0" xfId="0" applyNumberFormat="1" applyFont="1" applyFill="1"/>
    <xf numFmtId="168" fontId="71" fillId="6" borderId="0" xfId="0" applyNumberFormat="1" applyFont="1" applyFill="1"/>
    <xf numFmtId="168"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3" xfId="0" applyFont="1" applyBorder="1" applyAlignment="1">
      <alignment horizontal="right"/>
    </xf>
    <xf numFmtId="1" fontId="0" fillId="0" borderId="0" xfId="0" applyNumberFormat="1" applyFont="1"/>
    <xf numFmtId="1" fontId="0" fillId="0" borderId="143" xfId="0" applyNumberFormat="1" applyFont="1" applyBorder="1"/>
    <xf numFmtId="0" fontId="7" fillId="0" borderId="147" xfId="0" applyFont="1" applyBorder="1" applyAlignment="1">
      <alignment horizontal="left"/>
    </xf>
    <xf numFmtId="0" fontId="41" fillId="0" borderId="150" xfId="0" applyFont="1" applyBorder="1" applyAlignment="1">
      <alignment horizontal="center" vertical="center" wrapText="1"/>
    </xf>
    <xf numFmtId="0" fontId="13" fillId="0" borderId="150" xfId="0" applyFont="1" applyBorder="1" applyAlignment="1">
      <alignment horizontal="center" vertical="center" wrapText="1"/>
    </xf>
    <xf numFmtId="0" fontId="41"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39" xfId="0" applyFont="1" applyBorder="1" applyAlignment="1">
      <alignment horizontal="center" vertical="center" wrapText="1"/>
    </xf>
    <xf numFmtId="0" fontId="13" fillId="0" borderId="150" xfId="0" applyFont="1" applyBorder="1" applyAlignment="1">
      <alignment horizontal="center" vertical="center"/>
    </xf>
    <xf numFmtId="0" fontId="13" fillId="0" borderId="151" xfId="0" applyFont="1" applyBorder="1" applyAlignment="1">
      <alignment horizontal="center" vertical="center"/>
    </xf>
    <xf numFmtId="0" fontId="41" fillId="0" borderId="139" xfId="0" applyFont="1" applyBorder="1" applyAlignment="1">
      <alignment horizontal="center" vertical="center" wrapText="1"/>
    </xf>
    <xf numFmtId="0" fontId="13" fillId="0" borderId="139" xfId="0" applyFont="1" applyBorder="1" applyAlignment="1">
      <alignment horizontal="center" vertical="center"/>
    </xf>
    <xf numFmtId="0" fontId="41" fillId="0" borderId="150" xfId="0" applyFont="1" applyBorder="1" applyAlignment="1">
      <alignment horizontal="center" vertical="center"/>
    </xf>
    <xf numFmtId="0" fontId="41" fillId="0" borderId="151" xfId="0" applyFont="1" applyBorder="1" applyAlignment="1">
      <alignment horizontal="center" vertical="center"/>
    </xf>
    <xf numFmtId="0" fontId="41" fillId="0" borderId="139" xfId="0" applyFont="1" applyBorder="1" applyAlignment="1">
      <alignment horizontal="center" vertical="center"/>
    </xf>
    <xf numFmtId="0" fontId="50" fillId="36" borderId="168" xfId="0" applyFont="1" applyFill="1" applyBorder="1" applyAlignment="1">
      <alignment horizontal="center" vertical="center" wrapText="1"/>
    </xf>
    <xf numFmtId="0" fontId="50" fillId="36" borderId="169"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9" xfId="0" applyNumberFormat="1" applyFont="1" applyBorder="1" applyAlignment="1">
      <alignment horizontal="center"/>
    </xf>
    <xf numFmtId="38" fontId="72" fillId="0" borderId="126" xfId="0" applyNumberFormat="1" applyFont="1" applyBorder="1" applyAlignment="1">
      <alignment horizontal="center"/>
    </xf>
    <xf numFmtId="38" fontId="73" fillId="0" borderId="132"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9"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8"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9" xfId="0" applyNumberFormat="1" applyFont="1" applyBorder="1" applyAlignment="1">
      <alignment horizontal="center"/>
    </xf>
    <xf numFmtId="38" fontId="75" fillId="0" borderId="126"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9"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8"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6" xfId="0" applyNumberFormat="1" applyFont="1" applyBorder="1" applyAlignment="1">
      <alignment horizontal="center"/>
    </xf>
    <xf numFmtId="38" fontId="79" fillId="0" borderId="159"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9"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0" fontId="1" fillId="7" borderId="0" xfId="0" applyNumberFormat="1" applyFont="1" applyFill="1"/>
    <xf numFmtId="170" fontId="0" fillId="7" borderId="0" xfId="0" applyNumberFormat="1" applyFill="1"/>
    <xf numFmtId="0" fontId="0" fillId="7" borderId="0" xfId="0" applyFont="1" applyFill="1"/>
    <xf numFmtId="170" fontId="0" fillId="7" borderId="0" xfId="0" applyNumberFormat="1" applyFont="1" applyFill="1"/>
    <xf numFmtId="0" fontId="0" fillId="3" borderId="0" xfId="0" applyFill="1"/>
    <xf numFmtId="0" fontId="0" fillId="3" borderId="0" xfId="0" applyFont="1" applyFill="1" applyAlignment="1">
      <alignment horizontal="right"/>
    </xf>
    <xf numFmtId="170" fontId="0" fillId="3" borderId="0" xfId="0" applyNumberFormat="1" applyFill="1"/>
    <xf numFmtId="170" fontId="1" fillId="3" borderId="0" xfId="0" applyNumberFormat="1" applyFont="1" applyFill="1"/>
    <xf numFmtId="0" fontId="0" fillId="3" borderId="0" xfId="0" applyFont="1" applyFill="1"/>
    <xf numFmtId="170" fontId="0" fillId="3" borderId="0" xfId="0" applyNumberFormat="1" applyFont="1" applyFill="1"/>
    <xf numFmtId="0" fontId="15" fillId="16" borderId="148" xfId="0" applyFont="1" applyFill="1" applyBorder="1" applyAlignment="1">
      <alignment horizontal="right" vertical="center"/>
    </xf>
    <xf numFmtId="0" fontId="0" fillId="3" borderId="143" xfId="0" applyFont="1" applyFill="1" applyBorder="1" applyAlignment="1">
      <alignment horizontal="right"/>
    </xf>
    <xf numFmtId="170" fontId="0" fillId="3" borderId="143" xfId="0" applyNumberFormat="1" applyFill="1" applyBorder="1"/>
    <xf numFmtId="0" fontId="0" fillId="0" borderId="143" xfId="0" applyFill="1" applyBorder="1" applyAlignment="1">
      <alignment vertical="center"/>
    </xf>
    <xf numFmtId="0" fontId="63" fillId="0" borderId="143" xfId="0" applyFont="1" applyFill="1" applyBorder="1" applyAlignment="1">
      <alignment vertical="center"/>
    </xf>
    <xf numFmtId="0" fontId="0" fillId="0" borderId="143" xfId="0" applyFill="1" applyBorder="1"/>
    <xf numFmtId="0" fontId="0" fillId="3" borderId="0" xfId="0" applyFill="1" applyBorder="1"/>
    <xf numFmtId="0" fontId="0" fillId="3" borderId="0" xfId="0" applyFont="1" applyFill="1" applyBorder="1" applyAlignment="1">
      <alignment horizontal="right"/>
    </xf>
    <xf numFmtId="170" fontId="0" fillId="3" borderId="0" xfId="0" applyNumberFormat="1" applyFill="1" applyBorder="1"/>
    <xf numFmtId="168" fontId="30" fillId="19" borderId="0" xfId="0" applyNumberFormat="1" applyFont="1" applyFill="1"/>
    <xf numFmtId="0" fontId="30" fillId="19" borderId="0" xfId="0" applyFont="1" applyFill="1" applyAlignment="1">
      <alignment vertical="center"/>
    </xf>
    <xf numFmtId="38" fontId="2" fillId="0" borderId="0" xfId="0" applyNumberFormat="1" applyFont="1"/>
    <xf numFmtId="187" fontId="2" fillId="0" borderId="0" xfId="0" applyNumberFormat="1" applyFont="1"/>
    <xf numFmtId="2" fontId="1" fillId="0" borderId="0" xfId="58" applyNumberFormat="1" applyFont="1" applyFill="1" applyBorder="1" applyAlignment="1" applyProtection="1"/>
    <xf numFmtId="166" fontId="1" fillId="0" borderId="0" xfId="0" applyNumberFormat="1" applyFont="1"/>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9" xfId="0" applyFont="1" applyBorder="1" applyAlignment="1">
      <alignment horizontal="center" vertical="center"/>
    </xf>
    <xf numFmtId="0" fontId="18" fillId="17" borderId="0" xfId="0" applyFont="1" applyFill="1" applyAlignment="1">
      <alignment horizontal="left"/>
    </xf>
    <xf numFmtId="0" fontId="41" fillId="23" borderId="143" xfId="0" applyFont="1" applyFill="1" applyBorder="1" applyAlignment="1" applyProtection="1">
      <alignment horizontal="center" vertical="center"/>
      <protection locked="0"/>
    </xf>
    <xf numFmtId="0" fontId="2" fillId="23" borderId="143"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4" xfId="0" applyFont="1" applyBorder="1" applyAlignment="1">
      <alignment horizontal="left"/>
    </xf>
    <xf numFmtId="0" fontId="8" fillId="0" borderId="0" xfId="0" applyFont="1" applyBorder="1" applyAlignment="1">
      <alignment horizontal="left"/>
    </xf>
    <xf numFmtId="0" fontId="2" fillId="0" borderId="143" xfId="0" applyFont="1" applyBorder="1" applyAlignment="1">
      <alignment horizontal="center" vertical="center"/>
    </xf>
    <xf numFmtId="0" fontId="2" fillId="0" borderId="143" xfId="0" applyFont="1" applyBorder="1" applyAlignment="1">
      <alignment horizontal="center"/>
    </xf>
    <xf numFmtId="0" fontId="19" fillId="0" borderId="0" xfId="0" applyFont="1" applyBorder="1" applyAlignment="1">
      <alignment horizontal="left"/>
    </xf>
    <xf numFmtId="0" fontId="7" fillId="0" borderId="143" xfId="0" applyFont="1" applyBorder="1" applyAlignment="1">
      <alignment horizontal="left"/>
    </xf>
    <xf numFmtId="0" fontId="8" fillId="0" borderId="144" xfId="0" applyFont="1" applyBorder="1" applyAlignment="1">
      <alignment horizontal="left" wrapText="1"/>
    </xf>
    <xf numFmtId="0" fontId="8" fillId="0" borderId="143" xfId="0" applyFont="1" applyBorder="1" applyAlignment="1">
      <alignment horizontal="left" wrapText="1"/>
    </xf>
    <xf numFmtId="0" fontId="8" fillId="0" borderId="143" xfId="0" applyFont="1" applyBorder="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right"/>
    </xf>
    <xf numFmtId="0" fontId="0" fillId="0" borderId="143"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315200" y="2219325"/>
          <a:ext cx="8387699" cy="20683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9" t="s">
        <v>215</v>
      </c>
      <c r="B17" s="929"/>
      <c r="C17" s="929"/>
      <c r="D17" s="929"/>
      <c r="E17" s="929"/>
      <c r="F17" s="929"/>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30" t="s">
        <v>217</v>
      </c>
      <c r="C20" s="930"/>
      <c r="D20" s="930"/>
      <c r="E20" s="930"/>
      <c r="F20" s="930"/>
      <c r="G20" s="52"/>
      <c r="H20" s="52"/>
      <c r="I20" s="53"/>
      <c r="J20" s="53"/>
      <c r="K20" s="53"/>
      <c r="L20" s="53"/>
      <c r="M20" s="53"/>
      <c r="N20" s="53"/>
    </row>
    <row r="21" spans="1:14" ht="17.25" customHeight="1">
      <c r="A21" s="51" t="s">
        <v>218</v>
      </c>
      <c r="B21" s="931" t="s">
        <v>221</v>
      </c>
      <c r="C21" s="931"/>
      <c r="D21" s="931"/>
      <c r="E21" s="931"/>
      <c r="F21" s="931"/>
      <c r="G21" s="52"/>
      <c r="H21" s="52"/>
      <c r="I21" s="53"/>
      <c r="J21" s="53"/>
      <c r="K21" s="53"/>
      <c r="L21" s="53"/>
      <c r="M21" s="53"/>
      <c r="N21" s="53"/>
    </row>
    <row r="22" spans="1:14" ht="17.25" customHeight="1">
      <c r="A22" s="51" t="s">
        <v>219</v>
      </c>
      <c r="B22" s="931" t="s">
        <v>220</v>
      </c>
      <c r="C22" s="931"/>
      <c r="D22" s="931"/>
      <c r="E22" s="931"/>
      <c r="F22" s="931"/>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09375" defaultRowHeight="14.4"/>
  <cols>
    <col min="1" max="1" width="3.6640625" style="80" customWidth="1"/>
    <col min="2" max="2" width="19.5546875" style="80" customWidth="1"/>
    <col min="3" max="3" width="37.6640625" style="80" customWidth="1"/>
    <col min="4" max="16384" width="9.109375" style="80"/>
  </cols>
  <sheetData>
    <row r="2" spans="2:3" ht="18">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
      <c r="B27" s="87" t="s">
        <v>57</v>
      </c>
      <c r="C27" s="88"/>
    </row>
    <row r="28" spans="2:3">
      <c r="B28" s="89" t="s">
        <v>292</v>
      </c>
      <c r="C28" s="94" t="s">
        <v>815</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C31" zoomScaleNormal="65" zoomScaleSheetLayoutView="100" workbookViewId="0">
      <selection activeCell="U48" sqref="U48"/>
    </sheetView>
  </sheetViews>
  <sheetFormatPr defaultColWidth="9.109375" defaultRowHeight="13.2"/>
  <cols>
    <col min="1" max="1" width="51.44140625" style="72" customWidth="1"/>
    <col min="2" max="2" width="15.6640625" style="67" customWidth="1"/>
    <col min="3" max="4" width="7.5546875" style="73" bestFit="1" customWidth="1"/>
    <col min="5" max="5" width="9.109375" style="73"/>
    <col min="6" max="6" width="6.109375" style="74" customWidth="1"/>
    <col min="7" max="7" width="5.88671875" style="74" bestFit="1" customWidth="1"/>
    <col min="8" max="8" width="6.44140625" style="73" bestFit="1" customWidth="1"/>
    <col min="9" max="9" width="6.109375" style="74" bestFit="1" customWidth="1"/>
    <col min="10" max="10" width="6" style="74" bestFit="1" customWidth="1"/>
    <col min="11" max="11" width="6.88671875" style="74" bestFit="1" customWidth="1"/>
    <col min="12" max="12" width="9.109375" style="70" bestFit="1" customWidth="1"/>
    <col min="13" max="13" width="8.109375" style="69" bestFit="1" customWidth="1"/>
    <col min="14" max="14" width="8.109375" style="69" customWidth="1"/>
    <col min="15" max="15" width="5.33203125" style="69" customWidth="1"/>
    <col min="16" max="16" width="7.44140625" style="842" customWidth="1"/>
    <col min="17" max="17" width="7.44140625" style="69" bestFit="1" customWidth="1"/>
    <col min="18" max="18" width="8.109375" style="69" bestFit="1" customWidth="1"/>
    <col min="19" max="19" width="7.33203125" style="69" bestFit="1" customWidth="1"/>
    <col min="20" max="20" width="7.44140625" style="69" bestFit="1" customWidth="1"/>
    <col min="21" max="21" width="8.44140625" style="875" bestFit="1" customWidth="1"/>
    <col min="22" max="22" width="6.88671875" style="69" bestFit="1" customWidth="1"/>
    <col min="23" max="25" width="5.44140625" style="69" customWidth="1"/>
    <col min="26" max="26" width="5.44140625" style="74" customWidth="1"/>
    <col min="27" max="27" width="8.109375" style="71" bestFit="1" customWidth="1"/>
    <col min="28" max="28" width="6.6640625" style="70" bestFit="1" customWidth="1"/>
    <col min="29" max="30" width="5.5546875" style="69" customWidth="1"/>
    <col min="31" max="31" width="8.6640625" style="69" bestFit="1" customWidth="1"/>
    <col min="32" max="32" width="8.6640625" style="69" customWidth="1"/>
    <col min="33" max="33" width="5.5546875" style="69" customWidth="1"/>
    <col min="34" max="34" width="5.6640625" style="69" customWidth="1"/>
    <col min="35" max="36" width="7" style="900" customWidth="1"/>
    <col min="37" max="37" width="7" style="69" customWidth="1"/>
    <col min="38" max="40" width="5.5546875" style="69" customWidth="1"/>
    <col min="41" max="41" width="8.6640625" style="71" bestFit="1" customWidth="1"/>
    <col min="42" max="42" width="4.44140625" style="75" bestFit="1" customWidth="1"/>
    <col min="43" max="43" width="9.33203125" style="69" bestFit="1" customWidth="1"/>
    <col min="44" max="44" width="9.109375" style="67"/>
    <col min="45" max="45" width="9.109375" style="60"/>
    <col min="46" max="16384" width="9.10937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1077</v>
      </c>
      <c r="O1" s="504" t="s">
        <v>182</v>
      </c>
      <c r="P1" s="811" t="s">
        <v>183</v>
      </c>
      <c r="Q1" s="504" t="s">
        <v>184</v>
      </c>
      <c r="R1" s="504" t="s">
        <v>185</v>
      </c>
      <c r="S1" s="504" t="s">
        <v>186</v>
      </c>
      <c r="T1" s="504" t="s">
        <v>187</v>
      </c>
      <c r="U1" s="843" t="s">
        <v>188</v>
      </c>
      <c r="V1" s="504" t="s">
        <v>189</v>
      </c>
      <c r="W1" s="505" t="s">
        <v>190</v>
      </c>
      <c r="X1" s="505" t="s">
        <v>191</v>
      </c>
      <c r="Y1" s="505" t="s">
        <v>192</v>
      </c>
      <c r="Z1" s="504" t="s">
        <v>193</v>
      </c>
      <c r="AA1" s="506" t="s">
        <v>194</v>
      </c>
      <c r="AB1" s="507" t="s">
        <v>195</v>
      </c>
      <c r="AC1" s="508" t="s">
        <v>196</v>
      </c>
      <c r="AD1" s="504" t="s">
        <v>197</v>
      </c>
      <c r="AE1" s="504" t="s">
        <v>1078</v>
      </c>
      <c r="AF1" s="504" t="s">
        <v>1079</v>
      </c>
      <c r="AG1" s="504" t="s">
        <v>198</v>
      </c>
      <c r="AH1" s="504" t="s">
        <v>199</v>
      </c>
      <c r="AI1" s="876" t="s">
        <v>1080</v>
      </c>
      <c r="AJ1" s="876" t="s">
        <v>1081</v>
      </c>
      <c r="AK1" s="504" t="s">
        <v>1082</v>
      </c>
      <c r="AL1" s="504" t="s">
        <v>1083</v>
      </c>
      <c r="AM1" s="505" t="s">
        <v>1084</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12"/>
      <c r="Q2" s="520"/>
      <c r="R2" s="520"/>
      <c r="S2" s="520"/>
      <c r="T2" s="520"/>
      <c r="U2" s="844"/>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7">
        <v>27.095124147648001</v>
      </c>
      <c r="AJ2" s="877">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13">
        <v>564.2282843555555</v>
      </c>
      <c r="Q3" s="533">
        <v>369.55541863968</v>
      </c>
      <c r="R3" s="533">
        <v>1543.1782335883197</v>
      </c>
      <c r="S3" s="533">
        <v>82.827948630790956</v>
      </c>
      <c r="T3" s="533">
        <v>157.5463640726893</v>
      </c>
      <c r="U3" s="845">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8">
        <v>104.16969909062398</v>
      </c>
      <c r="AJ3" s="878">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13">
        <v>364.52221864444448</v>
      </c>
      <c r="Q4" s="533">
        <v>21.672508399360005</v>
      </c>
      <c r="R4" s="533">
        <v>156.29379915984001</v>
      </c>
      <c r="S4" s="533">
        <v>986.60611760112999</v>
      </c>
      <c r="T4" s="533">
        <v>35.289733288720633</v>
      </c>
      <c r="U4" s="845">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8">
        <v>9.0350121178560006</v>
      </c>
      <c r="AJ4" s="878">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13"/>
      <c r="Q5" s="533"/>
      <c r="R5" s="533"/>
      <c r="S5" s="533">
        <v>15.730078096892656</v>
      </c>
      <c r="T5" s="533"/>
      <c r="U5" s="845">
        <v>146.41891253558748</v>
      </c>
      <c r="V5" s="533"/>
      <c r="W5" s="530"/>
      <c r="X5" s="530"/>
      <c r="Y5" s="530"/>
      <c r="Z5" s="533"/>
      <c r="AA5" s="531"/>
      <c r="AB5" s="534">
        <f>SUM(AC5:AM5)</f>
        <v>0</v>
      </c>
      <c r="AC5" s="535"/>
      <c r="AD5" s="533"/>
      <c r="AE5" s="533"/>
      <c r="AF5" s="533"/>
      <c r="AG5" s="533"/>
      <c r="AH5" s="533"/>
      <c r="AI5" s="878"/>
      <c r="AJ5" s="878"/>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13">
        <v>-9.6980083333333713</v>
      </c>
      <c r="Q6" s="533">
        <v>12.883201938880001</v>
      </c>
      <c r="R6" s="533">
        <v>82.12024884504001</v>
      </c>
      <c r="S6" s="533">
        <v>23.637599999999999</v>
      </c>
      <c r="T6" s="533">
        <v>1.4659197380156652</v>
      </c>
      <c r="U6" s="845">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9">
        <v>1.7828522013120007</v>
      </c>
      <c r="AJ6" s="879">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14">
        <f t="shared" si="1"/>
        <v>190.00805737777765</v>
      </c>
      <c r="Q7" s="554">
        <f t="shared" si="1"/>
        <v>360.76611217919998</v>
      </c>
      <c r="R7" s="554">
        <f t="shared" si="1"/>
        <v>1469.0046832735197</v>
      </c>
      <c r="S7" s="554">
        <f t="shared" si="1"/>
        <v>-895.87064706723163</v>
      </c>
      <c r="T7" s="554">
        <f t="shared" si="1"/>
        <v>123.72255052198433</v>
      </c>
      <c r="U7" s="846">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80">
        <f t="shared" si="1"/>
        <v>124.01266332172798</v>
      </c>
      <c r="AJ7" s="880">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7187.3191310764705</v>
      </c>
      <c r="M8" s="562">
        <f t="shared" si="2"/>
        <v>3092.2052611591994</v>
      </c>
      <c r="N8" s="562">
        <f t="shared" si="2"/>
        <v>7.7582254992000017</v>
      </c>
      <c r="O8" s="563">
        <f t="shared" si="2"/>
        <v>0</v>
      </c>
      <c r="P8" s="815">
        <f t="shared" si="2"/>
        <v>190.00805737777765</v>
      </c>
      <c r="Q8" s="563">
        <f t="shared" si="2"/>
        <v>360.76611217919998</v>
      </c>
      <c r="R8" s="563">
        <f t="shared" si="2"/>
        <v>1469.0046832735197</v>
      </c>
      <c r="S8" s="563">
        <f t="shared" si="2"/>
        <v>-895.87064706723163</v>
      </c>
      <c r="T8" s="563">
        <f t="shared" si="2"/>
        <v>123.72255052198433</v>
      </c>
      <c r="U8" s="847">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81">
        <f t="shared" si="2"/>
        <v>124.01266332172798</v>
      </c>
      <c r="AJ8" s="881">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14788.170805941343</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14">
        <f t="shared" si="3"/>
        <v>0</v>
      </c>
      <c r="Q9" s="554">
        <f t="shared" si="3"/>
        <v>0</v>
      </c>
      <c r="R9" s="554">
        <f t="shared" si="3"/>
        <v>0</v>
      </c>
      <c r="S9" s="554">
        <f t="shared" si="3"/>
        <v>25.868327226603597</v>
      </c>
      <c r="T9" s="554">
        <f t="shared" si="3"/>
        <v>0.63499472294399995</v>
      </c>
      <c r="U9" s="846">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80">
        <f t="shared" si="3"/>
        <v>0</v>
      </c>
      <c r="AJ9" s="880">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16"/>
      <c r="Q10" s="576"/>
      <c r="R10" s="576"/>
      <c r="S10" s="576">
        <v>25.868327226603597</v>
      </c>
      <c r="T10" s="576"/>
      <c r="U10" s="848">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82"/>
      <c r="AJ10" s="882"/>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13"/>
      <c r="Q11" s="533"/>
      <c r="R11" s="533"/>
      <c r="S11" s="533">
        <v>0</v>
      </c>
      <c r="T11" s="533">
        <v>0.63499472294399995</v>
      </c>
      <c r="U11" s="845">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8"/>
      <c r="AJ11" s="878"/>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13"/>
      <c r="Q12" s="533"/>
      <c r="R12" s="533"/>
      <c r="S12" s="533"/>
      <c r="T12" s="533"/>
      <c r="U12" s="845"/>
      <c r="V12" s="533"/>
      <c r="W12" s="530"/>
      <c r="X12" s="530"/>
      <c r="Y12" s="530"/>
      <c r="Z12" s="533"/>
      <c r="AA12" s="531"/>
      <c r="AB12" s="534"/>
      <c r="AC12" s="535"/>
      <c r="AD12" s="533"/>
      <c r="AE12" s="533"/>
      <c r="AF12" s="533"/>
      <c r="AG12" s="533"/>
      <c r="AH12" s="533"/>
      <c r="AI12" s="878"/>
      <c r="AJ12" s="878"/>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13"/>
      <c r="Q13" s="533"/>
      <c r="R13" s="533"/>
      <c r="S13" s="533"/>
      <c r="T13" s="533"/>
      <c r="U13" s="845"/>
      <c r="V13" s="533"/>
      <c r="W13" s="530"/>
      <c r="X13" s="530"/>
      <c r="Y13" s="530"/>
      <c r="Z13" s="533"/>
      <c r="AA13" s="531"/>
      <c r="AB13" s="534">
        <f>SUM(AC13:AM13)</f>
        <v>0</v>
      </c>
      <c r="AC13" s="535"/>
      <c r="AD13" s="533"/>
      <c r="AE13" s="533"/>
      <c r="AF13" s="533"/>
      <c r="AG13" s="533"/>
      <c r="AH13" s="533"/>
      <c r="AI13" s="878"/>
      <c r="AJ13" s="878"/>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7"/>
      <c r="Q14" s="588"/>
      <c r="R14" s="588"/>
      <c r="S14" s="588"/>
      <c r="T14" s="588"/>
      <c r="U14" s="849"/>
      <c r="V14" s="588"/>
      <c r="W14" s="589"/>
      <c r="X14" s="589"/>
      <c r="Y14" s="589"/>
      <c r="Z14" s="588"/>
      <c r="AA14" s="590">
        <v>40.734584907594211</v>
      </c>
      <c r="AB14" s="591">
        <f>SUM(AC14:AM14)</f>
        <v>0</v>
      </c>
      <c r="AC14" s="592"/>
      <c r="AD14" s="588"/>
      <c r="AE14" s="588"/>
      <c r="AF14" s="588"/>
      <c r="AG14" s="588"/>
      <c r="AH14" s="588"/>
      <c r="AI14" s="883"/>
      <c r="AJ14" s="883"/>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8">
        <f t="shared" si="8"/>
        <v>640.53679657777786</v>
      </c>
      <c r="Q15" s="599">
        <f t="shared" si="8"/>
        <v>226.77459106847999</v>
      </c>
      <c r="R15" s="599">
        <f t="shared" si="8"/>
        <v>0</v>
      </c>
      <c r="S15" s="599">
        <f t="shared" si="8"/>
        <v>960.95017928079096</v>
      </c>
      <c r="T15" s="599">
        <f t="shared" si="8"/>
        <v>64.797462901984332</v>
      </c>
      <c r="U15" s="850">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84">
        <f t="shared" si="8"/>
        <v>0</v>
      </c>
      <c r="AJ15" s="884">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16"/>
      <c r="Q16" s="576"/>
      <c r="R16" s="576"/>
      <c r="S16" s="576"/>
      <c r="T16" s="576"/>
      <c r="U16" s="848"/>
      <c r="V16" s="576"/>
      <c r="W16" s="577"/>
      <c r="X16" s="577"/>
      <c r="Y16" s="577"/>
      <c r="Z16" s="576"/>
      <c r="AA16" s="578"/>
      <c r="AB16" s="579">
        <f>SUM(AC16:AL16)</f>
        <v>0</v>
      </c>
      <c r="AC16" s="580"/>
      <c r="AD16" s="576"/>
      <c r="AE16" s="576"/>
      <c r="AF16" s="576"/>
      <c r="AG16" s="583"/>
      <c r="AH16" s="583"/>
      <c r="AI16" s="885"/>
      <c r="AJ16" s="885"/>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13"/>
      <c r="Q17" s="533"/>
      <c r="R17" s="533"/>
      <c r="S17" s="533"/>
      <c r="T17" s="533"/>
      <c r="U17" s="845"/>
      <c r="V17" s="533"/>
      <c r="W17" s="530"/>
      <c r="X17" s="530"/>
      <c r="Y17" s="530"/>
      <c r="Z17" s="533"/>
      <c r="AA17" s="531"/>
      <c r="AB17" s="534">
        <f>SUM(AC17:AL17)</f>
        <v>0</v>
      </c>
      <c r="AC17" s="535"/>
      <c r="AD17" s="533"/>
      <c r="AE17" s="533"/>
      <c r="AF17" s="533"/>
      <c r="AG17" s="533"/>
      <c r="AH17" s="533"/>
      <c r="AI17" s="878"/>
      <c r="AJ17" s="878"/>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13"/>
      <c r="Q18" s="533"/>
      <c r="R18" s="533"/>
      <c r="S18" s="533"/>
      <c r="T18" s="533"/>
      <c r="U18" s="845"/>
      <c r="V18" s="533"/>
      <c r="W18" s="530"/>
      <c r="X18" s="530"/>
      <c r="Y18" s="530"/>
      <c r="Z18" s="533"/>
      <c r="AA18" s="531"/>
      <c r="AB18" s="534"/>
      <c r="AC18" s="535"/>
      <c r="AD18" s="533"/>
      <c r="AE18" s="533"/>
      <c r="AF18" s="533"/>
      <c r="AG18" s="533"/>
      <c r="AH18" s="533"/>
      <c r="AI18" s="878"/>
      <c r="AJ18" s="878"/>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13"/>
      <c r="Q19" s="533"/>
      <c r="R19" s="533"/>
      <c r="S19" s="533"/>
      <c r="T19" s="533"/>
      <c r="U19" s="845"/>
      <c r="V19" s="533"/>
      <c r="W19" s="530"/>
      <c r="X19" s="530"/>
      <c r="Y19" s="530"/>
      <c r="Z19" s="533"/>
      <c r="AA19" s="531"/>
      <c r="AB19" s="534">
        <f>SUM(AC19:AL19)</f>
        <v>0</v>
      </c>
      <c r="AC19" s="535"/>
      <c r="AD19" s="533"/>
      <c r="AE19" s="533"/>
      <c r="AF19" s="533"/>
      <c r="AG19" s="533"/>
      <c r="AH19" s="533"/>
      <c r="AI19" s="878"/>
      <c r="AJ19" s="878"/>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7">
        <v>640.53679657777786</v>
      </c>
      <c r="Q20" s="588">
        <v>226.77459106847999</v>
      </c>
      <c r="R20" s="588">
        <v>0</v>
      </c>
      <c r="S20" s="588">
        <v>960.95017928079096</v>
      </c>
      <c r="T20" s="588">
        <v>64.797462901984332</v>
      </c>
      <c r="U20" s="849">
        <v>1146.9502117491124</v>
      </c>
      <c r="V20" s="588"/>
      <c r="W20" s="589">
        <v>36.758643707182323</v>
      </c>
      <c r="X20" s="589"/>
      <c r="Y20" s="589"/>
      <c r="Z20" s="588"/>
      <c r="AA20" s="590"/>
      <c r="AB20" s="591">
        <f>SUM(AC20:AL20)</f>
        <v>0</v>
      </c>
      <c r="AC20" s="592"/>
      <c r="AD20" s="588"/>
      <c r="AE20" s="588"/>
      <c r="AF20" s="588"/>
      <c r="AG20" s="588"/>
      <c r="AH20" s="588"/>
      <c r="AI20" s="883"/>
      <c r="AJ20" s="883"/>
      <c r="AK20" s="587"/>
      <c r="AL20" s="587"/>
      <c r="AM20" s="589"/>
      <c r="AN20" s="593"/>
      <c r="AO20" s="593"/>
      <c r="AP20" s="591"/>
      <c r="AQ20" s="594">
        <f t="shared" si="0"/>
        <v>3166.7858692089685</v>
      </c>
      <c r="AR20" s="59"/>
      <c r="AS20" s="63"/>
    </row>
    <row r="21" spans="1:45" s="64" customFormat="1" ht="12.75" customHeight="1">
      <c r="A21" s="608" t="s">
        <v>239</v>
      </c>
      <c r="B21" s="609"/>
      <c r="C21" s="610">
        <f>SUM(C22:C24)</f>
        <v>22.240061570656763</v>
      </c>
      <c r="D21" s="611">
        <f>SUM(D22:D24)</f>
        <v>-17.141361188350004</v>
      </c>
      <c r="E21" s="612">
        <f>SUM(E22:E24)</f>
        <v>39.381422759006767</v>
      </c>
      <c r="F21" s="613">
        <f>SUM(F22:F24)</f>
        <v>0</v>
      </c>
      <c r="G21" s="613">
        <f>SUM(G22:G24)</f>
        <v>0</v>
      </c>
      <c r="H21" s="614">
        <f>SUM(I21:K21)</f>
        <v>0</v>
      </c>
      <c r="I21" s="611">
        <f>SUM(I22:I24)</f>
        <v>0</v>
      </c>
      <c r="J21" s="612">
        <f>SUM(J22:J24)</f>
        <v>0</v>
      </c>
      <c r="K21" s="612">
        <f>SUM(K22:K24)</f>
        <v>0</v>
      </c>
      <c r="L21" s="614">
        <f>SUM(M21:Z21)</f>
        <v>-24.953759699422424</v>
      </c>
      <c r="M21" s="612">
        <f t="shared" ref="M21:AQ21" si="9">SUM(M22:M24)</f>
        <v>0</v>
      </c>
      <c r="N21" s="612">
        <f t="shared" si="9"/>
        <v>30.880435114089789</v>
      </c>
      <c r="O21" s="612">
        <f t="shared" si="9"/>
        <v>0</v>
      </c>
      <c r="P21" s="819">
        <f t="shared" si="9"/>
        <v>-31.080771455555681</v>
      </c>
      <c r="Q21" s="612">
        <f t="shared" si="9"/>
        <v>374.46366644960005</v>
      </c>
      <c r="R21" s="612">
        <f t="shared" si="9"/>
        <v>-373.64776418279996</v>
      </c>
      <c r="S21" s="612">
        <f t="shared" si="9"/>
        <v>0</v>
      </c>
      <c r="T21" s="612">
        <f t="shared" si="9"/>
        <v>0</v>
      </c>
      <c r="U21" s="851">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86">
        <f t="shared" si="9"/>
        <v>0</v>
      </c>
      <c r="AJ21" s="886">
        <f t="shared" si="9"/>
        <v>0</v>
      </c>
      <c r="AK21" s="611">
        <f t="shared" si="9"/>
        <v>-1.4323955643044282</v>
      </c>
      <c r="AL21" s="617">
        <f t="shared" si="9"/>
        <v>0</v>
      </c>
      <c r="AM21" s="613">
        <f t="shared" si="9"/>
        <v>0</v>
      </c>
      <c r="AN21" s="618">
        <f t="shared" si="9"/>
        <v>0</v>
      </c>
      <c r="AO21" s="614">
        <f t="shared" si="9"/>
        <v>804.14402736760053</v>
      </c>
      <c r="AP21" s="615">
        <f t="shared" si="9"/>
        <v>0</v>
      </c>
      <c r="AQ21" s="619">
        <f t="shared" si="9"/>
        <v>-2.7136981287656603</v>
      </c>
      <c r="AR21" s="59"/>
      <c r="AS21" s="63"/>
    </row>
    <row r="22" spans="1:45" s="64" customFormat="1" ht="12.75" customHeight="1">
      <c r="A22" s="572" t="s">
        <v>105</v>
      </c>
      <c r="B22" s="573"/>
      <c r="C22" s="620"/>
      <c r="D22" s="621"/>
      <c r="E22" s="622"/>
      <c r="F22" s="577"/>
      <c r="G22" s="577"/>
      <c r="H22" s="578"/>
      <c r="I22" s="623"/>
      <c r="J22" s="576"/>
      <c r="K22" s="576"/>
      <c r="L22" s="578"/>
      <c r="M22" s="576"/>
      <c r="N22" s="576"/>
      <c r="O22" s="576"/>
      <c r="P22" s="816"/>
      <c r="Q22" s="576"/>
      <c r="R22" s="576"/>
      <c r="S22" s="576"/>
      <c r="T22" s="576"/>
      <c r="U22" s="848"/>
      <c r="V22" s="576"/>
      <c r="W22" s="577"/>
      <c r="X22" s="577"/>
      <c r="Y22" s="577"/>
      <c r="Z22" s="576"/>
      <c r="AA22" s="578"/>
      <c r="AB22" s="579">
        <f>SUM(AC22:AM22)</f>
        <v>-804.14402736760053</v>
      </c>
      <c r="AC22" s="580">
        <f>-AC2</f>
        <v>-59.691708987970003</v>
      </c>
      <c r="AD22" s="576">
        <f>-AD2</f>
        <v>-743.01992281532614</v>
      </c>
      <c r="AE22" s="576"/>
      <c r="AF22" s="576"/>
      <c r="AG22" s="583"/>
      <c r="AH22" s="583"/>
      <c r="AI22" s="885"/>
      <c r="AJ22" s="885"/>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4" t="s">
        <v>240</v>
      </c>
      <c r="B23" s="596"/>
      <c r="C23" s="625"/>
      <c r="D23" s="626"/>
      <c r="E23" s="599"/>
      <c r="F23" s="627"/>
      <c r="G23" s="627"/>
      <c r="H23" s="601"/>
      <c r="I23" s="628"/>
      <c r="J23" s="629"/>
      <c r="K23" s="629"/>
      <c r="L23" s="601"/>
      <c r="M23" s="629"/>
      <c r="N23" s="629"/>
      <c r="O23" s="629"/>
      <c r="P23" s="820"/>
      <c r="Q23" s="629"/>
      <c r="R23" s="629"/>
      <c r="S23" s="629"/>
      <c r="T23" s="629"/>
      <c r="U23" s="852"/>
      <c r="V23" s="629"/>
      <c r="W23" s="627"/>
      <c r="X23" s="627"/>
      <c r="Y23" s="627"/>
      <c r="Z23" s="629"/>
      <c r="AA23" s="601"/>
      <c r="AB23" s="602"/>
      <c r="AC23" s="630"/>
      <c r="AD23" s="629"/>
      <c r="AE23" s="629"/>
      <c r="AF23" s="629"/>
      <c r="AG23" s="629"/>
      <c r="AH23" s="629"/>
      <c r="AI23" s="887"/>
      <c r="AJ23" s="887"/>
      <c r="AK23" s="631"/>
      <c r="AL23" s="631"/>
      <c r="AM23" s="627"/>
      <c r="AN23" s="632"/>
      <c r="AO23" s="601"/>
      <c r="AP23" s="602"/>
      <c r="AQ23" s="633">
        <f>C23+H23+L23+AA23+AB23+AN23+AO23+AP23</f>
        <v>0</v>
      </c>
      <c r="AR23" s="59"/>
      <c r="AS23" s="63"/>
    </row>
    <row r="24" spans="1:45" s="64" customFormat="1" ht="12.75" customHeight="1" thickBot="1">
      <c r="A24" s="539" t="s">
        <v>241</v>
      </c>
      <c r="B24" s="540"/>
      <c r="C24" s="634">
        <f>SUM(D24:G24)</f>
        <v>22.240061570656763</v>
      </c>
      <c r="D24" s="635">
        <v>-17.141361188350004</v>
      </c>
      <c r="E24" s="547">
        <f>-D24-V24</f>
        <v>39.381422759006767</v>
      </c>
      <c r="F24" s="542"/>
      <c r="G24" s="542"/>
      <c r="H24" s="543"/>
      <c r="I24" s="636"/>
      <c r="J24" s="547"/>
      <c r="K24" s="547"/>
      <c r="L24" s="543">
        <f>SUM(N24:Z24)</f>
        <v>-24.953759699422424</v>
      </c>
      <c r="M24" s="547"/>
      <c r="N24" s="547">
        <v>30.880435114089789</v>
      </c>
      <c r="O24" s="547"/>
      <c r="P24" s="821">
        <v>-31.080771455555681</v>
      </c>
      <c r="Q24" s="547">
        <v>374.46366644960005</v>
      </c>
      <c r="R24" s="547">
        <v>-373.64776418279996</v>
      </c>
      <c r="S24" s="547">
        <v>0</v>
      </c>
      <c r="T24" s="547"/>
      <c r="U24" s="853">
        <v>-3.3292640540998377</v>
      </c>
      <c r="V24" s="542">
        <v>-22.240061570656767</v>
      </c>
      <c r="W24" s="542">
        <v>0</v>
      </c>
      <c r="X24" s="542"/>
      <c r="Y24" s="542"/>
      <c r="Z24" s="547"/>
      <c r="AA24" s="543"/>
      <c r="AB24" s="543">
        <f>SUM(AC24:AM24)</f>
        <v>0</v>
      </c>
      <c r="AC24" s="546"/>
      <c r="AD24" s="547"/>
      <c r="AE24" s="547"/>
      <c r="AF24" s="547"/>
      <c r="AG24" s="547"/>
      <c r="AH24" s="547"/>
      <c r="AI24" s="879"/>
      <c r="AJ24" s="879"/>
      <c r="AK24" s="544"/>
      <c r="AL24" s="544"/>
      <c r="AM24" s="542"/>
      <c r="AN24" s="548"/>
      <c r="AO24" s="543"/>
      <c r="AP24" s="545"/>
      <c r="AQ24" s="549">
        <f>C24+H24+L24+AA24+AB24+AN24+AO24+AP24</f>
        <v>-2.7136981287656603</v>
      </c>
      <c r="AR24" s="59"/>
      <c r="AS24" s="63"/>
    </row>
    <row r="25" spans="1:45" s="64" customFormat="1" ht="12.75" customHeight="1" thickBot="1">
      <c r="A25" s="595" t="s">
        <v>242</v>
      </c>
      <c r="B25" s="596"/>
      <c r="C25" s="597">
        <f>SUM(D25:G25)</f>
        <v>0</v>
      </c>
      <c r="D25" s="598"/>
      <c r="E25" s="599"/>
      <c r="F25" s="627"/>
      <c r="G25" s="627"/>
      <c r="H25" s="601">
        <f>SUM(I25:K25)</f>
        <v>10.28324833984202</v>
      </c>
      <c r="I25" s="627">
        <v>10.28324833984202</v>
      </c>
      <c r="J25" s="629"/>
      <c r="K25" s="629"/>
      <c r="L25" s="601">
        <f>SUM(O25:Z25)</f>
        <v>98.284657617035819</v>
      </c>
      <c r="M25" s="629"/>
      <c r="N25" s="629"/>
      <c r="O25" s="629">
        <v>95.274692021714102</v>
      </c>
      <c r="P25" s="820"/>
      <c r="Q25" s="629"/>
      <c r="R25" s="629"/>
      <c r="S25" s="629">
        <v>0</v>
      </c>
      <c r="T25" s="629">
        <v>4.1693256233877908E-3</v>
      </c>
      <c r="U25" s="852">
        <v>3.0057962696983291</v>
      </c>
      <c r="V25" s="629"/>
      <c r="W25" s="627"/>
      <c r="X25" s="627"/>
      <c r="Y25" s="627"/>
      <c r="Z25" s="629"/>
      <c r="AA25" s="601">
        <v>57.528599543766255</v>
      </c>
      <c r="AB25" s="602">
        <f>SUM(AC25:AI25)</f>
        <v>0</v>
      </c>
      <c r="AC25" s="603"/>
      <c r="AD25" s="629"/>
      <c r="AE25" s="629"/>
      <c r="AF25" s="629"/>
      <c r="AG25" s="629"/>
      <c r="AH25" s="629"/>
      <c r="AI25" s="887"/>
      <c r="AJ25" s="887"/>
      <c r="AK25" s="631"/>
      <c r="AL25" s="631"/>
      <c r="AM25" s="627"/>
      <c r="AN25" s="632"/>
      <c r="AO25" s="601">
        <v>259.46681438260055</v>
      </c>
      <c r="AP25" s="602"/>
      <c r="AQ25" s="633">
        <f>C25+H25+L25+AA25+AB25+AN25+AO25+AP25</f>
        <v>425.56331988324462</v>
      </c>
      <c r="AR25" s="59"/>
      <c r="AS25" s="63"/>
    </row>
    <row r="26" spans="1:45" s="62" customFormat="1" ht="12.75" customHeight="1" thickBot="1">
      <c r="A26" s="637" t="s">
        <v>243</v>
      </c>
      <c r="B26" s="638"/>
      <c r="C26" s="639">
        <f t="shared" ref="C26:AP26" si="10">C7-C9+C15+C21-C25</f>
        <v>348.69297193905459</v>
      </c>
      <c r="D26" s="640">
        <f t="shared" si="10"/>
        <v>190.34389623369066</v>
      </c>
      <c r="E26" s="641">
        <f t="shared" si="10"/>
        <v>149.86072528467759</v>
      </c>
      <c r="F26" s="641">
        <f t="shared" si="10"/>
        <v>0</v>
      </c>
      <c r="G26" s="641">
        <f t="shared" si="10"/>
        <v>8.4883504206865013</v>
      </c>
      <c r="H26" s="642">
        <f t="shared" si="10"/>
        <v>199.31419506885081</v>
      </c>
      <c r="I26" s="640">
        <f t="shared" si="10"/>
        <v>0.37225106885087023</v>
      </c>
      <c r="J26" s="641">
        <f t="shared" si="10"/>
        <v>127.70399999999999</v>
      </c>
      <c r="K26" s="641">
        <f t="shared" si="10"/>
        <v>71.237943999999999</v>
      </c>
      <c r="L26" s="642">
        <f t="shared" si="10"/>
        <v>7296.7282199976062</v>
      </c>
      <c r="M26" s="641">
        <f t="shared" si="10"/>
        <v>0</v>
      </c>
      <c r="N26" s="641">
        <f t="shared" si="10"/>
        <v>-0.14794174855289199</v>
      </c>
      <c r="O26" s="641">
        <f t="shared" si="10"/>
        <v>-5.2567080980734033</v>
      </c>
      <c r="P26" s="822">
        <f t="shared" si="10"/>
        <v>799.46408249999979</v>
      </c>
      <c r="Q26" s="641">
        <f t="shared" si="10"/>
        <v>962.00436969728003</v>
      </c>
      <c r="R26" s="641">
        <f t="shared" si="10"/>
        <v>1095.3569190907197</v>
      </c>
      <c r="S26" s="641">
        <f t="shared" si="10"/>
        <v>39.21120498695575</v>
      </c>
      <c r="T26" s="641">
        <f t="shared" si="10"/>
        <v>187.88084937540125</v>
      </c>
      <c r="U26" s="854">
        <f t="shared" si="10"/>
        <v>3833.6812396704358</v>
      </c>
      <c r="V26" s="641">
        <f t="shared" si="10"/>
        <v>145.44440711224036</v>
      </c>
      <c r="W26" s="641">
        <f t="shared" si="10"/>
        <v>7.506512734116022</v>
      </c>
      <c r="X26" s="641">
        <f t="shared" si="10"/>
        <v>195.36275312176252</v>
      </c>
      <c r="Y26" s="641">
        <f t="shared" si="10"/>
        <v>1.2096467108549098</v>
      </c>
      <c r="Z26" s="641">
        <f t="shared" si="10"/>
        <v>35.010884844467988</v>
      </c>
      <c r="AA26" s="642">
        <f t="shared" si="10"/>
        <v>1921.4292269183238</v>
      </c>
      <c r="AB26" s="643">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80">
        <f t="shared" si="10"/>
        <v>124.01266332172798</v>
      </c>
      <c r="AJ26" s="880">
        <f t="shared" si="10"/>
        <v>27.929372998367999</v>
      </c>
      <c r="AK26" s="556">
        <f t="shared" si="10"/>
        <v>0</v>
      </c>
      <c r="AL26" s="556">
        <f t="shared" si="10"/>
        <v>13.54608560366562</v>
      </c>
      <c r="AM26" s="644">
        <f t="shared" si="10"/>
        <v>43.805322758643676</v>
      </c>
      <c r="AN26" s="642">
        <f t="shared" si="10"/>
        <v>54.722939604974087</v>
      </c>
      <c r="AO26" s="642">
        <f t="shared" si="10"/>
        <v>2361.2693974490917</v>
      </c>
      <c r="AP26" s="643">
        <f t="shared" si="10"/>
        <v>0</v>
      </c>
      <c r="AQ26" s="645">
        <f>C26+H26+L26+AA26+AB26+AN26+AO26+AP26</f>
        <v>12638.596955787891</v>
      </c>
      <c r="AR26" s="59"/>
      <c r="AS26" s="61"/>
    </row>
    <row r="27" spans="1:45" s="62" customFormat="1" ht="12.75" customHeight="1">
      <c r="A27" s="550" t="s">
        <v>244</v>
      </c>
      <c r="B27" s="551"/>
      <c r="C27" s="552">
        <f t="shared" ref="C27:V27" si="11">C28</f>
        <v>0</v>
      </c>
      <c r="D27" s="556">
        <f t="shared" si="11"/>
        <v>0</v>
      </c>
      <c r="E27" s="554">
        <f t="shared" si="11"/>
        <v>0</v>
      </c>
      <c r="F27" s="569">
        <f t="shared" si="11"/>
        <v>0</v>
      </c>
      <c r="G27" s="569">
        <f t="shared" si="11"/>
        <v>0</v>
      </c>
      <c r="H27" s="555">
        <f t="shared" si="11"/>
        <v>0</v>
      </c>
      <c r="I27" s="556">
        <f t="shared" si="11"/>
        <v>0</v>
      </c>
      <c r="J27" s="554">
        <f t="shared" si="11"/>
        <v>0</v>
      </c>
      <c r="K27" s="554">
        <f t="shared" si="11"/>
        <v>0</v>
      </c>
      <c r="L27" s="555">
        <f t="shared" si="11"/>
        <v>231.58328467708543</v>
      </c>
      <c r="M27" s="554">
        <f t="shared" si="11"/>
        <v>0</v>
      </c>
      <c r="N27" s="554">
        <f t="shared" si="11"/>
        <v>0</v>
      </c>
      <c r="O27" s="554">
        <f t="shared" si="11"/>
        <v>0</v>
      </c>
      <c r="P27" s="814">
        <f t="shared" si="11"/>
        <v>0</v>
      </c>
      <c r="Q27" s="554">
        <f t="shared" si="11"/>
        <v>0</v>
      </c>
      <c r="R27" s="554">
        <f t="shared" si="11"/>
        <v>0</v>
      </c>
      <c r="S27" s="554">
        <f t="shared" si="11"/>
        <v>0</v>
      </c>
      <c r="T27" s="554">
        <f t="shared" si="11"/>
        <v>0</v>
      </c>
      <c r="U27" s="846">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80">
        <f t="shared" si="12"/>
        <v>0</v>
      </c>
      <c r="AJ27" s="880">
        <f t="shared" si="12"/>
        <v>0</v>
      </c>
      <c r="AK27" s="556">
        <f t="shared" si="12"/>
        <v>0</v>
      </c>
      <c r="AL27" s="556">
        <f t="shared" si="12"/>
        <v>0</v>
      </c>
      <c r="AM27" s="569">
        <f t="shared" si="12"/>
        <v>0</v>
      </c>
      <c r="AN27" s="555">
        <f t="shared" si="12"/>
        <v>0</v>
      </c>
      <c r="AO27" s="555">
        <f t="shared" si="12"/>
        <v>0</v>
      </c>
      <c r="AP27" s="553">
        <f t="shared" si="12"/>
        <v>0</v>
      </c>
      <c r="AQ27" s="558">
        <f t="shared" si="12"/>
        <v>231.58328467708543</v>
      </c>
      <c r="AR27" s="59"/>
      <c r="AS27" s="61"/>
    </row>
    <row r="28" spans="1:45" s="59" customFormat="1" ht="12.75" customHeight="1" thickBot="1">
      <c r="A28" s="646" t="s">
        <v>245</v>
      </c>
      <c r="B28" s="647"/>
      <c r="C28" s="648">
        <f>SUM(D28:G28)</f>
        <v>0</v>
      </c>
      <c r="D28" s="611"/>
      <c r="E28" s="612"/>
      <c r="F28" s="613"/>
      <c r="G28" s="613"/>
      <c r="H28" s="618">
        <f>SUM(I28:K28)</f>
        <v>0</v>
      </c>
      <c r="I28" s="611"/>
      <c r="J28" s="612"/>
      <c r="K28" s="612"/>
      <c r="L28" s="618">
        <f>SUM(M28:Z28)</f>
        <v>231.58328467708543</v>
      </c>
      <c r="M28" s="612"/>
      <c r="N28" s="612"/>
      <c r="O28" s="612"/>
      <c r="P28" s="819"/>
      <c r="Q28" s="612"/>
      <c r="R28" s="612"/>
      <c r="S28" s="612"/>
      <c r="T28" s="612"/>
      <c r="U28" s="851"/>
      <c r="V28" s="612"/>
      <c r="W28" s="613"/>
      <c r="X28" s="613">
        <f>X26</f>
        <v>195.36275312176252</v>
      </c>
      <c r="Y28" s="613">
        <f>Y26</f>
        <v>1.2096467108549098</v>
      </c>
      <c r="Z28" s="612">
        <f>Z26</f>
        <v>35.010884844467988</v>
      </c>
      <c r="AA28" s="618">
        <v>0</v>
      </c>
      <c r="AB28" s="649">
        <f>SUM(AC28:AI28)</f>
        <v>0</v>
      </c>
      <c r="AC28" s="616"/>
      <c r="AD28" s="612"/>
      <c r="AE28" s="612"/>
      <c r="AF28" s="612"/>
      <c r="AG28" s="612"/>
      <c r="AH28" s="612"/>
      <c r="AI28" s="888"/>
      <c r="AJ28" s="888"/>
      <c r="AK28" s="611"/>
      <c r="AL28" s="611"/>
      <c r="AM28" s="613"/>
      <c r="AN28" s="618"/>
      <c r="AO28" s="618"/>
      <c r="AP28" s="649"/>
      <c r="AQ28" s="619">
        <f t="shared" ref="AQ28:AQ72" si="13">C28+H28+L28+AA28+AB28+AN28+AO28+AP28</f>
        <v>231.58328467708543</v>
      </c>
      <c r="AS28" s="60"/>
    </row>
    <row r="29" spans="1:45" s="62" customFormat="1" ht="12.75" customHeight="1" thickBot="1">
      <c r="A29" s="550" t="s">
        <v>246</v>
      </c>
      <c r="B29" s="551"/>
      <c r="C29" s="552">
        <f t="shared" ref="C29:AQ29" si="14">C30+C45+C56+C58+C65+C70+C71</f>
        <v>351.41289633822032</v>
      </c>
      <c r="D29" s="556">
        <f t="shared" si="14"/>
        <v>190.16205136582681</v>
      </c>
      <c r="E29" s="554">
        <f t="shared" si="14"/>
        <v>153.30941368399715</v>
      </c>
      <c r="F29" s="569">
        <f t="shared" si="14"/>
        <v>0</v>
      </c>
      <c r="G29" s="569">
        <f t="shared" si="14"/>
        <v>7.795884678396293</v>
      </c>
      <c r="H29" s="555">
        <f t="shared" si="14"/>
        <v>197.36847005356</v>
      </c>
      <c r="I29" s="556">
        <f t="shared" si="14"/>
        <v>0.82966372355999995</v>
      </c>
      <c r="J29" s="556">
        <f t="shared" si="14"/>
        <v>127.70399999999999</v>
      </c>
      <c r="K29" s="556">
        <f t="shared" si="14"/>
        <v>68.834806329999992</v>
      </c>
      <c r="L29" s="555">
        <f t="shared" si="14"/>
        <v>7065.3194555859664</v>
      </c>
      <c r="M29" s="554">
        <f t="shared" si="14"/>
        <v>0</v>
      </c>
      <c r="N29" s="554">
        <f t="shared" si="14"/>
        <v>0</v>
      </c>
      <c r="O29" s="554">
        <f t="shared" si="14"/>
        <v>0</v>
      </c>
      <c r="P29" s="814">
        <f t="shared" si="14"/>
        <v>821.48002832197096</v>
      </c>
      <c r="Q29" s="554">
        <f t="shared" si="14"/>
        <v>946.63395628255989</v>
      </c>
      <c r="R29" s="554">
        <f t="shared" si="14"/>
        <v>1102.0673096951998</v>
      </c>
      <c r="S29" s="554">
        <f t="shared" si="14"/>
        <v>31.039400915077643</v>
      </c>
      <c r="T29" s="554">
        <f t="shared" si="14"/>
        <v>181.32381570558749</v>
      </c>
      <c r="U29" s="846">
        <f t="shared" si="14"/>
        <v>3838.1558666328419</v>
      </c>
      <c r="V29" s="554">
        <f t="shared" si="14"/>
        <v>144.61907803272823</v>
      </c>
      <c r="W29" s="569">
        <f t="shared" si="14"/>
        <v>0</v>
      </c>
      <c r="X29" s="569">
        <f t="shared" si="14"/>
        <v>0</v>
      </c>
      <c r="Y29" s="569">
        <f t="shared" si="14"/>
        <v>0</v>
      </c>
      <c r="Z29" s="556">
        <f t="shared" si="14"/>
        <v>0</v>
      </c>
      <c r="AA29" s="642">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80">
        <f t="shared" si="14"/>
        <v>126.968349188928</v>
      </c>
      <c r="AJ29" s="880">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5">
        <f t="shared" si="14"/>
        <v>12492.518851429331</v>
      </c>
      <c r="AR29" s="59"/>
      <c r="AS29" s="61"/>
    </row>
    <row r="30" spans="1:45" s="66" customFormat="1" ht="12.75" customHeight="1">
      <c r="A30" s="650" t="s">
        <v>247</v>
      </c>
      <c r="B30" s="651"/>
      <c r="C30" s="652">
        <f>SUM(C31:C44)</f>
        <v>105.57009591000003</v>
      </c>
      <c r="D30" s="653">
        <v>105.4245493</v>
      </c>
      <c r="E30" s="653">
        <v>0</v>
      </c>
      <c r="F30" s="654"/>
      <c r="G30" s="654"/>
      <c r="H30" s="655">
        <f>SUM(H31:H44)</f>
        <v>0.82966372355999995</v>
      </c>
      <c r="I30" s="656">
        <f t="shared" ref="I30:K30" si="15">SUM(I31:I44)</f>
        <v>0.82966372355999995</v>
      </c>
      <c r="J30" s="653">
        <f t="shared" si="15"/>
        <v>0</v>
      </c>
      <c r="K30" s="653">
        <f t="shared" si="15"/>
        <v>0</v>
      </c>
      <c r="L30" s="655">
        <f>SUM(L31:L44)</f>
        <v>374.2907898235643</v>
      </c>
      <c r="M30" s="653">
        <f>SUM(M31:M44)</f>
        <v>0</v>
      </c>
      <c r="N30" s="653">
        <f>SUM(N31:N44)</f>
        <v>0</v>
      </c>
      <c r="O30" s="653">
        <f>SUM(O31:O44)</f>
        <v>0</v>
      </c>
      <c r="P30" s="823">
        <f>SUM(P31:P44)</f>
        <v>0</v>
      </c>
      <c r="Q30" s="653">
        <v>9.5497368091127406</v>
      </c>
      <c r="R30" s="653">
        <f>SUM(R31:R44)</f>
        <v>0</v>
      </c>
      <c r="S30" s="653">
        <v>30.396553446461994</v>
      </c>
      <c r="T30" s="653">
        <v>55.909311724159259</v>
      </c>
      <c r="U30" s="855">
        <v>137.32678867057862</v>
      </c>
      <c r="V30" s="653">
        <v>141.10839917325163</v>
      </c>
      <c r="W30" s="653">
        <f>SUM(W31:W44)</f>
        <v>0</v>
      </c>
      <c r="X30" s="653">
        <f>SUM(X31:X44)</f>
        <v>0</v>
      </c>
      <c r="Y30" s="653">
        <f>SUM(Y31:Y44)</f>
        <v>0</v>
      </c>
      <c r="Z30" s="653">
        <f>SUM(Z31:Z44)</f>
        <v>0</v>
      </c>
      <c r="AA30" s="655">
        <v>937.35749564856553</v>
      </c>
      <c r="AB30" s="657">
        <f t="shared" ref="AB30:AN30" si="16">SUM(AB31:AB44)</f>
        <v>196.85576511692614</v>
      </c>
      <c r="AC30" s="658">
        <f t="shared" si="16"/>
        <v>0</v>
      </c>
      <c r="AD30" s="653">
        <f t="shared" si="16"/>
        <v>0</v>
      </c>
      <c r="AE30" s="653">
        <f t="shared" si="16"/>
        <v>153.9273551380638</v>
      </c>
      <c r="AF30" s="653">
        <f t="shared" si="16"/>
        <v>40.692904224132199</v>
      </c>
      <c r="AG30" s="653">
        <f t="shared" si="16"/>
        <v>0</v>
      </c>
      <c r="AH30" s="653">
        <f t="shared" si="16"/>
        <v>2.2355057547301662</v>
      </c>
      <c r="AI30" s="889">
        <f t="shared" si="16"/>
        <v>0</v>
      </c>
      <c r="AJ30" s="889">
        <f t="shared" si="16"/>
        <v>0</v>
      </c>
      <c r="AK30" s="653">
        <f t="shared" si="16"/>
        <v>0</v>
      </c>
      <c r="AL30" s="653">
        <f t="shared" si="16"/>
        <v>0</v>
      </c>
      <c r="AM30" s="659">
        <f t="shared" si="16"/>
        <v>0</v>
      </c>
      <c r="AN30" s="656">
        <f t="shared" si="16"/>
        <v>54.722939604974094</v>
      </c>
      <c r="AO30" s="655">
        <v>621.72214114590861</v>
      </c>
      <c r="AP30" s="657">
        <f>SUM(AP31:AP44)</f>
        <v>0</v>
      </c>
      <c r="AQ30" s="571">
        <f t="shared" ref="AQ30" si="17">C30+H30+L30+AA30+AB30+AN30+AO30+AP30</f>
        <v>2291.3488909734988</v>
      </c>
      <c r="AR30" s="59"/>
      <c r="AS30" s="65"/>
    </row>
    <row r="31" spans="1:45" ht="12.75" customHeight="1">
      <c r="A31" s="660" t="s">
        <v>248</v>
      </c>
      <c r="B31" s="661" t="s">
        <v>249</v>
      </c>
      <c r="C31" s="662">
        <f t="shared" ref="C31:C43" si="18">SUM(D31:G31)</f>
        <v>0</v>
      </c>
      <c r="D31" s="580">
        <v>0</v>
      </c>
      <c r="E31" s="663"/>
      <c r="F31" s="663"/>
      <c r="G31" s="664"/>
      <c r="H31" s="665">
        <f t="shared" ref="H31:H43" si="19">SUM(I31:K31)</f>
        <v>0</v>
      </c>
      <c r="I31" s="666"/>
      <c r="J31" s="583"/>
      <c r="K31" s="583"/>
      <c r="L31" s="665">
        <f t="shared" ref="L31:L43" si="20">SUM(M31:Z31)</f>
        <v>22.334930091304539</v>
      </c>
      <c r="M31" s="583"/>
      <c r="N31" s="583"/>
      <c r="O31" s="583"/>
      <c r="P31" s="824"/>
      <c r="Q31" s="623">
        <v>0.34591578903338577</v>
      </c>
      <c r="R31" s="663"/>
      <c r="S31" s="623">
        <v>0</v>
      </c>
      <c r="T31" s="623">
        <v>1.3603740574248424</v>
      </c>
      <c r="U31" s="856">
        <v>20.628640244846309</v>
      </c>
      <c r="V31" s="623">
        <v>0</v>
      </c>
      <c r="W31" s="663"/>
      <c r="X31" s="666"/>
      <c r="Y31" s="667"/>
      <c r="Z31" s="583"/>
      <c r="AA31" s="581">
        <v>8.7861347374034651</v>
      </c>
      <c r="AB31" s="668">
        <f t="shared" ref="AB31:AB43" si="21">SUM(AC31:AM31)</f>
        <v>0</v>
      </c>
      <c r="AC31" s="669"/>
      <c r="AD31" s="583"/>
      <c r="AE31" s="583"/>
      <c r="AF31" s="583"/>
      <c r="AG31" s="583"/>
      <c r="AH31" s="583"/>
      <c r="AI31" s="885"/>
      <c r="AJ31" s="885"/>
      <c r="AK31" s="575"/>
      <c r="AL31" s="577"/>
      <c r="AM31" s="583"/>
      <c r="AN31" s="581"/>
      <c r="AO31" s="581">
        <v>18.350912208427118</v>
      </c>
      <c r="AP31" s="668"/>
      <c r="AQ31" s="582">
        <f t="shared" si="13"/>
        <v>49.471977037135119</v>
      </c>
    </row>
    <row r="32" spans="1:45" ht="12.75" customHeight="1">
      <c r="A32" s="670" t="s">
        <v>250</v>
      </c>
      <c r="B32" s="671" t="s">
        <v>251</v>
      </c>
      <c r="C32" s="527">
        <f t="shared" si="18"/>
        <v>18.505815952000003</v>
      </c>
      <c r="D32" s="535">
        <v>18.505815952000003</v>
      </c>
      <c r="E32" s="672"/>
      <c r="F32" s="672"/>
      <c r="G32" s="673"/>
      <c r="H32" s="531">
        <f t="shared" si="19"/>
        <v>0.82966372355999995</v>
      </c>
      <c r="I32" s="532">
        <v>0.82966372355999995</v>
      </c>
      <c r="J32" s="533"/>
      <c r="K32" s="533"/>
      <c r="L32" s="531">
        <f t="shared" si="20"/>
        <v>71.784094369696632</v>
      </c>
      <c r="M32" s="533"/>
      <c r="N32" s="533"/>
      <c r="O32" s="533"/>
      <c r="P32" s="824"/>
      <c r="Q32" s="672">
        <v>2.0660606672266768</v>
      </c>
      <c r="R32" s="672"/>
      <c r="S32" s="672">
        <v>22.968462416696998</v>
      </c>
      <c r="T32" s="672">
        <v>30.662877604409012</v>
      </c>
      <c r="U32" s="857">
        <v>16.086693681363943</v>
      </c>
      <c r="V32" s="672">
        <v>0</v>
      </c>
      <c r="W32" s="672"/>
      <c r="X32" s="532"/>
      <c r="Y32" s="530"/>
      <c r="Z32" s="533"/>
      <c r="AA32" s="536">
        <v>265.46537885977392</v>
      </c>
      <c r="AB32" s="534">
        <f t="shared" si="21"/>
        <v>26.063524749810167</v>
      </c>
      <c r="AC32" s="535"/>
      <c r="AD32" s="533"/>
      <c r="AE32" s="533">
        <v>23.828018995080001</v>
      </c>
      <c r="AF32" s="533"/>
      <c r="AG32" s="583"/>
      <c r="AH32" s="583">
        <v>2.2355057547301662</v>
      </c>
      <c r="AI32" s="885"/>
      <c r="AJ32" s="885"/>
      <c r="AK32" s="532"/>
      <c r="AL32" s="530"/>
      <c r="AM32" s="533"/>
      <c r="AN32" s="536"/>
      <c r="AO32" s="536">
        <v>148.76072128018708</v>
      </c>
      <c r="AP32" s="534"/>
      <c r="AQ32" s="537">
        <f t="shared" si="13"/>
        <v>531.4091989350278</v>
      </c>
    </row>
    <row r="33" spans="1:45" ht="12.75" customHeight="1">
      <c r="A33" s="670" t="s">
        <v>252</v>
      </c>
      <c r="B33" s="674" t="s">
        <v>253</v>
      </c>
      <c r="C33" s="527">
        <f t="shared" si="18"/>
        <v>0</v>
      </c>
      <c r="D33" s="535">
        <v>0</v>
      </c>
      <c r="E33" s="672"/>
      <c r="F33" s="672"/>
      <c r="G33" s="673"/>
      <c r="H33" s="531">
        <f t="shared" si="19"/>
        <v>0</v>
      </c>
      <c r="I33" s="532"/>
      <c r="J33" s="533"/>
      <c r="K33" s="533"/>
      <c r="L33" s="531">
        <f t="shared" si="20"/>
        <v>3.9848369673637745</v>
      </c>
      <c r="M33" s="533"/>
      <c r="N33" s="533"/>
      <c r="O33" s="533"/>
      <c r="P33" s="824"/>
      <c r="Q33" s="672">
        <v>6.1845550160514413E-2</v>
      </c>
      <c r="R33" s="672"/>
      <c r="S33" s="672">
        <v>0</v>
      </c>
      <c r="T33" s="672">
        <v>3.2282811958991577</v>
      </c>
      <c r="U33" s="857">
        <v>0.69471022130410232</v>
      </c>
      <c r="V33" s="672">
        <v>0</v>
      </c>
      <c r="W33" s="672"/>
      <c r="X33" s="532"/>
      <c r="Y33" s="530"/>
      <c r="Z33" s="533"/>
      <c r="AA33" s="536">
        <v>19.827078866680154</v>
      </c>
      <c r="AB33" s="534">
        <f t="shared" si="21"/>
        <v>0</v>
      </c>
      <c r="AC33" s="535"/>
      <c r="AD33" s="533"/>
      <c r="AE33" s="533"/>
      <c r="AF33" s="533"/>
      <c r="AG33" s="583"/>
      <c r="AH33" s="583"/>
      <c r="AI33" s="885"/>
      <c r="AJ33" s="885"/>
      <c r="AK33" s="532"/>
      <c r="AL33" s="530"/>
      <c r="AM33" s="533"/>
      <c r="AN33" s="536"/>
      <c r="AO33" s="536">
        <v>4.8844128009868593</v>
      </c>
      <c r="AP33" s="534"/>
      <c r="AQ33" s="537">
        <f t="shared" si="13"/>
        <v>28.696328635030788</v>
      </c>
    </row>
    <row r="34" spans="1:45" ht="12.75" customHeight="1">
      <c r="A34" s="670" t="s">
        <v>254</v>
      </c>
      <c r="B34" s="674" t="s">
        <v>255</v>
      </c>
      <c r="C34" s="527">
        <f t="shared" si="18"/>
        <v>0</v>
      </c>
      <c r="D34" s="535">
        <v>0</v>
      </c>
      <c r="E34" s="672"/>
      <c r="F34" s="672"/>
      <c r="G34" s="673"/>
      <c r="H34" s="531">
        <f t="shared" si="19"/>
        <v>0</v>
      </c>
      <c r="I34" s="532"/>
      <c r="J34" s="533"/>
      <c r="K34" s="533"/>
      <c r="L34" s="531">
        <f t="shared" si="20"/>
        <v>2.6182891559382289</v>
      </c>
      <c r="M34" s="533"/>
      <c r="N34" s="533"/>
      <c r="O34" s="533"/>
      <c r="P34" s="824"/>
      <c r="Q34" s="672">
        <v>8.9099521417690272E-2</v>
      </c>
      <c r="R34" s="672"/>
      <c r="S34" s="672">
        <v>0</v>
      </c>
      <c r="T34" s="672">
        <v>0.28505282634285456</v>
      </c>
      <c r="U34" s="857">
        <v>2.244136808177684</v>
      </c>
      <c r="V34" s="672">
        <v>0</v>
      </c>
      <c r="W34" s="672"/>
      <c r="X34" s="532"/>
      <c r="Y34" s="530"/>
      <c r="Z34" s="533"/>
      <c r="AA34" s="536">
        <v>3.0214445851101197</v>
      </c>
      <c r="AB34" s="534">
        <f t="shared" si="21"/>
        <v>127.87356205415999</v>
      </c>
      <c r="AC34" s="535"/>
      <c r="AD34" s="533"/>
      <c r="AE34" s="533">
        <v>127.87356205415999</v>
      </c>
      <c r="AF34" s="533"/>
      <c r="AG34" s="583"/>
      <c r="AH34" s="583"/>
      <c r="AI34" s="885"/>
      <c r="AJ34" s="885"/>
      <c r="AK34" s="532"/>
      <c r="AL34" s="530"/>
      <c r="AM34" s="533"/>
      <c r="AN34" s="536"/>
      <c r="AO34" s="536">
        <v>26.251691103783244</v>
      </c>
      <c r="AP34" s="534"/>
      <c r="AQ34" s="537">
        <f t="shared" si="13"/>
        <v>159.76498689899159</v>
      </c>
    </row>
    <row r="35" spans="1:45" ht="12.75" customHeight="1">
      <c r="A35" s="670" t="s">
        <v>256</v>
      </c>
      <c r="B35" s="674" t="s">
        <v>257</v>
      </c>
      <c r="C35" s="527">
        <f t="shared" si="18"/>
        <v>0</v>
      </c>
      <c r="D35" s="535">
        <v>0</v>
      </c>
      <c r="E35" s="672"/>
      <c r="F35" s="672"/>
      <c r="G35" s="673"/>
      <c r="H35" s="531">
        <f t="shared" si="19"/>
        <v>0</v>
      </c>
      <c r="I35" s="532"/>
      <c r="J35" s="533"/>
      <c r="K35" s="533"/>
      <c r="L35" s="531">
        <f t="shared" si="20"/>
        <v>0.83838358845358163</v>
      </c>
      <c r="M35" s="533"/>
      <c r="N35" s="533"/>
      <c r="O35" s="533"/>
      <c r="P35" s="824"/>
      <c r="Q35" s="672">
        <v>0.19497071745518102</v>
      </c>
      <c r="R35" s="672"/>
      <c r="S35" s="672">
        <v>0</v>
      </c>
      <c r="T35" s="672">
        <v>5.0985058370266664E-2</v>
      </c>
      <c r="U35" s="857">
        <v>0.59242781262813393</v>
      </c>
      <c r="V35" s="672">
        <v>0</v>
      </c>
      <c r="W35" s="672"/>
      <c r="X35" s="532"/>
      <c r="Y35" s="530"/>
      <c r="Z35" s="533"/>
      <c r="AA35" s="536">
        <v>4.5940947412447954</v>
      </c>
      <c r="AB35" s="534">
        <f t="shared" si="21"/>
        <v>0</v>
      </c>
      <c r="AC35" s="535"/>
      <c r="AD35" s="533"/>
      <c r="AE35" s="533"/>
      <c r="AF35" s="533"/>
      <c r="AG35" s="583"/>
      <c r="AH35" s="583"/>
      <c r="AI35" s="885"/>
      <c r="AJ35" s="885"/>
      <c r="AK35" s="532"/>
      <c r="AL35" s="530"/>
      <c r="AM35" s="533"/>
      <c r="AN35" s="536"/>
      <c r="AO35" s="536">
        <v>10.638816275668107</v>
      </c>
      <c r="AP35" s="534"/>
      <c r="AQ35" s="537">
        <f t="shared" si="13"/>
        <v>16.071294605366482</v>
      </c>
    </row>
    <row r="36" spans="1:45" ht="12.75" customHeight="1">
      <c r="A36" s="670" t="s">
        <v>258</v>
      </c>
      <c r="B36" s="674" t="s">
        <v>259</v>
      </c>
      <c r="C36" s="527">
        <f t="shared" si="18"/>
        <v>0</v>
      </c>
      <c r="D36" s="669">
        <v>0</v>
      </c>
      <c r="E36" s="672"/>
      <c r="F36" s="672"/>
      <c r="G36" s="673"/>
      <c r="H36" s="531">
        <f t="shared" si="19"/>
        <v>0</v>
      </c>
      <c r="I36" s="532"/>
      <c r="J36" s="533"/>
      <c r="K36" s="533"/>
      <c r="L36" s="531">
        <f t="shared" si="20"/>
        <v>20.491702651385793</v>
      </c>
      <c r="M36" s="533"/>
      <c r="N36" s="533"/>
      <c r="O36" s="533"/>
      <c r="P36" s="824"/>
      <c r="Q36" s="663">
        <v>0.29140784651903406</v>
      </c>
      <c r="R36" s="672"/>
      <c r="S36" s="663">
        <v>2.7458233928999998</v>
      </c>
      <c r="T36" s="663">
        <v>2.7311768767890574</v>
      </c>
      <c r="U36" s="858">
        <v>4.9055048279840703</v>
      </c>
      <c r="V36" s="663">
        <v>9.8177897071936346</v>
      </c>
      <c r="W36" s="672"/>
      <c r="X36" s="532"/>
      <c r="Y36" s="530"/>
      <c r="Z36" s="533"/>
      <c r="AA36" s="675">
        <v>128.0014006524043</v>
      </c>
      <c r="AB36" s="534">
        <f t="shared" si="21"/>
        <v>0</v>
      </c>
      <c r="AC36" s="535"/>
      <c r="AD36" s="533"/>
      <c r="AE36" s="533">
        <v>0</v>
      </c>
      <c r="AF36" s="533"/>
      <c r="AG36" s="583"/>
      <c r="AH36" s="583"/>
      <c r="AI36" s="885"/>
      <c r="AJ36" s="885"/>
      <c r="AK36" s="666"/>
      <c r="AL36" s="667"/>
      <c r="AM36" s="533"/>
      <c r="AN36" s="675"/>
      <c r="AO36" s="675">
        <v>104.62854472087723</v>
      </c>
      <c r="AP36" s="534"/>
      <c r="AQ36" s="537">
        <f t="shared" si="13"/>
        <v>253.12164802466731</v>
      </c>
    </row>
    <row r="37" spans="1:45" ht="12.75" customHeight="1">
      <c r="A37" s="670" t="s">
        <v>260</v>
      </c>
      <c r="B37" s="674" t="s">
        <v>261</v>
      </c>
      <c r="C37" s="527">
        <f t="shared" si="18"/>
        <v>0</v>
      </c>
      <c r="D37" s="535">
        <v>0</v>
      </c>
      <c r="E37" s="672"/>
      <c r="F37" s="672"/>
      <c r="G37" s="673"/>
      <c r="H37" s="531">
        <f t="shared" si="19"/>
        <v>0</v>
      </c>
      <c r="I37" s="532"/>
      <c r="J37" s="533"/>
      <c r="K37" s="533"/>
      <c r="L37" s="531">
        <f t="shared" si="20"/>
        <v>4.5221622064203446</v>
      </c>
      <c r="M37" s="533"/>
      <c r="N37" s="533"/>
      <c r="O37" s="533"/>
      <c r="P37" s="824"/>
      <c r="Q37" s="672">
        <v>1.8396430598593692</v>
      </c>
      <c r="R37" s="672"/>
      <c r="S37" s="672">
        <v>0</v>
      </c>
      <c r="T37" s="672">
        <v>1.2363876654789667</v>
      </c>
      <c r="U37" s="857">
        <v>1.446131481082009</v>
      </c>
      <c r="V37" s="672">
        <v>0</v>
      </c>
      <c r="W37" s="672"/>
      <c r="X37" s="532"/>
      <c r="Y37" s="530"/>
      <c r="Z37" s="533"/>
      <c r="AA37" s="536">
        <v>2.284026640331299</v>
      </c>
      <c r="AB37" s="534">
        <f t="shared" si="21"/>
        <v>0</v>
      </c>
      <c r="AC37" s="535"/>
      <c r="AD37" s="533"/>
      <c r="AE37" s="533"/>
      <c r="AF37" s="533"/>
      <c r="AG37" s="583"/>
      <c r="AH37" s="583"/>
      <c r="AI37" s="885"/>
      <c r="AJ37" s="885"/>
      <c r="AK37" s="532"/>
      <c r="AL37" s="530"/>
      <c r="AM37" s="533"/>
      <c r="AN37" s="536"/>
      <c r="AO37" s="536">
        <v>20.435816256672165</v>
      </c>
      <c r="AP37" s="534"/>
      <c r="AQ37" s="537">
        <f t="shared" si="13"/>
        <v>27.242005103423807</v>
      </c>
    </row>
    <row r="38" spans="1:45" ht="12.75" customHeight="1">
      <c r="A38" s="670" t="s">
        <v>262</v>
      </c>
      <c r="B38" s="674" t="s">
        <v>263</v>
      </c>
      <c r="C38" s="527">
        <f t="shared" si="18"/>
        <v>86.919212076000022</v>
      </c>
      <c r="D38" s="535">
        <v>86.919212076000022</v>
      </c>
      <c r="E38" s="672"/>
      <c r="F38" s="672"/>
      <c r="G38" s="673"/>
      <c r="H38" s="531">
        <f t="shared" si="19"/>
        <v>0</v>
      </c>
      <c r="I38" s="532"/>
      <c r="J38" s="533"/>
      <c r="K38" s="533"/>
      <c r="L38" s="531">
        <f t="shared" si="20"/>
        <v>165.25524621751634</v>
      </c>
      <c r="M38" s="533"/>
      <c r="N38" s="533"/>
      <c r="O38" s="533"/>
      <c r="P38" s="824"/>
      <c r="Q38" s="672">
        <v>1.7086143518921777</v>
      </c>
      <c r="R38" s="672"/>
      <c r="S38" s="672">
        <v>0</v>
      </c>
      <c r="T38" s="672">
        <v>2.4472828017727997</v>
      </c>
      <c r="U38" s="857">
        <v>29.80873959779337</v>
      </c>
      <c r="V38" s="672">
        <v>131.29060946605799</v>
      </c>
      <c r="W38" s="672"/>
      <c r="X38" s="532"/>
      <c r="Y38" s="530"/>
      <c r="Z38" s="533"/>
      <c r="AA38" s="536">
        <v>20.60514689627021</v>
      </c>
      <c r="AB38" s="534">
        <f t="shared" si="21"/>
        <v>42.918678312955997</v>
      </c>
      <c r="AC38" s="535"/>
      <c r="AD38" s="533"/>
      <c r="AE38" s="533">
        <v>2.2257740888237998</v>
      </c>
      <c r="AF38" s="533">
        <v>40.692904224132199</v>
      </c>
      <c r="AG38" s="583"/>
      <c r="AH38" s="583"/>
      <c r="AI38" s="885"/>
      <c r="AJ38" s="885"/>
      <c r="AK38" s="532"/>
      <c r="AL38" s="530"/>
      <c r="AM38" s="533"/>
      <c r="AN38" s="536">
        <v>54.722939604974094</v>
      </c>
      <c r="AO38" s="536">
        <v>54.010284601158837</v>
      </c>
      <c r="AP38" s="534"/>
      <c r="AQ38" s="537">
        <f t="shared" si="13"/>
        <v>424.43150770887547</v>
      </c>
    </row>
    <row r="39" spans="1:45" ht="12.75" customHeight="1">
      <c r="A39" s="670" t="s">
        <v>264</v>
      </c>
      <c r="B39" s="674" t="s">
        <v>265</v>
      </c>
      <c r="C39" s="527">
        <f t="shared" si="18"/>
        <v>0.14506788200000253</v>
      </c>
      <c r="D39" s="535">
        <v>0.14506788200000253</v>
      </c>
      <c r="E39" s="672"/>
      <c r="F39" s="672"/>
      <c r="G39" s="673"/>
      <c r="H39" s="531">
        <f t="shared" si="19"/>
        <v>0</v>
      </c>
      <c r="I39" s="532"/>
      <c r="J39" s="533"/>
      <c r="K39" s="533"/>
      <c r="L39" s="531">
        <f t="shared" si="20"/>
        <v>8.534515108025424</v>
      </c>
      <c r="M39" s="533"/>
      <c r="N39" s="533"/>
      <c r="O39" s="533"/>
      <c r="P39" s="824"/>
      <c r="Q39" s="672">
        <v>0.75262889856354831</v>
      </c>
      <c r="R39" s="672"/>
      <c r="S39" s="672">
        <v>1.0397614907400001</v>
      </c>
      <c r="T39" s="672">
        <v>3.4113639055014784</v>
      </c>
      <c r="U39" s="857">
        <v>3.3307608132203974</v>
      </c>
      <c r="V39" s="672">
        <v>0</v>
      </c>
      <c r="W39" s="672"/>
      <c r="X39" s="532"/>
      <c r="Y39" s="530"/>
      <c r="Z39" s="533"/>
      <c r="AA39" s="536">
        <v>408.68833080126041</v>
      </c>
      <c r="AB39" s="534">
        <f t="shared" si="21"/>
        <v>0</v>
      </c>
      <c r="AC39" s="535"/>
      <c r="AD39" s="533"/>
      <c r="AE39" s="533"/>
      <c r="AF39" s="533"/>
      <c r="AG39" s="583"/>
      <c r="AH39" s="583"/>
      <c r="AI39" s="885"/>
      <c r="AJ39" s="885"/>
      <c r="AK39" s="532"/>
      <c r="AL39" s="530"/>
      <c r="AM39" s="533"/>
      <c r="AN39" s="536"/>
      <c r="AO39" s="536">
        <v>49.329922605876547</v>
      </c>
      <c r="AP39" s="534"/>
      <c r="AQ39" s="537">
        <f t="shared" si="13"/>
        <v>466.6978363971624</v>
      </c>
    </row>
    <row r="40" spans="1:45" ht="12.75" customHeight="1">
      <c r="A40" s="670" t="s">
        <v>266</v>
      </c>
      <c r="B40" s="674" t="s">
        <v>267</v>
      </c>
      <c r="C40" s="527">
        <f t="shared" si="18"/>
        <v>0</v>
      </c>
      <c r="D40" s="535">
        <v>0</v>
      </c>
      <c r="E40" s="672"/>
      <c r="F40" s="672"/>
      <c r="G40" s="673"/>
      <c r="H40" s="531">
        <f t="shared" si="19"/>
        <v>0</v>
      </c>
      <c r="I40" s="532"/>
      <c r="J40" s="533"/>
      <c r="K40" s="533"/>
      <c r="L40" s="531">
        <f t="shared" si="20"/>
        <v>4.4175991624811015</v>
      </c>
      <c r="M40" s="533"/>
      <c r="N40" s="533"/>
      <c r="O40" s="533"/>
      <c r="P40" s="824"/>
      <c r="Q40" s="672">
        <v>0.21069416241124406</v>
      </c>
      <c r="R40" s="672"/>
      <c r="S40" s="672">
        <v>0</v>
      </c>
      <c r="T40" s="672">
        <v>2.0741648746085759</v>
      </c>
      <c r="U40" s="857">
        <v>2.1327401254612819</v>
      </c>
      <c r="V40" s="672">
        <v>0</v>
      </c>
      <c r="W40" s="672"/>
      <c r="X40" s="532"/>
      <c r="Y40" s="530"/>
      <c r="Z40" s="533"/>
      <c r="AA40" s="536">
        <v>7.9737681987539286</v>
      </c>
      <c r="AB40" s="534">
        <f t="shared" si="21"/>
        <v>0</v>
      </c>
      <c r="AC40" s="535"/>
      <c r="AD40" s="533"/>
      <c r="AE40" s="533"/>
      <c r="AF40" s="533"/>
      <c r="AG40" s="583"/>
      <c r="AH40" s="583"/>
      <c r="AI40" s="885"/>
      <c r="AJ40" s="885"/>
      <c r="AK40" s="532"/>
      <c r="AL40" s="530"/>
      <c r="AM40" s="533"/>
      <c r="AN40" s="536"/>
      <c r="AO40" s="536">
        <v>18.411529811795422</v>
      </c>
      <c r="AP40" s="534"/>
      <c r="AQ40" s="537">
        <f t="shared" si="13"/>
        <v>30.802897173030452</v>
      </c>
    </row>
    <row r="41" spans="1:45" ht="12.75" customHeight="1">
      <c r="A41" s="670" t="s">
        <v>268</v>
      </c>
      <c r="B41" s="674" t="s">
        <v>269</v>
      </c>
      <c r="C41" s="527">
        <f t="shared" si="18"/>
        <v>0</v>
      </c>
      <c r="D41" s="669">
        <v>0</v>
      </c>
      <c r="E41" s="672"/>
      <c r="F41" s="672"/>
      <c r="G41" s="673"/>
      <c r="H41" s="531">
        <f t="shared" si="19"/>
        <v>0</v>
      </c>
      <c r="I41" s="532"/>
      <c r="J41" s="533"/>
      <c r="K41" s="533"/>
      <c r="L41" s="531">
        <f t="shared" si="20"/>
        <v>3.5291908924471116</v>
      </c>
      <c r="M41" s="533"/>
      <c r="N41" s="533"/>
      <c r="O41" s="533"/>
      <c r="P41" s="824"/>
      <c r="Q41" s="663">
        <v>0.4496905257434014</v>
      </c>
      <c r="R41" s="672"/>
      <c r="S41" s="663">
        <v>0</v>
      </c>
      <c r="T41" s="663">
        <v>2.0880698905277391</v>
      </c>
      <c r="U41" s="858">
        <v>0.99143047617597102</v>
      </c>
      <c r="V41" s="663">
        <v>0</v>
      </c>
      <c r="W41" s="672"/>
      <c r="X41" s="532"/>
      <c r="Y41" s="530"/>
      <c r="Z41" s="533"/>
      <c r="AA41" s="675">
        <v>18.389717274057872</v>
      </c>
      <c r="AB41" s="534">
        <f t="shared" si="21"/>
        <v>0</v>
      </c>
      <c r="AC41" s="535"/>
      <c r="AD41" s="533"/>
      <c r="AE41" s="533"/>
      <c r="AF41" s="533"/>
      <c r="AG41" s="583"/>
      <c r="AH41" s="583"/>
      <c r="AI41" s="885"/>
      <c r="AJ41" s="885"/>
      <c r="AK41" s="666"/>
      <c r="AL41" s="667"/>
      <c r="AM41" s="533"/>
      <c r="AN41" s="675"/>
      <c r="AO41" s="675">
        <v>80.043410825191572</v>
      </c>
      <c r="AP41" s="534"/>
      <c r="AQ41" s="537">
        <f t="shared" si="13"/>
        <v>101.96231899169655</v>
      </c>
    </row>
    <row r="42" spans="1:45" ht="12.75" customHeight="1">
      <c r="A42" s="670" t="s">
        <v>270</v>
      </c>
      <c r="B42" s="674" t="s">
        <v>271</v>
      </c>
      <c r="C42" s="527">
        <f t="shared" si="18"/>
        <v>0</v>
      </c>
      <c r="D42" s="535">
        <v>0</v>
      </c>
      <c r="E42" s="672"/>
      <c r="F42" s="672"/>
      <c r="G42" s="673"/>
      <c r="H42" s="531">
        <f t="shared" si="19"/>
        <v>0</v>
      </c>
      <c r="I42" s="532"/>
      <c r="J42" s="533"/>
      <c r="K42" s="533"/>
      <c r="L42" s="531">
        <f t="shared" si="20"/>
        <v>1.41139605019423</v>
      </c>
      <c r="M42" s="533"/>
      <c r="N42" s="533"/>
      <c r="O42" s="533"/>
      <c r="P42" s="824"/>
      <c r="Q42" s="672">
        <v>5.2411483186876627E-2</v>
      </c>
      <c r="R42" s="672"/>
      <c r="S42" s="672">
        <v>0</v>
      </c>
      <c r="T42" s="672">
        <v>0.92352480729778486</v>
      </c>
      <c r="U42" s="857">
        <v>0.43545975970956852</v>
      </c>
      <c r="V42" s="672">
        <v>0</v>
      </c>
      <c r="W42" s="672"/>
      <c r="X42" s="532"/>
      <c r="Y42" s="530"/>
      <c r="Z42" s="533"/>
      <c r="AA42" s="536">
        <v>0.27057712702478681</v>
      </c>
      <c r="AB42" s="534">
        <f t="shared" si="21"/>
        <v>0</v>
      </c>
      <c r="AC42" s="535"/>
      <c r="AD42" s="533"/>
      <c r="AE42" s="533"/>
      <c r="AF42" s="533"/>
      <c r="AG42" s="583"/>
      <c r="AH42" s="583"/>
      <c r="AI42" s="885"/>
      <c r="AJ42" s="885"/>
      <c r="AK42" s="631"/>
      <c r="AL42" s="627"/>
      <c r="AM42" s="533"/>
      <c r="AN42" s="632"/>
      <c r="AO42" s="536">
        <v>2.2633417821038564</v>
      </c>
      <c r="AP42" s="534"/>
      <c r="AQ42" s="537">
        <f t="shared" si="13"/>
        <v>3.9453149593228733</v>
      </c>
    </row>
    <row r="43" spans="1:45" ht="12.75" customHeight="1">
      <c r="A43" s="670" t="s">
        <v>272</v>
      </c>
      <c r="B43" s="674" t="s">
        <v>273</v>
      </c>
      <c r="C43" s="527">
        <f t="shared" si="18"/>
        <v>0</v>
      </c>
      <c r="D43" s="535">
        <v>0</v>
      </c>
      <c r="E43" s="672"/>
      <c r="F43" s="672"/>
      <c r="G43" s="673"/>
      <c r="H43" s="531">
        <f t="shared" si="19"/>
        <v>0</v>
      </c>
      <c r="I43" s="532"/>
      <c r="J43" s="533"/>
      <c r="K43" s="533">
        <v>0</v>
      </c>
      <c r="L43" s="531">
        <f t="shared" si="20"/>
        <v>12.511675497016565</v>
      </c>
      <c r="M43" s="533"/>
      <c r="N43" s="533"/>
      <c r="O43" s="533"/>
      <c r="P43" s="825"/>
      <c r="Q43" s="672">
        <v>0.76415942486466115</v>
      </c>
      <c r="R43" s="672"/>
      <c r="S43" s="672">
        <v>3.6425061461249997</v>
      </c>
      <c r="T43" s="672">
        <v>4.9362806513030915</v>
      </c>
      <c r="U43" s="857">
        <v>3.1687292747238134</v>
      </c>
      <c r="V43" s="672">
        <v>0</v>
      </c>
      <c r="W43" s="672"/>
      <c r="X43" s="532"/>
      <c r="Y43" s="530"/>
      <c r="Z43" s="533"/>
      <c r="AA43" s="536">
        <v>30.013736057345717</v>
      </c>
      <c r="AB43" s="534">
        <f t="shared" si="21"/>
        <v>0</v>
      </c>
      <c r="AC43" s="535"/>
      <c r="AD43" s="533"/>
      <c r="AE43" s="533"/>
      <c r="AF43" s="533"/>
      <c r="AG43" s="533"/>
      <c r="AH43" s="533"/>
      <c r="AI43" s="878"/>
      <c r="AJ43" s="878"/>
      <c r="AK43" s="532"/>
      <c r="AL43" s="530"/>
      <c r="AM43" s="533"/>
      <c r="AN43" s="536"/>
      <c r="AO43" s="536">
        <v>59.095333131604164</v>
      </c>
      <c r="AP43" s="534"/>
      <c r="AQ43" s="537">
        <f t="shared" si="13"/>
        <v>101.62074468596644</v>
      </c>
    </row>
    <row r="44" spans="1:45" s="126" customFormat="1" ht="12.75" customHeight="1">
      <c r="A44" s="676" t="s">
        <v>1085</v>
      </c>
      <c r="B44" s="677" t="s">
        <v>1086</v>
      </c>
      <c r="C44" s="586">
        <f>SUM(D44:G44)</f>
        <v>0</v>
      </c>
      <c r="D44" s="592">
        <v>0</v>
      </c>
      <c r="E44" s="678"/>
      <c r="F44" s="678"/>
      <c r="G44" s="679"/>
      <c r="H44" s="590">
        <f>SUM(I44:K44)</f>
        <v>0</v>
      </c>
      <c r="I44" s="587"/>
      <c r="J44" s="588"/>
      <c r="K44" s="588"/>
      <c r="L44" s="590">
        <f>SUM(M44:Z44)</f>
        <v>52.05676786532063</v>
      </c>
      <c r="M44" s="588"/>
      <c r="N44" s="588"/>
      <c r="O44" s="588"/>
      <c r="P44" s="826"/>
      <c r="Q44" s="678">
        <v>0.72259481077897947</v>
      </c>
      <c r="R44" s="678"/>
      <c r="S44" s="678">
        <v>0</v>
      </c>
      <c r="T44" s="678">
        <v>0.47348950843364052</v>
      </c>
      <c r="U44" s="859">
        <v>50.860683546108007</v>
      </c>
      <c r="V44" s="678">
        <v>0</v>
      </c>
      <c r="W44" s="678"/>
      <c r="X44" s="587"/>
      <c r="Y44" s="589"/>
      <c r="Z44" s="588"/>
      <c r="AA44" s="593">
        <v>19.436660210904712</v>
      </c>
      <c r="AB44" s="591">
        <f>SUM(AC44:AM44)</f>
        <v>0</v>
      </c>
      <c r="AC44" s="592"/>
      <c r="AD44" s="588"/>
      <c r="AE44" s="588"/>
      <c r="AF44" s="588"/>
      <c r="AG44" s="588"/>
      <c r="AH44" s="588"/>
      <c r="AI44" s="883"/>
      <c r="AJ44" s="883"/>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80">
        <f t="shared" ref="C45:AP45" si="22">SUM(C46:C55)</f>
        <v>0</v>
      </c>
      <c r="D45" s="681">
        <f t="shared" si="22"/>
        <v>0</v>
      </c>
      <c r="E45" s="681">
        <f t="shared" si="22"/>
        <v>0</v>
      </c>
      <c r="F45" s="682">
        <f t="shared" si="22"/>
        <v>0</v>
      </c>
      <c r="G45" s="682">
        <f t="shared" si="22"/>
        <v>0</v>
      </c>
      <c r="H45" s="683">
        <f t="shared" si="22"/>
        <v>0</v>
      </c>
      <c r="I45" s="684">
        <f t="shared" si="22"/>
        <v>0</v>
      </c>
      <c r="J45" s="681">
        <f t="shared" si="22"/>
        <v>0</v>
      </c>
      <c r="K45" s="681">
        <f t="shared" si="22"/>
        <v>0</v>
      </c>
      <c r="L45" s="683">
        <f t="shared" si="22"/>
        <v>5019.9247759387081</v>
      </c>
      <c r="M45" s="681">
        <f t="shared" si="22"/>
        <v>0</v>
      </c>
      <c r="N45" s="681">
        <f t="shared" ref="N45" si="23">SUM(N46:N55)</f>
        <v>0</v>
      </c>
      <c r="O45" s="681">
        <f t="shared" si="22"/>
        <v>0</v>
      </c>
      <c r="P45" s="827">
        <f t="shared" si="22"/>
        <v>821.48002832197096</v>
      </c>
      <c r="Q45" s="681">
        <f t="shared" si="22"/>
        <v>0</v>
      </c>
      <c r="R45" s="681">
        <f t="shared" si="22"/>
        <v>1102.0673096951998</v>
      </c>
      <c r="S45" s="681">
        <f t="shared" si="22"/>
        <v>0</v>
      </c>
      <c r="T45" s="681">
        <f t="shared" si="22"/>
        <v>1.8520724281984335</v>
      </c>
      <c r="U45" s="860">
        <f>SUM(U46:U55)</f>
        <v>3094.5253654933395</v>
      </c>
      <c r="V45" s="681">
        <f t="shared" si="22"/>
        <v>0</v>
      </c>
      <c r="W45" s="682">
        <f t="shared" si="22"/>
        <v>0</v>
      </c>
      <c r="X45" s="682">
        <f t="shared" si="22"/>
        <v>0</v>
      </c>
      <c r="Y45" s="682">
        <f t="shared" si="22"/>
        <v>0</v>
      </c>
      <c r="Z45" s="681">
        <f t="shared" si="22"/>
        <v>0</v>
      </c>
      <c r="AA45" s="683">
        <f t="shared" si="22"/>
        <v>22.560835415583806</v>
      </c>
      <c r="AB45" s="685">
        <f t="shared" si="22"/>
        <v>154.23960204369601</v>
      </c>
      <c r="AC45" s="686">
        <f t="shared" si="22"/>
        <v>0</v>
      </c>
      <c r="AD45" s="681">
        <f t="shared" si="22"/>
        <v>0</v>
      </c>
      <c r="AE45" s="681">
        <f t="shared" si="22"/>
        <v>0</v>
      </c>
      <c r="AF45" s="681">
        <f t="shared" ref="AF45" si="24">SUM(AF46:AF55)</f>
        <v>0</v>
      </c>
      <c r="AG45" s="681">
        <f t="shared" si="22"/>
        <v>0</v>
      </c>
      <c r="AH45" s="681">
        <f t="shared" si="22"/>
        <v>0</v>
      </c>
      <c r="AI45" s="890">
        <f t="shared" si="22"/>
        <v>126.968349188928</v>
      </c>
      <c r="AJ45" s="890">
        <f t="shared" ref="AJ45" si="25">SUM(AJ46:AJ55)</f>
        <v>27.271252854767997</v>
      </c>
      <c r="AK45" s="684">
        <f t="shared" si="22"/>
        <v>0</v>
      </c>
      <c r="AL45" s="682">
        <f t="shared" ref="AL45" si="26">SUM(AL46:AL55)</f>
        <v>0</v>
      </c>
      <c r="AM45" s="681">
        <f t="shared" si="22"/>
        <v>0</v>
      </c>
      <c r="AN45" s="683">
        <f t="shared" si="22"/>
        <v>0</v>
      </c>
      <c r="AO45" s="683">
        <f t="shared" si="22"/>
        <v>5.3733816232262495</v>
      </c>
      <c r="AP45" s="685">
        <f t="shared" si="22"/>
        <v>0</v>
      </c>
      <c r="AQ45" s="687">
        <f t="shared" si="13"/>
        <v>5202.0985950212144</v>
      </c>
      <c r="AR45" s="59"/>
      <c r="AS45" s="61"/>
    </row>
    <row r="46" spans="1:45" s="59" customFormat="1" ht="12.75" customHeight="1">
      <c r="A46" s="688" t="s">
        <v>275</v>
      </c>
      <c r="B46" s="573"/>
      <c r="C46" s="574">
        <f t="shared" ref="C46:C64" si="27">SUM(D46:G46)</f>
        <v>0</v>
      </c>
      <c r="D46" s="689"/>
      <c r="E46" s="622"/>
      <c r="F46" s="577"/>
      <c r="G46" s="577"/>
      <c r="H46" s="578">
        <f t="shared" ref="H46:H64" si="28">SUM(I46:K46)</f>
        <v>0</v>
      </c>
      <c r="I46" s="575"/>
      <c r="J46" s="576"/>
      <c r="K46" s="576"/>
      <c r="L46" s="578">
        <f t="shared" ref="L46:L64" si="29">SUM(M46:Z46)</f>
        <v>702.41214426261672</v>
      </c>
      <c r="M46" s="576"/>
      <c r="N46" s="576"/>
      <c r="O46" s="576"/>
      <c r="P46" s="816"/>
      <c r="Q46" s="576"/>
      <c r="R46" s="576"/>
      <c r="S46" s="576"/>
      <c r="T46" s="576"/>
      <c r="U46" s="848">
        <v>702.41214426261672</v>
      </c>
      <c r="V46" s="576"/>
      <c r="W46" s="577"/>
      <c r="X46" s="577"/>
      <c r="Y46" s="577"/>
      <c r="Z46" s="576"/>
      <c r="AA46" s="581">
        <v>2.9723185667999998E-2</v>
      </c>
      <c r="AB46" s="579">
        <f t="shared" ref="AB46:AB64" si="30">SUM(AC46:AM46)</f>
        <v>30.002374318707627</v>
      </c>
      <c r="AC46" s="580"/>
      <c r="AD46" s="576"/>
      <c r="AE46" s="576"/>
      <c r="AF46" s="576"/>
      <c r="AG46" s="576"/>
      <c r="AH46" s="576"/>
      <c r="AI46" s="882">
        <v>30.002374318707627</v>
      </c>
      <c r="AJ46" s="882">
        <v>0</v>
      </c>
      <c r="AK46" s="575"/>
      <c r="AL46" s="577"/>
      <c r="AM46" s="576"/>
      <c r="AN46" s="578"/>
      <c r="AO46" s="581"/>
      <c r="AP46" s="579"/>
      <c r="AQ46" s="606">
        <f t="shared" si="13"/>
        <v>732.44424176699238</v>
      </c>
      <c r="AS46" s="60"/>
    </row>
    <row r="47" spans="1:45" s="59" customFormat="1" ht="12.75" customHeight="1">
      <c r="A47" s="660" t="s">
        <v>276</v>
      </c>
      <c r="B47" s="690"/>
      <c r="C47" s="527">
        <f t="shared" si="27"/>
        <v>0</v>
      </c>
      <c r="D47" s="691"/>
      <c r="E47" s="692"/>
      <c r="F47" s="667"/>
      <c r="G47" s="667"/>
      <c r="H47" s="531">
        <f t="shared" si="28"/>
        <v>0</v>
      </c>
      <c r="I47" s="666"/>
      <c r="J47" s="583"/>
      <c r="K47" s="583"/>
      <c r="L47" s="665">
        <f t="shared" si="29"/>
        <v>319.57486919365164</v>
      </c>
      <c r="M47" s="583"/>
      <c r="N47" s="583"/>
      <c r="O47" s="583"/>
      <c r="P47" s="828"/>
      <c r="Q47" s="583"/>
      <c r="R47" s="583"/>
      <c r="S47" s="583"/>
      <c r="T47" s="583"/>
      <c r="U47" s="861">
        <v>319.57486919365164</v>
      </c>
      <c r="V47" s="583"/>
      <c r="W47" s="667"/>
      <c r="X47" s="667"/>
      <c r="Y47" s="667"/>
      <c r="Z47" s="583"/>
      <c r="AA47" s="675"/>
      <c r="AB47" s="668">
        <f t="shared" si="30"/>
        <v>13.65011258235765</v>
      </c>
      <c r="AC47" s="669"/>
      <c r="AD47" s="583"/>
      <c r="AE47" s="583"/>
      <c r="AF47" s="583"/>
      <c r="AG47" s="583"/>
      <c r="AH47" s="583"/>
      <c r="AI47" s="885">
        <v>13.65011258235765</v>
      </c>
      <c r="AJ47" s="885">
        <v>0</v>
      </c>
      <c r="AK47" s="666"/>
      <c r="AL47" s="667"/>
      <c r="AM47" s="583"/>
      <c r="AN47" s="665"/>
      <c r="AO47" s="675"/>
      <c r="AP47" s="668"/>
      <c r="AQ47" s="582">
        <f t="shared" si="13"/>
        <v>333.22498177600926</v>
      </c>
      <c r="AS47" s="60"/>
    </row>
    <row r="48" spans="1:45" s="59" customFormat="1" ht="12.75" customHeight="1">
      <c r="A48" s="670" t="s">
        <v>277</v>
      </c>
      <c r="B48" s="526"/>
      <c r="C48" s="527">
        <f t="shared" si="27"/>
        <v>0</v>
      </c>
      <c r="D48" s="528"/>
      <c r="E48" s="538"/>
      <c r="F48" s="530"/>
      <c r="G48" s="530"/>
      <c r="H48" s="531">
        <f t="shared" si="28"/>
        <v>0</v>
      </c>
      <c r="I48" s="532"/>
      <c r="J48" s="533"/>
      <c r="K48" s="533"/>
      <c r="L48" s="531">
        <f t="shared" si="29"/>
        <v>1985.7767970742025</v>
      </c>
      <c r="M48" s="533"/>
      <c r="N48" s="533"/>
      <c r="O48" s="533"/>
      <c r="P48" s="813">
        <v>673.74419325959013</v>
      </c>
      <c r="Q48" s="533"/>
      <c r="R48" s="533"/>
      <c r="S48" s="533"/>
      <c r="T48" s="533">
        <v>1.8520724281984335</v>
      </c>
      <c r="U48" s="845">
        <v>1310.180531386414</v>
      </c>
      <c r="V48" s="533"/>
      <c r="W48" s="530"/>
      <c r="X48" s="530"/>
      <c r="Y48" s="530"/>
      <c r="Z48" s="533"/>
      <c r="AA48" s="536"/>
      <c r="AB48" s="534">
        <f t="shared" si="30"/>
        <v>78.347166728170066</v>
      </c>
      <c r="AC48" s="535"/>
      <c r="AD48" s="533"/>
      <c r="AE48" s="533"/>
      <c r="AF48" s="533"/>
      <c r="AG48" s="533"/>
      <c r="AH48" s="533"/>
      <c r="AI48" s="878">
        <v>55.96219690791942</v>
      </c>
      <c r="AJ48" s="878">
        <v>22.384969820250642</v>
      </c>
      <c r="AK48" s="532"/>
      <c r="AL48" s="530"/>
      <c r="AM48" s="533"/>
      <c r="AN48" s="531"/>
      <c r="AO48" s="536">
        <v>1.0652907432262495</v>
      </c>
      <c r="AP48" s="534"/>
      <c r="AQ48" s="537">
        <f t="shared" si="13"/>
        <v>2065.1892545455989</v>
      </c>
      <c r="AS48" s="60"/>
    </row>
    <row r="49" spans="1:45" s="59" customFormat="1" ht="12.75" customHeight="1">
      <c r="A49" s="670" t="s">
        <v>278</v>
      </c>
      <c r="B49" s="526"/>
      <c r="C49" s="527">
        <f t="shared" si="27"/>
        <v>0</v>
      </c>
      <c r="D49" s="528"/>
      <c r="E49" s="538"/>
      <c r="F49" s="530"/>
      <c r="G49" s="530"/>
      <c r="H49" s="531">
        <f t="shared" si="28"/>
        <v>0</v>
      </c>
      <c r="I49" s="532"/>
      <c r="J49" s="533"/>
      <c r="K49" s="533"/>
      <c r="L49" s="531">
        <f t="shared" si="29"/>
        <v>131.85233821544426</v>
      </c>
      <c r="M49" s="533"/>
      <c r="N49" s="533"/>
      <c r="O49" s="533"/>
      <c r="P49" s="813">
        <v>6.3769522656162847</v>
      </c>
      <c r="Q49" s="533"/>
      <c r="R49" s="533"/>
      <c r="S49" s="533"/>
      <c r="T49" s="533"/>
      <c r="U49" s="845">
        <v>125.47538594982798</v>
      </c>
      <c r="V49" s="533"/>
      <c r="W49" s="530"/>
      <c r="X49" s="530"/>
      <c r="Y49" s="530"/>
      <c r="Z49" s="533"/>
      <c r="AA49" s="536"/>
      <c r="AB49" s="534">
        <f t="shared" si="30"/>
        <v>5.5713463444749705</v>
      </c>
      <c r="AC49" s="535"/>
      <c r="AD49" s="533"/>
      <c r="AE49" s="533"/>
      <c r="AF49" s="533"/>
      <c r="AG49" s="533"/>
      <c r="AH49" s="533"/>
      <c r="AI49" s="878">
        <v>5.3594738186126225</v>
      </c>
      <c r="AJ49" s="878">
        <v>0.21187252586234828</v>
      </c>
      <c r="AK49" s="532"/>
      <c r="AL49" s="530"/>
      <c r="AM49" s="533"/>
      <c r="AN49" s="531"/>
      <c r="AO49" s="536"/>
      <c r="AP49" s="534"/>
      <c r="AQ49" s="537">
        <f t="shared" si="13"/>
        <v>137.42368455991922</v>
      </c>
      <c r="AS49" s="60"/>
    </row>
    <row r="50" spans="1:45" s="59" customFormat="1" ht="12.75" customHeight="1">
      <c r="A50" s="670" t="s">
        <v>24</v>
      </c>
      <c r="B50" s="526"/>
      <c r="C50" s="527">
        <f t="shared" si="27"/>
        <v>0</v>
      </c>
      <c r="D50" s="528"/>
      <c r="E50" s="538"/>
      <c r="F50" s="530"/>
      <c r="G50" s="530"/>
      <c r="H50" s="531">
        <f t="shared" si="28"/>
        <v>0</v>
      </c>
      <c r="I50" s="532"/>
      <c r="J50" s="533"/>
      <c r="K50" s="533"/>
      <c r="L50" s="531">
        <f t="shared" si="29"/>
        <v>38.043221783939138</v>
      </c>
      <c r="M50" s="533"/>
      <c r="N50" s="533"/>
      <c r="O50" s="533"/>
      <c r="P50" s="813"/>
      <c r="Q50" s="533"/>
      <c r="R50" s="693"/>
      <c r="S50" s="533"/>
      <c r="T50" s="533"/>
      <c r="U50" s="845">
        <v>38.043221783939138</v>
      </c>
      <c r="V50" s="533"/>
      <c r="W50" s="530"/>
      <c r="X50" s="530"/>
      <c r="Y50" s="530"/>
      <c r="Z50" s="533"/>
      <c r="AA50" s="536"/>
      <c r="AB50" s="534">
        <f t="shared" si="30"/>
        <v>0</v>
      </c>
      <c r="AC50" s="535"/>
      <c r="AD50" s="533"/>
      <c r="AE50" s="533"/>
      <c r="AF50" s="533"/>
      <c r="AG50" s="533"/>
      <c r="AH50" s="533"/>
      <c r="AI50" s="878">
        <v>0</v>
      </c>
      <c r="AJ50" s="878"/>
      <c r="AK50" s="532"/>
      <c r="AL50" s="530"/>
      <c r="AM50" s="533"/>
      <c r="AN50" s="531"/>
      <c r="AO50" s="536">
        <v>4.30809088</v>
      </c>
      <c r="AP50" s="534"/>
      <c r="AQ50" s="537">
        <f t="shared" si="13"/>
        <v>42.35131266393914</v>
      </c>
      <c r="AS50" s="60"/>
    </row>
    <row r="51" spans="1:45" s="59" customFormat="1" ht="12.75" customHeight="1">
      <c r="A51" s="670" t="s">
        <v>279</v>
      </c>
      <c r="B51" s="526"/>
      <c r="C51" s="527">
        <f t="shared" si="27"/>
        <v>0</v>
      </c>
      <c r="D51" s="528"/>
      <c r="E51" s="538"/>
      <c r="F51" s="530"/>
      <c r="G51" s="530"/>
      <c r="H51" s="531">
        <f t="shared" si="28"/>
        <v>0</v>
      </c>
      <c r="I51" s="532"/>
      <c r="J51" s="533"/>
      <c r="K51" s="533"/>
      <c r="L51" s="531">
        <f t="shared" si="29"/>
        <v>5.5768892778871404</v>
      </c>
      <c r="M51" s="533"/>
      <c r="N51" s="533"/>
      <c r="O51" s="533"/>
      <c r="P51" s="813">
        <v>0.66818888888888883</v>
      </c>
      <c r="Q51" s="533"/>
      <c r="R51" s="533">
        <v>4.9087003889982519</v>
      </c>
      <c r="S51" s="533"/>
      <c r="T51" s="533"/>
      <c r="U51" s="845"/>
      <c r="V51" s="533"/>
      <c r="W51" s="530"/>
      <c r="X51" s="530"/>
      <c r="Y51" s="530"/>
      <c r="Z51" s="533"/>
      <c r="AA51" s="536"/>
      <c r="AB51" s="534">
        <f t="shared" si="30"/>
        <v>0</v>
      </c>
      <c r="AC51" s="535"/>
      <c r="AD51" s="533"/>
      <c r="AE51" s="533"/>
      <c r="AF51" s="533"/>
      <c r="AG51" s="533"/>
      <c r="AH51" s="533"/>
      <c r="AI51" s="878"/>
      <c r="AJ51" s="878"/>
      <c r="AK51" s="532"/>
      <c r="AL51" s="530"/>
      <c r="AM51" s="533"/>
      <c r="AN51" s="531"/>
      <c r="AO51" s="536"/>
      <c r="AP51" s="534"/>
      <c r="AQ51" s="537">
        <f t="shared" si="13"/>
        <v>5.5768892778871404</v>
      </c>
      <c r="AS51" s="60"/>
    </row>
    <row r="52" spans="1:45" s="59" customFormat="1" ht="12.75" customHeight="1">
      <c r="A52" s="670" t="s">
        <v>280</v>
      </c>
      <c r="B52" s="674"/>
      <c r="C52" s="694">
        <f t="shared" si="27"/>
        <v>0</v>
      </c>
      <c r="D52" s="693"/>
      <c r="E52" s="693"/>
      <c r="F52" s="695"/>
      <c r="G52" s="695"/>
      <c r="H52" s="696">
        <f t="shared" si="28"/>
        <v>0</v>
      </c>
      <c r="I52" s="697"/>
      <c r="J52" s="693"/>
      <c r="K52" s="693"/>
      <c r="L52" s="696">
        <f t="shared" si="29"/>
        <v>1097.1586093062015</v>
      </c>
      <c r="M52" s="693"/>
      <c r="N52" s="693"/>
      <c r="O52" s="693"/>
      <c r="P52" s="828"/>
      <c r="Q52" s="693"/>
      <c r="R52" s="693">
        <v>1097.1586093062015</v>
      </c>
      <c r="S52" s="693"/>
      <c r="T52" s="693"/>
      <c r="U52" s="862"/>
      <c r="V52" s="693"/>
      <c r="W52" s="695"/>
      <c r="X52" s="695"/>
      <c r="Y52" s="695"/>
      <c r="Z52" s="693"/>
      <c r="AA52" s="675"/>
      <c r="AB52" s="698">
        <f t="shared" si="30"/>
        <v>0</v>
      </c>
      <c r="AC52" s="699"/>
      <c r="AD52" s="693"/>
      <c r="AE52" s="693"/>
      <c r="AF52" s="693"/>
      <c r="AG52" s="693"/>
      <c r="AH52" s="693"/>
      <c r="AI52" s="891"/>
      <c r="AJ52" s="891"/>
      <c r="AK52" s="666"/>
      <c r="AL52" s="667"/>
      <c r="AM52" s="693"/>
      <c r="AN52" s="675"/>
      <c r="AO52" s="675"/>
      <c r="AP52" s="698"/>
      <c r="AQ52" s="700">
        <f t="shared" si="13"/>
        <v>1097.1586093062015</v>
      </c>
      <c r="AS52" s="60"/>
    </row>
    <row r="53" spans="1:45" s="59" customFormat="1" ht="12.6" customHeight="1">
      <c r="A53" s="670" t="s">
        <v>204</v>
      </c>
      <c r="B53" s="674"/>
      <c r="C53" s="694">
        <f t="shared" si="27"/>
        <v>0</v>
      </c>
      <c r="D53" s="697"/>
      <c r="E53" s="693"/>
      <c r="F53" s="695"/>
      <c r="G53" s="695"/>
      <c r="H53" s="696">
        <f t="shared" si="28"/>
        <v>0</v>
      </c>
      <c r="I53" s="697"/>
      <c r="J53" s="693"/>
      <c r="K53" s="693"/>
      <c r="L53" s="696">
        <f t="shared" si="29"/>
        <v>176.94052908505745</v>
      </c>
      <c r="M53" s="693"/>
      <c r="N53" s="693"/>
      <c r="O53" s="693"/>
      <c r="P53" s="829">
        <v>0</v>
      </c>
      <c r="Q53" s="693"/>
      <c r="R53" s="693"/>
      <c r="S53" s="693"/>
      <c r="T53" s="693"/>
      <c r="U53" s="862">
        <v>176.94052908505745</v>
      </c>
      <c r="V53" s="693"/>
      <c r="W53" s="695"/>
      <c r="X53" s="695"/>
      <c r="Y53" s="695"/>
      <c r="Z53" s="693"/>
      <c r="AA53" s="675"/>
      <c r="AB53" s="698">
        <f t="shared" si="30"/>
        <v>7.5577223843887342</v>
      </c>
      <c r="AC53" s="699"/>
      <c r="AD53" s="693"/>
      <c r="AE53" s="693"/>
      <c r="AF53" s="693"/>
      <c r="AG53" s="693"/>
      <c r="AH53" s="693"/>
      <c r="AI53" s="878">
        <v>7.5577223843887342</v>
      </c>
      <c r="AJ53" s="878">
        <v>0</v>
      </c>
      <c r="AK53" s="693"/>
      <c r="AL53" s="693"/>
      <c r="AM53" s="693"/>
      <c r="AN53" s="675"/>
      <c r="AO53" s="536"/>
      <c r="AP53" s="698"/>
      <c r="AQ53" s="700">
        <f t="shared" si="13"/>
        <v>184.49825146944619</v>
      </c>
      <c r="AS53" s="308"/>
    </row>
    <row r="54" spans="1:45" s="59" customFormat="1" ht="12.75" customHeight="1">
      <c r="A54" s="525" t="s">
        <v>170</v>
      </c>
      <c r="B54" s="526"/>
      <c r="C54" s="694">
        <f t="shared" si="27"/>
        <v>0</v>
      </c>
      <c r="D54" s="697"/>
      <c r="E54" s="693"/>
      <c r="F54" s="695"/>
      <c r="G54" s="695"/>
      <c r="H54" s="696">
        <f t="shared" si="28"/>
        <v>0</v>
      </c>
      <c r="I54" s="697"/>
      <c r="J54" s="693"/>
      <c r="K54" s="693"/>
      <c r="L54" s="696">
        <f t="shared" si="29"/>
        <v>83.913724293678101</v>
      </c>
      <c r="M54" s="693"/>
      <c r="N54" s="693"/>
      <c r="O54" s="693"/>
      <c r="P54" s="829"/>
      <c r="Q54" s="693"/>
      <c r="R54" s="693"/>
      <c r="S54" s="693"/>
      <c r="T54" s="693"/>
      <c r="U54" s="862">
        <v>83.913724293678101</v>
      </c>
      <c r="V54" s="693"/>
      <c r="W54" s="695"/>
      <c r="X54" s="695"/>
      <c r="Y54" s="695"/>
      <c r="Z54" s="693"/>
      <c r="AA54" s="632"/>
      <c r="AB54" s="698">
        <f t="shared" si="30"/>
        <v>0</v>
      </c>
      <c r="AC54" s="699"/>
      <c r="AD54" s="693"/>
      <c r="AE54" s="693"/>
      <c r="AF54" s="693"/>
      <c r="AG54" s="693"/>
      <c r="AH54" s="693"/>
      <c r="AI54" s="891"/>
      <c r="AJ54" s="891"/>
      <c r="AK54" s="693"/>
      <c r="AL54" s="693"/>
      <c r="AM54" s="693"/>
      <c r="AN54" s="632"/>
      <c r="AO54" s="675"/>
      <c r="AP54" s="698"/>
      <c r="AQ54" s="700">
        <f t="shared" si="13"/>
        <v>83.913724293678101</v>
      </c>
      <c r="AS54" s="308"/>
    </row>
    <row r="55" spans="1:45" s="59" customFormat="1" ht="12.75" customHeight="1">
      <c r="A55" s="584" t="s">
        <v>205</v>
      </c>
      <c r="B55" s="585"/>
      <c r="C55" s="586">
        <f t="shared" si="27"/>
        <v>0</v>
      </c>
      <c r="D55" s="701"/>
      <c r="E55" s="702"/>
      <c r="F55" s="589"/>
      <c r="G55" s="589"/>
      <c r="H55" s="590">
        <f t="shared" si="28"/>
        <v>0</v>
      </c>
      <c r="I55" s="587"/>
      <c r="J55" s="588"/>
      <c r="K55" s="588"/>
      <c r="L55" s="590">
        <f t="shared" si="29"/>
        <v>478.67565344603031</v>
      </c>
      <c r="M55" s="588"/>
      <c r="N55" s="588"/>
      <c r="O55" s="588"/>
      <c r="P55" s="817">
        <v>140.69069390787573</v>
      </c>
      <c r="Q55" s="588"/>
      <c r="R55" s="588"/>
      <c r="S55" s="588">
        <v>0</v>
      </c>
      <c r="T55" s="588"/>
      <c r="U55" s="849">
        <v>337.98495953815461</v>
      </c>
      <c r="V55" s="588"/>
      <c r="W55" s="589"/>
      <c r="X55" s="589"/>
      <c r="Y55" s="589"/>
      <c r="Z55" s="588"/>
      <c r="AA55" s="593">
        <v>22.531112229915806</v>
      </c>
      <c r="AB55" s="591">
        <f t="shared" si="30"/>
        <v>19.110879685596952</v>
      </c>
      <c r="AC55" s="592"/>
      <c r="AD55" s="588"/>
      <c r="AE55" s="588"/>
      <c r="AF55" s="588"/>
      <c r="AG55" s="588"/>
      <c r="AH55" s="588"/>
      <c r="AI55" s="883">
        <v>14.436469176941943</v>
      </c>
      <c r="AJ55" s="883">
        <v>4.6744105086550087</v>
      </c>
      <c r="AK55" s="587"/>
      <c r="AL55" s="589"/>
      <c r="AM55" s="588"/>
      <c r="AN55" s="590"/>
      <c r="AO55" s="593"/>
      <c r="AP55" s="591"/>
      <c r="AQ55" s="594">
        <f t="shared" si="13"/>
        <v>520.3176453615431</v>
      </c>
      <c r="AR55" s="467"/>
      <c r="AS55" s="308"/>
    </row>
    <row r="56" spans="1:45" s="62" customFormat="1" ht="12.75" customHeight="1">
      <c r="A56" s="703" t="s">
        <v>281</v>
      </c>
      <c r="B56" s="704"/>
      <c r="C56" s="705">
        <f t="shared" si="27"/>
        <v>245.30288163122782</v>
      </c>
      <c r="D56" s="706">
        <v>84.19758326883435</v>
      </c>
      <c r="E56" s="529">
        <v>153.30941368399715</v>
      </c>
      <c r="F56" s="707"/>
      <c r="G56" s="707">
        <v>7.795884678396293</v>
      </c>
      <c r="H56" s="708">
        <f t="shared" si="28"/>
        <v>196.53880633</v>
      </c>
      <c r="I56" s="706"/>
      <c r="J56" s="604">
        <v>127.70399999999999</v>
      </c>
      <c r="K56" s="604">
        <v>68.834806329999992</v>
      </c>
      <c r="L56" s="708">
        <f t="shared" si="29"/>
        <v>1204.833103126648</v>
      </c>
      <c r="M56" s="604"/>
      <c r="N56" s="604"/>
      <c r="O56" s="604"/>
      <c r="P56" s="830">
        <v>0</v>
      </c>
      <c r="Q56" s="604">
        <v>863.40024232349867</v>
      </c>
      <c r="R56" s="604"/>
      <c r="S56" s="604">
        <v>0</v>
      </c>
      <c r="T56" s="604">
        <v>53.841522983216713</v>
      </c>
      <c r="U56" s="863">
        <v>284.08105108362315</v>
      </c>
      <c r="V56" s="604">
        <v>3.5102867363093639</v>
      </c>
      <c r="W56" s="707"/>
      <c r="X56" s="707"/>
      <c r="Y56" s="707"/>
      <c r="Z56" s="604"/>
      <c r="AA56" s="708">
        <v>604.09375845912712</v>
      </c>
      <c r="AB56" s="709">
        <f t="shared" si="30"/>
        <v>72.095627568998594</v>
      </c>
      <c r="AC56" s="710"/>
      <c r="AD56" s="604"/>
      <c r="AE56" s="604">
        <v>30.588864173321877</v>
      </c>
      <c r="AF56" s="604"/>
      <c r="AG56" s="604"/>
      <c r="AH56" s="604"/>
      <c r="AI56" s="884"/>
      <c r="AJ56" s="884"/>
      <c r="AK56" s="706"/>
      <c r="AL56" s="707">
        <v>13.379590942008413</v>
      </c>
      <c r="AM56" s="604">
        <v>28.127172453668308</v>
      </c>
      <c r="AN56" s="708"/>
      <c r="AO56" s="708">
        <v>702.94473599999992</v>
      </c>
      <c r="AP56" s="709"/>
      <c r="AQ56" s="605">
        <f t="shared" si="13"/>
        <v>3025.8089131160013</v>
      </c>
      <c r="AR56" s="467"/>
      <c r="AS56" s="61"/>
    </row>
    <row r="57" spans="1:45" s="62" customFormat="1" ht="12.75" customHeight="1">
      <c r="A57" s="703" t="s">
        <v>1087</v>
      </c>
      <c r="B57" s="704"/>
      <c r="C57" s="705">
        <f>C58+C65</f>
        <v>0.53991879699248124</v>
      </c>
      <c r="D57" s="604">
        <f t="shared" ref="D57:AP57" si="31">D58+D65</f>
        <v>0.53991879699248124</v>
      </c>
      <c r="E57" s="604">
        <f t="shared" si="31"/>
        <v>0</v>
      </c>
      <c r="F57" s="707">
        <f t="shared" si="31"/>
        <v>0</v>
      </c>
      <c r="G57" s="707">
        <f t="shared" si="31"/>
        <v>0</v>
      </c>
      <c r="H57" s="708">
        <f t="shared" si="31"/>
        <v>0</v>
      </c>
      <c r="I57" s="706">
        <f t="shared" si="31"/>
        <v>0</v>
      </c>
      <c r="J57" s="706">
        <f t="shared" si="31"/>
        <v>0</v>
      </c>
      <c r="K57" s="706">
        <f t="shared" si="31"/>
        <v>0</v>
      </c>
      <c r="L57" s="708">
        <f t="shared" si="31"/>
        <v>263.55542937744985</v>
      </c>
      <c r="M57" s="604">
        <f t="shared" si="31"/>
        <v>0</v>
      </c>
      <c r="N57" s="604">
        <f t="shared" si="31"/>
        <v>0</v>
      </c>
      <c r="O57" s="604">
        <f t="shared" si="31"/>
        <v>0</v>
      </c>
      <c r="P57" s="830">
        <f t="shared" si="31"/>
        <v>0</v>
      </c>
      <c r="Q57" s="604">
        <f t="shared" si="31"/>
        <v>73.683977149948603</v>
      </c>
      <c r="R57" s="604">
        <f t="shared" si="31"/>
        <v>0</v>
      </c>
      <c r="S57" s="604">
        <f t="shared" si="31"/>
        <v>0.64284746861564912</v>
      </c>
      <c r="T57" s="604">
        <f t="shared" si="31"/>
        <v>69.72090857001308</v>
      </c>
      <c r="U57" s="863">
        <f t="shared" si="31"/>
        <v>119.50730406570531</v>
      </c>
      <c r="V57" s="604">
        <f t="shared" si="31"/>
        <v>3.9212316723240829E-4</v>
      </c>
      <c r="W57" s="707">
        <f t="shared" si="31"/>
        <v>0</v>
      </c>
      <c r="X57" s="707">
        <f t="shared" si="31"/>
        <v>0</v>
      </c>
      <c r="Y57" s="707">
        <f t="shared" si="31"/>
        <v>0</v>
      </c>
      <c r="Z57" s="706">
        <f t="shared" si="31"/>
        <v>0</v>
      </c>
      <c r="AA57" s="708">
        <f t="shared" si="31"/>
        <v>397.69184770224592</v>
      </c>
      <c r="AB57" s="709">
        <f t="shared" si="31"/>
        <v>41.379323582548558</v>
      </c>
      <c r="AC57" s="710">
        <f t="shared" si="31"/>
        <v>0</v>
      </c>
      <c r="AD57" s="604">
        <f t="shared" si="31"/>
        <v>0</v>
      </c>
      <c r="AE57" s="604">
        <f t="shared" si="31"/>
        <v>17.99312324724</v>
      </c>
      <c r="AF57" s="604">
        <f t="shared" si="31"/>
        <v>0</v>
      </c>
      <c r="AG57" s="604">
        <f t="shared" si="31"/>
        <v>0</v>
      </c>
      <c r="AH57" s="604">
        <f t="shared" si="31"/>
        <v>7.541555368675982</v>
      </c>
      <c r="AI57" s="884">
        <f t="shared" si="31"/>
        <v>0</v>
      </c>
      <c r="AJ57" s="884">
        <f t="shared" si="31"/>
        <v>0</v>
      </c>
      <c r="AK57" s="604">
        <f t="shared" si="31"/>
        <v>0</v>
      </c>
      <c r="AL57" s="604">
        <f t="shared" si="31"/>
        <v>0.16649466165720572</v>
      </c>
      <c r="AM57" s="706">
        <f t="shared" si="31"/>
        <v>15.678150304975372</v>
      </c>
      <c r="AN57" s="708">
        <f t="shared" si="31"/>
        <v>0</v>
      </c>
      <c r="AO57" s="708">
        <f t="shared" si="31"/>
        <v>1019.3925755397834</v>
      </c>
      <c r="AP57" s="709">
        <f t="shared" si="31"/>
        <v>0</v>
      </c>
      <c r="AQ57" s="711">
        <f t="shared" si="13"/>
        <v>1722.5590949990201</v>
      </c>
      <c r="AR57" s="59"/>
      <c r="AS57" s="61"/>
    </row>
    <row r="58" spans="1:45" s="59" customFormat="1" ht="12.75" customHeight="1">
      <c r="A58" s="703" t="s">
        <v>1088</v>
      </c>
      <c r="B58" s="704"/>
      <c r="C58" s="705">
        <f t="shared" si="27"/>
        <v>0.53991879699248124</v>
      </c>
      <c r="D58" s="710">
        <v>0.53991879699248124</v>
      </c>
      <c r="E58" s="709">
        <v>0</v>
      </c>
      <c r="F58" s="709">
        <f>SUM(F59:F64)</f>
        <v>0</v>
      </c>
      <c r="G58" s="712">
        <v>0</v>
      </c>
      <c r="H58" s="708">
        <f t="shared" si="28"/>
        <v>0</v>
      </c>
      <c r="I58" s="706">
        <f>SUM(I59:I64)</f>
        <v>0</v>
      </c>
      <c r="J58" s="706">
        <f>SUM(J59:J64)</f>
        <v>0</v>
      </c>
      <c r="K58" s="706">
        <f>SUM(K59:K64)</f>
        <v>0</v>
      </c>
      <c r="L58" s="708">
        <f t="shared" si="29"/>
        <v>123.39297948584372</v>
      </c>
      <c r="M58" s="604">
        <f t="shared" ref="M58:AN58" si="32">SUM(M59:M64)</f>
        <v>0</v>
      </c>
      <c r="N58" s="707">
        <f t="shared" si="32"/>
        <v>0</v>
      </c>
      <c r="O58" s="707">
        <f t="shared" si="32"/>
        <v>0</v>
      </c>
      <c r="P58" s="831">
        <f t="shared" si="32"/>
        <v>0</v>
      </c>
      <c r="Q58" s="709">
        <v>25.817592108194308</v>
      </c>
      <c r="R58" s="709">
        <f t="shared" si="32"/>
        <v>0</v>
      </c>
      <c r="S58" s="709">
        <v>0</v>
      </c>
      <c r="T58" s="709">
        <v>53.639757659500326</v>
      </c>
      <c r="U58" s="864">
        <v>43.935237594981864</v>
      </c>
      <c r="V58" s="709">
        <f t="shared" si="32"/>
        <v>3.9212316723240829E-4</v>
      </c>
      <c r="W58" s="709">
        <f t="shared" si="32"/>
        <v>0</v>
      </c>
      <c r="X58" s="709">
        <f t="shared" si="32"/>
        <v>0</v>
      </c>
      <c r="Y58" s="707">
        <f t="shared" si="32"/>
        <v>0</v>
      </c>
      <c r="Z58" s="706">
        <f t="shared" si="32"/>
        <v>0</v>
      </c>
      <c r="AA58" s="708">
        <v>205.61511570855646</v>
      </c>
      <c r="AB58" s="709">
        <f t="shared" si="30"/>
        <v>23.586836774290585</v>
      </c>
      <c r="AC58" s="710">
        <f t="shared" si="32"/>
        <v>0</v>
      </c>
      <c r="AD58" s="604">
        <f t="shared" si="32"/>
        <v>0</v>
      </c>
      <c r="AE58" s="604">
        <f t="shared" si="32"/>
        <v>5.0179504193776099</v>
      </c>
      <c r="AF58" s="604"/>
      <c r="AG58" s="604">
        <f t="shared" si="32"/>
        <v>0</v>
      </c>
      <c r="AH58" s="604">
        <f t="shared" si="32"/>
        <v>2.7242413882803982</v>
      </c>
      <c r="AI58" s="884">
        <f t="shared" si="32"/>
        <v>0</v>
      </c>
      <c r="AJ58" s="884">
        <f t="shared" si="32"/>
        <v>0</v>
      </c>
      <c r="AK58" s="604"/>
      <c r="AL58" s="604">
        <v>0.16649466165720572</v>
      </c>
      <c r="AM58" s="707">
        <v>15.678150304975372</v>
      </c>
      <c r="AN58" s="708">
        <f t="shared" si="32"/>
        <v>0</v>
      </c>
      <c r="AO58" s="708">
        <v>684.51532146142654</v>
      </c>
      <c r="AP58" s="709">
        <f t="shared" ref="AP58" si="33">SUM(AP59:AP64)</f>
        <v>0</v>
      </c>
      <c r="AQ58" s="711">
        <f t="shared" si="13"/>
        <v>1037.6501722271098</v>
      </c>
      <c r="AS58" s="60"/>
    </row>
    <row r="59" spans="1:45" s="69" customFormat="1" ht="12.75" customHeight="1">
      <c r="A59" s="713" t="s">
        <v>1089</v>
      </c>
      <c r="B59" s="714" t="s">
        <v>1090</v>
      </c>
      <c r="C59" s="574">
        <f t="shared" si="27"/>
        <v>9.9984962406015031E-3</v>
      </c>
      <c r="D59" s="715">
        <v>9.9984962406015031E-3</v>
      </c>
      <c r="E59" s="579"/>
      <c r="F59" s="579"/>
      <c r="G59" s="620"/>
      <c r="H59" s="578">
        <f t="shared" si="28"/>
        <v>0</v>
      </c>
      <c r="I59" s="689"/>
      <c r="J59" s="689"/>
      <c r="K59" s="689"/>
      <c r="L59" s="578">
        <f t="shared" si="29"/>
        <v>32.327049654868127</v>
      </c>
      <c r="M59" s="622"/>
      <c r="N59" s="716"/>
      <c r="O59" s="716"/>
      <c r="P59" s="832"/>
      <c r="Q59" s="717">
        <v>8.0278057943609493</v>
      </c>
      <c r="R59" s="579"/>
      <c r="S59" s="717">
        <v>0</v>
      </c>
      <c r="T59" s="717">
        <v>15.105482293518097</v>
      </c>
      <c r="U59" s="865">
        <v>9.19376156698908</v>
      </c>
      <c r="V59" s="717">
        <v>0</v>
      </c>
      <c r="W59" s="579"/>
      <c r="X59" s="579"/>
      <c r="Y59" s="716"/>
      <c r="Z59" s="689"/>
      <c r="AA59" s="718">
        <v>57.532573159401849</v>
      </c>
      <c r="AB59" s="579">
        <f t="shared" si="30"/>
        <v>1.2773333532141125</v>
      </c>
      <c r="AC59" s="719"/>
      <c r="AD59" s="622"/>
      <c r="AE59" s="720">
        <v>1.2773333532141125</v>
      </c>
      <c r="AF59" s="720"/>
      <c r="AG59" s="720"/>
      <c r="AH59" s="720">
        <v>0</v>
      </c>
      <c r="AI59" s="892"/>
      <c r="AJ59" s="892"/>
      <c r="AK59" s="720"/>
      <c r="AL59" s="720">
        <v>0</v>
      </c>
      <c r="AM59" s="721">
        <v>0</v>
      </c>
      <c r="AN59" s="578"/>
      <c r="AO59" s="718">
        <v>227.43297899256885</v>
      </c>
      <c r="AP59" s="579"/>
      <c r="AQ59" s="722">
        <f t="shared" si="13"/>
        <v>318.57993365629352</v>
      </c>
      <c r="AS59" s="60"/>
    </row>
    <row r="60" spans="1:45" s="69" customFormat="1" ht="12.75" customHeight="1">
      <c r="A60" s="713" t="s">
        <v>1091</v>
      </c>
      <c r="B60" s="714" t="s">
        <v>1092</v>
      </c>
      <c r="C60" s="527">
        <f t="shared" si="27"/>
        <v>1.0998345864661654E-2</v>
      </c>
      <c r="D60" s="715">
        <v>1.0998345864661654E-2</v>
      </c>
      <c r="E60" s="534"/>
      <c r="F60" s="534"/>
      <c r="G60" s="723"/>
      <c r="H60" s="531">
        <f t="shared" si="28"/>
        <v>0</v>
      </c>
      <c r="I60" s="528"/>
      <c r="J60" s="528"/>
      <c r="K60" s="528"/>
      <c r="L60" s="531">
        <f t="shared" si="29"/>
        <v>24.137833390343388</v>
      </c>
      <c r="M60" s="538"/>
      <c r="N60" s="529"/>
      <c r="O60" s="529"/>
      <c r="P60" s="833"/>
      <c r="Q60" s="717">
        <v>5.3543303518790886</v>
      </c>
      <c r="R60" s="534"/>
      <c r="S60" s="717">
        <v>0</v>
      </c>
      <c r="T60" s="717">
        <v>5.393987425308894</v>
      </c>
      <c r="U60" s="865">
        <v>13.389515613155407</v>
      </c>
      <c r="V60" s="717">
        <v>0</v>
      </c>
      <c r="W60" s="534"/>
      <c r="X60" s="534"/>
      <c r="Y60" s="529"/>
      <c r="Z60" s="528"/>
      <c r="AA60" s="718">
        <v>17.076846566169994</v>
      </c>
      <c r="AB60" s="534">
        <f t="shared" si="30"/>
        <v>6.7770858417357749E-2</v>
      </c>
      <c r="AC60" s="724"/>
      <c r="AD60" s="538"/>
      <c r="AE60" s="725">
        <v>6.7770858417357749E-2</v>
      </c>
      <c r="AF60" s="725"/>
      <c r="AG60" s="725"/>
      <c r="AH60" s="725">
        <v>0</v>
      </c>
      <c r="AI60" s="893"/>
      <c r="AJ60" s="893"/>
      <c r="AK60" s="725"/>
      <c r="AL60" s="725">
        <v>0</v>
      </c>
      <c r="AM60" s="726">
        <v>0</v>
      </c>
      <c r="AN60" s="531"/>
      <c r="AO60" s="718">
        <v>69.841724309024471</v>
      </c>
      <c r="AP60" s="534"/>
      <c r="AQ60" s="727">
        <f t="shared" si="13"/>
        <v>111.13517346981988</v>
      </c>
      <c r="AS60" s="60"/>
    </row>
    <row r="61" spans="1:45" s="69" customFormat="1" ht="12.75" customHeight="1">
      <c r="A61" s="713" t="s">
        <v>1093</v>
      </c>
      <c r="B61" s="714" t="s">
        <v>1094</v>
      </c>
      <c r="C61" s="527">
        <f t="shared" si="27"/>
        <v>0.48392721804511274</v>
      </c>
      <c r="D61" s="715">
        <v>0.48392721804511274</v>
      </c>
      <c r="E61" s="534"/>
      <c r="F61" s="534"/>
      <c r="G61" s="723"/>
      <c r="H61" s="531">
        <f t="shared" si="28"/>
        <v>0</v>
      </c>
      <c r="I61" s="528"/>
      <c r="J61" s="528"/>
      <c r="K61" s="528"/>
      <c r="L61" s="531">
        <f t="shared" si="29"/>
        <v>31.333616383670492</v>
      </c>
      <c r="M61" s="538"/>
      <c r="N61" s="529"/>
      <c r="O61" s="529"/>
      <c r="P61" s="833"/>
      <c r="Q61" s="717">
        <v>4.9790317487546645</v>
      </c>
      <c r="R61" s="534"/>
      <c r="S61" s="717">
        <v>0</v>
      </c>
      <c r="T61" s="717">
        <v>19.202826984364982</v>
      </c>
      <c r="U61" s="865">
        <v>7.1517576505508451</v>
      </c>
      <c r="V61" s="717">
        <v>0</v>
      </c>
      <c r="W61" s="534"/>
      <c r="X61" s="534"/>
      <c r="Y61" s="529"/>
      <c r="Z61" s="528"/>
      <c r="AA61" s="718">
        <v>37.147190784142389</v>
      </c>
      <c r="AB61" s="534">
        <f t="shared" si="30"/>
        <v>2.1318354810851448</v>
      </c>
      <c r="AC61" s="724"/>
      <c r="AD61" s="538"/>
      <c r="AE61" s="725">
        <v>2.1318354810851448</v>
      </c>
      <c r="AF61" s="725"/>
      <c r="AG61" s="725"/>
      <c r="AH61" s="725">
        <v>0</v>
      </c>
      <c r="AI61" s="893"/>
      <c r="AJ61" s="893"/>
      <c r="AK61" s="725"/>
      <c r="AL61" s="725">
        <v>0</v>
      </c>
      <c r="AM61" s="726">
        <v>0</v>
      </c>
      <c r="AN61" s="531"/>
      <c r="AO61" s="718">
        <v>87.896378653102275</v>
      </c>
      <c r="AP61" s="534"/>
      <c r="AQ61" s="727">
        <f t="shared" si="13"/>
        <v>158.99294852004542</v>
      </c>
      <c r="AS61" s="60"/>
    </row>
    <row r="62" spans="1:45" s="69" customFormat="1" ht="12.75" customHeight="1">
      <c r="A62" s="713" t="s">
        <v>1095</v>
      </c>
      <c r="B62" s="714" t="s">
        <v>1096</v>
      </c>
      <c r="C62" s="527">
        <f t="shared" si="27"/>
        <v>0</v>
      </c>
      <c r="D62" s="715">
        <v>0</v>
      </c>
      <c r="E62" s="534"/>
      <c r="F62" s="534"/>
      <c r="G62" s="723"/>
      <c r="H62" s="531">
        <f t="shared" si="28"/>
        <v>0</v>
      </c>
      <c r="I62" s="528"/>
      <c r="J62" s="528"/>
      <c r="K62" s="528"/>
      <c r="L62" s="531">
        <f t="shared" si="29"/>
        <v>5.4379501694305112</v>
      </c>
      <c r="M62" s="538"/>
      <c r="N62" s="529"/>
      <c r="O62" s="529"/>
      <c r="P62" s="833"/>
      <c r="Q62" s="717">
        <v>1.5602301478206442</v>
      </c>
      <c r="R62" s="534"/>
      <c r="S62" s="717">
        <v>0</v>
      </c>
      <c r="T62" s="717">
        <v>1.6396331271347122</v>
      </c>
      <c r="U62" s="865">
        <v>2.2380868944751544</v>
      </c>
      <c r="V62" s="717">
        <v>0</v>
      </c>
      <c r="W62" s="534"/>
      <c r="X62" s="534"/>
      <c r="Y62" s="529"/>
      <c r="Z62" s="528"/>
      <c r="AA62" s="718">
        <v>9.7954001243574229</v>
      </c>
      <c r="AB62" s="534">
        <f t="shared" si="30"/>
        <v>3.8305267801115254E-2</v>
      </c>
      <c r="AC62" s="724"/>
      <c r="AD62" s="538"/>
      <c r="AE62" s="725">
        <v>3.8305267801115254E-2</v>
      </c>
      <c r="AF62" s="725"/>
      <c r="AG62" s="725"/>
      <c r="AH62" s="725">
        <v>0</v>
      </c>
      <c r="AI62" s="893"/>
      <c r="AJ62" s="893"/>
      <c r="AK62" s="725"/>
      <c r="AL62" s="725">
        <v>0</v>
      </c>
      <c r="AM62" s="726">
        <v>0</v>
      </c>
      <c r="AN62" s="531"/>
      <c r="AO62" s="718">
        <v>168.21982573047418</v>
      </c>
      <c r="AP62" s="534"/>
      <c r="AQ62" s="727">
        <f t="shared" si="13"/>
        <v>183.49148129206324</v>
      </c>
      <c r="AS62" s="60"/>
    </row>
    <row r="63" spans="1:45" s="69" customFormat="1" ht="12.75" customHeight="1">
      <c r="A63" s="713" t="s">
        <v>1097</v>
      </c>
      <c r="B63" s="714" t="s">
        <v>1098</v>
      </c>
      <c r="C63" s="527">
        <f t="shared" si="27"/>
        <v>3.4994736842105266E-2</v>
      </c>
      <c r="D63" s="728">
        <v>3.4994736842105266E-2</v>
      </c>
      <c r="E63" s="534"/>
      <c r="F63" s="534"/>
      <c r="G63" s="723"/>
      <c r="H63" s="531">
        <f t="shared" si="28"/>
        <v>0</v>
      </c>
      <c r="I63" s="528"/>
      <c r="J63" s="528"/>
      <c r="K63" s="528"/>
      <c r="L63" s="531">
        <f t="shared" si="29"/>
        <v>2.5994355613729017</v>
      </c>
      <c r="M63" s="538"/>
      <c r="N63" s="529"/>
      <c r="O63" s="529"/>
      <c r="P63" s="833"/>
      <c r="Q63" s="729">
        <v>0.92243336442098911</v>
      </c>
      <c r="R63" s="534"/>
      <c r="S63" s="729">
        <v>0</v>
      </c>
      <c r="T63" s="729">
        <v>0.18424146092891816</v>
      </c>
      <c r="U63" s="866">
        <v>1.4927607360229946</v>
      </c>
      <c r="V63" s="729">
        <v>0</v>
      </c>
      <c r="W63" s="534"/>
      <c r="X63" s="534"/>
      <c r="Y63" s="529"/>
      <c r="Z63" s="528"/>
      <c r="AA63" s="730">
        <v>15.333339022313094</v>
      </c>
      <c r="AB63" s="534">
        <f t="shared" si="30"/>
        <v>0</v>
      </c>
      <c r="AC63" s="724"/>
      <c r="AD63" s="538"/>
      <c r="AE63" s="725">
        <v>0</v>
      </c>
      <c r="AF63" s="725"/>
      <c r="AG63" s="725"/>
      <c r="AH63" s="725">
        <v>0</v>
      </c>
      <c r="AI63" s="893"/>
      <c r="AJ63" s="893"/>
      <c r="AK63" s="725"/>
      <c r="AL63" s="725">
        <v>0</v>
      </c>
      <c r="AM63" s="726">
        <v>0</v>
      </c>
      <c r="AN63" s="531"/>
      <c r="AO63" s="730">
        <v>37.594013086148287</v>
      </c>
      <c r="AP63" s="534"/>
      <c r="AQ63" s="727">
        <f t="shared" si="13"/>
        <v>55.561782406676386</v>
      </c>
      <c r="AS63" s="60"/>
    </row>
    <row r="64" spans="1:45" s="69" customFormat="1" ht="12.75" customHeight="1">
      <c r="A64" s="731" t="s">
        <v>1099</v>
      </c>
      <c r="B64" s="732"/>
      <c r="C64" s="586">
        <f t="shared" si="27"/>
        <v>0</v>
      </c>
      <c r="D64" s="728">
        <v>0</v>
      </c>
      <c r="E64" s="591"/>
      <c r="F64" s="591"/>
      <c r="G64" s="733"/>
      <c r="H64" s="590">
        <f t="shared" si="28"/>
        <v>0</v>
      </c>
      <c r="I64" s="701"/>
      <c r="J64" s="701"/>
      <c r="K64" s="701"/>
      <c r="L64" s="590">
        <f t="shared" si="29"/>
        <v>27.557094326158314</v>
      </c>
      <c r="M64" s="702"/>
      <c r="N64" s="734"/>
      <c r="O64" s="734"/>
      <c r="P64" s="834"/>
      <c r="Q64" s="729">
        <v>4.9737607009579721</v>
      </c>
      <c r="R64" s="591"/>
      <c r="S64" s="729">
        <v>0</v>
      </c>
      <c r="T64" s="729">
        <v>12.11358636824472</v>
      </c>
      <c r="U64" s="866">
        <v>10.469355133788389</v>
      </c>
      <c r="V64" s="729">
        <v>3.9212316723240829E-4</v>
      </c>
      <c r="W64" s="591"/>
      <c r="X64" s="591"/>
      <c r="Y64" s="734"/>
      <c r="Z64" s="701"/>
      <c r="AA64" s="730">
        <v>68.729766052171726</v>
      </c>
      <c r="AB64" s="591">
        <f t="shared" si="30"/>
        <v>20.071591813772855</v>
      </c>
      <c r="AC64" s="735"/>
      <c r="AD64" s="702"/>
      <c r="AE64" s="736">
        <v>1.5027054588598796</v>
      </c>
      <c r="AF64" s="736"/>
      <c r="AG64" s="736"/>
      <c r="AH64" s="736">
        <v>2.7242413882803982</v>
      </c>
      <c r="AI64" s="894"/>
      <c r="AJ64" s="894"/>
      <c r="AK64" s="736"/>
      <c r="AL64" s="736">
        <v>0.16649466165720572</v>
      </c>
      <c r="AM64" s="737">
        <v>15.678150304975372</v>
      </c>
      <c r="AN64" s="590"/>
      <c r="AO64" s="730">
        <v>93.530400690108436</v>
      </c>
      <c r="AP64" s="591"/>
      <c r="AQ64" s="738">
        <f t="shared" si="13"/>
        <v>209.88885288221132</v>
      </c>
      <c r="AS64" s="60"/>
    </row>
    <row r="65" spans="1:45" s="59" customFormat="1" ht="12.75" customHeight="1">
      <c r="A65" s="703" t="s">
        <v>1100</v>
      </c>
      <c r="B65" s="704"/>
      <c r="C65" s="586">
        <f>SUM(D65:G65)</f>
        <v>0</v>
      </c>
      <c r="D65" s="710">
        <f>SUM(D66:D69)</f>
        <v>0</v>
      </c>
      <c r="E65" s="678"/>
      <c r="F65" s="678"/>
      <c r="G65" s="679"/>
      <c r="H65" s="590">
        <f>SUM(I65:K65)</f>
        <v>0</v>
      </c>
      <c r="I65" s="587"/>
      <c r="J65" s="588">
        <v>0</v>
      </c>
      <c r="K65" s="588">
        <v>0</v>
      </c>
      <c r="L65" s="590">
        <f>SUM(M65:Z65)</f>
        <v>140.16244989160612</v>
      </c>
      <c r="M65" s="588"/>
      <c r="N65" s="589"/>
      <c r="O65" s="589"/>
      <c r="P65" s="835"/>
      <c r="Q65" s="709">
        <v>47.866385041754299</v>
      </c>
      <c r="R65" s="678"/>
      <c r="S65" s="709">
        <v>0.64284746861564912</v>
      </c>
      <c r="T65" s="709">
        <v>16.081150910512747</v>
      </c>
      <c r="U65" s="864">
        <v>75.572066470723442</v>
      </c>
      <c r="V65" s="709">
        <f>SUM(V66:V69)</f>
        <v>0</v>
      </c>
      <c r="W65" s="678"/>
      <c r="X65" s="678"/>
      <c r="Y65" s="589"/>
      <c r="Z65" s="588"/>
      <c r="AA65" s="708">
        <v>192.07673199368949</v>
      </c>
      <c r="AB65" s="591">
        <f>SUM(AC65:AM65)</f>
        <v>17.792486808257973</v>
      </c>
      <c r="AC65" s="592"/>
      <c r="AD65" s="588"/>
      <c r="AE65" s="588">
        <f>SUM(AE66:AE69)</f>
        <v>12.975172827862389</v>
      </c>
      <c r="AF65" s="588"/>
      <c r="AG65" s="588"/>
      <c r="AH65" s="588">
        <v>4.8173139803955838</v>
      </c>
      <c r="AI65" s="883"/>
      <c r="AJ65" s="883"/>
      <c r="AK65" s="588"/>
      <c r="AL65" s="588"/>
      <c r="AM65" s="589"/>
      <c r="AN65" s="590"/>
      <c r="AO65" s="708">
        <v>334.87725407835688</v>
      </c>
      <c r="AP65" s="591"/>
      <c r="AQ65" s="739">
        <f t="shared" si="13"/>
        <v>684.90892277191051</v>
      </c>
      <c r="AS65" s="60"/>
    </row>
    <row r="66" spans="1:45" s="69" customFormat="1" ht="12.75" customHeight="1">
      <c r="A66" s="740" t="s">
        <v>1101</v>
      </c>
      <c r="B66" s="741" t="s">
        <v>1102</v>
      </c>
      <c r="C66" s="574">
        <f t="shared" ref="C66:C69" si="34">SUM(D66:G66)</f>
        <v>0</v>
      </c>
      <c r="D66" s="742">
        <v>0</v>
      </c>
      <c r="E66" s="623"/>
      <c r="F66" s="623"/>
      <c r="G66" s="743"/>
      <c r="H66" s="578">
        <f t="shared" ref="H66:H69" si="35">SUM(I66:K66)</f>
        <v>0</v>
      </c>
      <c r="I66" s="744"/>
      <c r="J66" s="576"/>
      <c r="K66" s="745"/>
      <c r="L66" s="578">
        <f t="shared" ref="L66:L69" si="36">SUM(M66:Z66)</f>
        <v>11.083842216367572</v>
      </c>
      <c r="M66" s="744"/>
      <c r="N66" s="623"/>
      <c r="O66" s="577"/>
      <c r="P66" s="836"/>
      <c r="Q66" s="746">
        <v>0.2530102942411856</v>
      </c>
      <c r="R66" s="623"/>
      <c r="S66" s="746">
        <v>0.3129380842779857</v>
      </c>
      <c r="T66" s="746">
        <v>1.0521462045500485</v>
      </c>
      <c r="U66" s="867">
        <v>9.4657476332983528</v>
      </c>
      <c r="V66" s="746">
        <v>0</v>
      </c>
      <c r="W66" s="623"/>
      <c r="X66" s="623"/>
      <c r="Y66" s="577"/>
      <c r="Z66" s="576"/>
      <c r="AA66" s="747">
        <v>8.4437848043838404</v>
      </c>
      <c r="AB66" s="579">
        <f t="shared" ref="AB66:AB69" si="37">SUM(AC66:AM66)</f>
        <v>5.4773432101994155</v>
      </c>
      <c r="AC66" s="580"/>
      <c r="AD66" s="576"/>
      <c r="AE66" s="576">
        <v>0.66002922980383205</v>
      </c>
      <c r="AF66" s="576"/>
      <c r="AG66" s="576"/>
      <c r="AH66" s="576">
        <v>4.8173139803955838</v>
      </c>
      <c r="AI66" s="882"/>
      <c r="AJ66" s="882"/>
      <c r="AK66" s="576"/>
      <c r="AL66" s="576"/>
      <c r="AM66" s="577"/>
      <c r="AN66" s="578"/>
      <c r="AO66" s="747">
        <v>55.850156928746095</v>
      </c>
      <c r="AP66" s="579"/>
      <c r="AQ66" s="606">
        <f t="shared" si="13"/>
        <v>80.85512715969692</v>
      </c>
      <c r="AS66" s="60"/>
    </row>
    <row r="67" spans="1:45" s="69" customFormat="1" ht="12.75" customHeight="1">
      <c r="A67" s="748" t="s">
        <v>1103</v>
      </c>
      <c r="B67" s="749">
        <v>84</v>
      </c>
      <c r="C67" s="527">
        <f t="shared" si="34"/>
        <v>0</v>
      </c>
      <c r="D67" s="750">
        <v>0</v>
      </c>
      <c r="E67" s="672"/>
      <c r="F67" s="672"/>
      <c r="G67" s="673"/>
      <c r="H67" s="531">
        <f t="shared" si="35"/>
        <v>0</v>
      </c>
      <c r="I67" s="751"/>
      <c r="J67" s="533"/>
      <c r="K67" s="752"/>
      <c r="L67" s="531">
        <f t="shared" si="36"/>
        <v>59.95397707725251</v>
      </c>
      <c r="M67" s="751"/>
      <c r="N67" s="672"/>
      <c r="O67" s="530"/>
      <c r="P67" s="837"/>
      <c r="Q67" s="753">
        <v>11.981091641879475</v>
      </c>
      <c r="R67" s="672"/>
      <c r="S67" s="753">
        <v>0.20048339509750321</v>
      </c>
      <c r="T67" s="753">
        <v>7.85054023769447</v>
      </c>
      <c r="U67" s="868">
        <v>39.921861802581063</v>
      </c>
      <c r="V67" s="753">
        <v>0</v>
      </c>
      <c r="W67" s="672"/>
      <c r="X67" s="672"/>
      <c r="Y67" s="530"/>
      <c r="Z67" s="533"/>
      <c r="AA67" s="754">
        <v>66.187230278743982</v>
      </c>
      <c r="AB67" s="534">
        <f t="shared" si="37"/>
        <v>9.4672942649987188</v>
      </c>
      <c r="AC67" s="535"/>
      <c r="AD67" s="533"/>
      <c r="AE67" s="533">
        <v>9.4672942649987188</v>
      </c>
      <c r="AF67" s="533"/>
      <c r="AG67" s="533"/>
      <c r="AH67" s="533">
        <v>0</v>
      </c>
      <c r="AI67" s="878"/>
      <c r="AJ67" s="878"/>
      <c r="AK67" s="533"/>
      <c r="AL67" s="533"/>
      <c r="AM67" s="530"/>
      <c r="AN67" s="531"/>
      <c r="AO67" s="754">
        <v>154.30936641104071</v>
      </c>
      <c r="AP67" s="534"/>
      <c r="AQ67" s="537">
        <f t="shared" si="13"/>
        <v>289.91786803203593</v>
      </c>
      <c r="AS67" s="60"/>
    </row>
    <row r="68" spans="1:45" s="69" customFormat="1" ht="12.75" customHeight="1">
      <c r="A68" s="713" t="s">
        <v>1104</v>
      </c>
      <c r="B68" s="714">
        <v>85</v>
      </c>
      <c r="C68" s="527">
        <f t="shared" si="34"/>
        <v>0</v>
      </c>
      <c r="D68" s="750">
        <v>0</v>
      </c>
      <c r="E68" s="672"/>
      <c r="F68" s="672"/>
      <c r="G68" s="673"/>
      <c r="H68" s="531">
        <f t="shared" si="35"/>
        <v>0</v>
      </c>
      <c r="I68" s="751"/>
      <c r="J68" s="533"/>
      <c r="K68" s="752"/>
      <c r="L68" s="531">
        <f t="shared" si="36"/>
        <v>42.831123161298109</v>
      </c>
      <c r="M68" s="751"/>
      <c r="N68" s="672"/>
      <c r="O68" s="530"/>
      <c r="P68" s="837"/>
      <c r="Q68" s="753">
        <v>21.281328374361724</v>
      </c>
      <c r="R68" s="672"/>
      <c r="S68" s="753">
        <v>3.2197887029108509E-2</v>
      </c>
      <c r="T68" s="753">
        <v>4.5585277188324795</v>
      </c>
      <c r="U68" s="868">
        <v>16.959069181074796</v>
      </c>
      <c r="V68" s="753">
        <v>0</v>
      </c>
      <c r="W68" s="672"/>
      <c r="X68" s="672"/>
      <c r="Y68" s="530"/>
      <c r="Z68" s="533"/>
      <c r="AA68" s="754">
        <v>53.929324235430926</v>
      </c>
      <c r="AB68" s="534">
        <f t="shared" si="37"/>
        <v>1.3804629203709615</v>
      </c>
      <c r="AC68" s="535"/>
      <c r="AD68" s="533"/>
      <c r="AE68" s="533">
        <v>1.3804629203709615</v>
      </c>
      <c r="AF68" s="533"/>
      <c r="AG68" s="533"/>
      <c r="AH68" s="533">
        <v>0</v>
      </c>
      <c r="AI68" s="878"/>
      <c r="AJ68" s="878"/>
      <c r="AK68" s="533"/>
      <c r="AL68" s="533"/>
      <c r="AM68" s="530"/>
      <c r="AN68" s="531"/>
      <c r="AO68" s="754">
        <v>74.178871141573552</v>
      </c>
      <c r="AP68" s="534"/>
      <c r="AQ68" s="537">
        <f t="shared" si="13"/>
        <v>172.31978145867356</v>
      </c>
      <c r="AS68" s="60"/>
    </row>
    <row r="69" spans="1:45" s="69" customFormat="1" ht="12.75" customHeight="1">
      <c r="A69" s="731" t="s">
        <v>1105</v>
      </c>
      <c r="B69" s="732" t="s">
        <v>1106</v>
      </c>
      <c r="C69" s="694">
        <f t="shared" si="34"/>
        <v>0</v>
      </c>
      <c r="D69" s="755">
        <v>0</v>
      </c>
      <c r="E69" s="678"/>
      <c r="F69" s="678"/>
      <c r="G69" s="679"/>
      <c r="H69" s="696">
        <f t="shared" si="35"/>
        <v>0</v>
      </c>
      <c r="I69" s="756"/>
      <c r="J69" s="588"/>
      <c r="K69" s="757"/>
      <c r="L69" s="696">
        <f t="shared" si="36"/>
        <v>26.293507436687939</v>
      </c>
      <c r="M69" s="756"/>
      <c r="N69" s="678"/>
      <c r="O69" s="589"/>
      <c r="P69" s="835"/>
      <c r="Q69" s="758">
        <v>14.35095473127191</v>
      </c>
      <c r="R69" s="678"/>
      <c r="S69" s="758">
        <v>9.7228102211051784E-2</v>
      </c>
      <c r="T69" s="758">
        <v>2.6199367494357482</v>
      </c>
      <c r="U69" s="869">
        <v>9.2253878537692273</v>
      </c>
      <c r="V69" s="758">
        <v>0</v>
      </c>
      <c r="W69" s="678"/>
      <c r="X69" s="678"/>
      <c r="Y69" s="589"/>
      <c r="Z69" s="588"/>
      <c r="AA69" s="759">
        <v>63.51639267513076</v>
      </c>
      <c r="AB69" s="698">
        <f t="shared" si="37"/>
        <v>1.4673864126888767</v>
      </c>
      <c r="AC69" s="699"/>
      <c r="AD69" s="693"/>
      <c r="AE69" s="693">
        <v>1.4673864126888767</v>
      </c>
      <c r="AF69" s="693"/>
      <c r="AG69" s="693"/>
      <c r="AH69" s="693">
        <v>0</v>
      </c>
      <c r="AI69" s="891"/>
      <c r="AJ69" s="891"/>
      <c r="AK69" s="693"/>
      <c r="AL69" s="693"/>
      <c r="AM69" s="695"/>
      <c r="AN69" s="696"/>
      <c r="AO69" s="759">
        <v>50.538859596996531</v>
      </c>
      <c r="AP69" s="698"/>
      <c r="AQ69" s="700">
        <f t="shared" si="13"/>
        <v>141.81614612150412</v>
      </c>
      <c r="AS69" s="60"/>
    </row>
    <row r="70" spans="1:45" s="62" customFormat="1" ht="12.75" customHeight="1">
      <c r="A70" s="608" t="s">
        <v>282</v>
      </c>
      <c r="B70" s="609"/>
      <c r="C70" s="610">
        <f>SUM(D70:G70)</f>
        <v>0</v>
      </c>
      <c r="D70" s="760">
        <v>0</v>
      </c>
      <c r="E70" s="761"/>
      <c r="F70" s="762"/>
      <c r="G70" s="762"/>
      <c r="H70" s="614">
        <f>SUM(I70:K70)</f>
        <v>0</v>
      </c>
      <c r="I70" s="760"/>
      <c r="J70" s="761"/>
      <c r="K70" s="761"/>
      <c r="L70" s="614">
        <f>SUM(M70:Z70)</f>
        <v>175.46549158593075</v>
      </c>
      <c r="M70" s="761"/>
      <c r="N70" s="761"/>
      <c r="O70" s="761"/>
      <c r="P70" s="838">
        <v>0</v>
      </c>
      <c r="Q70" s="761">
        <v>0</v>
      </c>
      <c r="R70" s="761"/>
      <c r="S70" s="761"/>
      <c r="T70" s="763">
        <v>0</v>
      </c>
      <c r="U70" s="870">
        <v>175.46549158593075</v>
      </c>
      <c r="V70" s="576"/>
      <c r="W70" s="762"/>
      <c r="X70" s="762"/>
      <c r="Y70" s="762"/>
      <c r="Z70" s="761"/>
      <c r="AA70" s="614">
        <v>0</v>
      </c>
      <c r="AB70" s="615">
        <f>SUM(AC70:AM70)</f>
        <v>0</v>
      </c>
      <c r="AC70" s="764"/>
      <c r="AD70" s="761"/>
      <c r="AE70" s="761"/>
      <c r="AF70" s="761"/>
      <c r="AG70" s="761"/>
      <c r="AH70" s="761"/>
      <c r="AI70" s="895"/>
      <c r="AJ70" s="895"/>
      <c r="AK70" s="760"/>
      <c r="AL70" s="762"/>
      <c r="AM70" s="761"/>
      <c r="AN70" s="614"/>
      <c r="AO70" s="614">
        <v>47.988</v>
      </c>
      <c r="AP70" s="615"/>
      <c r="AQ70" s="605">
        <f t="shared" si="13"/>
        <v>223.45349158593075</v>
      </c>
      <c r="AR70" s="59"/>
      <c r="AS70" s="61"/>
    </row>
    <row r="71" spans="1:45" s="62" customFormat="1" ht="12.75" customHeight="1" thickBot="1">
      <c r="A71" s="765" t="s">
        <v>283</v>
      </c>
      <c r="B71" s="585"/>
      <c r="C71" s="586">
        <f>SUM(D71:G71)</f>
        <v>0</v>
      </c>
      <c r="D71" s="587"/>
      <c r="E71" s="588"/>
      <c r="F71" s="589"/>
      <c r="G71" s="589"/>
      <c r="H71" s="590">
        <f>SUM(I71:K71)</f>
        <v>0</v>
      </c>
      <c r="I71" s="587"/>
      <c r="J71" s="588"/>
      <c r="K71" s="588"/>
      <c r="L71" s="590">
        <f>SUM(M71:Z71)</f>
        <v>27.249865733664667</v>
      </c>
      <c r="M71" s="588"/>
      <c r="N71" s="588"/>
      <c r="O71" s="588"/>
      <c r="P71" s="817"/>
      <c r="Q71" s="588"/>
      <c r="R71" s="588"/>
      <c r="S71" s="588"/>
      <c r="T71" s="588"/>
      <c r="U71" s="871">
        <v>27.249865733664667</v>
      </c>
      <c r="V71" s="588"/>
      <c r="W71" s="589"/>
      <c r="X71" s="589"/>
      <c r="Y71" s="589"/>
      <c r="Z71" s="588"/>
      <c r="AA71" s="590"/>
      <c r="AB71" s="591">
        <f>SUM(AC71:AM71)</f>
        <v>0</v>
      </c>
      <c r="AC71" s="592"/>
      <c r="AD71" s="588"/>
      <c r="AE71" s="588"/>
      <c r="AF71" s="588"/>
      <c r="AG71" s="588"/>
      <c r="AH71" s="588"/>
      <c r="AI71" s="883"/>
      <c r="AJ71" s="883"/>
      <c r="AK71" s="587"/>
      <c r="AL71" s="589"/>
      <c r="AM71" s="588"/>
      <c r="AN71" s="590"/>
      <c r="AO71" s="593"/>
      <c r="AP71" s="591"/>
      <c r="AQ71" s="766">
        <f t="shared" si="13"/>
        <v>27.249865733664667</v>
      </c>
      <c r="AR71" s="59"/>
      <c r="AS71" s="61"/>
    </row>
    <row r="72" spans="1:45" s="62" customFormat="1" ht="12.75" customHeight="1" thickBot="1">
      <c r="A72" s="637" t="s">
        <v>284</v>
      </c>
      <c r="B72" s="638"/>
      <c r="C72" s="639">
        <f t="shared" ref="C72:AP72" si="38">C26-C27-C29</f>
        <v>-2.719924399165734</v>
      </c>
      <c r="D72" s="640">
        <f t="shared" si="38"/>
        <v>0.18184486786384468</v>
      </c>
      <c r="E72" s="641">
        <f t="shared" si="38"/>
        <v>-3.4486883993195647</v>
      </c>
      <c r="F72" s="644">
        <f t="shared" si="38"/>
        <v>0</v>
      </c>
      <c r="G72" s="644">
        <f t="shared" si="38"/>
        <v>0.6924657422902083</v>
      </c>
      <c r="H72" s="642">
        <f t="shared" si="38"/>
        <v>1.9457250152908045</v>
      </c>
      <c r="I72" s="640">
        <f t="shared" si="38"/>
        <v>-0.45741265470912973</v>
      </c>
      <c r="J72" s="641">
        <f t="shared" si="38"/>
        <v>0</v>
      </c>
      <c r="K72" s="641">
        <f t="shared" si="38"/>
        <v>2.4031376700000067</v>
      </c>
      <c r="L72" s="642">
        <f t="shared" si="38"/>
        <v>-0.17452026544560795</v>
      </c>
      <c r="M72" s="641">
        <f t="shared" si="38"/>
        <v>0</v>
      </c>
      <c r="N72" s="641">
        <f t="shared" si="38"/>
        <v>-0.14794174855289199</v>
      </c>
      <c r="O72" s="641">
        <f t="shared" si="38"/>
        <v>-5.2567080980734033</v>
      </c>
      <c r="P72" s="822">
        <f t="shared" si="38"/>
        <v>-22.015945821971172</v>
      </c>
      <c r="Q72" s="641">
        <f t="shared" si="38"/>
        <v>15.370413414720133</v>
      </c>
      <c r="R72" s="641">
        <f t="shared" si="38"/>
        <v>-6.7103906044801533</v>
      </c>
      <c r="S72" s="641">
        <f t="shared" si="38"/>
        <v>8.1718040718781069</v>
      </c>
      <c r="T72" s="641">
        <f t="shared" si="38"/>
        <v>6.5570336698137623</v>
      </c>
      <c r="U72" s="854">
        <f t="shared" si="38"/>
        <v>-4.4746269624060915</v>
      </c>
      <c r="V72" s="641">
        <f t="shared" si="38"/>
        <v>0.82532907951213019</v>
      </c>
      <c r="W72" s="644">
        <f t="shared" si="38"/>
        <v>7.506512734116022</v>
      </c>
      <c r="X72" s="644">
        <f t="shared" si="38"/>
        <v>0</v>
      </c>
      <c r="Y72" s="644">
        <f t="shared" si="38"/>
        <v>0</v>
      </c>
      <c r="Z72" s="641">
        <f t="shared" si="38"/>
        <v>0</v>
      </c>
      <c r="AA72" s="642">
        <f t="shared" si="38"/>
        <v>-40.274710307198575</v>
      </c>
      <c r="AB72" s="643">
        <f t="shared" si="38"/>
        <v>-8.1303135021793764</v>
      </c>
      <c r="AC72" s="767">
        <f t="shared" si="38"/>
        <v>0</v>
      </c>
      <c r="AD72" s="641">
        <f t="shared" si="38"/>
        <v>0</v>
      </c>
      <c r="AE72" s="641">
        <f t="shared" si="38"/>
        <v>-5.8327477785794315</v>
      </c>
      <c r="AF72" s="641">
        <f t="shared" si="38"/>
        <v>0</v>
      </c>
      <c r="AG72" s="641">
        <f t="shared" si="38"/>
        <v>0</v>
      </c>
      <c r="AH72" s="641">
        <f t="shared" si="38"/>
        <v>0</v>
      </c>
      <c r="AI72" s="896">
        <f t="shared" si="38"/>
        <v>-2.9556858672000175</v>
      </c>
      <c r="AJ72" s="896">
        <f t="shared" si="38"/>
        <v>0.65812014360000148</v>
      </c>
      <c r="AK72" s="640">
        <f t="shared" si="38"/>
        <v>0</v>
      </c>
      <c r="AL72" s="644">
        <f t="shared" si="38"/>
        <v>0</v>
      </c>
      <c r="AM72" s="641">
        <f t="shared" si="38"/>
        <v>0</v>
      </c>
      <c r="AN72" s="642">
        <f t="shared" si="38"/>
        <v>0</v>
      </c>
      <c r="AO72" s="642">
        <f t="shared" si="38"/>
        <v>-36.15143685982639</v>
      </c>
      <c r="AP72" s="643">
        <f t="shared" si="38"/>
        <v>0</v>
      </c>
      <c r="AQ72" s="645">
        <f t="shared" si="13"/>
        <v>-85.505180318524879</v>
      </c>
      <c r="AR72" s="59"/>
      <c r="AS72" s="61"/>
    </row>
    <row r="73" spans="1:45" ht="12.75" customHeight="1">
      <c r="A73" s="122"/>
      <c r="B73" s="122"/>
      <c r="C73" s="122"/>
      <c r="D73" s="122"/>
      <c r="E73" s="122"/>
      <c r="F73" s="122"/>
      <c r="G73" s="122"/>
      <c r="H73" s="122"/>
      <c r="I73" s="122"/>
      <c r="J73" s="122"/>
      <c r="K73" s="122"/>
      <c r="L73" s="122"/>
      <c r="M73" s="122"/>
      <c r="N73" s="122"/>
      <c r="O73" s="122"/>
      <c r="P73" s="839"/>
      <c r="Q73" s="122"/>
      <c r="R73" s="122"/>
      <c r="S73" s="122"/>
      <c r="T73" s="122"/>
      <c r="U73" s="872"/>
      <c r="V73" s="122"/>
      <c r="W73" s="122"/>
      <c r="X73" s="122"/>
      <c r="Y73" s="122"/>
      <c r="Z73" s="122"/>
      <c r="AA73" s="122"/>
      <c r="AB73" s="122"/>
      <c r="AC73" s="122"/>
      <c r="AD73" s="122"/>
      <c r="AE73" s="122"/>
      <c r="AF73" s="122"/>
      <c r="AG73" s="122"/>
      <c r="AH73" s="122"/>
      <c r="AI73" s="897"/>
      <c r="AJ73" s="897"/>
      <c r="AK73" s="122"/>
      <c r="AL73" s="122"/>
      <c r="AM73" s="122"/>
      <c r="AN73" s="122"/>
      <c r="AO73" s="122"/>
      <c r="AP73" s="122"/>
      <c r="AQ73" s="122"/>
    </row>
    <row r="74" spans="1:45" s="68" customFormat="1" ht="15" customHeight="1">
      <c r="A74" s="624" t="s">
        <v>1107</v>
      </c>
      <c r="B74" s="602"/>
      <c r="C74" s="602"/>
      <c r="D74" s="602"/>
      <c r="E74" s="602"/>
      <c r="F74" s="602"/>
      <c r="G74" s="602"/>
      <c r="H74" s="602"/>
      <c r="I74" s="602"/>
      <c r="J74" s="602"/>
      <c r="K74" s="602"/>
      <c r="L74" s="768"/>
      <c r="M74" s="602"/>
      <c r="N74" s="602"/>
      <c r="P74" s="840"/>
      <c r="Q74" s="602"/>
      <c r="R74" s="602"/>
      <c r="S74" s="602"/>
      <c r="T74" s="602"/>
      <c r="U74" s="873"/>
      <c r="V74" s="602"/>
      <c r="W74" s="595"/>
      <c r="Y74" s="602"/>
      <c r="Z74" s="602"/>
      <c r="AA74" s="602"/>
      <c r="AB74" s="602"/>
      <c r="AC74" s="602"/>
      <c r="AD74" s="602"/>
      <c r="AE74" s="602"/>
      <c r="AF74" s="602"/>
      <c r="AG74" s="602"/>
      <c r="AH74" s="602"/>
      <c r="AI74" s="898"/>
      <c r="AJ74" s="898"/>
      <c r="AK74" s="602"/>
      <c r="AL74" s="602"/>
      <c r="AM74" s="602"/>
      <c r="AN74" s="602"/>
      <c r="AO74" s="602"/>
      <c r="AP74" s="602"/>
      <c r="AQ74" s="602"/>
      <c r="AS74" s="61"/>
    </row>
    <row r="75" spans="1:45" ht="12.75" customHeight="1">
      <c r="A75" s="769" t="s">
        <v>1108</v>
      </c>
      <c r="B75" s="122"/>
      <c r="C75" s="122"/>
      <c r="D75" s="122"/>
      <c r="E75" s="122"/>
      <c r="H75" s="122"/>
      <c r="I75" s="122"/>
      <c r="J75" s="122"/>
      <c r="K75" s="122"/>
      <c r="L75" s="925">
        <v>1</v>
      </c>
      <c r="M75" s="925" t="s">
        <v>1116</v>
      </c>
      <c r="N75" s="122"/>
      <c r="O75" s="122"/>
      <c r="P75" s="839"/>
      <c r="Q75" s="122"/>
      <c r="R75" s="122"/>
      <c r="S75" s="122"/>
      <c r="T75" s="122"/>
      <c r="U75" s="872"/>
      <c r="V75" s="122"/>
      <c r="W75" s="122"/>
      <c r="X75" s="122"/>
      <c r="Y75" s="122"/>
      <c r="Z75" s="122"/>
      <c r="AA75" s="122"/>
      <c r="AB75" s="122"/>
      <c r="AC75" s="122"/>
      <c r="AD75" s="122"/>
      <c r="AE75" s="122"/>
      <c r="AF75" s="122"/>
      <c r="AG75" s="122"/>
      <c r="AH75" s="122"/>
      <c r="AI75" s="897"/>
      <c r="AJ75" s="897"/>
      <c r="AK75" s="122"/>
      <c r="AL75" s="122"/>
      <c r="AM75" s="122"/>
      <c r="AN75" s="122"/>
      <c r="AO75" s="122"/>
      <c r="AP75" s="122"/>
      <c r="AQ75" s="122"/>
    </row>
    <row r="76" spans="1:45" ht="12.75" customHeight="1">
      <c r="A76" s="770" t="s">
        <v>328</v>
      </c>
      <c r="B76" s="771"/>
      <c r="C76" s="122"/>
      <c r="D76" s="122"/>
      <c r="E76" s="122"/>
      <c r="H76" s="122"/>
      <c r="I76" s="122"/>
      <c r="J76" s="122"/>
      <c r="K76" s="122"/>
      <c r="L76" s="926">
        <v>4.1868000000000002E-2</v>
      </c>
      <c r="M76" s="925" t="s">
        <v>86</v>
      </c>
      <c r="N76" s="122"/>
      <c r="O76" s="122"/>
      <c r="P76" s="839"/>
      <c r="Q76" s="122"/>
      <c r="R76" s="122"/>
      <c r="S76" s="122"/>
      <c r="T76" s="122"/>
      <c r="U76" s="872"/>
      <c r="V76" s="122"/>
      <c r="W76" s="122"/>
      <c r="X76" s="122"/>
      <c r="Y76" s="122"/>
      <c r="Z76" s="122"/>
      <c r="AA76" s="122"/>
      <c r="AB76" s="122"/>
      <c r="AC76" s="122"/>
      <c r="AD76" s="122"/>
      <c r="AE76" s="122"/>
      <c r="AF76" s="122"/>
      <c r="AG76" s="122"/>
      <c r="AH76" s="122"/>
      <c r="AI76" s="897"/>
      <c r="AJ76" s="897"/>
      <c r="AK76" s="122"/>
      <c r="AL76" s="122"/>
      <c r="AM76" s="122"/>
      <c r="AN76" s="122"/>
      <c r="AO76" s="122"/>
      <c r="AP76" s="122"/>
      <c r="AQ76" s="122"/>
    </row>
    <row r="77" spans="1:45" ht="12.75" customHeight="1">
      <c r="A77" s="772" t="s">
        <v>329</v>
      </c>
      <c r="B77" s="769"/>
      <c r="C77" s="122"/>
      <c r="D77" s="122"/>
      <c r="E77" s="122"/>
      <c r="F77" s="122"/>
      <c r="G77" s="122"/>
      <c r="H77" s="122"/>
      <c r="I77" s="122"/>
      <c r="J77" s="122"/>
      <c r="K77" s="122"/>
      <c r="L77" s="122"/>
      <c r="M77" s="122"/>
      <c r="N77" s="122"/>
      <c r="O77" s="122"/>
      <c r="P77" s="839"/>
      <c r="Q77" s="122"/>
      <c r="R77" s="122"/>
      <c r="S77" s="122"/>
      <c r="T77" s="122"/>
      <c r="U77" s="872"/>
      <c r="V77" s="122"/>
      <c r="W77" s="122"/>
      <c r="X77" s="122"/>
      <c r="Y77" s="122"/>
      <c r="Z77" s="122"/>
      <c r="AA77" s="122"/>
      <c r="AB77" s="122"/>
      <c r="AC77" s="122"/>
      <c r="AD77" s="122"/>
      <c r="AE77" s="122"/>
      <c r="AF77" s="122"/>
      <c r="AG77" s="122"/>
      <c r="AH77" s="122"/>
      <c r="AI77" s="897"/>
      <c r="AJ77" s="897"/>
      <c r="AK77" s="122"/>
      <c r="AL77" s="122"/>
      <c r="AM77" s="122"/>
      <c r="AN77" s="122"/>
      <c r="AO77" s="122"/>
      <c r="AP77" s="122"/>
      <c r="AQ77" s="122"/>
    </row>
    <row r="78" spans="1:45" ht="12.75" customHeight="1">
      <c r="A78" s="123" t="s">
        <v>330</v>
      </c>
      <c r="B78" s="769"/>
      <c r="C78" s="122"/>
      <c r="D78" s="122"/>
      <c r="E78" s="122"/>
      <c r="F78" s="122"/>
      <c r="G78" s="122"/>
      <c r="H78" s="122"/>
      <c r="I78" s="122"/>
      <c r="J78" s="122"/>
      <c r="K78" s="122"/>
      <c r="L78" s="122"/>
      <c r="M78" s="122"/>
      <c r="N78" s="122"/>
      <c r="O78" s="122"/>
      <c r="P78" s="839"/>
      <c r="Q78" s="122"/>
      <c r="R78" s="122"/>
      <c r="S78" s="122"/>
      <c r="T78" s="122"/>
      <c r="U78" s="872"/>
      <c r="V78" s="122"/>
      <c r="W78" s="122"/>
      <c r="X78" s="122"/>
      <c r="Y78" s="122"/>
      <c r="Z78" s="122"/>
      <c r="AA78" s="122"/>
      <c r="AB78" s="122"/>
      <c r="AC78" s="122"/>
      <c r="AD78" s="122"/>
      <c r="AE78" s="122"/>
      <c r="AF78" s="122"/>
      <c r="AG78" s="122"/>
      <c r="AH78" s="122"/>
      <c r="AI78" s="897"/>
      <c r="AJ78" s="897"/>
      <c r="AK78" s="122"/>
      <c r="AL78" s="122"/>
      <c r="AM78" s="122"/>
      <c r="AN78" s="122"/>
      <c r="AO78" s="122"/>
      <c r="AP78" s="122"/>
      <c r="AQ78" s="122"/>
    </row>
    <row r="79" spans="1:45" ht="12.75" customHeight="1">
      <c r="A79" s="773" t="s">
        <v>285</v>
      </c>
      <c r="B79" s="124"/>
      <c r="C79" s="124"/>
      <c r="D79" s="124"/>
      <c r="E79" s="774"/>
      <c r="F79" s="775"/>
      <c r="G79" s="775"/>
      <c r="H79" s="776"/>
      <c r="I79" s="775"/>
      <c r="J79" s="775"/>
      <c r="K79" s="775"/>
      <c r="L79" s="776"/>
      <c r="M79" s="775"/>
      <c r="N79" s="775"/>
      <c r="O79" s="775"/>
      <c r="P79" s="841"/>
      <c r="Q79" s="775"/>
      <c r="R79" s="775"/>
      <c r="S79" s="777"/>
      <c r="T79" s="492"/>
      <c r="U79" s="874"/>
      <c r="V79" s="777"/>
      <c r="W79" s="775"/>
      <c r="X79" s="775"/>
      <c r="Y79" s="775"/>
      <c r="Z79" s="775"/>
      <c r="AA79" s="776"/>
      <c r="AB79" s="778"/>
      <c r="AC79" s="775"/>
      <c r="AD79" s="775"/>
      <c r="AE79" s="775"/>
      <c r="AF79" s="775"/>
      <c r="AG79" s="775"/>
      <c r="AH79" s="775"/>
      <c r="AI79" s="899"/>
      <c r="AJ79" s="899"/>
      <c r="AK79" s="775"/>
      <c r="AL79" s="775"/>
      <c r="AM79" s="775"/>
      <c r="AN79" s="775"/>
      <c r="AO79" s="776"/>
      <c r="AP79" s="778"/>
      <c r="AQ79" s="775"/>
    </row>
    <row r="80" spans="1:45" ht="12.75" customHeight="1">
      <c r="A80" s="773" t="s">
        <v>286</v>
      </c>
      <c r="B80" s="124"/>
      <c r="C80" s="124"/>
      <c r="D80" s="124"/>
      <c r="E80" s="774"/>
      <c r="F80" s="775"/>
      <c r="G80" s="775"/>
      <c r="H80" s="776"/>
      <c r="I80" s="775"/>
      <c r="J80" s="775"/>
      <c r="K80" s="775"/>
      <c r="L80" s="776"/>
      <c r="M80" s="775"/>
      <c r="N80" s="775"/>
      <c r="O80" s="775"/>
      <c r="P80" s="841"/>
      <c r="Q80" s="775"/>
      <c r="R80" s="775"/>
      <c r="S80" s="777"/>
      <c r="T80" s="492"/>
      <c r="U80" s="874"/>
      <c r="V80" s="777"/>
      <c r="W80" s="775"/>
      <c r="X80" s="775"/>
      <c r="Y80" s="775"/>
      <c r="Z80" s="775"/>
      <c r="AA80" s="776"/>
      <c r="AB80" s="778"/>
      <c r="AC80" s="775"/>
      <c r="AD80" s="775"/>
      <c r="AE80" s="775"/>
      <c r="AF80" s="775"/>
      <c r="AG80" s="775"/>
      <c r="AH80" s="775"/>
      <c r="AI80" s="899"/>
      <c r="AJ80" s="899"/>
      <c r="AK80" s="775"/>
      <c r="AL80" s="775"/>
      <c r="AM80" s="775"/>
      <c r="AN80" s="775"/>
      <c r="AO80" s="776"/>
      <c r="AP80" s="778"/>
      <c r="AQ80" s="775"/>
    </row>
    <row r="81" spans="1:2">
      <c r="A81" s="125"/>
      <c r="B81" s="126"/>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09375" defaultRowHeight="14.4"/>
  <cols>
    <col min="1" max="1" width="12.109375" style="408" customWidth="1"/>
    <col min="2" max="2" width="11.6640625" style="408" customWidth="1"/>
    <col min="3" max="3" width="3.109375" style="408" bestFit="1" customWidth="1"/>
    <col min="4" max="4" width="8.5546875" style="408" bestFit="1" customWidth="1"/>
    <col min="5" max="5" width="6.44140625" style="408" bestFit="1" customWidth="1"/>
    <col min="6" max="6" width="4.88671875" style="408" bestFit="1" customWidth="1"/>
    <col min="7" max="7" width="5.6640625" style="408" bestFit="1" customWidth="1"/>
    <col min="8" max="8" width="5.88671875" style="408" bestFit="1" customWidth="1"/>
    <col min="9" max="9" width="5.44140625" style="408" bestFit="1" customWidth="1"/>
    <col min="10" max="11" width="5.6640625" style="408" bestFit="1" customWidth="1"/>
    <col min="12" max="12" width="6.5546875" style="408" bestFit="1" customWidth="1"/>
    <col min="13" max="13" width="6.109375" style="408" bestFit="1" customWidth="1"/>
    <col min="14" max="14" width="6.6640625" style="408" bestFit="1" customWidth="1"/>
    <col min="15" max="15" width="6.5546875" style="408" bestFit="1" customWidth="1"/>
    <col min="16" max="16" width="7.33203125" style="408" bestFit="1" customWidth="1"/>
    <col min="17" max="17" width="5.6640625" style="408" bestFit="1" customWidth="1"/>
    <col min="18" max="18" width="6.109375" style="408" bestFit="1" customWidth="1"/>
    <col min="19" max="19" width="5.6640625" style="408" bestFit="1" customWidth="1"/>
    <col min="20" max="20" width="5.5546875" style="408" bestFit="1" customWidth="1"/>
    <col min="21" max="21" width="5.88671875" style="408" bestFit="1" customWidth="1"/>
    <col min="22" max="22" width="6.6640625" style="408" bestFit="1" customWidth="1"/>
    <col min="23" max="23" width="4.88671875" style="408" bestFit="1" customWidth="1"/>
    <col min="24" max="24" width="7.5546875" style="408" customWidth="1"/>
    <col min="25" max="25" width="6.6640625" style="408" bestFit="1" customWidth="1"/>
    <col min="26" max="26" width="6.109375" style="408" bestFit="1" customWidth="1"/>
    <col min="27" max="28" width="6" style="408" bestFit="1" customWidth="1"/>
    <col min="29" max="29" width="5.6640625" style="408" bestFit="1" customWidth="1"/>
    <col min="30" max="30" width="6.6640625" style="408" bestFit="1" customWidth="1"/>
    <col min="31" max="16384" width="9.10937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915</v>
      </c>
      <c r="C5" s="410" t="s">
        <v>914</v>
      </c>
      <c r="D5" s="115" t="s">
        <v>1112</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846</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847</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 thickBot="1">
      <c r="A10" s="371" t="s">
        <v>843</v>
      </c>
      <c r="B10" s="371" t="s">
        <v>844</v>
      </c>
    </row>
    <row r="11" spans="1:30">
      <c r="A11" s="370" t="s">
        <v>817</v>
      </c>
      <c r="B11" s="370" t="s">
        <v>359</v>
      </c>
    </row>
    <row r="12" spans="1:30">
      <c r="A12" s="368" t="s">
        <v>818</v>
      </c>
      <c r="B12" s="368" t="s">
        <v>382</v>
      </c>
    </row>
    <row r="13" spans="1:30">
      <c r="A13" s="368" t="s">
        <v>819</v>
      </c>
      <c r="B13" s="368" t="s">
        <v>371</v>
      </c>
    </row>
    <row r="14" spans="1:30">
      <c r="A14" s="368" t="s">
        <v>820</v>
      </c>
      <c r="B14" s="368" t="s">
        <v>372</v>
      </c>
    </row>
    <row r="15" spans="1:30">
      <c r="A15" s="368" t="s">
        <v>821</v>
      </c>
      <c r="B15" s="368" t="s">
        <v>383</v>
      </c>
    </row>
    <row r="16" spans="1:30">
      <c r="A16" s="368" t="s">
        <v>822</v>
      </c>
      <c r="B16" s="368" t="s">
        <v>360</v>
      </c>
    </row>
    <row r="17" spans="1:2">
      <c r="A17" s="368" t="s">
        <v>823</v>
      </c>
      <c r="B17" s="368" t="s">
        <v>377</v>
      </c>
    </row>
    <row r="18" spans="1:2">
      <c r="A18" s="368" t="s">
        <v>824</v>
      </c>
      <c r="B18" s="368" t="s">
        <v>373</v>
      </c>
    </row>
    <row r="19" spans="1:2">
      <c r="A19" s="368" t="s">
        <v>825</v>
      </c>
      <c r="B19" s="368" t="s">
        <v>361</v>
      </c>
    </row>
    <row r="20" spans="1:2">
      <c r="A20" s="368" t="s">
        <v>826</v>
      </c>
      <c r="B20" s="368" t="s">
        <v>362</v>
      </c>
    </row>
    <row r="21" spans="1:2">
      <c r="A21" s="368" t="s">
        <v>827</v>
      </c>
      <c r="B21" s="368" t="s">
        <v>363</v>
      </c>
    </row>
    <row r="22" spans="1:2">
      <c r="A22" s="368" t="s">
        <v>828</v>
      </c>
      <c r="B22" s="368" t="s">
        <v>378</v>
      </c>
    </row>
    <row r="23" spans="1:2">
      <c r="A23" s="368" t="s">
        <v>829</v>
      </c>
      <c r="B23" s="368" t="s">
        <v>374</v>
      </c>
    </row>
    <row r="24" spans="1:2">
      <c r="A24" s="368" t="s">
        <v>830</v>
      </c>
      <c r="B24" s="368" t="s">
        <v>364</v>
      </c>
    </row>
    <row r="25" spans="1:2">
      <c r="A25" s="368" t="s">
        <v>831</v>
      </c>
      <c r="B25" s="368" t="s">
        <v>365</v>
      </c>
    </row>
    <row r="26" spans="1:2">
      <c r="A26" s="368" t="s">
        <v>832</v>
      </c>
      <c r="B26" s="368" t="s">
        <v>379</v>
      </c>
    </row>
    <row r="27" spans="1:2">
      <c r="A27" s="368" t="s">
        <v>833</v>
      </c>
      <c r="B27" s="368" t="s">
        <v>366</v>
      </c>
    </row>
    <row r="28" spans="1:2">
      <c r="A28" s="368" t="s">
        <v>834</v>
      </c>
      <c r="B28" s="368" t="s">
        <v>384</v>
      </c>
    </row>
    <row r="29" spans="1:2">
      <c r="A29" s="368" t="s">
        <v>835</v>
      </c>
      <c r="B29" s="368" t="s">
        <v>367</v>
      </c>
    </row>
    <row r="30" spans="1:2">
      <c r="A30" s="368" t="s">
        <v>836</v>
      </c>
      <c r="B30" s="368" t="s">
        <v>380</v>
      </c>
    </row>
    <row r="31" spans="1:2">
      <c r="A31" s="368" t="s">
        <v>837</v>
      </c>
      <c r="B31" s="368" t="s">
        <v>381</v>
      </c>
    </row>
    <row r="32" spans="1:2">
      <c r="A32" s="368" t="s">
        <v>838</v>
      </c>
      <c r="B32" s="368" t="s">
        <v>375</v>
      </c>
    </row>
    <row r="33" spans="1:2">
      <c r="A33" s="368" t="s">
        <v>839</v>
      </c>
      <c r="B33" s="368" t="s">
        <v>376</v>
      </c>
    </row>
    <row r="34" spans="1:2">
      <c r="A34" s="368" t="s">
        <v>840</v>
      </c>
      <c r="B34" s="368" t="s">
        <v>368</v>
      </c>
    </row>
    <row r="35" spans="1:2">
      <c r="A35" s="368" t="s">
        <v>841</v>
      </c>
      <c r="B35" s="368" t="s">
        <v>369</v>
      </c>
    </row>
    <row r="36" spans="1:2">
      <c r="A36" s="368" t="s">
        <v>842</v>
      </c>
      <c r="B36" s="368" t="s">
        <v>370</v>
      </c>
    </row>
    <row r="37" spans="1:2">
      <c r="A37" s="369" t="s">
        <v>845</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I24" sqref="I24"/>
    </sheetView>
  </sheetViews>
  <sheetFormatPr defaultRowHeight="14.4"/>
  <cols>
    <col min="1" max="1" width="16.33203125" customWidth="1"/>
    <col min="2" max="2" width="16.33203125" style="492" customWidth="1"/>
    <col min="3" max="3" width="12" bestFit="1" customWidth="1"/>
    <col min="4" max="4" width="51.88671875" bestFit="1" customWidth="1"/>
    <col min="5" max="6" width="8.88671875" customWidth="1"/>
    <col min="7" max="7" width="10.6640625" customWidth="1"/>
    <col min="8" max="8" width="11" customWidth="1"/>
    <col min="9" max="9" width="10.44140625" customWidth="1"/>
    <col min="12" max="12" width="26" bestFit="1" customWidth="1"/>
    <col min="13" max="13" width="60.332031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28.8">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937</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938</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939</v>
      </c>
      <c r="E8" s="56" t="s">
        <v>86</v>
      </c>
      <c r="F8" s="56"/>
      <c r="G8" s="56"/>
      <c r="H8" s="56"/>
      <c r="I8" s="56"/>
      <c r="N8"/>
    </row>
    <row r="9" spans="1:14" s="76" customFormat="1">
      <c r="A9" s="56"/>
      <c r="B9" s="791" t="str">
        <f>_xlfn.TEXTJOIN(",",TRUE,Regions!$C$3:'Regions'!$AD$3)</f>
        <v>IE,IE-CW,IE-D,IE-KE,IE-KK,IE-LS,IE-LD,IE-LH,IE-MH,IE-OY,IE-WH,IE-WX,IE-WW,IE-CE,IE-CO,IE-KY,IE-LK,IE-TA,IE-WD,IE-G,IE-LM,IE-MO,IE-RN,IE-SO,IE-CN,IE-DL,IE-MN</v>
      </c>
      <c r="C9" s="792" t="s">
        <v>84</v>
      </c>
      <c r="D9" s="792" t="s">
        <v>940</v>
      </c>
      <c r="E9" s="791" t="s">
        <v>86</v>
      </c>
      <c r="F9" s="791"/>
      <c r="G9" s="56"/>
      <c r="H9" s="56"/>
      <c r="I9" s="56"/>
    </row>
    <row r="10" spans="1:14">
      <c r="A10" s="56"/>
      <c r="B10" s="791" t="str">
        <f>_xlfn.TEXTJOIN(",",TRUE,Regions!$C$3:'Regions'!$AD$3)</f>
        <v>IE,IE-CW,IE-D,IE-KE,IE-KK,IE-LS,IE-LD,IE-LH,IE-MH,IE-OY,IE-WH,IE-WX,IE-WW,IE-CE,IE-CO,IE-KY,IE-LK,IE-TA,IE-WD,IE-G,IE-LM,IE-MO,IE-RN,IE-SO,IE-CN,IE-DL,IE-MN</v>
      </c>
      <c r="C10" s="792" t="s">
        <v>208</v>
      </c>
      <c r="D10" s="792" t="s">
        <v>941</v>
      </c>
      <c r="E10" s="791" t="s">
        <v>86</v>
      </c>
      <c r="F10" s="791"/>
      <c r="G10" s="56"/>
      <c r="H10" s="56"/>
      <c r="I10" s="56"/>
    </row>
    <row r="11" spans="1:14" s="25" customFormat="1">
      <c r="A11" s="56"/>
      <c r="B11" s="791" t="str">
        <f>_xlfn.TEXTJOIN(",",TRUE,Regions!$C$3:'Regions'!$AD$3)</f>
        <v>IE,IE-CW,IE-D,IE-KE,IE-KK,IE-LS,IE-LD,IE-LH,IE-MH,IE-OY,IE-WH,IE-WX,IE-WW,IE-CE,IE-CO,IE-KY,IE-LK,IE-TA,IE-WD,IE-G,IE-LM,IE-MO,IE-RN,IE-SO,IE-CN,IE-DL,IE-MN</v>
      </c>
      <c r="C11" s="792" t="s">
        <v>209</v>
      </c>
      <c r="D11" s="792" t="s">
        <v>942</v>
      </c>
      <c r="E11" s="791" t="s">
        <v>86</v>
      </c>
      <c r="F11" s="791"/>
      <c r="G11" s="56"/>
      <c r="H11" s="56"/>
      <c r="I11" s="56"/>
    </row>
    <row r="12" spans="1:14" s="42" customFormat="1">
      <c r="B12" s="791" t="str">
        <f>_xlfn.TEXTJOIN(",",TRUE,Regions!$C$3:'Regions'!$AD$3)</f>
        <v>IE,IE-CW,IE-D,IE-KE,IE-KK,IE-LS,IE-LD,IE-LH,IE-MH,IE-OY,IE-WH,IE-WX,IE-WW,IE-CE,IE-CO,IE-KY,IE-LK,IE-TA,IE-WD,IE-G,IE-LM,IE-MO,IE-RN,IE-SO,IE-CN,IE-DL,IE-MN</v>
      </c>
      <c r="C12" s="792" t="s">
        <v>1058</v>
      </c>
      <c r="D12" s="792" t="s">
        <v>1055</v>
      </c>
      <c r="E12" s="791" t="s">
        <v>86</v>
      </c>
      <c r="F12" s="12"/>
    </row>
    <row r="13" spans="1:14" s="76" customFormat="1">
      <c r="A13" s="56"/>
      <c r="B13" s="791" t="str">
        <f>_xlfn.TEXTJOIN(",",TRUE,Regions!$C$3:'Regions'!$AD$3)</f>
        <v>IE,IE-CW,IE-D,IE-KE,IE-KK,IE-LS,IE-LD,IE-LH,IE-MH,IE-OY,IE-WH,IE-WX,IE-WW,IE-CE,IE-CO,IE-KY,IE-LK,IE-TA,IE-WD,IE-G,IE-LM,IE-MO,IE-RN,IE-SO,IE-CN,IE-DL,IE-MN</v>
      </c>
      <c r="C13" s="792" t="s">
        <v>462</v>
      </c>
      <c r="D13" s="792" t="s">
        <v>943</v>
      </c>
      <c r="E13" s="791" t="s">
        <v>86</v>
      </c>
      <c r="F13" s="791"/>
      <c r="G13" s="56"/>
      <c r="H13" s="56"/>
      <c r="I13" s="56"/>
      <c r="J13" s="42"/>
    </row>
    <row r="14" spans="1:14" s="42" customFormat="1">
      <c r="A14" s="56"/>
      <c r="B14" s="791" t="str">
        <f>_xlfn.TEXTJOIN(",",TRUE,Regions!$C$3:'Regions'!$AD$3)</f>
        <v>IE,IE-CW,IE-D,IE-KE,IE-KK,IE-LS,IE-LD,IE-LH,IE-MH,IE-OY,IE-WH,IE-WX,IE-WW,IE-CE,IE-CO,IE-KY,IE-LK,IE-TA,IE-WD,IE-G,IE-LM,IE-MO,IE-RN,IE-SO,IE-CN,IE-DL,IE-MN</v>
      </c>
      <c r="C14" s="792" t="s">
        <v>463</v>
      </c>
      <c r="D14" s="792" t="s">
        <v>944</v>
      </c>
      <c r="E14" s="791" t="s">
        <v>86</v>
      </c>
      <c r="F14" s="791"/>
      <c r="G14" s="56"/>
      <c r="H14" s="56"/>
      <c r="I14" s="56"/>
      <c r="J14" s="76"/>
    </row>
    <row r="15" spans="1:14" s="42" customFormat="1">
      <c r="A15" s="339"/>
      <c r="B15" s="791" t="str">
        <f>_xlfn.TEXTJOIN(",",TRUE,Regions!$C$3:'Regions'!$AD$3)</f>
        <v>IE,IE-CW,IE-D,IE-KE,IE-KK,IE-LS,IE-LD,IE-LH,IE-MH,IE-OY,IE-WH,IE-WX,IE-WW,IE-CE,IE-CO,IE-KY,IE-LK,IE-TA,IE-WD,IE-G,IE-LM,IE-MO,IE-RN,IE-SO,IE-CN,IE-DL,IE-MN</v>
      </c>
      <c r="C15" s="792" t="s">
        <v>85</v>
      </c>
      <c r="D15" s="792" t="s">
        <v>945</v>
      </c>
      <c r="E15" s="421" t="s">
        <v>86</v>
      </c>
      <c r="F15" s="791"/>
      <c r="G15" s="56" t="s">
        <v>88</v>
      </c>
      <c r="H15" s="339"/>
      <c r="I15" s="339" t="s">
        <v>87</v>
      </c>
    </row>
    <row r="16" spans="1:14" s="25" customFormat="1">
      <c r="A16" s="42"/>
      <c r="B16" s="791" t="str">
        <f>_xlfn.TEXTJOIN(",",TRUE,Regions!$C$3:'Regions'!$AD$3)</f>
        <v>IE,IE-CW,IE-D,IE-KE,IE-KK,IE-LS,IE-LD,IE-LH,IE-MH,IE-OY,IE-WH,IE-WX,IE-WW,IE-CE,IE-CO,IE-KY,IE-LK,IE-TA,IE-WD,IE-G,IE-LM,IE-MO,IE-RN,IE-SO,IE-CN,IE-DL,IE-MN</v>
      </c>
      <c r="C16" s="792" t="s">
        <v>801</v>
      </c>
      <c r="D16" s="792" t="s">
        <v>946</v>
      </c>
      <c r="E16" s="421" t="s">
        <v>86</v>
      </c>
      <c r="F16" s="791"/>
      <c r="G16" s="56"/>
      <c r="H16" s="42"/>
      <c r="I16" s="42"/>
      <c r="J16" s="42"/>
    </row>
    <row r="17" spans="1:11" s="25" customFormat="1">
      <c r="B17" s="791" t="str">
        <f>_xlfn.TEXTJOIN(",",TRUE,Regions!$C$3:'Regions'!$AD$3)</f>
        <v>IE,IE-CW,IE-D,IE-KE,IE-KK,IE-LS,IE-LD,IE-LH,IE-MH,IE-OY,IE-WH,IE-WX,IE-WW,IE-CE,IE-CO,IE-KY,IE-LK,IE-TA,IE-WD,IE-G,IE-LM,IE-MO,IE-RN,IE-SO,IE-CN,IE-DL,IE-MN</v>
      </c>
      <c r="C17" s="792" t="s">
        <v>947</v>
      </c>
      <c r="D17" s="792" t="s">
        <v>948</v>
      </c>
      <c r="E17" s="421" t="s">
        <v>86</v>
      </c>
      <c r="F17" s="791"/>
      <c r="G17" s="56"/>
    </row>
    <row r="18" spans="1:11" s="25" customFormat="1">
      <c r="A18" s="200"/>
      <c r="B18" s="917" t="str">
        <f>_xlfn.TEXTJOIN(",",TRUE,Regions!$C$3:'Regions'!$AD$3)</f>
        <v>IE,IE-CW,IE-D,IE-KE,IE-KK,IE-LS,IE-LD,IE-LH,IE-MH,IE-OY,IE-WH,IE-WX,IE-WW,IE-CE,IE-CO,IE-KY,IE-LK,IE-TA,IE-WD,IE-G,IE-LM,IE-MO,IE-RN,IE-SO,IE-CN,IE-DL,IE-MN</v>
      </c>
      <c r="C18" s="918" t="s">
        <v>92</v>
      </c>
      <c r="D18" s="918" t="s">
        <v>949</v>
      </c>
      <c r="E18" s="919" t="s">
        <v>86</v>
      </c>
      <c r="F18" s="919"/>
      <c r="G18" s="200"/>
      <c r="H18" s="200"/>
      <c r="I18" s="200"/>
    </row>
    <row r="19" spans="1:11" s="76" customFormat="1">
      <c r="A19" s="56" t="s">
        <v>89</v>
      </c>
      <c r="B19" s="56" t="str">
        <f>_xlfn.TEXTJOIN(",",TRUE,Regions!$C$3:'Regions'!$AD$3)</f>
        <v>IE,IE-CW,IE-D,IE-KE,IE-KK,IE-LS,IE-LD,IE-LH,IE-MH,IE-OY,IE-WH,IE-WX,IE-WW,IE-CE,IE-CO,IE-KY,IE-LK,IE-TA,IE-WD,IE-G,IE-LM,IE-MO,IE-RN,IE-SO,IE-CN,IE-DL,IE-MN</v>
      </c>
      <c r="C19" s="56" t="s">
        <v>899</v>
      </c>
      <c r="D19" s="27" t="s">
        <v>904</v>
      </c>
      <c r="E19" s="136" t="s">
        <v>809</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900</v>
      </c>
      <c r="D20" s="27" t="s">
        <v>902</v>
      </c>
      <c r="E20" s="136" t="s">
        <v>809</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901</v>
      </c>
      <c r="D21" s="27" t="s">
        <v>903</v>
      </c>
      <c r="E21" s="201" t="s">
        <v>809</v>
      </c>
      <c r="F21" s="56"/>
      <c r="G21" s="56"/>
      <c r="H21" s="56"/>
      <c r="I21" s="56"/>
      <c r="J21" s="56"/>
    </row>
    <row r="22" spans="1:11">
      <c r="A22" s="136"/>
      <c r="B22" s="56" t="str">
        <f>_xlfn.TEXTJOIN(",",TRUE,Regions!$C$3:'Regions'!$AD$3)</f>
        <v>IE,IE-CW,IE-D,IE-KE,IE-KK,IE-LS,IE-LD,IE-LH,IE-MH,IE-OY,IE-WH,IE-WX,IE-WW,IE-CE,IE-CO,IE-KY,IE-LK,IE-TA,IE-WD,IE-G,IE-LM,IE-MO,IE-RN,IE-SO,IE-CN,IE-DL,IE-MN</v>
      </c>
      <c r="C22" s="56" t="s">
        <v>1052</v>
      </c>
      <c r="D22" s="56" t="s">
        <v>793</v>
      </c>
      <c r="E22" s="201" t="s">
        <v>916</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792</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791</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790</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789</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788</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zoomScaleNormal="100" workbookViewId="0">
      <selection activeCell="E28" sqref="E28"/>
    </sheetView>
  </sheetViews>
  <sheetFormatPr defaultRowHeight="14.4"/>
  <cols>
    <col min="3" max="3" width="11.33203125" style="492" customWidth="1"/>
    <col min="4" max="4" width="19.109375" bestFit="1" customWidth="1"/>
    <col min="5" max="5" width="49.109375" bestFit="1" customWidth="1"/>
  </cols>
  <sheetData>
    <row r="2" spans="2:10">
      <c r="B2" s="26" t="s">
        <v>59</v>
      </c>
      <c r="C2" s="26"/>
      <c r="D2" s="338"/>
      <c r="E2" s="338"/>
      <c r="F2" s="338"/>
      <c r="G2" s="338"/>
      <c r="H2" s="338"/>
      <c r="I2" s="338"/>
      <c r="J2" s="338"/>
    </row>
    <row r="3" spans="2:10">
      <c r="B3" s="781" t="s">
        <v>68</v>
      </c>
      <c r="C3" s="782" t="s">
        <v>783</v>
      </c>
      <c r="D3" s="781" t="s">
        <v>69</v>
      </c>
      <c r="E3" s="781" t="s">
        <v>70</v>
      </c>
      <c r="F3" s="781" t="s">
        <v>71</v>
      </c>
      <c r="G3" s="781" t="s">
        <v>72</v>
      </c>
      <c r="H3" s="781" t="s">
        <v>73</v>
      </c>
      <c r="I3" s="781" t="s">
        <v>74</v>
      </c>
      <c r="J3" s="781" t="s">
        <v>0</v>
      </c>
    </row>
    <row r="4" spans="2:10">
      <c r="B4" s="782" t="s">
        <v>648</v>
      </c>
      <c r="C4" s="782"/>
      <c r="D4" s="782"/>
      <c r="E4" s="782"/>
      <c r="F4" s="782"/>
      <c r="G4" s="782"/>
      <c r="H4" s="782"/>
      <c r="I4" s="782"/>
      <c r="J4" s="782"/>
    </row>
    <row r="5" spans="2:10">
      <c r="B5" s="783" t="s">
        <v>647</v>
      </c>
      <c r="C5" s="783"/>
      <c r="D5" s="783"/>
      <c r="E5" s="783"/>
      <c r="F5" s="783"/>
      <c r="G5" s="783"/>
      <c r="H5" s="783"/>
      <c r="I5" s="783"/>
      <c r="J5" s="783"/>
    </row>
    <row r="6" spans="2:10">
      <c r="B6" s="359" t="s">
        <v>794</v>
      </c>
      <c r="C6" s="359" t="str">
        <f>_xlfn.TEXTJOIN(",",TRUE,Regions!$C$3:'Regions'!$AD$3)</f>
        <v>IE,IE-CW,IE-D,IE-KE,IE-KK,IE-LS,IE-LD,IE-LH,IE-MH,IE-OY,IE-WH,IE-WX,IE-WW,IE-CE,IE-CO,IE-KY,IE-LK,IE-TA,IE-WD,IE-G,IE-LM,IE-MO,IE-RN,IE-SO,IE-CN,IE-DL,IE-MN</v>
      </c>
      <c r="D6" s="425" t="s">
        <v>950</v>
      </c>
      <c r="E6" s="425" t="s">
        <v>951</v>
      </c>
      <c r="F6" s="359" t="s">
        <v>809</v>
      </c>
      <c r="G6" s="359" t="s">
        <v>1109</v>
      </c>
      <c r="H6" s="359"/>
      <c r="I6" s="359"/>
      <c r="J6" s="359"/>
    </row>
    <row r="7" spans="2:10">
      <c r="B7" s="359" t="s">
        <v>794</v>
      </c>
      <c r="C7" s="359" t="str">
        <f>_xlfn.TEXTJOIN(",",TRUE,Regions!$C$3:'Regions'!$AD$3)</f>
        <v>IE,IE-CW,IE-D,IE-KE,IE-KK,IE-LS,IE-LD,IE-LH,IE-MH,IE-OY,IE-WH,IE-WX,IE-WW,IE-CE,IE-CO,IE-KY,IE-LK,IE-TA,IE-WD,IE-G,IE-LM,IE-MO,IE-RN,IE-SO,IE-CN,IE-DL,IE-MN</v>
      </c>
      <c r="D7" s="425" t="s">
        <v>952</v>
      </c>
      <c r="E7" s="425" t="s">
        <v>953</v>
      </c>
      <c r="F7" s="359" t="s">
        <v>809</v>
      </c>
      <c r="G7" s="359" t="s">
        <v>1109</v>
      </c>
      <c r="H7" s="359"/>
      <c r="I7" s="359"/>
      <c r="J7" s="359"/>
    </row>
    <row r="8" spans="2:10">
      <c r="B8" s="783" t="s">
        <v>523</v>
      </c>
      <c r="C8" s="783"/>
      <c r="D8" s="783"/>
      <c r="E8" s="783"/>
      <c r="F8" s="783"/>
      <c r="G8" s="783"/>
      <c r="H8" s="783"/>
      <c r="I8" s="783"/>
      <c r="J8" s="783"/>
    </row>
    <row r="9" spans="2:10">
      <c r="B9" s="359" t="s">
        <v>794</v>
      </c>
      <c r="C9" s="359" t="str">
        <f>_xlfn.TEXTJOIN(",",TRUE,Regions!$C$3:'Regions'!$AD$3)</f>
        <v>IE,IE-CW,IE-D,IE-KE,IE-KK,IE-LS,IE-LD,IE-LH,IE-MH,IE-OY,IE-WH,IE-WX,IE-WW,IE-CE,IE-CO,IE-KY,IE-LK,IE-TA,IE-WD,IE-G,IE-LM,IE-MO,IE-RN,IE-SO,IE-CN,IE-DL,IE-MN</v>
      </c>
      <c r="D9" s="425" t="s">
        <v>954</v>
      </c>
      <c r="E9" s="425" t="s">
        <v>955</v>
      </c>
      <c r="F9" s="359" t="s">
        <v>809</v>
      </c>
      <c r="G9" s="359" t="s">
        <v>1109</v>
      </c>
      <c r="H9" s="359"/>
      <c r="I9" s="359"/>
      <c r="J9" s="359"/>
    </row>
    <row r="10" spans="2:10">
      <c r="B10" s="783" t="s">
        <v>524</v>
      </c>
      <c r="C10" s="783"/>
      <c r="D10" s="783"/>
      <c r="E10" s="783"/>
      <c r="F10" s="784"/>
      <c r="G10" s="783"/>
      <c r="H10" s="783"/>
      <c r="I10" s="783"/>
      <c r="J10" s="783"/>
    </row>
    <row r="11" spans="2:10">
      <c r="B11" s="359" t="s">
        <v>794</v>
      </c>
      <c r="C11" s="359" t="str">
        <f>_xlfn.TEXTJOIN(",",TRUE,Regions!$C$3:'Regions'!$AD$3)</f>
        <v>IE,IE-CW,IE-D,IE-KE,IE-KK,IE-LS,IE-LD,IE-LH,IE-MH,IE-OY,IE-WH,IE-WX,IE-WW,IE-CE,IE-CO,IE-KY,IE-LK,IE-TA,IE-WD,IE-G,IE-LM,IE-MO,IE-RN,IE-SO,IE-CN,IE-DL,IE-MN</v>
      </c>
      <c r="D11" s="425" t="s">
        <v>956</v>
      </c>
      <c r="E11" s="425" t="s">
        <v>957</v>
      </c>
      <c r="F11" s="359" t="s">
        <v>809</v>
      </c>
      <c r="G11" s="359" t="s">
        <v>1109</v>
      </c>
      <c r="H11" s="359"/>
      <c r="I11" s="359"/>
      <c r="J11" s="359"/>
    </row>
    <row r="12" spans="2:10">
      <c r="B12" s="359" t="s">
        <v>794</v>
      </c>
      <c r="C12" s="359" t="str">
        <f>_xlfn.TEXTJOIN(",",TRUE,Regions!$C$3:'Regions'!$AD$3)</f>
        <v>IE,IE-CW,IE-D,IE-KE,IE-KK,IE-LS,IE-LD,IE-LH,IE-MH,IE-OY,IE-WH,IE-WX,IE-WW,IE-CE,IE-CO,IE-KY,IE-LK,IE-TA,IE-WD,IE-G,IE-LM,IE-MO,IE-RN,IE-SO,IE-CN,IE-DL,IE-MN</v>
      </c>
      <c r="D12" s="425" t="s">
        <v>958</v>
      </c>
      <c r="E12" s="425" t="s">
        <v>959</v>
      </c>
      <c r="F12" s="359" t="s">
        <v>809</v>
      </c>
      <c r="G12" s="359" t="s">
        <v>1109</v>
      </c>
      <c r="H12" s="359"/>
      <c r="I12" s="359"/>
      <c r="J12" s="359"/>
    </row>
    <row r="13" spans="2:10">
      <c r="B13" s="359" t="s">
        <v>794</v>
      </c>
      <c r="C13" s="359" t="str">
        <f>_xlfn.TEXTJOIN(",",TRUE,Regions!$C$3:'Regions'!$AD$3)</f>
        <v>IE,IE-CW,IE-D,IE-KE,IE-KK,IE-LS,IE-LD,IE-LH,IE-MH,IE-OY,IE-WH,IE-WX,IE-WW,IE-CE,IE-CO,IE-KY,IE-LK,IE-TA,IE-WD,IE-G,IE-LM,IE-MO,IE-RN,IE-SO,IE-CN,IE-DL,IE-MN</v>
      </c>
      <c r="D13" s="425" t="s">
        <v>960</v>
      </c>
      <c r="E13" s="425" t="s">
        <v>961</v>
      </c>
      <c r="F13" s="359" t="s">
        <v>809</v>
      </c>
      <c r="G13" s="359" t="s">
        <v>1109</v>
      </c>
      <c r="H13" s="359"/>
      <c r="I13" s="359"/>
      <c r="J13" s="359"/>
    </row>
    <row r="14" spans="2:10">
      <c r="B14" s="359" t="s">
        <v>794</v>
      </c>
      <c r="C14" s="359" t="str">
        <f>_xlfn.TEXTJOIN(",",TRUE,Regions!$C$3:'Regions'!$AD$3)</f>
        <v>IE,IE-CW,IE-D,IE-KE,IE-KK,IE-LS,IE-LD,IE-LH,IE-MH,IE-OY,IE-WH,IE-WX,IE-WW,IE-CE,IE-CO,IE-KY,IE-LK,IE-TA,IE-WD,IE-G,IE-LM,IE-MO,IE-RN,IE-SO,IE-CN,IE-DL,IE-MN</v>
      </c>
      <c r="D14" s="425" t="s">
        <v>962</v>
      </c>
      <c r="E14" s="425" t="s">
        <v>963</v>
      </c>
      <c r="F14" s="359" t="s">
        <v>809</v>
      </c>
      <c r="G14" s="359" t="s">
        <v>1109</v>
      </c>
      <c r="H14" s="359"/>
      <c r="I14" s="359"/>
      <c r="J14" s="359"/>
    </row>
    <row r="15" spans="2:10">
      <c r="B15" s="359" t="s">
        <v>794</v>
      </c>
      <c r="C15" s="359" t="str">
        <f>_xlfn.TEXTJOIN(",",TRUE,Regions!$C$3:'Regions'!$AD$3)</f>
        <v>IE,IE-CW,IE-D,IE-KE,IE-KK,IE-LS,IE-LD,IE-LH,IE-MH,IE-OY,IE-WH,IE-WX,IE-WW,IE-CE,IE-CO,IE-KY,IE-LK,IE-TA,IE-WD,IE-G,IE-LM,IE-MO,IE-RN,IE-SO,IE-CN,IE-DL,IE-MN</v>
      </c>
      <c r="D15" s="425" t="s">
        <v>964</v>
      </c>
      <c r="E15" s="425" t="s">
        <v>965</v>
      </c>
      <c r="F15" s="359" t="s">
        <v>809</v>
      </c>
      <c r="G15" s="359" t="s">
        <v>1109</v>
      </c>
      <c r="H15" s="359"/>
      <c r="I15" s="359"/>
      <c r="J15" s="359"/>
    </row>
    <row r="16" spans="2:10">
      <c r="B16" s="359" t="s">
        <v>794</v>
      </c>
      <c r="C16" s="359" t="str">
        <f>_xlfn.TEXTJOIN(",",TRUE,Regions!$C$3:'Regions'!$AD$3)</f>
        <v>IE,IE-CW,IE-D,IE-KE,IE-KK,IE-LS,IE-LD,IE-LH,IE-MH,IE-OY,IE-WH,IE-WX,IE-WW,IE-CE,IE-CO,IE-KY,IE-LK,IE-TA,IE-WD,IE-G,IE-LM,IE-MO,IE-RN,IE-SO,IE-CN,IE-DL,IE-MN</v>
      </c>
      <c r="D16" s="425" t="s">
        <v>966</v>
      </c>
      <c r="E16" s="425" t="s">
        <v>967</v>
      </c>
      <c r="F16" s="359" t="s">
        <v>809</v>
      </c>
      <c r="G16" s="359" t="s">
        <v>1109</v>
      </c>
      <c r="H16" s="359"/>
      <c r="I16" s="359"/>
      <c r="J16" s="359"/>
    </row>
    <row r="17" spans="2:10">
      <c r="B17" s="359" t="s">
        <v>794</v>
      </c>
      <c r="C17" s="359" t="str">
        <f>_xlfn.TEXTJOIN(",",TRUE,Regions!$C$3:'Regions'!$AD$3)</f>
        <v>IE,IE-CW,IE-D,IE-KE,IE-KK,IE-LS,IE-LD,IE-LH,IE-MH,IE-OY,IE-WH,IE-WX,IE-WW,IE-CE,IE-CO,IE-KY,IE-LK,IE-TA,IE-WD,IE-G,IE-LM,IE-MO,IE-RN,IE-SO,IE-CN,IE-DL,IE-MN</v>
      </c>
      <c r="D17" s="425" t="s">
        <v>968</v>
      </c>
      <c r="E17" s="425" t="s">
        <v>969</v>
      </c>
      <c r="F17" s="359" t="s">
        <v>809</v>
      </c>
      <c r="G17" s="359" t="s">
        <v>1109</v>
      </c>
      <c r="H17" s="359"/>
      <c r="I17" s="359"/>
      <c r="J17" s="359"/>
    </row>
    <row r="18" spans="2:10">
      <c r="B18" s="359" t="s">
        <v>794</v>
      </c>
      <c r="C18" s="359" t="str">
        <f>_xlfn.TEXTJOIN(",",TRUE,Regions!$C$3:'Regions'!$AD$3)</f>
        <v>IE,IE-CW,IE-D,IE-KE,IE-KK,IE-LS,IE-LD,IE-LH,IE-MH,IE-OY,IE-WH,IE-WX,IE-WW,IE-CE,IE-CO,IE-KY,IE-LK,IE-TA,IE-WD,IE-G,IE-LM,IE-MO,IE-RN,IE-SO,IE-CN,IE-DL,IE-MN</v>
      </c>
      <c r="D18" s="425" t="s">
        <v>970</v>
      </c>
      <c r="E18" s="425" t="s">
        <v>971</v>
      </c>
      <c r="F18" s="359" t="s">
        <v>809</v>
      </c>
      <c r="G18" s="359" t="s">
        <v>1109</v>
      </c>
      <c r="H18" s="359"/>
      <c r="I18" s="359"/>
      <c r="J18" s="359"/>
    </row>
    <row r="19" spans="2:10">
      <c r="B19" s="359" t="s">
        <v>794</v>
      </c>
      <c r="C19" s="359" t="str">
        <f>_xlfn.TEXTJOIN(",",TRUE,Regions!$C$3:'Regions'!$AD$3)</f>
        <v>IE,IE-CW,IE-D,IE-KE,IE-KK,IE-LS,IE-LD,IE-LH,IE-MH,IE-OY,IE-WH,IE-WX,IE-WW,IE-CE,IE-CO,IE-KY,IE-LK,IE-TA,IE-WD,IE-G,IE-LM,IE-MO,IE-RN,IE-SO,IE-CN,IE-DL,IE-MN</v>
      </c>
      <c r="D19" s="425" t="s">
        <v>972</v>
      </c>
      <c r="E19" s="425" t="s">
        <v>973</v>
      </c>
      <c r="F19" s="359" t="s">
        <v>809</v>
      </c>
      <c r="G19" s="359" t="s">
        <v>1109</v>
      </c>
      <c r="H19" s="359"/>
      <c r="I19" s="359"/>
      <c r="J19" s="359"/>
    </row>
    <row r="20" spans="2:10">
      <c r="B20" s="783" t="s">
        <v>539</v>
      </c>
      <c r="C20" s="783"/>
      <c r="D20" s="783"/>
      <c r="E20" s="783"/>
      <c r="F20" s="784"/>
      <c r="G20" s="783"/>
      <c r="H20" s="783"/>
      <c r="I20" s="783"/>
      <c r="J20" s="783"/>
    </row>
    <row r="21" spans="2:10">
      <c r="B21" s="359" t="s">
        <v>794</v>
      </c>
      <c r="C21" s="359" t="str">
        <f>_xlfn.TEXTJOIN(",",TRUE,Regions!$C$3:'Regions'!$AD$3)</f>
        <v>IE,IE-CW,IE-D,IE-KE,IE-KK,IE-LS,IE-LD,IE-LH,IE-MH,IE-OY,IE-WH,IE-WX,IE-WW,IE-CE,IE-CO,IE-KY,IE-LK,IE-TA,IE-WD,IE-G,IE-LM,IE-MO,IE-RN,IE-SO,IE-CN,IE-DL,IE-MN</v>
      </c>
      <c r="D21" s="425" t="s">
        <v>974</v>
      </c>
      <c r="E21" s="425" t="s">
        <v>975</v>
      </c>
      <c r="F21" s="359" t="s">
        <v>809</v>
      </c>
      <c r="G21" s="359" t="s">
        <v>1109</v>
      </c>
      <c r="H21" s="359"/>
      <c r="I21" s="359"/>
      <c r="J21" s="359"/>
    </row>
    <row r="22" spans="2:10">
      <c r="B22" s="359" t="s">
        <v>794</v>
      </c>
      <c r="C22" s="359" t="str">
        <f>_xlfn.TEXTJOIN(",",TRUE,Regions!$C$3:'Regions'!$AD$3)</f>
        <v>IE,IE-CW,IE-D,IE-KE,IE-KK,IE-LS,IE-LD,IE-LH,IE-MH,IE-OY,IE-WH,IE-WX,IE-WW,IE-CE,IE-CO,IE-KY,IE-LK,IE-TA,IE-WD,IE-G,IE-LM,IE-MO,IE-RN,IE-SO,IE-CN,IE-DL,IE-MN</v>
      </c>
      <c r="D22" s="425" t="s">
        <v>976</v>
      </c>
      <c r="E22" s="425" t="s">
        <v>977</v>
      </c>
      <c r="F22" s="359" t="s">
        <v>809</v>
      </c>
      <c r="G22" s="359" t="s">
        <v>1109</v>
      </c>
      <c r="H22" s="359"/>
      <c r="I22" s="359"/>
      <c r="J22" s="359"/>
    </row>
    <row r="23" spans="2:10">
      <c r="B23" s="359" t="s">
        <v>794</v>
      </c>
      <c r="C23" s="359" t="str">
        <f>_xlfn.TEXTJOIN(",",TRUE,Regions!$C$3:'Regions'!$AD$3)</f>
        <v>IE,IE-CW,IE-D,IE-KE,IE-KK,IE-LS,IE-LD,IE-LH,IE-MH,IE-OY,IE-WH,IE-WX,IE-WW,IE-CE,IE-CO,IE-KY,IE-LK,IE-TA,IE-WD,IE-G,IE-LM,IE-MO,IE-RN,IE-SO,IE-CN,IE-DL,IE-MN</v>
      </c>
      <c r="D23" s="425" t="s">
        <v>978</v>
      </c>
      <c r="E23" s="425" t="s">
        <v>979</v>
      </c>
      <c r="F23" s="359" t="s">
        <v>809</v>
      </c>
      <c r="G23" s="359" t="s">
        <v>1109</v>
      </c>
      <c r="H23" s="359"/>
      <c r="I23" s="359"/>
      <c r="J23" s="359"/>
    </row>
    <row r="24" spans="2:10">
      <c r="B24" s="783" t="s">
        <v>575</v>
      </c>
      <c r="C24" s="783"/>
      <c r="D24" s="783"/>
      <c r="E24" s="783"/>
      <c r="F24" s="784"/>
      <c r="G24" s="783"/>
      <c r="H24" s="783"/>
      <c r="I24" s="783"/>
      <c r="J24" s="783"/>
    </row>
    <row r="25" spans="2:10">
      <c r="B25" s="359" t="s">
        <v>794</v>
      </c>
      <c r="C25" s="359" t="str">
        <f>_xlfn.TEXTJOIN(",",TRUE,Regions!$C$3:'Regions'!$AD$3)</f>
        <v>IE,IE-CW,IE-D,IE-KE,IE-KK,IE-LS,IE-LD,IE-LH,IE-MH,IE-OY,IE-WH,IE-WX,IE-WW,IE-CE,IE-CO,IE-KY,IE-LK,IE-TA,IE-WD,IE-G,IE-LM,IE-MO,IE-RN,IE-SO,IE-CN,IE-DL,IE-MN</v>
      </c>
      <c r="D25" s="425" t="s">
        <v>980</v>
      </c>
      <c r="E25" s="425" t="s">
        <v>981</v>
      </c>
      <c r="F25" s="359" t="s">
        <v>809</v>
      </c>
      <c r="G25" s="359" t="s">
        <v>1109</v>
      </c>
      <c r="H25" s="359"/>
      <c r="I25" s="359"/>
      <c r="J25" s="359"/>
    </row>
    <row r="26" spans="2:10">
      <c r="B26" s="783" t="s">
        <v>113</v>
      </c>
      <c r="C26" s="783"/>
      <c r="D26" s="783"/>
      <c r="E26" s="783"/>
      <c r="F26" s="784"/>
      <c r="G26" s="783"/>
      <c r="H26" s="783"/>
      <c r="I26" s="783"/>
      <c r="J26" s="783"/>
    </row>
    <row r="27" spans="2:10">
      <c r="B27" s="359" t="s">
        <v>794</v>
      </c>
      <c r="C27" s="359" t="str">
        <f>_xlfn.TEXTJOIN(",",TRUE,Regions!$C$3:'Regions'!$AD$3)</f>
        <v>IE,IE-CW,IE-D,IE-KE,IE-KK,IE-LS,IE-LD,IE-LH,IE-MH,IE-OY,IE-WH,IE-WX,IE-WW,IE-CE,IE-CO,IE-KY,IE-LK,IE-TA,IE-WD,IE-G,IE-LM,IE-MO,IE-RN,IE-SO,IE-CN,IE-DL,IE-MN</v>
      </c>
      <c r="D27" s="425" t="s">
        <v>1053</v>
      </c>
      <c r="E27" s="425" t="s">
        <v>982</v>
      </c>
      <c r="F27" s="359" t="s">
        <v>809</v>
      </c>
      <c r="G27" s="359" t="s">
        <v>1109</v>
      </c>
      <c r="H27" s="359"/>
      <c r="I27" s="359"/>
      <c r="J27" s="359"/>
    </row>
    <row r="28" spans="2:10">
      <c r="B28" s="359" t="s">
        <v>794</v>
      </c>
      <c r="C28" s="359" t="str">
        <f>_xlfn.TEXTJOIN(",",TRUE,Regions!$C$3:'Regions'!$AD$3)</f>
        <v>IE,IE-CW,IE-D,IE-KE,IE-KK,IE-LS,IE-LD,IE-LH,IE-MH,IE-OY,IE-WH,IE-WX,IE-WW,IE-CE,IE-CO,IE-KY,IE-LK,IE-TA,IE-WD,IE-G,IE-LM,IE-MO,IE-RN,IE-SO,IE-CN,IE-DL,IE-MN</v>
      </c>
      <c r="D28" s="425" t="s">
        <v>1054</v>
      </c>
      <c r="E28" s="425" t="s">
        <v>983</v>
      </c>
      <c r="F28" s="359" t="s">
        <v>809</v>
      </c>
      <c r="G28" s="359" t="s">
        <v>1109</v>
      </c>
      <c r="H28" s="359"/>
      <c r="I28" s="359"/>
      <c r="J28" s="359"/>
    </row>
    <row r="29" spans="2:10">
      <c r="B29" s="359" t="s">
        <v>794</v>
      </c>
      <c r="C29" s="359" t="str">
        <f>_xlfn.TEXTJOIN(",",TRUE,Regions!$C$3:'Regions'!$AD$3)</f>
        <v>IE,IE-CW,IE-D,IE-KE,IE-KK,IE-LS,IE-LD,IE-LH,IE-MH,IE-OY,IE-WH,IE-WX,IE-WW,IE-CE,IE-CO,IE-KY,IE-LK,IE-TA,IE-WD,IE-G,IE-LM,IE-MO,IE-RN,IE-SO,IE-CN,IE-DL,IE-MN</v>
      </c>
      <c r="D29" s="425" t="s">
        <v>984</v>
      </c>
      <c r="E29" s="425" t="s">
        <v>985</v>
      </c>
      <c r="F29" s="359" t="s">
        <v>809</v>
      </c>
      <c r="G29" s="359" t="s">
        <v>1109</v>
      </c>
      <c r="H29" s="359"/>
      <c r="I29" s="359"/>
      <c r="J29" s="359"/>
    </row>
    <row r="30" spans="2:10">
      <c r="B30" s="782" t="s">
        <v>1110</v>
      </c>
      <c r="C30" s="782"/>
      <c r="D30" s="782"/>
      <c r="E30" s="782"/>
      <c r="F30" s="782"/>
      <c r="G30" s="782"/>
      <c r="H30" s="782"/>
      <c r="I30" s="782"/>
      <c r="J30" s="782"/>
    </row>
    <row r="31" spans="2:10">
      <c r="B31" s="783" t="s">
        <v>800</v>
      </c>
      <c r="C31" s="783"/>
      <c r="D31" s="783"/>
      <c r="E31" s="783"/>
      <c r="F31" s="784"/>
      <c r="G31" s="783"/>
      <c r="H31" s="783"/>
      <c r="I31" s="783"/>
      <c r="J31" s="783"/>
    </row>
    <row r="32" spans="2:10">
      <c r="B32" s="359" t="s">
        <v>794</v>
      </c>
      <c r="C32" s="359" t="str">
        <f>_xlfn.TEXTJOIN(",",TRUE,Regions!$C$3:'Regions'!$AD$3)</f>
        <v>IE,IE-CW,IE-D,IE-KE,IE-KK,IE-LS,IE-LD,IE-LH,IE-MH,IE-OY,IE-WH,IE-WX,IE-WW,IE-CE,IE-CO,IE-KY,IE-LK,IE-TA,IE-WD,IE-G,IE-LM,IE-MO,IE-RN,IE-SO,IE-CN,IE-DL,IE-MN</v>
      </c>
      <c r="D32" s="425" t="s">
        <v>986</v>
      </c>
      <c r="E32" s="425" t="s">
        <v>987</v>
      </c>
      <c r="F32" s="359" t="s">
        <v>916</v>
      </c>
      <c r="G32" s="359" t="s">
        <v>1109</v>
      </c>
      <c r="H32" s="359"/>
      <c r="I32" s="359"/>
      <c r="J32" s="359"/>
    </row>
    <row r="33" spans="2:10">
      <c r="B33" s="359" t="s">
        <v>794</v>
      </c>
      <c r="C33" s="359" t="str">
        <f>_xlfn.TEXTJOIN(",",TRUE,Regions!$C$3:'Regions'!$AD$3)</f>
        <v>IE,IE-CW,IE-D,IE-KE,IE-KK,IE-LS,IE-LD,IE-LH,IE-MH,IE-OY,IE-WH,IE-WX,IE-WW,IE-CE,IE-CO,IE-KY,IE-LK,IE-TA,IE-WD,IE-G,IE-LM,IE-MO,IE-RN,IE-SO,IE-CN,IE-DL,IE-MN</v>
      </c>
      <c r="D33" s="425" t="s">
        <v>1041</v>
      </c>
      <c r="E33" s="425" t="s">
        <v>1040</v>
      </c>
      <c r="F33" s="359" t="s">
        <v>916</v>
      </c>
      <c r="G33" s="359" t="s">
        <v>1109</v>
      </c>
      <c r="H33" s="359"/>
      <c r="I33" s="359"/>
      <c r="J33" s="359"/>
    </row>
    <row r="34" spans="2:10">
      <c r="B34" s="923" t="s">
        <v>794</v>
      </c>
      <c r="C34" s="923" t="str">
        <f>_xlfn.TEXTJOIN(",",TRUE,Regions!$C$3:'Regions'!$AD$3)</f>
        <v>IE,IE-CW,IE-D,IE-KE,IE-KK,IE-LS,IE-LD,IE-LH,IE-MH,IE-OY,IE-WH,IE-WX,IE-WW,IE-CE,IE-CO,IE-KY,IE-LK,IE-TA,IE-WD,IE-G,IE-LM,IE-MO,IE-RN,IE-SO,IE-CN,IE-DL,IE-MN</v>
      </c>
      <c r="D34" s="924" t="s">
        <v>1042</v>
      </c>
      <c r="E34" s="924" t="s">
        <v>1043</v>
      </c>
      <c r="F34" s="923" t="s">
        <v>916</v>
      </c>
      <c r="G34" s="923" t="s">
        <v>1109</v>
      </c>
      <c r="H34" s="923"/>
      <c r="I34" s="923"/>
      <c r="J34" s="923"/>
    </row>
    <row r="35" spans="2:10">
      <c r="B35" s="359" t="s">
        <v>794</v>
      </c>
      <c r="C35" s="359" t="str">
        <f>_xlfn.TEXTJOIN(",",TRUE,Regions!$C$3:'Regions'!$AD$3)</f>
        <v>IE,IE-CW,IE-D,IE-KE,IE-KK,IE-LS,IE-LD,IE-LH,IE-MH,IE-OY,IE-WH,IE-WX,IE-WW,IE-CE,IE-CO,IE-KY,IE-LK,IE-TA,IE-WD,IE-G,IE-LM,IE-MO,IE-RN,IE-SO,IE-CN,IE-DL,IE-MN</v>
      </c>
      <c r="D35" s="425" t="s">
        <v>988</v>
      </c>
      <c r="E35" s="425" t="s">
        <v>989</v>
      </c>
      <c r="F35" s="359" t="s">
        <v>916</v>
      </c>
      <c r="G35" s="359" t="s">
        <v>1109</v>
      </c>
      <c r="H35" s="359"/>
      <c r="I35" s="359"/>
      <c r="J35" s="359"/>
    </row>
    <row r="36" spans="2:10">
      <c r="B36" s="359" t="s">
        <v>794</v>
      </c>
      <c r="C36" s="359" t="str">
        <f>_xlfn.TEXTJOIN(",",TRUE,Regions!$C$3:'Regions'!$AD$3)</f>
        <v>IE,IE-CW,IE-D,IE-KE,IE-KK,IE-LS,IE-LD,IE-LH,IE-MH,IE-OY,IE-WH,IE-WX,IE-WW,IE-CE,IE-CO,IE-KY,IE-LK,IE-TA,IE-WD,IE-G,IE-LM,IE-MO,IE-RN,IE-SO,IE-CN,IE-DL,IE-MN</v>
      </c>
      <c r="D36" s="425" t="s">
        <v>990</v>
      </c>
      <c r="E36" s="425" t="s">
        <v>991</v>
      </c>
      <c r="F36" s="359" t="s">
        <v>916</v>
      </c>
      <c r="G36" s="359" t="s">
        <v>1109</v>
      </c>
      <c r="H36" s="359"/>
      <c r="I36" s="359"/>
      <c r="J36" s="359"/>
    </row>
    <row r="37" spans="2:10">
      <c r="B37" s="783" t="s">
        <v>728</v>
      </c>
      <c r="C37" s="783"/>
      <c r="D37" s="783"/>
      <c r="E37" s="783"/>
      <c r="F37" s="784"/>
      <c r="G37" s="783"/>
      <c r="H37" s="783"/>
      <c r="I37" s="783"/>
      <c r="J37" s="783"/>
    </row>
    <row r="38" spans="2:10">
      <c r="B38" s="359" t="s">
        <v>794</v>
      </c>
      <c r="C38" s="359" t="str">
        <f>_xlfn.TEXTJOIN(",",TRUE,Regions!$C$3:'Regions'!$AD$3)</f>
        <v>IE,IE-CW,IE-D,IE-KE,IE-KK,IE-LS,IE-LD,IE-LH,IE-MH,IE-OY,IE-WH,IE-WX,IE-WW,IE-CE,IE-CO,IE-KY,IE-LK,IE-TA,IE-WD,IE-G,IE-LM,IE-MO,IE-RN,IE-SO,IE-CN,IE-DL,IE-MN</v>
      </c>
      <c r="D38" s="425" t="s">
        <v>992</v>
      </c>
      <c r="E38" s="425" t="s">
        <v>993</v>
      </c>
      <c r="F38" s="359" t="s">
        <v>86</v>
      </c>
      <c r="G38" s="357" t="s">
        <v>811</v>
      </c>
      <c r="H38" s="359"/>
      <c r="I38" s="359"/>
      <c r="J38" s="359"/>
    </row>
    <row r="39" spans="2:10">
      <c r="B39" s="359" t="s">
        <v>794</v>
      </c>
      <c r="C39" s="359" t="str">
        <f>_xlfn.TEXTJOIN(",",TRUE,Regions!$C$3:'Regions'!$AD$3)</f>
        <v>IE,IE-CW,IE-D,IE-KE,IE-KK,IE-LS,IE-LD,IE-LH,IE-MH,IE-OY,IE-WH,IE-WX,IE-WW,IE-CE,IE-CO,IE-KY,IE-LK,IE-TA,IE-WD,IE-G,IE-LM,IE-MO,IE-RN,IE-SO,IE-CN,IE-DL,IE-MN</v>
      </c>
      <c r="D39" s="425" t="s">
        <v>994</v>
      </c>
      <c r="E39" s="425" t="s">
        <v>995</v>
      </c>
      <c r="F39" s="359" t="s">
        <v>86</v>
      </c>
      <c r="G39" s="357" t="s">
        <v>811</v>
      </c>
      <c r="H39" s="359"/>
      <c r="I39" s="359"/>
      <c r="J39" s="359"/>
    </row>
    <row r="40" spans="2:10">
      <c r="B40" s="359" t="s">
        <v>794</v>
      </c>
      <c r="C40" s="359" t="str">
        <f>_xlfn.TEXTJOIN(",",TRUE,Regions!$C$3:'Regions'!$AD$3)</f>
        <v>IE,IE-CW,IE-D,IE-KE,IE-KK,IE-LS,IE-LD,IE-LH,IE-MH,IE-OY,IE-WH,IE-WX,IE-WW,IE-CE,IE-CO,IE-KY,IE-LK,IE-TA,IE-WD,IE-G,IE-LM,IE-MO,IE-RN,IE-SO,IE-CN,IE-DL,IE-MN</v>
      </c>
      <c r="D40" s="425" t="s">
        <v>996</v>
      </c>
      <c r="E40" s="425" t="s">
        <v>997</v>
      </c>
      <c r="F40" s="359" t="s">
        <v>86</v>
      </c>
      <c r="G40" s="357" t="s">
        <v>811</v>
      </c>
      <c r="H40" s="359"/>
      <c r="I40" s="359"/>
      <c r="J40" s="359"/>
    </row>
    <row r="41" spans="2:10">
      <c r="B41" s="783" t="s">
        <v>729</v>
      </c>
      <c r="C41" s="783"/>
      <c r="D41" s="783"/>
      <c r="E41" s="783"/>
      <c r="F41" s="784"/>
      <c r="G41" s="783"/>
      <c r="H41" s="783"/>
      <c r="I41" s="783"/>
      <c r="J41" s="783"/>
    </row>
    <row r="42" spans="2:10">
      <c r="B42" s="359" t="s">
        <v>794</v>
      </c>
      <c r="C42" s="359" t="str">
        <f>_xlfn.TEXTJOIN(",",TRUE,Regions!$C$3:'Regions'!$AD$3)</f>
        <v>IE,IE-CW,IE-D,IE-KE,IE-KK,IE-LS,IE-LD,IE-LH,IE-MH,IE-OY,IE-WH,IE-WX,IE-WW,IE-CE,IE-CO,IE-KY,IE-LK,IE-TA,IE-WD,IE-G,IE-LM,IE-MO,IE-RN,IE-SO,IE-CN,IE-DL,IE-MN</v>
      </c>
      <c r="D42" s="425" t="s">
        <v>998</v>
      </c>
      <c r="E42" s="425" t="s">
        <v>999</v>
      </c>
      <c r="F42" s="359" t="s">
        <v>86</v>
      </c>
      <c r="G42" s="357" t="s">
        <v>811</v>
      </c>
      <c r="H42" s="359"/>
      <c r="I42" s="359"/>
      <c r="J42" s="359"/>
    </row>
    <row r="43" spans="2:10">
      <c r="B43" s="359" t="s">
        <v>794</v>
      </c>
      <c r="C43" s="359" t="str">
        <f>_xlfn.TEXTJOIN(",",TRUE,Regions!$C$3:'Regions'!$AD$3)</f>
        <v>IE,IE-CW,IE-D,IE-KE,IE-KK,IE-LS,IE-LD,IE-LH,IE-MH,IE-OY,IE-WH,IE-WX,IE-WW,IE-CE,IE-CO,IE-KY,IE-LK,IE-TA,IE-WD,IE-G,IE-LM,IE-MO,IE-RN,IE-SO,IE-CN,IE-DL,IE-MN</v>
      </c>
      <c r="D43" s="1" t="s">
        <v>1000</v>
      </c>
      <c r="E43" s="1" t="s">
        <v>1001</v>
      </c>
      <c r="F43" s="785" t="s">
        <v>86</v>
      </c>
      <c r="G43" s="786" t="s">
        <v>811</v>
      </c>
      <c r="H43" s="785"/>
      <c r="I43" s="785"/>
      <c r="J43" s="785"/>
    </row>
    <row r="44" spans="2:10">
      <c r="B44" s="782" t="s">
        <v>1111</v>
      </c>
      <c r="C44" s="782"/>
      <c r="D44" s="782"/>
      <c r="E44" s="782"/>
      <c r="F44" s="782"/>
      <c r="G44" s="782"/>
      <c r="H44" s="782"/>
      <c r="I44" s="782"/>
      <c r="J44" s="782"/>
    </row>
    <row r="45" spans="2:10">
      <c r="B45" s="332" t="s">
        <v>804</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811</v>
      </c>
      <c r="H45" s="359"/>
      <c r="I45" s="359"/>
      <c r="J45" s="359"/>
    </row>
    <row r="46" spans="2:10">
      <c r="B46" s="332" t="s">
        <v>804</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811</v>
      </c>
      <c r="H46" s="359"/>
      <c r="I46" s="359"/>
      <c r="J46" s="359"/>
    </row>
    <row r="47" spans="2:10">
      <c r="B47" s="332" t="s">
        <v>804</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811</v>
      </c>
      <c r="H47" s="359"/>
      <c r="I47" s="359"/>
      <c r="J47" s="359"/>
    </row>
    <row r="48" spans="2:10">
      <c r="B48" s="332" t="s">
        <v>804</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811</v>
      </c>
      <c r="H48" s="357"/>
      <c r="I48" s="357"/>
      <c r="J48" s="357"/>
    </row>
    <row r="49" spans="2:10">
      <c r="B49" s="332" t="s">
        <v>804</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811</v>
      </c>
      <c r="H49" s="357"/>
      <c r="I49" s="357"/>
      <c r="J49" s="357"/>
    </row>
    <row r="50" spans="2:10">
      <c r="B50" s="332" t="s">
        <v>804</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811</v>
      </c>
      <c r="H50" s="357"/>
      <c r="I50" s="357"/>
      <c r="J50" s="357"/>
    </row>
    <row r="51" spans="2:10">
      <c r="B51" s="780" t="s">
        <v>804</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811</v>
      </c>
      <c r="H51" s="482"/>
      <c r="I51" s="482"/>
      <c r="J51" s="482"/>
    </row>
    <row r="52" spans="2:10">
      <c r="B52" s="332" t="s">
        <v>804</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811</v>
      </c>
      <c r="H52" s="357"/>
      <c r="I52" s="357"/>
      <c r="J52" s="357"/>
    </row>
    <row r="53" spans="2:10">
      <c r="B53" s="332" t="s">
        <v>804</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811</v>
      </c>
      <c r="H53" s="357"/>
      <c r="I53" s="357"/>
      <c r="J53" s="357"/>
    </row>
    <row r="54" spans="2:10">
      <c r="B54" s="333" t="s">
        <v>804</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811</v>
      </c>
      <c r="H54" s="359" t="s">
        <v>88</v>
      </c>
      <c r="I54" s="357"/>
      <c r="J54" s="357"/>
    </row>
    <row r="55" spans="2:10">
      <c r="B55" s="332" t="s">
        <v>804</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811</v>
      </c>
      <c r="H55" s="357"/>
      <c r="I55" s="357"/>
      <c r="J55" s="357"/>
    </row>
    <row r="56" spans="2:10">
      <c r="B56" s="332" t="s">
        <v>804</v>
      </c>
      <c r="C56" s="357" t="str">
        <f>_xlfn.TEXTJOIN(",",TRUE,Regions!$C$3:'Regions'!$AD$3)</f>
        <v>IE,IE-CW,IE-D,IE-KE,IE-KK,IE-LS,IE-LD,IE-LH,IE-MH,IE-OY,IE-WH,IE-WX,IE-WW,IE-CE,IE-CO,IE-KY,IE-LK,IE-TA,IE-WD,IE-G,IE-LM,IE-MO,IE-RN,IE-SO,IE-CN,IE-DL,IE-MN</v>
      </c>
      <c r="D56" s="359" t="str">
        <f>_xlfn.TEXTJOIN("-",TRUE,"FT",Commodities!C17)</f>
        <v>FT-TRAHYD</v>
      </c>
      <c r="E56" s="360" t="str">
        <f>"TRA "&amp;Commodities!D17</f>
        <v>TRA Hydrogen (TRA)</v>
      </c>
      <c r="F56" s="359" t="s">
        <v>86</v>
      </c>
      <c r="G56" s="359" t="s">
        <v>811</v>
      </c>
      <c r="H56" s="357"/>
      <c r="I56" s="357"/>
      <c r="J56" s="357"/>
    </row>
    <row r="57" spans="2:10">
      <c r="B57" s="346" t="s">
        <v>804</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811</v>
      </c>
      <c r="H57" s="361"/>
      <c r="I57" s="361"/>
      <c r="J57" s="361"/>
    </row>
    <row r="58" spans="2:10">
      <c r="B58" s="782" t="s">
        <v>1113</v>
      </c>
      <c r="C58" s="782"/>
      <c r="D58" s="782"/>
      <c r="E58" s="782"/>
      <c r="F58" s="782"/>
      <c r="G58" s="782"/>
      <c r="H58" s="782"/>
      <c r="I58" s="782"/>
      <c r="J58" s="782"/>
    </row>
    <row r="59" spans="2:10">
      <c r="B59" s="425" t="s">
        <v>804</v>
      </c>
      <c r="C59" s="425" t="str">
        <f>_xlfn.TEXTJOIN(",",TRUE,Regions!$C$3:'Regions'!$AD$3)</f>
        <v>IE,IE-CW,IE-D,IE-KE,IE-KK,IE-LS,IE-LD,IE-LH,IE-MH,IE-OY,IE-WH,IE-WX,IE-WW,IE-CE,IE-CO,IE-KY,IE-LK,IE-TA,IE-WD,IE-G,IE-LM,IE-MO,IE-RN,IE-SO,IE-CN,IE-DL,IE-MN</v>
      </c>
      <c r="D59" s="425" t="s">
        <v>924</v>
      </c>
      <c r="E59" s="425" t="s">
        <v>928</v>
      </c>
      <c r="F59" s="357" t="s">
        <v>86</v>
      </c>
      <c r="G59" s="357" t="s">
        <v>811</v>
      </c>
      <c r="H59" s="425"/>
      <c r="I59" s="425"/>
      <c r="J59" s="357"/>
    </row>
    <row r="60" spans="2:10">
      <c r="B60" s="425" t="s">
        <v>804</v>
      </c>
      <c r="C60" s="425" t="str">
        <f>_xlfn.TEXTJOIN(",",TRUE,Regions!$C$3:'Regions'!$AD$3)</f>
        <v>IE,IE-CW,IE-D,IE-KE,IE-KK,IE-LS,IE-LD,IE-LH,IE-MH,IE-OY,IE-WH,IE-WX,IE-WW,IE-CE,IE-CO,IE-KY,IE-LK,IE-TA,IE-WD,IE-G,IE-LM,IE-MO,IE-RN,IE-SO,IE-CN,IE-DL,IE-MN</v>
      </c>
      <c r="D60" s="357" t="s">
        <v>925</v>
      </c>
      <c r="E60" s="425" t="s">
        <v>929</v>
      </c>
      <c r="F60" s="357" t="s">
        <v>86</v>
      </c>
      <c r="G60" s="357" t="s">
        <v>811</v>
      </c>
      <c r="H60" s="425"/>
      <c r="I60" s="425"/>
      <c r="J60" s="357"/>
    </row>
    <row r="61" spans="2:10">
      <c r="B61" s="425" t="s">
        <v>804</v>
      </c>
      <c r="C61" s="425" t="str">
        <f>_xlfn.TEXTJOIN(",",TRUE,Regions!$C$3:'Regions'!$AD$3)</f>
        <v>IE,IE-CW,IE-D,IE-KE,IE-KK,IE-LS,IE-LD,IE-LH,IE-MH,IE-OY,IE-WH,IE-WX,IE-WW,IE-CE,IE-CO,IE-KY,IE-LK,IE-TA,IE-WD,IE-G,IE-LM,IE-MO,IE-RN,IE-SO,IE-CN,IE-DL,IE-MN</v>
      </c>
      <c r="D61" s="1" t="s">
        <v>926</v>
      </c>
      <c r="E61" s="1" t="s">
        <v>927</v>
      </c>
      <c r="F61" s="786" t="s">
        <v>86</v>
      </c>
      <c r="G61" s="786" t="s">
        <v>811</v>
      </c>
      <c r="H61" s="1"/>
      <c r="I61" s="1"/>
      <c r="J61" s="357"/>
    </row>
    <row r="62" spans="2:10">
      <c r="B62" s="425" t="s">
        <v>804</v>
      </c>
      <c r="C62" s="425" t="str">
        <f>_xlfn.TEXTJOIN(",",TRUE,Regions!$C$3:'Regions'!$AD$3)</f>
        <v>IE,IE-CW,IE-D,IE-KE,IE-KK,IE-LS,IE-LD,IE-LH,IE-MH,IE-OY,IE-WH,IE-WX,IE-WW,IE-CE,IE-CO,IE-KY,IE-LK,IE-TA,IE-WD,IE-G,IE-LM,IE-MO,IE-RN,IE-SO,IE-CN,IE-DL,IE-MN</v>
      </c>
      <c r="D62" s="1" t="s">
        <v>930</v>
      </c>
      <c r="E62" s="1" t="s">
        <v>931</v>
      </c>
      <c r="F62" s="786" t="s">
        <v>86</v>
      </c>
      <c r="G62" s="786" t="s">
        <v>811</v>
      </c>
      <c r="H62" s="1"/>
      <c r="I62" s="1"/>
      <c r="J62" s="357"/>
    </row>
    <row r="63" spans="2:10">
      <c r="B63" s="1" t="s">
        <v>804</v>
      </c>
      <c r="C63" s="425" t="str">
        <f>_xlfn.TEXTJOIN(",",TRUE,Regions!$C$3:'Regions'!$AD$3)</f>
        <v>IE,IE-CW,IE-D,IE-KE,IE-KK,IE-LS,IE-LD,IE-LH,IE-MH,IE-OY,IE-WH,IE-WX,IE-WW,IE-CE,IE-CO,IE-KY,IE-LK,IE-TA,IE-WD,IE-G,IE-LM,IE-MO,IE-RN,IE-SO,IE-CN,IE-DL,IE-MN</v>
      </c>
      <c r="D63" s="1" t="s">
        <v>1056</v>
      </c>
      <c r="E63" s="1" t="s">
        <v>1057</v>
      </c>
      <c r="F63" s="786" t="s">
        <v>86</v>
      </c>
      <c r="G63" s="786" t="s">
        <v>811</v>
      </c>
      <c r="H63" s="1"/>
      <c r="I63" s="1"/>
      <c r="J63" s="7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I19"/>
  <sheetViews>
    <sheetView zoomScale="85" zoomScaleNormal="85" workbookViewId="0">
      <selection activeCell="E14" sqref="E14"/>
    </sheetView>
  </sheetViews>
  <sheetFormatPr defaultColWidth="8.88671875" defaultRowHeight="14.4"/>
  <cols>
    <col min="1" max="1" width="3.33203125" style="201" customWidth="1"/>
    <col min="2" max="2" width="8.6640625" style="492" customWidth="1"/>
    <col min="3" max="3" width="13" style="201" customWidth="1"/>
    <col min="4" max="4" width="20.33203125" style="201" bestFit="1" customWidth="1"/>
    <col min="5" max="5" width="11.33203125" style="201" customWidth="1"/>
    <col min="6" max="6" width="7.88671875" style="201" bestFit="1" customWidth="1"/>
    <col min="7" max="7" width="12.88671875" style="201" bestFit="1" customWidth="1"/>
    <col min="8" max="8" width="10.6640625" style="201" bestFit="1" customWidth="1"/>
    <col min="9" max="16384" width="8.88671875" style="201"/>
  </cols>
  <sheetData>
    <row r="2" spans="2:9">
      <c r="E2" s="334" t="s">
        <v>75</v>
      </c>
      <c r="F2" s="334"/>
      <c r="H2" s="334"/>
    </row>
    <row r="3" spans="2:9">
      <c r="B3" s="335" t="s">
        <v>783</v>
      </c>
      <c r="C3" s="335" t="s">
        <v>69</v>
      </c>
      <c r="D3" s="336" t="s">
        <v>76</v>
      </c>
      <c r="E3" s="335" t="s">
        <v>77</v>
      </c>
      <c r="F3" s="348" t="s">
        <v>805</v>
      </c>
      <c r="G3" s="337" t="s">
        <v>812</v>
      </c>
      <c r="H3" s="337" t="s">
        <v>784</v>
      </c>
    </row>
    <row r="4" spans="2:9" ht="27.6" thickBot="1">
      <c r="B4" s="787" t="s">
        <v>783</v>
      </c>
      <c r="C4" s="787" t="s">
        <v>78</v>
      </c>
      <c r="D4" s="787" t="s">
        <v>79</v>
      </c>
      <c r="E4" s="787" t="s">
        <v>80</v>
      </c>
      <c r="F4" s="787" t="s">
        <v>774</v>
      </c>
      <c r="G4" s="787" t="s">
        <v>813</v>
      </c>
      <c r="H4" s="787" t="s">
        <v>785</v>
      </c>
    </row>
    <row r="5" spans="2:9" ht="27.6" thickBot="1">
      <c r="B5" s="787" t="s">
        <v>786</v>
      </c>
      <c r="C5" s="787"/>
      <c r="D5" s="788"/>
      <c r="E5" s="788"/>
      <c r="F5" s="788"/>
      <c r="G5" s="788" t="s">
        <v>814</v>
      </c>
      <c r="H5" s="788" t="s">
        <v>787</v>
      </c>
    </row>
    <row r="6" spans="2:9" s="357" customFormat="1" ht="13.2">
      <c r="B6" s="332" t="str">
        <f>Processes!C45</f>
        <v>IE,IE-CW,IE-D,IE-KE,IE-KK,IE-LS,IE-LD,IE-LH,IE-MH,IE-OY,IE-WH,IE-WX,IE-WW,IE-CE,IE-CO,IE-KY,IE-LK,IE-TA,IE-WD,IE-G,IE-LM,IE-MO,IE-RN,IE-SO,IE-CN,IE-DL,IE-MN</v>
      </c>
      <c r="C6" s="332" t="str">
        <f>Processes!D45</f>
        <v>FT-TRAWLK</v>
      </c>
      <c r="D6" s="333" t="s">
        <v>802</v>
      </c>
      <c r="E6" s="332" t="str">
        <f>Commodities!C6</f>
        <v>TRAWLK</v>
      </c>
      <c r="F6" s="357">
        <v>1</v>
      </c>
      <c r="G6" s="357">
        <v>50</v>
      </c>
      <c r="H6" s="357">
        <v>0.01</v>
      </c>
    </row>
    <row r="7" spans="2:9" s="357" customFormat="1" ht="13.2">
      <c r="B7" s="332" t="str">
        <f>Processes!C46</f>
        <v>IE,IE-CW,IE-D,IE-KE,IE-KK,IE-LS,IE-LD,IE-LH,IE-MH,IE-OY,IE-WH,IE-WX,IE-WW,IE-CE,IE-CO,IE-KY,IE-LK,IE-TA,IE-WD,IE-G,IE-LM,IE-MO,IE-RN,IE-SO,IE-CN,IE-DL,IE-MN</v>
      </c>
      <c r="C7" s="332" t="str">
        <f>Processes!D46</f>
        <v>FT-TRACYC</v>
      </c>
      <c r="D7" s="333" t="s">
        <v>803</v>
      </c>
      <c r="E7" s="332" t="str">
        <f>Commodities!C7</f>
        <v>TRACYC</v>
      </c>
      <c r="F7" s="357">
        <v>1</v>
      </c>
      <c r="G7" s="357">
        <v>50</v>
      </c>
      <c r="H7" s="357">
        <v>0.01</v>
      </c>
    </row>
    <row r="8" spans="2:9" s="357" customFormat="1" ht="13.2">
      <c r="B8" s="332" t="str">
        <f>Processes!C47</f>
        <v>IE,IE-CW,IE-D,IE-KE,IE-KK,IE-LS,IE-LD,IE-LH,IE-MH,IE-OY,IE-WH,IE-WX,IE-WW,IE-CE,IE-CO,IE-KY,IE-LK,IE-TA,IE-WD,IE-G,IE-LM,IE-MO,IE-RN,IE-SO,IE-CN,IE-DL,IE-MN</v>
      </c>
      <c r="C8" s="332" t="str">
        <f>Processes!D47</f>
        <v>FT-TRAGSL</v>
      </c>
      <c r="D8" s="333" t="s">
        <v>920</v>
      </c>
      <c r="E8" s="332" t="str">
        <f>Commodities!C8</f>
        <v>TRAGSL</v>
      </c>
      <c r="F8" s="357">
        <v>1</v>
      </c>
      <c r="G8" s="357">
        <v>50</v>
      </c>
      <c r="H8" s="357">
        <v>0.01</v>
      </c>
    </row>
    <row r="9" spans="2:9" s="357" customFormat="1" ht="13.2">
      <c r="B9" s="332" t="str">
        <f>Processes!C48</f>
        <v>IE,IE-CW,IE-D,IE-KE,IE-KK,IE-LS,IE-LD,IE-LH,IE-MH,IE-OY,IE-WH,IE-WX,IE-WW,IE-CE,IE-CO,IE-KY,IE-LK,IE-TA,IE-WD,IE-G,IE-LM,IE-MO,IE-RN,IE-SO,IE-CN,IE-DL,IE-MN</v>
      </c>
      <c r="C9" s="332" t="str">
        <f>Processes!D48</f>
        <v>FT-TRADST</v>
      </c>
      <c r="D9" s="333" t="s">
        <v>921</v>
      </c>
      <c r="E9" s="332" t="str">
        <f>Commodities!C9</f>
        <v>TRADST</v>
      </c>
      <c r="F9" s="357">
        <v>1</v>
      </c>
      <c r="G9" s="357">
        <v>50</v>
      </c>
      <c r="H9" s="357">
        <v>0.01</v>
      </c>
    </row>
    <row r="10" spans="2:9" s="357" customFormat="1" ht="13.2">
      <c r="B10" s="332" t="str">
        <f>Processes!C49</f>
        <v>IE,IE-CW,IE-D,IE-KE,IE-KK,IE-LS,IE-LD,IE-LH,IE-MH,IE-OY,IE-WH,IE-WX,IE-WW,IE-CE,IE-CO,IE-KY,IE-LK,IE-TA,IE-WD,IE-G,IE-LM,IE-MO,IE-RN,IE-SO,IE-CN,IE-DL,IE-MN</v>
      </c>
      <c r="C10" s="332" t="str">
        <f>Processes!D49</f>
        <v>FT-TRAETH</v>
      </c>
      <c r="D10" s="333" t="s">
        <v>1026</v>
      </c>
      <c r="E10" s="332" t="str">
        <f>Commodities!C10</f>
        <v>TRAETH</v>
      </c>
      <c r="F10" s="357">
        <v>1</v>
      </c>
      <c r="G10" s="357">
        <v>50</v>
      </c>
      <c r="H10" s="357">
        <v>0.01</v>
      </c>
    </row>
    <row r="11" spans="2:9" s="357" customFormat="1" ht="13.2">
      <c r="B11" s="332" t="str">
        <f>Processes!C50</f>
        <v>IE,IE-CW,IE-D,IE-KE,IE-KK,IE-LS,IE-LD,IE-LH,IE-MH,IE-OY,IE-WH,IE-WX,IE-WW,IE-CE,IE-CO,IE-KY,IE-LK,IE-TA,IE-WD,IE-G,IE-LM,IE-MO,IE-RN,IE-SO,IE-CN,IE-DL,IE-MN</v>
      </c>
      <c r="C11" s="332" t="str">
        <f>Processes!D50</f>
        <v>FT-TRABDL</v>
      </c>
      <c r="D11" s="333" t="s">
        <v>1027</v>
      </c>
      <c r="E11" s="332" t="str">
        <f>Commodities!C11</f>
        <v>TRABDL</v>
      </c>
      <c r="F11" s="357">
        <v>1</v>
      </c>
      <c r="G11" s="357">
        <v>50</v>
      </c>
      <c r="H11" s="357">
        <v>0.01</v>
      </c>
    </row>
    <row r="12" spans="2:9" s="357" customFormat="1" ht="13.2">
      <c r="B12" s="481" t="str">
        <f>Processes!C51</f>
        <v>IE,IE-CW,IE-D,IE-KE,IE-KK,IE-LS,IE-LD,IE-LH,IE-MH,IE-OY,IE-WH,IE-WX,IE-WW,IE-CE,IE-CO,IE-KY,IE-LK,IE-TA,IE-WD,IE-G,IE-LM,IE-MO,IE-RN,IE-SO,IE-CN,IE-DL,IE-MN</v>
      </c>
      <c r="C12" s="332" t="str">
        <f>Processes!D51</f>
        <v>FT-TRABJK</v>
      </c>
      <c r="D12" s="482" t="s">
        <v>1059</v>
      </c>
      <c r="E12" s="481" t="str">
        <f>Commodities!C12</f>
        <v>TRABJK</v>
      </c>
      <c r="F12" s="482">
        <v>1</v>
      </c>
      <c r="G12" s="482">
        <v>50</v>
      </c>
      <c r="H12" s="357">
        <v>0.01</v>
      </c>
      <c r="I12" s="482"/>
    </row>
    <row r="13" spans="2:9" s="357" customFormat="1" ht="13.2">
      <c r="B13" s="332" t="str">
        <f>Processes!C52</f>
        <v>IE,IE-CW,IE-D,IE-KE,IE-KK,IE-LS,IE-LD,IE-LH,IE-MH,IE-OY,IE-WH,IE-WX,IE-WW,IE-CE,IE-CO,IE-KY,IE-LK,IE-TA,IE-WD,IE-G,IE-LM,IE-MO,IE-RN,IE-SO,IE-CN,IE-DL,IE-MN</v>
      </c>
      <c r="C13" s="332" t="str">
        <f>Processes!D52</f>
        <v>FT-TRACNG</v>
      </c>
      <c r="D13" s="333" t="s">
        <v>1024</v>
      </c>
      <c r="E13" s="332" t="str">
        <f>Commodities!C13</f>
        <v>TRACNG</v>
      </c>
      <c r="F13" s="357">
        <v>1</v>
      </c>
      <c r="G13" s="357">
        <v>50</v>
      </c>
      <c r="H13" s="357">
        <v>0.01</v>
      </c>
    </row>
    <row r="14" spans="2:9" s="357" customFormat="1" ht="13.2">
      <c r="B14" s="332" t="str">
        <f>Processes!C53</f>
        <v>IE,IE-CW,IE-D,IE-KE,IE-KK,IE-LS,IE-LD,IE-LH,IE-MH,IE-OY,IE-WH,IE-WX,IE-WW,IE-CE,IE-CO,IE-KY,IE-LK,IE-TA,IE-WD,IE-G,IE-LM,IE-MO,IE-RN,IE-SO,IE-CN,IE-DL,IE-MN</v>
      </c>
      <c r="C14" s="332" t="str">
        <f>Processes!D53</f>
        <v>FT-TRABNG</v>
      </c>
      <c r="D14" s="333" t="s">
        <v>1025</v>
      </c>
      <c r="E14" s="332" t="str">
        <f>Commodities!C14</f>
        <v>TRABNG</v>
      </c>
      <c r="F14" s="357">
        <v>1</v>
      </c>
      <c r="G14" s="357">
        <v>50</v>
      </c>
      <c r="H14" s="357">
        <v>0.01</v>
      </c>
    </row>
    <row r="15" spans="2:9" s="357" customFormat="1" ht="13.2">
      <c r="B15" s="332" t="str">
        <f>Processes!C54</f>
        <v>IE,IE-CW,IE-D,IE-KE,IE-KK,IE-LS,IE-LD,IE-LH,IE-MH,IE-OY,IE-WH,IE-WX,IE-WW,IE-CE,IE-CO,IE-KY,IE-LK,IE-TA,IE-WD,IE-G,IE-LM,IE-MO,IE-RN,IE-SO,IE-CN,IE-DL,IE-MN</v>
      </c>
      <c r="C15" s="332" t="str">
        <f>Processes!D54</f>
        <v>FT-TRAELC</v>
      </c>
      <c r="D15" s="357" t="s">
        <v>1114</v>
      </c>
      <c r="E15" s="357" t="str">
        <f>Commodities!C15</f>
        <v>TRAELC</v>
      </c>
      <c r="F15" s="358">
        <v>1</v>
      </c>
      <c r="G15" s="357">
        <v>50</v>
      </c>
      <c r="H15" s="357">
        <v>0.01</v>
      </c>
    </row>
    <row r="16" spans="2:9" s="357" customFormat="1" ht="13.2">
      <c r="B16" s="332" t="str">
        <f>Processes!C55</f>
        <v>IE,IE-CW,IE-D,IE-KE,IE-KK,IE-LS,IE-LD,IE-LH,IE-MH,IE-OY,IE-WH,IE-WX,IE-WW,IE-CE,IE-CO,IE-KY,IE-LK,IE-TA,IE-WD,IE-G,IE-LM,IE-MO,IE-RN,IE-SO,IE-CN,IE-DL,IE-MN</v>
      </c>
      <c r="C16" s="332" t="str">
        <f>Processes!D55</f>
        <v>FT-TRALNG</v>
      </c>
      <c r="D16" s="333" t="s">
        <v>922</v>
      </c>
      <c r="E16" s="332" t="str">
        <f>Commodities!C16</f>
        <v>TRALNG</v>
      </c>
      <c r="F16" s="357">
        <v>1</v>
      </c>
      <c r="G16" s="357">
        <v>50</v>
      </c>
      <c r="H16" s="357">
        <v>0.01</v>
      </c>
    </row>
    <row r="17" spans="1:8" s="357" customFormat="1" ht="13.2">
      <c r="B17" s="332" t="str">
        <f>Processes!C56</f>
        <v>IE,IE-CW,IE-D,IE-KE,IE-KK,IE-LS,IE-LD,IE-LH,IE-MH,IE-OY,IE-WH,IE-WX,IE-WW,IE-CE,IE-CO,IE-KY,IE-LK,IE-TA,IE-WD,IE-G,IE-LM,IE-MO,IE-RN,IE-SO,IE-CN,IE-DL,IE-MN</v>
      </c>
      <c r="C17" s="332" t="str">
        <f>Processes!D56</f>
        <v>FT-TRAHYD</v>
      </c>
      <c r="D17" s="333" t="s">
        <v>1115</v>
      </c>
      <c r="E17" s="332" t="str">
        <f>Commodities!C17</f>
        <v>TRAHYD</v>
      </c>
      <c r="F17" s="357">
        <v>1</v>
      </c>
      <c r="G17" s="357">
        <v>50</v>
      </c>
      <c r="H17" s="357">
        <v>0.01</v>
      </c>
    </row>
    <row r="18" spans="1:8" s="357" customFormat="1" ht="13.2">
      <c r="A18" s="333"/>
      <c r="B18" s="346" t="str">
        <f>Processes!C57</f>
        <v>IE,IE-CW,IE-D,IE-KE,IE-KK,IE-LS,IE-LD,IE-LH,IE-MH,IE-OY,IE-WH,IE-WX,IE-WW,IE-CE,IE-CO,IE-KY,IE-LK,IE-TA,IE-WD,IE-G,IE-LM,IE-MO,IE-RN,IE-SO,IE-CN,IE-DL,IE-MN</v>
      </c>
      <c r="C18" s="346" t="str">
        <f>Processes!D57</f>
        <v>FT-TRAKER</v>
      </c>
      <c r="D18" s="347" t="s">
        <v>923</v>
      </c>
      <c r="E18" s="346" t="str">
        <f>Commodities!C18</f>
        <v>TRAKER</v>
      </c>
      <c r="F18" s="361">
        <v>1</v>
      </c>
      <c r="G18" s="361">
        <v>50</v>
      </c>
      <c r="H18" s="361">
        <v>0.01</v>
      </c>
    </row>
    <row r="19" spans="1:8" s="357" customFormat="1" ht="13.2"/>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zoomScale="70" zoomScaleNormal="70" workbookViewId="0">
      <selection activeCell="G38" sqref="G38"/>
    </sheetView>
  </sheetViews>
  <sheetFormatPr defaultRowHeight="14.4"/>
  <cols>
    <col min="1" max="1" width="9.109375" style="492"/>
    <col min="2" max="2" width="8.21875" style="492" customWidth="1"/>
    <col min="3" max="3" width="23" customWidth="1"/>
    <col min="4" max="4" width="9" customWidth="1"/>
    <col min="5" max="5" width="18.6640625" customWidth="1"/>
    <col min="6" max="6" width="20.33203125" customWidth="1"/>
    <col min="7" max="9" width="15.5546875" customWidth="1"/>
    <col min="10" max="31" width="9.33203125" customWidth="1"/>
    <col min="34" max="34" width="8.6640625" customWidth="1"/>
    <col min="35" max="35" width="34.44140625" bestFit="1" customWidth="1"/>
    <col min="36" max="36" width="27.33203125" bestFit="1" customWidth="1"/>
    <col min="37" max="37" width="26.6640625" bestFit="1" customWidth="1"/>
    <col min="38" max="38" width="26.6640625" customWidth="1"/>
    <col min="39" max="39" width="27.6640625" bestFit="1" customWidth="1"/>
    <col min="40" max="41" width="27.33203125" bestFit="1" customWidth="1"/>
    <col min="42" max="46" width="26.6640625" bestFit="1" customWidth="1"/>
    <col min="47" max="47" width="27.6640625" bestFit="1" customWidth="1"/>
    <col min="48" max="62" width="26.6640625" bestFit="1" customWidth="1"/>
    <col min="65" max="65" width="26.6640625" customWidth="1"/>
    <col min="66" max="92" width="21.664062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1015</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917</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1003</v>
      </c>
      <c r="BM3" s="408" t="s">
        <v>1012</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1014</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6">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1013</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1109</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6">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1109</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1109</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1109</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6">
      <c r="C11" s="190" t="str">
        <f>Processes!D14</f>
        <v>T-CAR-ICE_E8500</v>
      </c>
      <c r="D11" s="28" t="s">
        <v>1109</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1016</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1109</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1109</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1109</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1109</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1109</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6">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1109</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6">
      <c r="C19" s="190" t="str">
        <f>Processes!D22</f>
        <v>T-TAX-ICE_DST00</v>
      </c>
      <c r="D19" s="28" t="s">
        <v>1109</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1007</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1109</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6">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1018</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1109</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6">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1109</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1109</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1109</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6">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1017</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1109</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1109</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1018</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1109</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1109</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6">
      <c r="A32" s="492"/>
      <c r="B32" s="492"/>
      <c r="C32" s="201" t="str">
        <f>Processes!D36</f>
        <v>T-GTR-ICE_DST00</v>
      </c>
      <c r="D32" s="28" t="s">
        <v>1109</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1010</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6">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811</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6">
      <c r="A35" s="492"/>
      <c r="B35" s="492"/>
      <c r="C35" s="201" t="str">
        <f>Processes!D39</f>
        <v>T-NAV_CON00</v>
      </c>
      <c r="D35" s="28" t="s">
        <v>811</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1019</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811</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6">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1018</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811</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811</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1020</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1021</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1022</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6">
      <c r="A42" s="492"/>
      <c r="B42" s="492"/>
      <c r="C42"/>
      <c r="D42"/>
      <c r="E42"/>
      <c r="F42"/>
      <c r="G42"/>
      <c r="H42"/>
      <c r="I42"/>
      <c r="J42"/>
      <c r="K42"/>
      <c r="L42"/>
      <c r="M42"/>
      <c r="N42"/>
      <c r="O42"/>
      <c r="P42"/>
      <c r="Q42"/>
      <c r="R42"/>
      <c r="S42"/>
      <c r="T42"/>
      <c r="U42"/>
      <c r="V42"/>
      <c r="W42"/>
      <c r="X42"/>
      <c r="Y42"/>
      <c r="Z42"/>
      <c r="AA42"/>
      <c r="AB42"/>
      <c r="AC42"/>
      <c r="AD42"/>
      <c r="AE42"/>
      <c r="AF42"/>
      <c r="AG42"/>
      <c r="AI42" s="408" t="s">
        <v>1009</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1023</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816</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6">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1109</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1109</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1011</v>
      </c>
    </row>
    <row r="54" spans="1:93" s="201" customFormat="1" ht="15" thickBot="1">
      <c r="A54" s="492"/>
      <c r="B54" s="41" t="s">
        <v>783</v>
      </c>
      <c r="C54" s="41" t="s">
        <v>69</v>
      </c>
      <c r="D54" s="364" t="s">
        <v>169</v>
      </c>
      <c r="E54" s="477" t="s">
        <v>1062</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6.2">
      <c r="A55" s="492"/>
      <c r="B55" s="475" t="s">
        <v>647</v>
      </c>
      <c r="C55" s="197"/>
      <c r="D55" s="310"/>
      <c r="E55" s="476" t="s">
        <v>1063</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6">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6">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1006</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6">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6">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6">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6">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1004</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93">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1005</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9"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14" t="s">
        <v>64</v>
      </c>
      <c r="F96" s="914" t="s">
        <v>932</v>
      </c>
      <c r="G96" s="914" t="s">
        <v>933</v>
      </c>
      <c r="H96" s="914" t="s">
        <v>934</v>
      </c>
      <c r="I96" s="914" t="s">
        <v>1002</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901" t="str">
        <f>_xlfn.TEXTJOIN(",",TRUE,Regions!$C$3:'Regions'!$AD$3)</f>
        <v>IE,IE-CW,IE-D,IE-KE,IE-KK,IE-LS,IE-LD,IE-LH,IE-MH,IE-OY,IE-WH,IE-WX,IE-WW,IE-CE,IE-CO,IE-KY,IE-LK,IE-TA,IE-WD,IE-G,IE-LM,IE-MO,IE-RN,IE-SO,IE-CN,IE-DL,IE-MN</v>
      </c>
      <c r="C97" s="902" t="str">
        <f>C6</f>
        <v>T-MOT-ICE_GSL00</v>
      </c>
      <c r="D97" s="902" t="str">
        <f>Commodities!C8</f>
        <v>TRAGSL</v>
      </c>
      <c r="E97" s="903" t="s">
        <v>935</v>
      </c>
      <c r="F97" s="904">
        <f>'EB2018'!P48/('EB2018'!P48+'EB2018'!AJ48)</f>
        <v>0.96784365458672328</v>
      </c>
      <c r="G97" s="904">
        <v>1</v>
      </c>
      <c r="H97" s="904">
        <v>1</v>
      </c>
      <c r="I97" s="901">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901" t="str">
        <f>_xlfn.TEXTJOIN(",",TRUE,Regions!$C$3:'Regions'!$AD$3)</f>
        <v>IE,IE-CW,IE-D,IE-KE,IE-KK,IE-LS,IE-LD,IE-LH,IE-MH,IE-OY,IE-WH,IE-WX,IE-WW,IE-CE,IE-CO,IE-KY,IE-LK,IE-TA,IE-WD,IE-G,IE-LM,IE-MO,IE-RN,IE-SO,IE-CN,IE-DL,IE-MN</v>
      </c>
      <c r="C98" s="902" t="str">
        <f>C97</f>
        <v>T-MOT-ICE_GSL00</v>
      </c>
      <c r="D98" s="902" t="str">
        <f>Commodities!C8</f>
        <v>TRAGSL</v>
      </c>
      <c r="E98" s="903" t="s">
        <v>936</v>
      </c>
      <c r="F98" s="904">
        <f>F97</f>
        <v>0.96784365458672328</v>
      </c>
      <c r="G98" s="904">
        <v>0.95</v>
      </c>
      <c r="H98" s="904">
        <v>0.9</v>
      </c>
      <c r="I98" s="901">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8" t="str">
        <f>_xlfn.TEXTJOIN(",",TRUE,Regions!$C$3:'Regions'!$AD$3)</f>
        <v>IE,IE-CW,IE-D,IE-KE,IE-KK,IE-LS,IE-LD,IE-LH,IE-MH,IE-OY,IE-WH,IE-WX,IE-WW,IE-CE,IE-CO,IE-KY,IE-LK,IE-TA,IE-WD,IE-G,IE-LM,IE-MO,IE-RN,IE-SO,IE-CN,IE-DL,IE-MN</v>
      </c>
      <c r="C99" s="908" t="str">
        <f>C8</f>
        <v>T-CAR-ICE_GSL00</v>
      </c>
      <c r="D99" s="908" t="str">
        <f>Commodities!C8</f>
        <v>TRAGSL</v>
      </c>
      <c r="E99" s="909" t="s">
        <v>935</v>
      </c>
      <c r="F99" s="910">
        <f>'EB2018'!P48/('EB2018'!P48+'EB2018'!AJ48)</f>
        <v>0.96784365458672328</v>
      </c>
      <c r="G99" s="911">
        <v>1</v>
      </c>
      <c r="H99" s="911">
        <v>1</v>
      </c>
      <c r="I99" s="908">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8" t="str">
        <f>_xlfn.TEXTJOIN(",",TRUE,Regions!$C$3:'Regions'!$AD$3)</f>
        <v>IE,IE-CW,IE-D,IE-KE,IE-KK,IE-LS,IE-LD,IE-LH,IE-MH,IE-OY,IE-WH,IE-WX,IE-WW,IE-CE,IE-CO,IE-KY,IE-LK,IE-TA,IE-WD,IE-G,IE-LM,IE-MO,IE-RN,IE-SO,IE-CN,IE-DL,IE-MN</v>
      </c>
      <c r="C100" s="908" t="str">
        <f>C8</f>
        <v>T-CAR-ICE_GSL00</v>
      </c>
      <c r="D100" s="908" t="str">
        <f>Commodities!C8</f>
        <v>TRAGSL</v>
      </c>
      <c r="E100" s="909" t="s">
        <v>936</v>
      </c>
      <c r="F100" s="911">
        <f>F99</f>
        <v>0.96784365458672328</v>
      </c>
      <c r="G100" s="911">
        <v>0.95</v>
      </c>
      <c r="H100" s="911">
        <v>0.9</v>
      </c>
      <c r="I100" s="908">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901" t="str">
        <f>_xlfn.TEXTJOIN(",",TRUE,Regions!$C$3:'Regions'!$AD$3)</f>
        <v>IE,IE-CW,IE-D,IE-KE,IE-KK,IE-LS,IE-LD,IE-LH,IE-MH,IE-OY,IE-WH,IE-WX,IE-WW,IE-CE,IE-CO,IE-KY,IE-LK,IE-TA,IE-WD,IE-G,IE-LM,IE-MO,IE-RN,IE-SO,IE-CN,IE-DL,IE-MN</v>
      </c>
      <c r="C101" s="901" t="str">
        <f>C9</f>
        <v>T-CAR-ICE_DST00</v>
      </c>
      <c r="D101" s="901" t="str">
        <f>Commodities!C9</f>
        <v>TRADST</v>
      </c>
      <c r="E101" s="903" t="s">
        <v>935</v>
      </c>
      <c r="F101" s="905">
        <f>'EB2018'!U48/('EB2018'!U48+'EB2018'!AI48)</f>
        <v>0.95903634682608185</v>
      </c>
      <c r="G101" s="904">
        <v>1</v>
      </c>
      <c r="H101" s="904">
        <v>1</v>
      </c>
      <c r="I101" s="901">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901" t="str">
        <f>_xlfn.TEXTJOIN(",",TRUE,Regions!$C$3:'Regions'!$AD$3)</f>
        <v>IE,IE-CW,IE-D,IE-KE,IE-KK,IE-LS,IE-LD,IE-LH,IE-MH,IE-OY,IE-WH,IE-WX,IE-WW,IE-CE,IE-CO,IE-KY,IE-LK,IE-TA,IE-WD,IE-G,IE-LM,IE-MO,IE-RN,IE-SO,IE-CN,IE-DL,IE-MN</v>
      </c>
      <c r="C102" s="901" t="str">
        <f>C9</f>
        <v>T-CAR-ICE_DST00</v>
      </c>
      <c r="D102" s="901" t="str">
        <f>Commodities!C9</f>
        <v>TRADST</v>
      </c>
      <c r="E102" s="903" t="s">
        <v>936</v>
      </c>
      <c r="F102" s="904">
        <f>F101</f>
        <v>0.95903634682608185</v>
      </c>
      <c r="G102" s="904">
        <v>0.95</v>
      </c>
      <c r="H102" s="904">
        <v>0.9</v>
      </c>
      <c r="I102" s="901">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8" t="str">
        <f>_xlfn.TEXTJOIN(",",TRUE,Regions!$C$3:'Regions'!$AD$3)</f>
        <v>IE,IE-CW,IE-D,IE-KE,IE-KK,IE-LS,IE-LD,IE-LH,IE-MH,IE-OY,IE-WH,IE-WX,IE-WW,IE-CE,IE-CO,IE-KY,IE-LK,IE-TA,IE-WD,IE-G,IE-LM,IE-MO,IE-RN,IE-SO,IE-CN,IE-DL,IE-MN</v>
      </c>
      <c r="C103" s="908" t="str">
        <f>C10</f>
        <v>T-CAR-ICE_DF00</v>
      </c>
      <c r="D103" s="908" t="str">
        <f>Commodities!C13</f>
        <v>TRACNG</v>
      </c>
      <c r="E103" s="909" t="s">
        <v>935</v>
      </c>
      <c r="F103" s="910">
        <v>0.5</v>
      </c>
      <c r="G103" s="910">
        <v>0.5</v>
      </c>
      <c r="H103" s="910">
        <v>0.8</v>
      </c>
      <c r="I103" s="908">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8" t="str">
        <f>_xlfn.TEXTJOIN(",",TRUE,Regions!$C$3:'Regions'!$AD$3)</f>
        <v>IE,IE-CW,IE-D,IE-KE,IE-KK,IE-LS,IE-LD,IE-LH,IE-MH,IE-OY,IE-WH,IE-WX,IE-WW,IE-CE,IE-CO,IE-KY,IE-LK,IE-TA,IE-WD,IE-G,IE-LM,IE-MO,IE-RN,IE-SO,IE-CN,IE-DL,IE-MN</v>
      </c>
      <c r="C104" s="908" t="str">
        <f>C103</f>
        <v>T-CAR-ICE_DF00</v>
      </c>
      <c r="D104" s="908" t="str">
        <f>Commodities!C13</f>
        <v>TRACNG</v>
      </c>
      <c r="E104" s="909" t="s">
        <v>936</v>
      </c>
      <c r="F104" s="910">
        <v>0.4</v>
      </c>
      <c r="G104" s="910">
        <v>0.4</v>
      </c>
      <c r="H104" s="910">
        <v>0.4</v>
      </c>
      <c r="I104" s="908">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901" t="str">
        <f>_xlfn.TEXTJOIN(",",TRUE,Regions!$C$3:'Regions'!$AD$3)</f>
        <v>IE,IE-CW,IE-D,IE-KE,IE-KK,IE-LS,IE-LD,IE-LH,IE-MH,IE-OY,IE-WH,IE-WX,IE-WW,IE-CE,IE-CO,IE-KY,IE-LK,IE-TA,IE-WD,IE-G,IE-LM,IE-MO,IE-RN,IE-SO,IE-CN,IE-DL,IE-MN</v>
      </c>
      <c r="C105" s="901" t="str">
        <f>C11</f>
        <v>T-CAR-ICE_E8500</v>
      </c>
      <c r="D105" s="901" t="str">
        <f>Commodities!C10</f>
        <v>TRAETH</v>
      </c>
      <c r="E105" s="903" t="s">
        <v>935</v>
      </c>
      <c r="F105" s="905">
        <v>0.85</v>
      </c>
      <c r="G105" s="905">
        <v>0.85</v>
      </c>
      <c r="H105" s="905">
        <v>0.85</v>
      </c>
      <c r="I105" s="901">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901" t="str">
        <f>_xlfn.TEXTJOIN(",",TRUE,Regions!$C$3:'Regions'!$AD$3)</f>
        <v>IE,IE-CW,IE-D,IE-KE,IE-KK,IE-LS,IE-LD,IE-LH,IE-MH,IE-OY,IE-WH,IE-WX,IE-WW,IE-CE,IE-CO,IE-KY,IE-LK,IE-TA,IE-WD,IE-G,IE-LM,IE-MO,IE-RN,IE-SO,IE-CN,IE-DL,IE-MN</v>
      </c>
      <c r="C106" s="901" t="str">
        <f>C105</f>
        <v>T-CAR-ICE_E8500</v>
      </c>
      <c r="D106" s="901" t="str">
        <f>Commodities!C10</f>
        <v>TRAETH</v>
      </c>
      <c r="E106" s="903" t="s">
        <v>936</v>
      </c>
      <c r="F106" s="905">
        <v>0</v>
      </c>
      <c r="G106" s="905">
        <v>0</v>
      </c>
      <c r="H106" s="905">
        <v>0</v>
      </c>
      <c r="I106" s="901">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1007</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8" t="str">
        <f>_xlfn.TEXTJOIN(",",TRUE,Regions!$C$3:'Regions'!$AD$3)</f>
        <v>IE,IE-CW,IE-D,IE-KE,IE-KK,IE-LS,IE-LD,IE-LH,IE-MH,IE-OY,IE-WH,IE-WX,IE-WW,IE-CE,IE-CO,IE-KY,IE-LK,IE-TA,IE-WD,IE-G,IE-LM,IE-MO,IE-RN,IE-SO,IE-CN,IE-DL,IE-MN</v>
      </c>
      <c r="C107" s="908" t="str">
        <f>C65</f>
        <v>T-CAR-HEV_GSL00</v>
      </c>
      <c r="D107" s="908" t="str">
        <f>Commodities!C8</f>
        <v>TRAGSL</v>
      </c>
      <c r="E107" s="909" t="s">
        <v>935</v>
      </c>
      <c r="F107" s="910">
        <f t="shared" ref="F107:H110" si="130">F99</f>
        <v>0.96784365458672328</v>
      </c>
      <c r="G107" s="910">
        <f t="shared" si="130"/>
        <v>1</v>
      </c>
      <c r="H107" s="910">
        <f t="shared" si="130"/>
        <v>1</v>
      </c>
      <c r="I107" s="908">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8" t="str">
        <f>_xlfn.TEXTJOIN(",",TRUE,Regions!$C$3:'Regions'!$AD$3)</f>
        <v>IE,IE-CW,IE-D,IE-KE,IE-KK,IE-LS,IE-LD,IE-LH,IE-MH,IE-OY,IE-WH,IE-WX,IE-WW,IE-CE,IE-CO,IE-KY,IE-LK,IE-TA,IE-WD,IE-G,IE-LM,IE-MO,IE-RN,IE-SO,IE-CN,IE-DL,IE-MN</v>
      </c>
      <c r="C108" s="908" t="str">
        <f>C107</f>
        <v>T-CAR-HEV_GSL00</v>
      </c>
      <c r="D108" s="908" t="str">
        <f>Commodities!C8</f>
        <v>TRAGSL</v>
      </c>
      <c r="E108" s="909" t="s">
        <v>936</v>
      </c>
      <c r="F108" s="910">
        <f t="shared" si="130"/>
        <v>0.96784365458672328</v>
      </c>
      <c r="G108" s="910">
        <f t="shared" si="130"/>
        <v>0.95</v>
      </c>
      <c r="H108" s="910">
        <f t="shared" si="130"/>
        <v>0.9</v>
      </c>
      <c r="I108" s="908">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901" t="str">
        <f>_xlfn.TEXTJOIN(",",TRUE,Regions!$C$3:'Regions'!$AD$3)</f>
        <v>IE,IE-CW,IE-D,IE-KE,IE-KK,IE-LS,IE-LD,IE-LH,IE-MH,IE-OY,IE-WH,IE-WX,IE-WW,IE-CE,IE-CO,IE-KY,IE-LK,IE-TA,IE-WD,IE-G,IE-LM,IE-MO,IE-RN,IE-SO,IE-CN,IE-DL,IE-MN</v>
      </c>
      <c r="C109" s="901" t="str">
        <f>C66</f>
        <v>T-CAR-HEV_DST00</v>
      </c>
      <c r="D109" s="901" t="str">
        <f>Commodities!C9</f>
        <v>TRADST</v>
      </c>
      <c r="E109" s="903" t="s">
        <v>935</v>
      </c>
      <c r="F109" s="905">
        <f t="shared" si="130"/>
        <v>0.95903634682608185</v>
      </c>
      <c r="G109" s="905">
        <f t="shared" si="130"/>
        <v>1</v>
      </c>
      <c r="H109" s="905">
        <f t="shared" si="130"/>
        <v>1</v>
      </c>
      <c r="I109" s="901">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901" t="str">
        <f>_xlfn.TEXTJOIN(",",TRUE,Regions!$C$3:'Regions'!$AD$3)</f>
        <v>IE,IE-CW,IE-D,IE-KE,IE-KK,IE-LS,IE-LD,IE-LH,IE-MH,IE-OY,IE-WH,IE-WX,IE-WW,IE-CE,IE-CO,IE-KY,IE-LK,IE-TA,IE-WD,IE-G,IE-LM,IE-MO,IE-RN,IE-SO,IE-CN,IE-DL,IE-MN</v>
      </c>
      <c r="C110" s="901" t="str">
        <f>C109</f>
        <v>T-CAR-HEV_DST00</v>
      </c>
      <c r="D110" s="901" t="str">
        <f>Commodities!C9</f>
        <v>TRADST</v>
      </c>
      <c r="E110" s="903" t="s">
        <v>936</v>
      </c>
      <c r="F110" s="905">
        <f t="shared" si="130"/>
        <v>0.95903634682608185</v>
      </c>
      <c r="G110" s="905">
        <f t="shared" si="130"/>
        <v>0.95</v>
      </c>
      <c r="H110" s="905">
        <f t="shared" si="130"/>
        <v>0.9</v>
      </c>
      <c r="I110" s="901">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8" t="str">
        <f>_xlfn.TEXTJOIN(",",TRUE,Regions!$C$3:'Regions'!$AD$3)</f>
        <v>IE,IE-CW,IE-D,IE-KE,IE-KK,IE-LS,IE-LD,IE-LH,IE-MH,IE-OY,IE-WH,IE-WX,IE-WW,IE-CE,IE-CO,IE-KY,IE-LK,IE-TA,IE-WD,IE-G,IE-LM,IE-MO,IE-RN,IE-SO,IE-CN,IE-DL,IE-MN</v>
      </c>
      <c r="C111" s="908" t="str">
        <f>C67</f>
        <v>T-CAR-PHEV_GSL00</v>
      </c>
      <c r="D111" s="908" t="str">
        <f>Commodities!C15</f>
        <v>TRAELC</v>
      </c>
      <c r="E111" s="909" t="s">
        <v>935</v>
      </c>
      <c r="F111" s="910">
        <v>0.5</v>
      </c>
      <c r="G111" s="910">
        <v>0.6</v>
      </c>
      <c r="H111" s="910">
        <v>0.8</v>
      </c>
      <c r="I111" s="908">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8" t="str">
        <f>_xlfn.TEXTJOIN(",",TRUE,Regions!$C$3:'Regions'!$AD$3)</f>
        <v>IE,IE-CW,IE-D,IE-KE,IE-KK,IE-LS,IE-LD,IE-LH,IE-MH,IE-OY,IE-WH,IE-WX,IE-WW,IE-CE,IE-CO,IE-KY,IE-LK,IE-TA,IE-WD,IE-G,IE-LM,IE-MO,IE-RN,IE-SO,IE-CN,IE-DL,IE-MN</v>
      </c>
      <c r="C112" s="908" t="str">
        <f>C111</f>
        <v>T-CAR-PHEV_GSL00</v>
      </c>
      <c r="D112" s="908" t="str">
        <f>Commodities!C15</f>
        <v>TRAELC</v>
      </c>
      <c r="E112" s="909" t="s">
        <v>936</v>
      </c>
      <c r="F112" s="910">
        <v>0.3</v>
      </c>
      <c r="G112" s="910">
        <v>0.3</v>
      </c>
      <c r="H112" s="910">
        <v>0.3</v>
      </c>
      <c r="I112" s="908">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901" t="str">
        <f>_xlfn.TEXTJOIN(",",TRUE,Regions!$C$3:'Regions'!$AD$3)</f>
        <v>IE,IE-CW,IE-D,IE-KE,IE-KK,IE-LS,IE-LD,IE-LH,IE-MH,IE-OY,IE-WH,IE-WX,IE-WW,IE-CE,IE-CO,IE-KY,IE-LK,IE-TA,IE-WD,IE-G,IE-LM,IE-MO,IE-RN,IE-SO,IE-CN,IE-DL,IE-MN</v>
      </c>
      <c r="C113" s="901" t="str">
        <f>C68</f>
        <v>T-CAR-PHEV_DST00</v>
      </c>
      <c r="D113" s="901" t="str">
        <f>Commodities!C15</f>
        <v>TRAELC</v>
      </c>
      <c r="E113" s="903" t="s">
        <v>935</v>
      </c>
      <c r="F113" s="905">
        <f t="shared" ref="F113:H114" si="138">F111</f>
        <v>0.5</v>
      </c>
      <c r="G113" s="905">
        <f t="shared" si="138"/>
        <v>0.6</v>
      </c>
      <c r="H113" s="905">
        <f t="shared" si="138"/>
        <v>0.8</v>
      </c>
      <c r="I113" s="901">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901" t="str">
        <f>_xlfn.TEXTJOIN(",",TRUE,Regions!$C$3:'Regions'!$AD$3)</f>
        <v>IE,IE-CW,IE-D,IE-KE,IE-KK,IE-LS,IE-LD,IE-LH,IE-MH,IE-OY,IE-WH,IE-WX,IE-WW,IE-CE,IE-CO,IE-KY,IE-LK,IE-TA,IE-WD,IE-G,IE-LM,IE-MO,IE-RN,IE-SO,IE-CN,IE-DL,IE-MN</v>
      </c>
      <c r="C114" s="901" t="str">
        <f>C113</f>
        <v>T-CAR-PHEV_DST00</v>
      </c>
      <c r="D114" s="901" t="str">
        <f>Commodities!C15</f>
        <v>TRAELC</v>
      </c>
      <c r="E114" s="903" t="s">
        <v>936</v>
      </c>
      <c r="F114" s="905">
        <f t="shared" si="138"/>
        <v>0.3</v>
      </c>
      <c r="G114" s="905">
        <f t="shared" si="138"/>
        <v>0.3</v>
      </c>
      <c r="H114" s="905">
        <f t="shared" si="138"/>
        <v>0.3</v>
      </c>
      <c r="I114" s="901">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8" t="str">
        <f>_xlfn.TEXTJOIN(",",TRUE,Regions!$C$3:'Regions'!$AD$3)</f>
        <v>IE,IE-CW,IE-D,IE-KE,IE-KK,IE-LS,IE-LD,IE-LH,IE-MH,IE-OY,IE-WH,IE-WX,IE-WW,IE-CE,IE-CO,IE-KY,IE-LK,IE-TA,IE-WD,IE-G,IE-LM,IE-MO,IE-RN,IE-SO,IE-CN,IE-DL,IE-MN</v>
      </c>
      <c r="C115" s="908" t="str">
        <f>C18</f>
        <v>T-TAX-ICE_GSL00</v>
      </c>
      <c r="D115" s="908" t="str">
        <f>Commodities!C8</f>
        <v>TRAGSL</v>
      </c>
      <c r="E115" s="909" t="s">
        <v>935</v>
      </c>
      <c r="F115" s="910">
        <f t="shared" ref="F115:H118" si="141">F99</f>
        <v>0.96784365458672328</v>
      </c>
      <c r="G115" s="910">
        <f t="shared" si="141"/>
        <v>1</v>
      </c>
      <c r="H115" s="910">
        <f t="shared" si="141"/>
        <v>1</v>
      </c>
      <c r="I115" s="908">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8" t="str">
        <f>_xlfn.TEXTJOIN(",",TRUE,Regions!$C$3:'Regions'!$AD$3)</f>
        <v>IE,IE-CW,IE-D,IE-KE,IE-KK,IE-LS,IE-LD,IE-LH,IE-MH,IE-OY,IE-WH,IE-WX,IE-WW,IE-CE,IE-CO,IE-KY,IE-LK,IE-TA,IE-WD,IE-G,IE-LM,IE-MO,IE-RN,IE-SO,IE-CN,IE-DL,IE-MN</v>
      </c>
      <c r="C116" s="908" t="str">
        <f>C115</f>
        <v>T-TAX-ICE_GSL00</v>
      </c>
      <c r="D116" s="908" t="str">
        <f>Commodities!C8</f>
        <v>TRAGSL</v>
      </c>
      <c r="E116" s="909" t="s">
        <v>936</v>
      </c>
      <c r="F116" s="910">
        <f t="shared" si="141"/>
        <v>0.96784365458672328</v>
      </c>
      <c r="G116" s="910">
        <f t="shared" si="141"/>
        <v>0.95</v>
      </c>
      <c r="H116" s="910">
        <f t="shared" si="141"/>
        <v>0.9</v>
      </c>
      <c r="I116" s="908">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901" t="str">
        <f>_xlfn.TEXTJOIN(",",TRUE,Regions!$C$3:'Regions'!$AD$3)</f>
        <v>IE,IE-CW,IE-D,IE-KE,IE-KK,IE-LS,IE-LD,IE-LH,IE-MH,IE-OY,IE-WH,IE-WX,IE-WW,IE-CE,IE-CO,IE-KY,IE-LK,IE-TA,IE-WD,IE-G,IE-LM,IE-MO,IE-RN,IE-SO,IE-CN,IE-DL,IE-MN</v>
      </c>
      <c r="C117" s="901" t="str">
        <f>C19</f>
        <v>T-TAX-ICE_DST00</v>
      </c>
      <c r="D117" s="901" t="str">
        <f>Commodities!C9</f>
        <v>TRADST</v>
      </c>
      <c r="E117" s="903" t="s">
        <v>935</v>
      </c>
      <c r="F117" s="905">
        <f t="shared" si="141"/>
        <v>0.95903634682608185</v>
      </c>
      <c r="G117" s="905">
        <f t="shared" si="141"/>
        <v>1</v>
      </c>
      <c r="H117" s="905">
        <f t="shared" si="141"/>
        <v>1</v>
      </c>
      <c r="I117" s="901">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1008</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901" t="str">
        <f>_xlfn.TEXTJOIN(",",TRUE,Regions!$C$3:'Regions'!$AD$3)</f>
        <v>IE,IE-CW,IE-D,IE-KE,IE-KK,IE-LS,IE-LD,IE-LH,IE-MH,IE-OY,IE-WH,IE-WX,IE-WW,IE-CE,IE-CO,IE-KY,IE-LK,IE-TA,IE-WD,IE-G,IE-LM,IE-MO,IE-RN,IE-SO,IE-CN,IE-DL,IE-MN</v>
      </c>
      <c r="C118" s="901" t="str">
        <f>C117</f>
        <v>T-TAX-ICE_DST00</v>
      </c>
      <c r="D118" s="901" t="str">
        <f>Commodities!C9</f>
        <v>TRADST</v>
      </c>
      <c r="E118" s="903" t="s">
        <v>936</v>
      </c>
      <c r="F118" s="905">
        <f t="shared" si="141"/>
        <v>0.95903634682608185</v>
      </c>
      <c r="G118" s="905">
        <f t="shared" si="141"/>
        <v>0.95</v>
      </c>
      <c r="H118" s="905">
        <f t="shared" si="141"/>
        <v>0.9</v>
      </c>
      <c r="I118" s="901">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8" t="str">
        <f>_xlfn.TEXTJOIN(",",TRUE,Regions!$C$3:'Regions'!$AD$3)</f>
        <v>IE,IE-CW,IE-D,IE-KE,IE-KK,IE-LS,IE-LD,IE-LH,IE-MH,IE-OY,IE-WH,IE-WX,IE-WW,IE-CE,IE-CO,IE-KY,IE-LK,IE-TA,IE-WD,IE-G,IE-LM,IE-MO,IE-RN,IE-SO,IE-CN,IE-DL,IE-MN</v>
      </c>
      <c r="C119" s="908" t="str">
        <f>C73</f>
        <v>T-TAX-HEV_GSL00</v>
      </c>
      <c r="D119" s="908" t="str">
        <f>Commodities!C8</f>
        <v>TRAGSL</v>
      </c>
      <c r="E119" s="909" t="s">
        <v>935</v>
      </c>
      <c r="F119" s="910">
        <f t="shared" ref="F119:H120" si="143">F107</f>
        <v>0.96784365458672328</v>
      </c>
      <c r="G119" s="910">
        <f t="shared" si="143"/>
        <v>1</v>
      </c>
      <c r="H119" s="910">
        <f t="shared" si="143"/>
        <v>1</v>
      </c>
      <c r="I119" s="908">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8" t="str">
        <f>_xlfn.TEXTJOIN(",",TRUE,Regions!$C$3:'Regions'!$AD$3)</f>
        <v>IE,IE-CW,IE-D,IE-KE,IE-KK,IE-LS,IE-LD,IE-LH,IE-MH,IE-OY,IE-WH,IE-WX,IE-WW,IE-CE,IE-CO,IE-KY,IE-LK,IE-TA,IE-WD,IE-G,IE-LM,IE-MO,IE-RN,IE-SO,IE-CN,IE-DL,IE-MN</v>
      </c>
      <c r="C120" s="908" t="str">
        <f>C119</f>
        <v>T-TAX-HEV_GSL00</v>
      </c>
      <c r="D120" s="908" t="str">
        <f>Commodities!C8</f>
        <v>TRAGSL</v>
      </c>
      <c r="E120" s="909" t="s">
        <v>936</v>
      </c>
      <c r="F120" s="910">
        <f t="shared" si="143"/>
        <v>0.96784365458672328</v>
      </c>
      <c r="G120" s="910">
        <f t="shared" si="143"/>
        <v>0.95</v>
      </c>
      <c r="H120" s="910">
        <f t="shared" si="143"/>
        <v>0.9</v>
      </c>
      <c r="I120" s="908">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901" t="str">
        <f>_xlfn.TEXTJOIN(",",TRUE,Regions!$C$3:'Regions'!$AD$3)</f>
        <v>IE,IE-CW,IE-D,IE-KE,IE-KK,IE-LS,IE-LD,IE-LH,IE-MH,IE-OY,IE-WH,IE-WX,IE-WW,IE-CE,IE-CO,IE-KY,IE-LK,IE-TA,IE-WD,IE-G,IE-LM,IE-MO,IE-RN,IE-SO,IE-CN,IE-DL,IE-MN</v>
      </c>
      <c r="C121" s="901" t="str">
        <f>C22</f>
        <v>T-BUS-ICE_DST00</v>
      </c>
      <c r="D121" s="901" t="str">
        <f>Commodities!C9</f>
        <v>TRADST</v>
      </c>
      <c r="E121" s="903" t="s">
        <v>935</v>
      </c>
      <c r="F121" s="905">
        <f>'EB2018'!U49/('EB2018'!U49+'EB2018'!AI49)</f>
        <v>0.95903634682608185</v>
      </c>
      <c r="G121" s="905">
        <v>1</v>
      </c>
      <c r="H121" s="905">
        <v>1</v>
      </c>
      <c r="I121" s="901">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901" t="str">
        <f>_xlfn.TEXTJOIN(",",TRUE,Regions!$C$3:'Regions'!$AD$3)</f>
        <v>IE,IE-CW,IE-D,IE-KE,IE-KK,IE-LS,IE-LD,IE-LH,IE-MH,IE-OY,IE-WH,IE-WX,IE-WW,IE-CE,IE-CO,IE-KY,IE-LK,IE-TA,IE-WD,IE-G,IE-LM,IE-MO,IE-RN,IE-SO,IE-CN,IE-DL,IE-MN</v>
      </c>
      <c r="C122" s="906" t="str">
        <f>C121</f>
        <v>T-BUS-ICE_DST00</v>
      </c>
      <c r="D122" s="906" t="str">
        <f>Commodities!C9</f>
        <v>TRADST</v>
      </c>
      <c r="E122" s="903" t="s">
        <v>936</v>
      </c>
      <c r="F122" s="905">
        <f>F121</f>
        <v>0.95903634682608185</v>
      </c>
      <c r="G122" s="905">
        <v>0.95</v>
      </c>
      <c r="H122" s="905">
        <v>0.9</v>
      </c>
      <c r="I122" s="901">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8" t="str">
        <f>_xlfn.TEXTJOIN(",",TRUE,Regions!$C$3:'Regions'!$AD$3)</f>
        <v>IE,IE-CW,IE-D,IE-KE,IE-KK,IE-LS,IE-LD,IE-LH,IE-MH,IE-OY,IE-WH,IE-WX,IE-WW,IE-CE,IE-CO,IE-KY,IE-LK,IE-TA,IE-WD,IE-G,IE-LM,IE-MO,IE-RN,IE-SO,IE-CN,IE-DL,IE-MN</v>
      </c>
      <c r="C123" s="908" t="str">
        <f>C26</f>
        <v>T-HPT-ICE_DST00</v>
      </c>
      <c r="D123" s="908" t="str">
        <f>Commodities!C9</f>
        <v>TRADST</v>
      </c>
      <c r="E123" s="909" t="s">
        <v>935</v>
      </c>
      <c r="F123" s="910">
        <f>'EB2018'!U50/('EB2018'!U50+'EB2018'!AI50)</f>
        <v>1</v>
      </c>
      <c r="G123" s="910">
        <f>F123</f>
        <v>1</v>
      </c>
      <c r="H123" s="910">
        <v>1</v>
      </c>
      <c r="I123" s="908">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8" t="str">
        <f>_xlfn.TEXTJOIN(",",TRUE,Regions!$C$3:'Regions'!$AD$3)</f>
        <v>IE,IE-CW,IE-D,IE-KE,IE-KK,IE-LS,IE-LD,IE-LH,IE-MH,IE-OY,IE-WH,IE-WX,IE-WW,IE-CE,IE-CO,IE-KY,IE-LK,IE-TA,IE-WD,IE-G,IE-LM,IE-MO,IE-RN,IE-SO,IE-CN,IE-DL,IE-MN</v>
      </c>
      <c r="C124" s="912" t="str">
        <f>C123</f>
        <v>T-HPT-ICE_DST00</v>
      </c>
      <c r="D124" s="912" t="str">
        <f>Commodities!C9</f>
        <v>TRADST</v>
      </c>
      <c r="E124" s="909" t="s">
        <v>936</v>
      </c>
      <c r="F124" s="910">
        <f>F123</f>
        <v>1</v>
      </c>
      <c r="G124" s="910">
        <f>G123</f>
        <v>1</v>
      </c>
      <c r="H124" s="910">
        <v>0.95</v>
      </c>
      <c r="I124" s="908">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901" t="str">
        <f>_xlfn.TEXTJOIN(",",TRUE,Regions!$C$3:'Regions'!$AD$3)</f>
        <v>IE,IE-CW,IE-D,IE-KE,IE-KK,IE-LS,IE-LD,IE-LH,IE-MH,IE-OY,IE-WH,IE-WX,IE-WW,IE-CE,IE-CO,IE-KY,IE-LK,IE-TA,IE-WD,IE-G,IE-LM,IE-MO,IE-RN,IE-SO,IE-CN,IE-DL,IE-MN</v>
      </c>
      <c r="C125" s="901" t="str">
        <f>C28</f>
        <v>T-LGT-ICE_GSL00</v>
      </c>
      <c r="D125" s="901" t="str">
        <f>Commodities!C8</f>
        <v>TRAGSL</v>
      </c>
      <c r="E125" s="903" t="s">
        <v>935</v>
      </c>
      <c r="F125" s="905">
        <f t="shared" ref="F125:H126" si="145">F99</f>
        <v>0.96784365458672328</v>
      </c>
      <c r="G125" s="905">
        <f t="shared" si="145"/>
        <v>1</v>
      </c>
      <c r="H125" s="905">
        <f t="shared" si="145"/>
        <v>1</v>
      </c>
      <c r="I125" s="901">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901" t="str">
        <f>_xlfn.TEXTJOIN(",",TRUE,Regions!$C$3:'Regions'!$AD$3)</f>
        <v>IE,IE-CW,IE-D,IE-KE,IE-KK,IE-LS,IE-LD,IE-LH,IE-MH,IE-OY,IE-WH,IE-WX,IE-WW,IE-CE,IE-CO,IE-KY,IE-LK,IE-TA,IE-WD,IE-G,IE-LM,IE-MO,IE-RN,IE-SO,IE-CN,IE-DL,IE-MN</v>
      </c>
      <c r="C126" s="906" t="str">
        <f>C125</f>
        <v>T-LGT-ICE_GSL00</v>
      </c>
      <c r="D126" s="906" t="str">
        <f>Commodities!C8</f>
        <v>TRAGSL</v>
      </c>
      <c r="E126" s="903" t="s">
        <v>936</v>
      </c>
      <c r="F126" s="905">
        <f t="shared" si="145"/>
        <v>0.96784365458672328</v>
      </c>
      <c r="G126" s="905">
        <f t="shared" si="145"/>
        <v>0.95</v>
      </c>
      <c r="H126" s="905">
        <f t="shared" si="145"/>
        <v>0.9</v>
      </c>
      <c r="I126" s="901">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8" t="str">
        <f>_xlfn.TEXTJOIN(",",TRUE,Regions!$C$3:'Regions'!$AD$3)</f>
        <v>IE,IE-CW,IE-D,IE-KE,IE-KK,IE-LS,IE-LD,IE-LH,IE-MH,IE-OY,IE-WH,IE-WX,IE-WW,IE-CE,IE-CO,IE-KY,IE-LK,IE-TA,IE-WD,IE-G,IE-LM,IE-MO,IE-RN,IE-SO,IE-CN,IE-DL,IE-MN</v>
      </c>
      <c r="C127" s="908" t="str">
        <f>C29</f>
        <v>T-LGT-ICE_DST00</v>
      </c>
      <c r="D127" s="908" t="str">
        <f>Commodities!C9</f>
        <v>TRADST</v>
      </c>
      <c r="E127" s="909" t="s">
        <v>935</v>
      </c>
      <c r="F127" s="910">
        <f>'EB2018'!U47/('EB2018'!AI47+'EB2018'!U47)</f>
        <v>0.95903634682608185</v>
      </c>
      <c r="G127" s="910">
        <f>G101</f>
        <v>1</v>
      </c>
      <c r="H127" s="910">
        <f>H101</f>
        <v>1</v>
      </c>
      <c r="I127" s="908">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8" t="str">
        <f>_xlfn.TEXTJOIN(",",TRUE,Regions!$C$3:'Regions'!$AD$3)</f>
        <v>IE,IE-CW,IE-D,IE-KE,IE-KK,IE-LS,IE-LD,IE-LH,IE-MH,IE-OY,IE-WH,IE-WX,IE-WW,IE-CE,IE-CO,IE-KY,IE-LK,IE-TA,IE-WD,IE-G,IE-LM,IE-MO,IE-RN,IE-SO,IE-CN,IE-DL,IE-MN</v>
      </c>
      <c r="C128" s="912" t="str">
        <f>C127</f>
        <v>T-LGT-ICE_DST00</v>
      </c>
      <c r="D128" s="912" t="str">
        <f>Commodities!C9</f>
        <v>TRADST</v>
      </c>
      <c r="E128" s="909" t="s">
        <v>936</v>
      </c>
      <c r="F128" s="913">
        <f>F127</f>
        <v>0.95903634682608185</v>
      </c>
      <c r="G128" s="910">
        <f>G102</f>
        <v>0.95</v>
      </c>
      <c r="H128" s="910">
        <f>H102</f>
        <v>0.9</v>
      </c>
      <c r="I128" s="908">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901" t="str">
        <f>_xlfn.TEXTJOIN(",",TRUE,Regions!$C$3:'Regions'!$AD$3)</f>
        <v>IE,IE-CW,IE-D,IE-KE,IE-KK,IE-LS,IE-LD,IE-LH,IE-MH,IE-OY,IE-WH,IE-WX,IE-WW,IE-CE,IE-CO,IE-KY,IE-LK,IE-TA,IE-WD,IE-G,IE-LM,IE-MO,IE-RN,IE-SO,IE-CN,IE-DL,IE-MN</v>
      </c>
      <c r="C129" s="901" t="str">
        <f>C30</f>
        <v>T-MGT-ICE_DST00</v>
      </c>
      <c r="D129" s="901" t="str">
        <f>Commodities!C9</f>
        <v>TRADST</v>
      </c>
      <c r="E129" s="903" t="s">
        <v>935</v>
      </c>
      <c r="F129" s="905">
        <f>'EB2018'!U46/('EB2018'!U46+'EB2018'!AI46)</f>
        <v>0.95903634682608174</v>
      </c>
      <c r="G129" s="905">
        <v>1</v>
      </c>
      <c r="H129" s="905">
        <v>1</v>
      </c>
      <c r="I129" s="901">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901" t="str">
        <f>_xlfn.TEXTJOIN(",",TRUE,Regions!$C$3:'Regions'!$AD$3)</f>
        <v>IE,IE-CW,IE-D,IE-KE,IE-KK,IE-LS,IE-LD,IE-LH,IE-MH,IE-OY,IE-WH,IE-WX,IE-WW,IE-CE,IE-CO,IE-KY,IE-LK,IE-TA,IE-WD,IE-G,IE-LM,IE-MO,IE-RN,IE-SO,IE-CN,IE-DL,IE-MN</v>
      </c>
      <c r="C130" s="906" t="str">
        <f>C129</f>
        <v>T-MGT-ICE_DST00</v>
      </c>
      <c r="D130" s="906" t="str">
        <f>Commodities!C9</f>
        <v>TRADST</v>
      </c>
      <c r="E130" s="903" t="s">
        <v>936</v>
      </c>
      <c r="F130" s="907">
        <f>F129</f>
        <v>0.95903634682608174</v>
      </c>
      <c r="G130" s="905">
        <v>0.95</v>
      </c>
      <c r="H130" s="905">
        <v>0.9</v>
      </c>
      <c r="I130" s="901">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8" t="str">
        <f>_xlfn.TEXTJOIN(",",TRUE,Regions!$C$3:'Regions'!$AD$3)</f>
        <v>IE,IE-CW,IE-D,IE-KE,IE-KK,IE-LS,IE-LD,IE-LH,IE-MH,IE-OY,IE-WH,IE-WX,IE-WW,IE-CE,IE-CO,IE-KY,IE-LK,IE-TA,IE-WD,IE-G,IE-LM,IE-MO,IE-RN,IE-SO,IE-CN,IE-DL,IE-MN</v>
      </c>
      <c r="C131" s="908" t="str">
        <f>C31</f>
        <v>T-HGT-ICE_DST00</v>
      </c>
      <c r="D131" s="908" t="str">
        <f>Commodities!C9</f>
        <v>TRADST</v>
      </c>
      <c r="E131" s="909" t="s">
        <v>935</v>
      </c>
      <c r="F131" s="910">
        <f>'EB2018'!U46/('EB2018'!U46+'EB2018'!AI46)</f>
        <v>0.95903634682608174</v>
      </c>
      <c r="G131" s="910">
        <v>1</v>
      </c>
      <c r="H131" s="910">
        <v>1</v>
      </c>
      <c r="I131" s="908">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8" t="str">
        <f>_xlfn.TEXTJOIN(",",TRUE,Regions!$C$3:'Regions'!$AD$3)</f>
        <v>IE,IE-CW,IE-D,IE-KE,IE-KK,IE-LS,IE-LD,IE-LH,IE-MH,IE-OY,IE-WH,IE-WX,IE-WW,IE-CE,IE-CO,IE-KY,IE-LK,IE-TA,IE-WD,IE-G,IE-LM,IE-MO,IE-RN,IE-SO,IE-CN,IE-DL,IE-MN</v>
      </c>
      <c r="C132" s="912" t="str">
        <f>C131</f>
        <v>T-HGT-ICE_DST00</v>
      </c>
      <c r="D132" s="912" t="str">
        <f>Commodities!C9</f>
        <v>TRADST</v>
      </c>
      <c r="E132" s="909" t="s">
        <v>936</v>
      </c>
      <c r="F132" s="913">
        <f>F131</f>
        <v>0.95903634682608174</v>
      </c>
      <c r="G132" s="913">
        <v>0.95</v>
      </c>
      <c r="H132" s="910">
        <v>0.9</v>
      </c>
      <c r="I132" s="908">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901" t="str">
        <f>_xlfn.TEXTJOIN(",",TRUE,Regions!$C$3:'Regions'!$AD$3)</f>
        <v>IE,IE-CW,IE-D,IE-KE,IE-KK,IE-LS,IE-LD,IE-LH,IE-MH,IE-OY,IE-WH,IE-WX,IE-WW,IE-CE,IE-CO,IE-KY,IE-LK,IE-TA,IE-WD,IE-G,IE-LM,IE-MO,IE-RN,IE-SO,IE-CN,IE-DL,IE-MN</v>
      </c>
      <c r="C133" s="901" t="str">
        <f>C32</f>
        <v>T-GTR-ICE_DST00</v>
      </c>
      <c r="D133" s="901" t="str">
        <f>Commodities!C9</f>
        <v>TRADST</v>
      </c>
      <c r="E133" s="903" t="s">
        <v>935</v>
      </c>
      <c r="F133" s="905">
        <f>'EB2018'!U50/('EB2018'!U50+'EB2018'!AI50)</f>
        <v>1</v>
      </c>
      <c r="G133" s="905">
        <v>1</v>
      </c>
      <c r="H133" s="905">
        <v>1</v>
      </c>
      <c r="I133" s="901">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901" t="str">
        <f>_xlfn.TEXTJOIN(",",TRUE,Regions!$C$3:'Regions'!$AD$3)</f>
        <v>IE,IE-CW,IE-D,IE-KE,IE-KK,IE-LS,IE-LD,IE-LH,IE-MH,IE-OY,IE-WH,IE-WX,IE-WW,IE-CE,IE-CO,IE-KY,IE-LK,IE-TA,IE-WD,IE-G,IE-LM,IE-MO,IE-RN,IE-SO,IE-CN,IE-DL,IE-MN</v>
      </c>
      <c r="C134" s="906" t="str">
        <f>C133</f>
        <v>T-GTR-ICE_DST00</v>
      </c>
      <c r="D134" s="906" t="str">
        <f>Commodities!C9</f>
        <v>TRADST</v>
      </c>
      <c r="E134" s="903" t="s">
        <v>936</v>
      </c>
      <c r="F134" s="907">
        <f>F133</f>
        <v>1</v>
      </c>
      <c r="G134" s="907">
        <v>1</v>
      </c>
      <c r="H134" s="905">
        <v>0.95</v>
      </c>
      <c r="I134" s="901">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8" t="str">
        <f>_xlfn.TEXTJOIN(",",TRUE,Regions!$C$3:'Regions'!$AD$3)</f>
        <v>IE,IE-CW,IE-D,IE-KE,IE-KK,IE-LS,IE-LD,IE-LH,IE-MH,IE-OY,IE-WH,IE-WX,IE-WW,IE-CE,IE-CO,IE-KY,IE-LK,IE-TA,IE-WD,IE-G,IE-LM,IE-MO,IE-RN,IE-SO,IE-CN,IE-DL,IE-MN</v>
      </c>
      <c r="C135" s="908" t="str">
        <f>C34</f>
        <v>T-TUR_CON00</v>
      </c>
      <c r="D135" s="908" t="str">
        <f>Commodities!C9</f>
        <v>TRADST</v>
      </c>
      <c r="E135" s="909" t="s">
        <v>935</v>
      </c>
      <c r="F135" s="910">
        <f>'EB2018'!U53/('EB2018'!U53+'EB2018'!AI53)</f>
        <v>0.95903634682608174</v>
      </c>
      <c r="G135" s="911">
        <v>1</v>
      </c>
      <c r="H135" s="911">
        <v>1</v>
      </c>
      <c r="I135" s="908">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8" t="str">
        <f>_xlfn.TEXTJOIN(",",TRUE,Regions!$C$3:'Regions'!$AD$3)</f>
        <v>IE,IE-CW,IE-D,IE-KE,IE-KK,IE-LS,IE-LD,IE-LH,IE-MH,IE-OY,IE-WH,IE-WX,IE-WW,IE-CE,IE-CO,IE-KY,IE-LK,IE-TA,IE-WD,IE-G,IE-LM,IE-MO,IE-RN,IE-SO,IE-CN,IE-DL,IE-MN</v>
      </c>
      <c r="C136" s="908" t="str">
        <f>C135</f>
        <v>T-TUR_CON00</v>
      </c>
      <c r="D136" s="908" t="str">
        <f>Commodities!C9</f>
        <v>TRADST</v>
      </c>
      <c r="E136" s="909" t="s">
        <v>936</v>
      </c>
      <c r="F136" s="913">
        <f>F135</f>
        <v>0.95903634682608174</v>
      </c>
      <c r="G136" s="911">
        <v>0.95</v>
      </c>
      <c r="H136" s="911">
        <v>0.9</v>
      </c>
      <c r="I136" s="908">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901" t="str">
        <f>_xlfn.TEXTJOIN(",",TRUE,Regions!$C$3:'Regions'!$AD$3)</f>
        <v>IE,IE-CW,IE-D,IE-KE,IE-KK,IE-LS,IE-LD,IE-LH,IE-MH,IE-OY,IE-WH,IE-WX,IE-WW,IE-CE,IE-CO,IE-KY,IE-LK,IE-TA,IE-WD,IE-G,IE-LM,IE-MO,IE-RN,IE-SO,IE-CN,IE-DL,IE-MN</v>
      </c>
      <c r="C137" s="901" t="str">
        <f>C35</f>
        <v>T-NAV_CON00</v>
      </c>
      <c r="D137" s="901" t="str">
        <f>Commodities!C9</f>
        <v>TRADST</v>
      </c>
      <c r="E137" s="903" t="s">
        <v>935</v>
      </c>
      <c r="F137" s="905">
        <v>1</v>
      </c>
      <c r="G137" s="905">
        <v>1</v>
      </c>
      <c r="H137" s="905">
        <v>1</v>
      </c>
      <c r="I137" s="901">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901" t="str">
        <f>_xlfn.TEXTJOIN(",",TRUE,Regions!$C$3:'Regions'!$AD$3)</f>
        <v>IE,IE-CW,IE-D,IE-KE,IE-KK,IE-LS,IE-LD,IE-LH,IE-MH,IE-OY,IE-WH,IE-WX,IE-WW,IE-CE,IE-CO,IE-KY,IE-LK,IE-TA,IE-WD,IE-G,IE-LM,IE-MO,IE-RN,IE-SO,IE-CN,IE-DL,IE-MN</v>
      </c>
      <c r="C138" s="901" t="str">
        <f>C137</f>
        <v>T-NAV_CON00</v>
      </c>
      <c r="D138" s="901" t="str">
        <f>Commodities!C9</f>
        <v>TRADST</v>
      </c>
      <c r="E138" s="903" t="s">
        <v>936</v>
      </c>
      <c r="F138" s="907">
        <v>1</v>
      </c>
      <c r="G138" s="907">
        <v>1</v>
      </c>
      <c r="H138" s="905">
        <v>0.9</v>
      </c>
      <c r="I138" s="901">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8" t="str">
        <f>_xlfn.TEXTJOIN(",",TRUE,Regions!$C$3:'Regions'!$AD$3)</f>
        <v>IE,IE-CW,IE-D,IE-KE,IE-KK,IE-LS,IE-LD,IE-LH,IE-MH,IE-OY,IE-WH,IE-WX,IE-WW,IE-CE,IE-CO,IE-KY,IE-LK,IE-TA,IE-WD,IE-G,IE-LM,IE-MO,IE-RN,IE-SO,IE-CN,IE-DL,IE-MN</v>
      </c>
      <c r="C139" s="908" t="str">
        <f>C36</f>
        <v>T-OTH_CON00</v>
      </c>
      <c r="D139" s="908" t="str">
        <f>Commodities!C8</f>
        <v>TRAGSL</v>
      </c>
      <c r="E139" s="909" t="s">
        <v>935</v>
      </c>
      <c r="F139" s="910">
        <f>'EB2018'!P55/('EB2018'!AQ55)</f>
        <v>0.27039385491167939</v>
      </c>
      <c r="G139" s="910">
        <f t="shared" ref="G139:G146" si="146">F139</f>
        <v>0.27039385491167939</v>
      </c>
      <c r="H139" s="910">
        <v>0.3</v>
      </c>
      <c r="I139" s="908">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8" t="str">
        <f>_xlfn.TEXTJOIN(",",TRUE,Regions!$C$3:'Regions'!$AD$3)</f>
        <v>IE,IE-CW,IE-D,IE-KE,IE-KK,IE-LS,IE-LD,IE-LH,IE-MH,IE-OY,IE-WH,IE-WX,IE-WW,IE-CE,IE-CO,IE-KY,IE-LK,IE-TA,IE-WD,IE-G,IE-LM,IE-MO,IE-RN,IE-SO,IE-CN,IE-DL,IE-MN</v>
      </c>
      <c r="C140" s="908" t="str">
        <f t="shared" ref="C140:C146" si="147">C139</f>
        <v>T-OTH_CON00</v>
      </c>
      <c r="D140" s="908" t="str">
        <f>Commodities!C8</f>
        <v>TRAGSL</v>
      </c>
      <c r="E140" s="909" t="s">
        <v>936</v>
      </c>
      <c r="F140" s="913">
        <f>F139</f>
        <v>0.27039385491167939</v>
      </c>
      <c r="G140" s="910">
        <f t="shared" si="146"/>
        <v>0.27039385491167939</v>
      </c>
      <c r="H140" s="910">
        <v>0</v>
      </c>
      <c r="I140" s="908">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8" t="str">
        <f>_xlfn.TEXTJOIN(",",TRUE,Regions!$C$3:'Regions'!$AD$3)</f>
        <v>IE,IE-CW,IE-D,IE-KE,IE-KK,IE-LS,IE-LD,IE-LH,IE-MH,IE-OY,IE-WH,IE-WX,IE-WW,IE-CE,IE-CO,IE-KY,IE-LK,IE-TA,IE-WD,IE-G,IE-LM,IE-MO,IE-RN,IE-SO,IE-CN,IE-DL,IE-MN</v>
      </c>
      <c r="C141" s="908" t="str">
        <f t="shared" si="147"/>
        <v>T-OTH_CON00</v>
      </c>
      <c r="D141" s="908" t="str">
        <f>Commodities!C9</f>
        <v>TRADST</v>
      </c>
      <c r="E141" s="909" t="s">
        <v>935</v>
      </c>
      <c r="F141" s="910">
        <f>'EB2018'!U55/('EB2018'!AQ55)</f>
        <v>0.64957427938717227</v>
      </c>
      <c r="G141" s="910">
        <f t="shared" si="146"/>
        <v>0.64957427938717227</v>
      </c>
      <c r="H141" s="910">
        <v>0.7</v>
      </c>
      <c r="I141" s="908">
        <v>5</v>
      </c>
      <c r="K141" s="422"/>
      <c r="AH141" s="193"/>
    </row>
    <row r="142" spans="2:34" s="492" customFormat="1">
      <c r="B142" s="908" t="str">
        <f>_xlfn.TEXTJOIN(",",TRUE,Regions!$C$3:'Regions'!$AD$3)</f>
        <v>IE,IE-CW,IE-D,IE-KE,IE-KK,IE-LS,IE-LD,IE-LH,IE-MH,IE-OY,IE-WH,IE-WX,IE-WW,IE-CE,IE-CO,IE-KY,IE-LK,IE-TA,IE-WD,IE-G,IE-LM,IE-MO,IE-RN,IE-SO,IE-CN,IE-DL,IE-MN</v>
      </c>
      <c r="C142" s="908" t="str">
        <f t="shared" si="147"/>
        <v>T-OTH_CON00</v>
      </c>
      <c r="D142" s="908" t="str">
        <f>Commodities!C9</f>
        <v>TRADST</v>
      </c>
      <c r="E142" s="909" t="s">
        <v>936</v>
      </c>
      <c r="F142" s="913">
        <f>F141</f>
        <v>0.64957427938717227</v>
      </c>
      <c r="G142" s="910">
        <f t="shared" si="146"/>
        <v>0.64957427938717227</v>
      </c>
      <c r="H142" s="910">
        <v>0</v>
      </c>
      <c r="I142" s="908">
        <v>5</v>
      </c>
      <c r="K142" s="422"/>
      <c r="AH142" s="193"/>
    </row>
    <row r="143" spans="2:34" s="492" customFormat="1">
      <c r="B143" s="908" t="str">
        <f>_xlfn.TEXTJOIN(",",TRUE,Regions!$C$3:'Regions'!$AD$3)</f>
        <v>IE,IE-CW,IE-D,IE-KE,IE-KK,IE-LS,IE-LD,IE-LH,IE-MH,IE-OY,IE-WH,IE-WX,IE-WW,IE-CE,IE-CO,IE-KY,IE-LK,IE-TA,IE-WD,IE-G,IE-LM,IE-MO,IE-RN,IE-SO,IE-CN,IE-DL,IE-MN</v>
      </c>
      <c r="C143" s="908" t="str">
        <f t="shared" si="147"/>
        <v>T-OTH_CON00</v>
      </c>
      <c r="D143" s="908" t="str">
        <f>Commodities!C13</f>
        <v>TRACNG</v>
      </c>
      <c r="E143" s="909" t="s">
        <v>935</v>
      </c>
      <c r="F143" s="910">
        <f>'EB2018'!AA55/'EB2018'!AQ55</f>
        <v>4.3302610301174861E-2</v>
      </c>
      <c r="G143" s="910">
        <f t="shared" si="146"/>
        <v>4.3302610301174861E-2</v>
      </c>
      <c r="H143" s="910">
        <v>0.05</v>
      </c>
      <c r="I143" s="908">
        <v>5</v>
      </c>
      <c r="K143" s="422"/>
      <c r="AH143" s="193"/>
    </row>
    <row r="144" spans="2:34" s="492" customFormat="1">
      <c r="B144" s="908" t="str">
        <f>_xlfn.TEXTJOIN(",",TRUE,Regions!$C$3:'Regions'!$AD$3)</f>
        <v>IE,IE-CW,IE-D,IE-KE,IE-KK,IE-LS,IE-LD,IE-LH,IE-MH,IE-OY,IE-WH,IE-WX,IE-WW,IE-CE,IE-CO,IE-KY,IE-LK,IE-TA,IE-WD,IE-G,IE-LM,IE-MO,IE-RN,IE-SO,IE-CN,IE-DL,IE-MN</v>
      </c>
      <c r="C144" s="908" t="str">
        <f t="shared" si="147"/>
        <v>T-OTH_CON00</v>
      </c>
      <c r="D144" s="908" t="str">
        <f>Commodities!C13</f>
        <v>TRACNG</v>
      </c>
      <c r="E144" s="909" t="s">
        <v>936</v>
      </c>
      <c r="F144" s="913">
        <f>F143</f>
        <v>4.3302610301174861E-2</v>
      </c>
      <c r="G144" s="910">
        <f t="shared" si="146"/>
        <v>4.3302610301174861E-2</v>
      </c>
      <c r="H144" s="910">
        <v>0</v>
      </c>
      <c r="I144" s="908">
        <v>5</v>
      </c>
      <c r="K144" s="422"/>
      <c r="AH144" s="193"/>
    </row>
    <row r="145" spans="2:34" s="492" customFormat="1">
      <c r="B145" s="920" t="str">
        <f>_xlfn.TEXTJOIN(",",TRUE,Regions!$C$3:'Regions'!$AD$3)</f>
        <v>IE,IE-CW,IE-D,IE-KE,IE-KK,IE-LS,IE-LD,IE-LH,IE-MH,IE-OY,IE-WH,IE-WX,IE-WW,IE-CE,IE-CO,IE-KY,IE-LK,IE-TA,IE-WD,IE-G,IE-LM,IE-MO,IE-RN,IE-SO,IE-CN,IE-DL,IE-MN</v>
      </c>
      <c r="C145" s="920" t="str">
        <f t="shared" si="147"/>
        <v>T-OTH_CON00</v>
      </c>
      <c r="D145" s="920" t="str">
        <f>Commodities!C11</f>
        <v>TRABDL</v>
      </c>
      <c r="E145" s="921" t="s">
        <v>935</v>
      </c>
      <c r="F145" s="922">
        <f>'EB2018'!AI55/'EB2018'!AQ55</f>
        <v>2.774549221160999E-2</v>
      </c>
      <c r="G145" s="922">
        <f t="shared" si="146"/>
        <v>2.774549221160999E-2</v>
      </c>
      <c r="H145" s="922">
        <v>0.2</v>
      </c>
      <c r="I145" s="920">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15" t="s">
        <v>936</v>
      </c>
      <c r="F146" s="916">
        <f>F145</f>
        <v>2.774549221160999E-2</v>
      </c>
      <c r="G146" s="916">
        <f t="shared" si="146"/>
        <v>2.774549221160999E-2</v>
      </c>
      <c r="H146" s="916">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6">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1044</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1045</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1046</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1047</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 customHeight="1">
      <c r="C225" s="179" t="s">
        <v>470</v>
      </c>
      <c r="D225" s="180">
        <v>33</v>
      </c>
    </row>
    <row r="226" spans="3:34" ht="14.4" customHeight="1">
      <c r="C226" s="136"/>
      <c r="D226" s="136"/>
      <c r="AH226" s="201"/>
    </row>
    <row r="227" spans="3:34" ht="26.4" customHeight="1">
      <c r="C227" s="136"/>
      <c r="D227" s="136"/>
    </row>
    <row r="228" spans="3:34" ht="14.4" customHeight="1">
      <c r="C228" s="173" t="s">
        <v>473</v>
      </c>
      <c r="D228" s="174"/>
    </row>
    <row r="229" spans="3:34" ht="14.4" customHeight="1">
      <c r="C229" s="175" t="s">
        <v>467</v>
      </c>
      <c r="D229" s="176" t="s">
        <v>474</v>
      </c>
    </row>
    <row r="230" spans="3:34" ht="14.4"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8"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2"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32" t="s">
        <v>490</v>
      </c>
      <c r="D244" s="932"/>
      <c r="E244" s="932"/>
      <c r="F244" s="932"/>
      <c r="G244" s="932"/>
      <c r="H244" s="932"/>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96" t="s">
        <v>491</v>
      </c>
      <c r="D247" s="796"/>
      <c r="E247" s="796"/>
      <c r="F247" s="796"/>
      <c r="G247" s="796"/>
      <c r="H247" s="796"/>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82.8">
      <c r="C277" s="797" t="s">
        <v>114</v>
      </c>
      <c r="D277" s="798"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6.4">
      <c r="C278" s="799"/>
      <c r="D278" s="800"/>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6">
      <c r="C279" s="799"/>
      <c r="D279" s="800"/>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6.4">
      <c r="C280" s="799"/>
      <c r="D280" s="801"/>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6.4">
      <c r="C281" s="799"/>
      <c r="D281" s="802"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6">
      <c r="C282" s="799"/>
      <c r="D282" s="803"/>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6">
      <c r="C283" s="799"/>
      <c r="D283" s="803"/>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6">
      <c r="C284" s="799"/>
      <c r="D284" s="803"/>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6">
      <c r="C285" s="804"/>
      <c r="D285" s="805"/>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6">
      <c r="C286" s="806"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6">
      <c r="C287" s="807"/>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6">
      <c r="C288" s="808"/>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82.8">
      <c r="C289" s="806" t="s">
        <v>39</v>
      </c>
      <c r="D289" s="798"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6.4">
      <c r="C290" s="807"/>
      <c r="D290" s="800"/>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6.4">
      <c r="C291" s="807"/>
      <c r="D291" s="801"/>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6">
      <c r="C292" s="808"/>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1.2">
      <c r="C299" s="790" t="s">
        <v>699</v>
      </c>
      <c r="D299" s="790"/>
      <c r="E299" s="790"/>
      <c r="F299" s="790"/>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 thickBot="1">
      <c r="C300" s="809" t="s">
        <v>161</v>
      </c>
      <c r="D300" s="810"/>
      <c r="E300" s="810"/>
      <c r="F300" s="810"/>
      <c r="G300" s="810"/>
      <c r="H300" s="810"/>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6"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3.4"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40.200000000000003"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32.6"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6.2"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9" t="s">
        <v>705</v>
      </c>
      <c r="D308" s="789"/>
      <c r="E308" s="789" t="s">
        <v>706</v>
      </c>
      <c r="F308" s="789"/>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4.4"/>
  <cols>
    <col min="1" max="1" width="9.109375" style="492"/>
    <col min="2" max="2" width="22.44140625" bestFit="1" customWidth="1"/>
    <col min="3" max="3" width="13.6640625" customWidth="1"/>
    <col min="4" max="4" width="13.6640625" style="201" customWidth="1"/>
    <col min="5" max="5" width="16.5546875" style="190" bestFit="1" customWidth="1"/>
    <col min="6" max="13" width="9" customWidth="1"/>
    <col min="14" max="14" width="10.88671875" customWidth="1"/>
    <col min="15" max="31" width="9" customWidth="1"/>
  </cols>
  <sheetData>
    <row r="1" spans="1:31" s="408" customFormat="1">
      <c r="A1" s="492"/>
    </row>
    <row r="2" spans="1:31" s="408" customFormat="1">
      <c r="A2" s="492"/>
    </row>
    <row r="3" spans="1:31" s="408" customFormat="1" ht="18">
      <c r="A3" s="492"/>
      <c r="B3" s="934" t="s">
        <v>806</v>
      </c>
      <c r="C3" s="934"/>
      <c r="D3" s="934"/>
      <c r="E3" s="934"/>
    </row>
    <row r="4" spans="1:31" s="408" customFormat="1">
      <c r="A4" s="492"/>
    </row>
    <row r="5" spans="1:31" s="408" customFormat="1">
      <c r="A5" s="492"/>
      <c r="E5" s="466" t="s">
        <v>918</v>
      </c>
    </row>
    <row r="6" spans="1:31" s="408" customFormat="1" ht="1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795</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795</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795</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795</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795</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795</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795</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795</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795</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795</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795</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795</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795</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795</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795</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795</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795</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795</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795</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795</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795</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795</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795</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795</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28.8">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33" t="s">
        <v>9</v>
      </c>
      <c r="C96" s="186" t="s">
        <v>443</v>
      </c>
      <c r="D96" s="128">
        <v>1.24</v>
      </c>
      <c r="E96" s="128">
        <v>1.25</v>
      </c>
      <c r="F96" s="128">
        <v>1.26</v>
      </c>
      <c r="G96" s="128">
        <v>1.26</v>
      </c>
      <c r="H96" s="128">
        <v>1.33</v>
      </c>
      <c r="I96" s="128">
        <v>1.34</v>
      </c>
      <c r="J96" s="128">
        <v>1.38</v>
      </c>
      <c r="K96" s="128">
        <v>1.38</v>
      </c>
      <c r="L96" s="201"/>
      <c r="M96" s="201"/>
      <c r="N96" s="190"/>
    </row>
    <row r="97" spans="2:14">
      <c r="B97" s="933"/>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33" t="s">
        <v>10</v>
      </c>
      <c r="C98" s="186" t="s">
        <v>443</v>
      </c>
      <c r="D98" s="128">
        <v>1.21</v>
      </c>
      <c r="E98" s="128">
        <v>1.22</v>
      </c>
      <c r="F98" s="128">
        <v>1.23</v>
      </c>
      <c r="G98" s="128">
        <v>1.23</v>
      </c>
      <c r="H98" s="128">
        <v>1.2</v>
      </c>
      <c r="I98" s="128">
        <v>1.23</v>
      </c>
      <c r="J98" s="128">
        <v>1.22</v>
      </c>
      <c r="K98" s="128">
        <v>1.22</v>
      </c>
      <c r="L98" s="201"/>
      <c r="M98" s="201"/>
      <c r="N98" s="190"/>
    </row>
    <row r="99" spans="2:14">
      <c r="B99" s="933"/>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33" t="s">
        <v>11</v>
      </c>
      <c r="C100" s="186" t="s">
        <v>443</v>
      </c>
      <c r="D100" s="128">
        <v>1.64</v>
      </c>
      <c r="E100" s="128">
        <v>1.65</v>
      </c>
      <c r="F100" s="128">
        <v>1.66</v>
      </c>
      <c r="G100" s="128">
        <v>1.68</v>
      </c>
      <c r="H100" s="128">
        <v>1.7</v>
      </c>
      <c r="I100" s="128">
        <v>1.83</v>
      </c>
      <c r="J100" s="128">
        <v>1.85</v>
      </c>
      <c r="K100" s="128">
        <v>1.85</v>
      </c>
      <c r="L100" s="201"/>
      <c r="M100" s="201"/>
      <c r="N100" s="190"/>
    </row>
    <row r="101" spans="2:14">
      <c r="B101" s="933"/>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6">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4.4"/>
  <cols>
    <col min="1" max="1" width="28" customWidth="1"/>
    <col min="2" max="2" width="18.88671875" customWidth="1"/>
    <col min="3" max="3" width="17.6640625" customWidth="1"/>
    <col min="4" max="4" width="16.88671875" style="25" customWidth="1"/>
    <col min="5" max="5" width="15.6640625" style="25"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6" t="s">
        <v>808</v>
      </c>
      <c r="B2" s="77"/>
      <c r="C2" s="77"/>
      <c r="D2" s="77"/>
      <c r="E2" s="77"/>
      <c r="F2" s="77"/>
      <c r="G2" s="77"/>
    </row>
    <row r="3" spans="1:29" ht="1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1051</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916</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905</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908</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906</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907</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6">
      <c r="A31" s="143" t="s">
        <v>910</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6">
      <c r="A45" s="143" t="s">
        <v>912</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6">
      <c r="A59" s="143" t="s">
        <v>911</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6">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41" t="s">
        <v>16</v>
      </c>
      <c r="B89" s="941"/>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6">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6.2">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6.2">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6.2">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6.2">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6.2">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6.2">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6.2">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40" t="s">
        <v>16</v>
      </c>
      <c r="B110" s="940"/>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6">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42"/>
      <c r="H130" s="942"/>
      <c r="I130" s="235"/>
      <c r="J130" s="235"/>
      <c r="Z130" s="187"/>
      <c r="AA130" s="187"/>
      <c r="AB130" s="187"/>
    </row>
    <row r="131" spans="1:30" s="116" customFormat="1">
      <c r="A131" s="236" t="s">
        <v>36</v>
      </c>
      <c r="B131" s="237">
        <v>0.97050000000000003</v>
      </c>
      <c r="C131" s="237">
        <v>0.97640000000000005</v>
      </c>
      <c r="D131" s="187"/>
      <c r="E131" s="187"/>
      <c r="F131" s="187"/>
      <c r="G131" s="942"/>
      <c r="H131" s="942"/>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6">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6">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6">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6">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6">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6">
      <c r="A206" s="143" t="s">
        <v>885</v>
      </c>
      <c r="B206" s="375"/>
      <c r="C206" s="375"/>
      <c r="I206" s="943" t="s">
        <v>880</v>
      </c>
      <c r="J206" s="943"/>
      <c r="K206" s="943"/>
      <c r="L206" s="943"/>
      <c r="M206" s="943"/>
      <c r="N206" s="943"/>
      <c r="O206" s="943"/>
      <c r="P206" s="943"/>
      <c r="Q206" s="943"/>
      <c r="R206" s="943"/>
      <c r="S206" s="943"/>
      <c r="T206" s="943"/>
      <c r="U206" s="943"/>
      <c r="V206" s="943"/>
      <c r="W206" s="943"/>
      <c r="X206" s="943"/>
      <c r="Y206" s="943"/>
      <c r="Z206" s="943"/>
      <c r="AA206" s="943"/>
      <c r="AB206" s="943"/>
    </row>
    <row r="207" spans="1:28" s="201" customFormat="1">
      <c r="A207" s="115" t="s">
        <v>848</v>
      </c>
      <c r="B207" s="115" t="s">
        <v>434</v>
      </c>
      <c r="C207" s="115" t="s">
        <v>849</v>
      </c>
      <c r="I207" s="944" t="s">
        <v>871</v>
      </c>
      <c r="J207" s="946" t="s">
        <v>309</v>
      </c>
      <c r="K207" s="946"/>
      <c r="L207" s="946"/>
      <c r="M207" s="14"/>
      <c r="N207" s="946" t="s">
        <v>650</v>
      </c>
      <c r="O207" s="946"/>
      <c r="P207" s="946"/>
      <c r="Q207" s="14"/>
      <c r="R207" s="946" t="s">
        <v>311</v>
      </c>
      <c r="S207" s="946"/>
      <c r="T207" s="946"/>
      <c r="U207" s="14"/>
      <c r="V207" s="946" t="s">
        <v>872</v>
      </c>
      <c r="W207" s="946"/>
      <c r="X207" s="946"/>
      <c r="Y207" s="14"/>
      <c r="Z207" s="946" t="s">
        <v>545</v>
      </c>
      <c r="AA207" s="946"/>
      <c r="AB207" s="946"/>
    </row>
    <row r="208" spans="1:28" s="201" customFormat="1" ht="21.6">
      <c r="A208" s="372"/>
      <c r="B208" s="376" t="s">
        <v>909</v>
      </c>
      <c r="C208" s="376" t="s">
        <v>850</v>
      </c>
      <c r="I208" s="945"/>
      <c r="J208" s="379" t="s">
        <v>873</v>
      </c>
      <c r="K208" s="380" t="s">
        <v>874</v>
      </c>
      <c r="L208" s="380" t="s">
        <v>875</v>
      </c>
      <c r="M208" s="381"/>
      <c r="N208" s="379" t="s">
        <v>873</v>
      </c>
      <c r="O208" s="380" t="s">
        <v>874</v>
      </c>
      <c r="P208" s="380" t="s">
        <v>875</v>
      </c>
      <c r="Q208" s="381"/>
      <c r="R208" s="379" t="s">
        <v>873</v>
      </c>
      <c r="S208" s="380" t="s">
        <v>874</v>
      </c>
      <c r="T208" s="380" t="s">
        <v>875</v>
      </c>
      <c r="U208" s="381"/>
      <c r="V208" s="379" t="s">
        <v>873</v>
      </c>
      <c r="W208" s="380" t="s">
        <v>874</v>
      </c>
      <c r="X208" s="380" t="s">
        <v>875</v>
      </c>
      <c r="Y208" s="382"/>
      <c r="Z208" s="379" t="s">
        <v>873</v>
      </c>
      <c r="AA208" s="380" t="s">
        <v>874</v>
      </c>
      <c r="AB208" s="380" t="s">
        <v>875</v>
      </c>
    </row>
    <row r="209" spans="1:28" s="201" customFormat="1">
      <c r="A209" s="201" t="s">
        <v>851</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852</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853</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854</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855</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856</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857</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870</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6">
      <c r="A222" s="143" t="s">
        <v>884</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848</v>
      </c>
      <c r="B223" s="115" t="s">
        <v>858</v>
      </c>
      <c r="C223" s="115" t="s">
        <v>859</v>
      </c>
      <c r="D223" s="115" t="s">
        <v>860</v>
      </c>
      <c r="E223" s="115" t="s">
        <v>861</v>
      </c>
      <c r="F223" s="115" t="s">
        <v>862</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851</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852</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853</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854</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863</v>
      </c>
      <c r="B230" s="377">
        <v>0</v>
      </c>
      <c r="C230" s="377">
        <v>0.1</v>
      </c>
      <c r="D230" s="377">
        <v>0.4</v>
      </c>
      <c r="E230" s="377">
        <v>0.8</v>
      </c>
      <c r="F230" s="377">
        <v>1.6</v>
      </c>
      <c r="G230" s="377">
        <v>0.7</v>
      </c>
      <c r="I230" s="383" t="s">
        <v>876</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864</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855</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865</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866</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867</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868</v>
      </c>
      <c r="B236" s="377">
        <v>1</v>
      </c>
      <c r="C236" s="377">
        <v>0.4</v>
      </c>
      <c r="D236" s="377">
        <v>0.3</v>
      </c>
      <c r="E236" s="377">
        <v>0.6</v>
      </c>
      <c r="F236" s="377">
        <v>0.7</v>
      </c>
      <c r="G236" s="377">
        <v>0.7</v>
      </c>
      <c r="I236" s="383" t="s">
        <v>881</v>
      </c>
    </row>
    <row r="237" spans="1:28" s="201" customFormat="1">
      <c r="A237" s="119" t="s">
        <v>857</v>
      </c>
      <c r="B237" s="378">
        <v>100</v>
      </c>
      <c r="C237" s="378">
        <v>100</v>
      </c>
      <c r="D237" s="378">
        <v>100</v>
      </c>
      <c r="E237" s="378">
        <v>100</v>
      </c>
      <c r="F237" s="378">
        <v>100</v>
      </c>
      <c r="G237" s="378">
        <v>100</v>
      </c>
    </row>
    <row r="238" spans="1:28" s="201" customFormat="1">
      <c r="A238" s="374" t="s">
        <v>869</v>
      </c>
    </row>
    <row r="239" spans="1:28" s="201" customFormat="1"/>
    <row r="240" spans="1:28" s="201" customFormat="1"/>
    <row r="241" spans="1:9" s="201" customFormat="1">
      <c r="F241" s="7"/>
    </row>
    <row r="242" spans="1:9" s="201" customFormat="1">
      <c r="A242" s="201" t="s">
        <v>888</v>
      </c>
      <c r="F242" s="7"/>
    </row>
    <row r="243" spans="1:9" s="201" customFormat="1">
      <c r="A243" s="115" t="s">
        <v>877</v>
      </c>
      <c r="B243" s="113" t="s">
        <v>882</v>
      </c>
      <c r="C243" s="113" t="s">
        <v>883</v>
      </c>
      <c r="D243" s="113" t="s">
        <v>878</v>
      </c>
      <c r="E243" s="113" t="s">
        <v>889</v>
      </c>
      <c r="F243" s="113" t="s">
        <v>517</v>
      </c>
    </row>
    <row r="244" spans="1:9" s="201" customFormat="1">
      <c r="A244" s="201" t="s">
        <v>879</v>
      </c>
      <c r="B244" s="39">
        <v>4</v>
      </c>
      <c r="C244" s="315">
        <f>B194</f>
        <v>0.5</v>
      </c>
      <c r="D244" s="390">
        <f>B244/$B$247</f>
        <v>0.27889325272494597</v>
      </c>
      <c r="E244" s="138">
        <f>$E$247*C244*D244</f>
        <v>7485.229753311015</v>
      </c>
      <c r="F244" s="315">
        <f>E244/$E$247</f>
        <v>0.13944662636247299</v>
      </c>
    </row>
    <row r="245" spans="1:9" s="201" customFormat="1">
      <c r="A245" s="201" t="s">
        <v>887</v>
      </c>
      <c r="B245" s="39">
        <v>17</v>
      </c>
      <c r="C245" s="315">
        <f>C194</f>
        <v>0.41</v>
      </c>
      <c r="D245" s="390">
        <f>B245/$B$247</f>
        <v>1.1852963240810204</v>
      </c>
      <c r="E245" s="138">
        <f>$E$247*C245*D245</f>
        <v>26086.025690288883</v>
      </c>
      <c r="F245" s="315">
        <f>E245/$E$247</f>
        <v>0.48597149287321834</v>
      </c>
      <c r="I245" s="118"/>
    </row>
    <row r="246" spans="1:9" s="201" customFormat="1">
      <c r="A246" s="201" t="s">
        <v>886</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894</v>
      </c>
    </row>
    <row r="249" spans="1:9" s="201" customFormat="1"/>
    <row r="250" spans="1:9" s="201" customFormat="1"/>
    <row r="251" spans="1:9" s="201" customFormat="1"/>
    <row r="252" spans="1:9" s="201" customFormat="1">
      <c r="A252" s="201" t="s">
        <v>892</v>
      </c>
      <c r="F252" s="7"/>
    </row>
    <row r="253" spans="1:9" s="201" customFormat="1">
      <c r="A253" s="115" t="s">
        <v>877</v>
      </c>
      <c r="B253" s="113" t="s">
        <v>882</v>
      </c>
      <c r="C253" s="113" t="s">
        <v>883</v>
      </c>
      <c r="D253" s="113" t="s">
        <v>878</v>
      </c>
      <c r="E253" s="113" t="s">
        <v>889</v>
      </c>
      <c r="F253" s="113" t="s">
        <v>517</v>
      </c>
    </row>
    <row r="254" spans="1:9" s="201" customFormat="1">
      <c r="A254" s="201" t="s">
        <v>879</v>
      </c>
      <c r="B254" s="39">
        <v>4</v>
      </c>
      <c r="C254" s="315">
        <f>B194</f>
        <v>0.5</v>
      </c>
      <c r="D254" s="390">
        <f>B254/$B$257</f>
        <v>0.38095238095238093</v>
      </c>
      <c r="E254" s="314">
        <f>$E$257*C254*D254</f>
        <v>238.72184365296803</v>
      </c>
      <c r="F254" s="315">
        <f>E254/$E$257</f>
        <v>0.19047619047619047</v>
      </c>
    </row>
    <row r="255" spans="1:9" s="201" customFormat="1">
      <c r="A255" s="201" t="s">
        <v>887</v>
      </c>
      <c r="B255" s="39">
        <v>14</v>
      </c>
      <c r="C255" s="315">
        <f>C194</f>
        <v>0.41</v>
      </c>
      <c r="D255" s="390">
        <f>B255/$B$257</f>
        <v>1.3333333333333333</v>
      </c>
      <c r="E255" s="314">
        <f>$E$257*C255*D255</f>
        <v>685.13169128401819</v>
      </c>
      <c r="F255" s="315">
        <f>E255/$E$257</f>
        <v>0.54666666666666663</v>
      </c>
    </row>
    <row r="256" spans="1:9" s="201" customFormat="1">
      <c r="A256" s="201" t="s">
        <v>886</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898</v>
      </c>
      <c r="F261" s="7"/>
    </row>
    <row r="262" spans="1:6" s="201" customFormat="1">
      <c r="A262" s="115" t="s">
        <v>877</v>
      </c>
      <c r="B262" s="113" t="s">
        <v>882</v>
      </c>
      <c r="C262" s="113" t="s">
        <v>883</v>
      </c>
      <c r="D262" s="113" t="s">
        <v>878</v>
      </c>
      <c r="E262" s="113" t="s">
        <v>889</v>
      </c>
      <c r="F262" s="113" t="s">
        <v>517</v>
      </c>
    </row>
    <row r="263" spans="1:6" s="201" customFormat="1">
      <c r="A263" s="201" t="s">
        <v>879</v>
      </c>
      <c r="B263" s="39">
        <v>4</v>
      </c>
      <c r="C263" s="315">
        <f>B194</f>
        <v>0.5</v>
      </c>
      <c r="D263" s="390">
        <f>B263/$B$266</f>
        <v>0.24539877300613497</v>
      </c>
      <c r="E263" s="314">
        <f>$E$266*C263*D263</f>
        <v>1204.4243616479548</v>
      </c>
      <c r="F263" s="315">
        <f>E263/$E$266</f>
        <v>0.12269938650306748</v>
      </c>
    </row>
    <row r="264" spans="1:6" s="201" customFormat="1">
      <c r="A264" s="201" t="s">
        <v>887</v>
      </c>
      <c r="B264" s="39">
        <v>17</v>
      </c>
      <c r="C264" s="315">
        <f>C194</f>
        <v>0.41</v>
      </c>
      <c r="D264" s="390">
        <f>B264/$B$266</f>
        <v>1.0429447852760736</v>
      </c>
      <c r="E264" s="314">
        <f>$E$266*C264*D264</f>
        <v>4197.418900343122</v>
      </c>
      <c r="F264" s="315">
        <f>E264/$E$266</f>
        <v>0.4276073619631901</v>
      </c>
    </row>
    <row r="265" spans="1:6" s="201" customFormat="1">
      <c r="A265" s="201" t="s">
        <v>886</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893</v>
      </c>
      <c r="F270" s="7"/>
    </row>
    <row r="271" spans="1:6" s="201" customFormat="1">
      <c r="A271" s="115" t="s">
        <v>877</v>
      </c>
      <c r="B271" s="113" t="s">
        <v>882</v>
      </c>
      <c r="C271" s="113" t="s">
        <v>883</v>
      </c>
      <c r="D271" s="113" t="s">
        <v>878</v>
      </c>
      <c r="E271" s="113" t="s">
        <v>889</v>
      </c>
      <c r="F271" s="113" t="s">
        <v>517</v>
      </c>
    </row>
    <row r="272" spans="1:6" s="201" customFormat="1">
      <c r="A272" s="201" t="s">
        <v>879</v>
      </c>
      <c r="B272" s="39">
        <v>4</v>
      </c>
      <c r="C272" s="315">
        <f>C254</f>
        <v>0.5</v>
      </c>
      <c r="D272" s="390">
        <f>B272/$B$274</f>
        <v>0.29197080291970806</v>
      </c>
      <c r="E272" s="314">
        <f>$E$274*C272*D272</f>
        <v>17.503649635036499</v>
      </c>
      <c r="F272" s="315">
        <f>E272/$E$274</f>
        <v>0.14598540145985403</v>
      </c>
    </row>
    <row r="273" spans="1:29" s="201" customFormat="1">
      <c r="A273" s="201" t="s">
        <v>887</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891</v>
      </c>
    </row>
    <row r="279" spans="1:29" s="201" customFormat="1">
      <c r="A279" s="115" t="s">
        <v>877</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879</v>
      </c>
      <c r="B280" s="201" t="s">
        <v>890</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887</v>
      </c>
      <c r="B281" s="201" t="s">
        <v>890</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886</v>
      </c>
      <c r="B282" s="201" t="s">
        <v>890</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890</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895</v>
      </c>
    </row>
    <row r="288" spans="1:29" s="201" customFormat="1">
      <c r="A288" s="115" t="s">
        <v>877</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879</v>
      </c>
      <c r="B289" s="201" t="s">
        <v>890</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887</v>
      </c>
      <c r="B290" s="201" t="s">
        <v>890</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886</v>
      </c>
      <c r="B291" s="201" t="s">
        <v>890</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890</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896</v>
      </c>
    </row>
    <row r="297" spans="1:29" s="201" customFormat="1">
      <c r="A297" s="115" t="s">
        <v>877</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879</v>
      </c>
      <c r="B298" s="201" t="s">
        <v>890</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887</v>
      </c>
      <c r="B299" s="201" t="s">
        <v>890</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890</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897</v>
      </c>
    </row>
    <row r="305" spans="1:30" s="201" customFormat="1">
      <c r="A305" s="115" t="s">
        <v>877</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879</v>
      </c>
      <c r="B306" s="201" t="s">
        <v>890</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887</v>
      </c>
      <c r="B307" s="201" t="s">
        <v>890</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886</v>
      </c>
      <c r="B308" s="201" t="s">
        <v>890</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890</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6">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6">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6">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5"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
      <c r="A355" s="261" t="s">
        <v>649</v>
      </c>
    </row>
    <row r="357" spans="1:29" s="201" customFormat="1" ht="15.6">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6">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7.399999999999999">
      <c r="A367" s="410" t="s">
        <v>1031</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7" t="s">
        <v>1028</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7"/>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7" t="s">
        <v>1029</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7"/>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7" t="s">
        <v>1030</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7"/>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6">
      <c r="A379" s="143" t="s">
        <v>660</v>
      </c>
    </row>
    <row r="380" spans="1:29" ht="17.399999999999999">
      <c r="A380" s="410" t="s">
        <v>1031</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7" t="s">
        <v>1028</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7"/>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7" t="s">
        <v>1029</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7"/>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7" t="s">
        <v>1030</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7"/>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6">
      <c r="A392" s="143" t="s">
        <v>1075</v>
      </c>
    </row>
    <row r="393" spans="1:29" s="492" customFormat="1">
      <c r="A393" s="496" t="s">
        <v>691</v>
      </c>
      <c r="B393" s="496" t="s">
        <v>1074</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1071</v>
      </c>
      <c r="B394" s="492" t="s">
        <v>1065</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1072</v>
      </c>
      <c r="B395" s="492" t="s">
        <v>1066</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1073</v>
      </c>
      <c r="B396" s="492" t="s">
        <v>1067</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6">
      <c r="A401" s="498" t="s">
        <v>1076</v>
      </c>
    </row>
    <row r="402" spans="1:31" s="492" customFormat="1">
      <c r="A402" s="496" t="s">
        <v>691</v>
      </c>
      <c r="B402" s="496" t="s">
        <v>1074</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1071</v>
      </c>
      <c r="B403" s="492" t="s">
        <v>1065</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1072</v>
      </c>
      <c r="B404" s="492" t="s">
        <v>1066</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1073</v>
      </c>
      <c r="B405" s="200" t="s">
        <v>1067</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6">
      <c r="A409" s="143" t="s">
        <v>1036</v>
      </c>
      <c r="L409" s="394"/>
      <c r="M409" s="492"/>
    </row>
    <row r="410" spans="1:31" s="408" customFormat="1" ht="17.399999999999999">
      <c r="A410" s="410" t="s">
        <v>1031</v>
      </c>
      <c r="B410" s="410" t="s">
        <v>657</v>
      </c>
      <c r="C410" s="410" t="s">
        <v>1033</v>
      </c>
      <c r="D410" s="410" t="s">
        <v>1034</v>
      </c>
      <c r="E410" s="410" t="s">
        <v>1064</v>
      </c>
      <c r="F410" s="410" t="s">
        <v>1064</v>
      </c>
      <c r="G410" s="394"/>
      <c r="J410" s="496" t="s">
        <v>1069</v>
      </c>
      <c r="K410" s="496" t="s">
        <v>1068</v>
      </c>
      <c r="L410" s="496" t="s">
        <v>1070</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7" t="s">
        <v>1028</v>
      </c>
      <c r="B411" s="408" t="s">
        <v>651</v>
      </c>
      <c r="E411" s="394"/>
      <c r="F411" s="947">
        <f>D412*1000/(C368+C369)</f>
        <v>20.719511209731053</v>
      </c>
      <c r="G411" s="394"/>
      <c r="I411" s="492" t="s">
        <v>1065</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7"/>
      <c r="B412" s="408" t="s">
        <v>652</v>
      </c>
      <c r="C412" s="408">
        <v>292</v>
      </c>
      <c r="D412" s="408">
        <v>6667</v>
      </c>
      <c r="E412" s="485">
        <f>D412*1000/(C368+C369)</f>
        <v>20.719511209731053</v>
      </c>
      <c r="F412" s="947"/>
      <c r="G412" s="394"/>
      <c r="I412" s="492" t="s">
        <v>1066</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7" t="s">
        <v>1029</v>
      </c>
      <c r="B413" s="408" t="s">
        <v>653</v>
      </c>
      <c r="C413" s="408">
        <v>246</v>
      </c>
      <c r="D413" s="408">
        <v>4107</v>
      </c>
      <c r="E413" s="485">
        <f>D413*1000/(C370)</f>
        <v>904.6255506607929</v>
      </c>
      <c r="F413" s="948">
        <f>(1000*(D413+D414))/(C370+C371)</f>
        <v>1497.4623889795178</v>
      </c>
      <c r="G413" s="394"/>
      <c r="H413" s="492"/>
      <c r="I413" s="492" t="s">
        <v>1067</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7"/>
      <c r="B414" s="408" t="s">
        <v>654</v>
      </c>
      <c r="C414" s="408">
        <v>894</v>
      </c>
      <c r="D414" s="408">
        <v>12416</v>
      </c>
      <c r="E414" s="485">
        <f>D414*1000/(C371)</f>
        <v>1911.9186941792423</v>
      </c>
      <c r="F414" s="948"/>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7" t="s">
        <v>1030</v>
      </c>
      <c r="B415" s="408" t="s">
        <v>655</v>
      </c>
      <c r="C415" s="408">
        <v>2606</v>
      </c>
      <c r="D415" s="408">
        <v>35975</v>
      </c>
      <c r="E415" s="485">
        <f>D415*1000/(C372)</f>
        <v>4375.45609340793</v>
      </c>
      <c r="F415" s="948">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7"/>
      <c r="B416" s="408" t="s">
        <v>656</v>
      </c>
      <c r="C416" s="408">
        <v>7500</v>
      </c>
      <c r="D416" s="408">
        <v>90871</v>
      </c>
      <c r="E416" s="485">
        <f>D416*1000/(C373)</f>
        <v>6766.7734008489088</v>
      </c>
      <c r="F416" s="948"/>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1035</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6">
      <c r="A422" s="143" t="s">
        <v>1032</v>
      </c>
    </row>
    <row r="423" spans="1:31" s="408" customFormat="1" ht="17.399999999999999">
      <c r="A423" s="410" t="s">
        <v>1031</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1028</v>
      </c>
      <c r="B424" s="408" t="s">
        <v>1037</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1029</v>
      </c>
      <c r="B425" s="408" t="s">
        <v>1038</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1030</v>
      </c>
      <c r="B426" s="408" t="s">
        <v>1039</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6">
      <c r="A431" s="143" t="s">
        <v>1048</v>
      </c>
    </row>
    <row r="432" spans="1:31" s="408" customFormat="1" ht="17.399999999999999">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1028</v>
      </c>
      <c r="B433" s="408" t="s">
        <v>1037</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1029</v>
      </c>
      <c r="B434" s="408" t="s">
        <v>1038</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1030</v>
      </c>
      <c r="B435" s="200" t="s">
        <v>1039</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6">
      <c r="A442" s="143" t="s">
        <v>677</v>
      </c>
      <c r="B442" s="201"/>
      <c r="C442" s="201"/>
      <c r="D442" s="201"/>
      <c r="E442" s="201"/>
      <c r="F442" s="201"/>
      <c r="G442" s="201"/>
      <c r="H442" s="201"/>
      <c r="I442" s="201"/>
      <c r="J442" s="201"/>
      <c r="K442" s="201"/>
      <c r="L442" s="201"/>
    </row>
    <row r="443" spans="1:29" ht="15.6">
      <c r="A443" s="115" t="s">
        <v>331</v>
      </c>
      <c r="B443" s="935" t="s">
        <v>674</v>
      </c>
      <c r="C443" s="935"/>
      <c r="D443" s="935"/>
      <c r="E443" s="935"/>
      <c r="F443" s="935"/>
      <c r="G443" s="935"/>
      <c r="H443" s="935"/>
      <c r="I443" s="935"/>
      <c r="J443" s="935"/>
      <c r="K443" s="935"/>
      <c r="L443" s="935"/>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6">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6" t="s">
        <v>679</v>
      </c>
      <c r="C461" s="936"/>
      <c r="D461" s="936"/>
      <c r="E461" s="936"/>
      <c r="F461" s="936"/>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6">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6">
      <c r="A486" s="143" t="s">
        <v>675</v>
      </c>
    </row>
    <row r="487" spans="1:29" s="201" customFormat="1" ht="15.6">
      <c r="A487" s="115" t="s">
        <v>331</v>
      </c>
      <c r="B487" s="935" t="s">
        <v>674</v>
      </c>
      <c r="C487" s="935"/>
      <c r="D487" s="935"/>
      <c r="E487" s="935"/>
      <c r="F487" s="935"/>
      <c r="G487" s="935"/>
      <c r="H487" s="935"/>
      <c r="I487" s="935"/>
      <c r="J487" s="935"/>
      <c r="K487" s="935"/>
      <c r="L487" s="935"/>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6">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6">
      <c r="A505" s="143" t="s">
        <v>676</v>
      </c>
    </row>
    <row r="506" spans="1:12" s="201" customFormat="1" ht="15.6">
      <c r="A506" s="115" t="s">
        <v>331</v>
      </c>
      <c r="B506" s="935" t="s">
        <v>674</v>
      </c>
      <c r="C506" s="935"/>
      <c r="D506" s="935"/>
      <c r="E506" s="935"/>
      <c r="F506" s="935"/>
      <c r="G506" s="935"/>
      <c r="H506" s="935"/>
      <c r="I506" s="935"/>
      <c r="J506" s="935"/>
      <c r="K506" s="935"/>
      <c r="L506" s="935"/>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6">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32" t="s">
        <v>697</v>
      </c>
      <c r="B524" s="932"/>
      <c r="C524" s="932"/>
      <c r="D524" s="932"/>
      <c r="E524" s="932"/>
      <c r="F524" s="932"/>
      <c r="G524" s="932"/>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38" t="s">
        <v>696</v>
      </c>
      <c r="B536" s="938"/>
      <c r="C536" s="938"/>
      <c r="D536" s="938"/>
      <c r="E536" s="938"/>
      <c r="F536" s="938"/>
      <c r="G536" s="938"/>
    </row>
    <row r="537" spans="1:30">
      <c r="A537" s="939" t="s">
        <v>698</v>
      </c>
      <c r="B537" s="939"/>
      <c r="C537" s="939"/>
      <c r="D537" s="939"/>
      <c r="E537" s="939"/>
      <c r="F537" s="939"/>
      <c r="G537" s="939"/>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6">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6">
      <c r="A545" s="115" t="s">
        <v>331</v>
      </c>
      <c r="B545" s="935" t="s">
        <v>674</v>
      </c>
      <c r="C545" s="935"/>
      <c r="D545" s="935"/>
      <c r="E545" s="935"/>
      <c r="F545" s="935"/>
      <c r="G545" s="935"/>
      <c r="H545" s="935"/>
      <c r="I545" s="935"/>
      <c r="J545" s="935"/>
      <c r="K545" s="935"/>
      <c r="L545" s="935"/>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6">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6" t="s">
        <v>679</v>
      </c>
      <c r="C563" s="936"/>
      <c r="D563" s="936"/>
      <c r="E563" s="936"/>
      <c r="F563" s="936"/>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6">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6">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6">
      <c r="A594" s="143" t="s">
        <v>1061</v>
      </c>
    </row>
    <row r="595" spans="1:29" s="408" customFormat="1" ht="17.399999999999999">
      <c r="A595" s="410" t="s">
        <v>1031</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1028</v>
      </c>
      <c r="B596" s="408" t="s">
        <v>1037</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1029</v>
      </c>
      <c r="B597" s="408" t="s">
        <v>1038</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1030</v>
      </c>
      <c r="B598" s="408" t="s">
        <v>1039</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6">
      <c r="A604" s="143" t="s">
        <v>1060</v>
      </c>
    </row>
    <row r="605" spans="1:29" s="408" customFormat="1" ht="17.399999999999999">
      <c r="A605" s="410" t="s">
        <v>1031</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1028</v>
      </c>
      <c r="B606" s="408" t="s">
        <v>1037</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1029</v>
      </c>
      <c r="B607" s="408" t="s">
        <v>1038</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1030</v>
      </c>
      <c r="B608" s="408" t="s">
        <v>1039</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6">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6">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abSelected="1" zoomScale="70" zoomScaleNormal="70" workbookViewId="0">
      <selection activeCell="F80" sqref="F80"/>
    </sheetView>
  </sheetViews>
  <sheetFormatPr defaultRowHeight="14.4"/>
  <cols>
    <col min="1" max="1" width="9.109375" style="492"/>
    <col min="2" max="2" width="22.44140625" bestFit="1" customWidth="1"/>
    <col min="3" max="3" width="12.109375" style="201" customWidth="1"/>
    <col min="4" max="4" width="11" customWidth="1"/>
    <col min="5" max="30" width="9.5546875" customWidth="1"/>
  </cols>
  <sheetData>
    <row r="1" spans="1:32">
      <c r="B1" s="201"/>
      <c r="F1" s="118"/>
    </row>
    <row r="2" spans="1:32">
      <c r="B2" s="190"/>
      <c r="D2" s="190"/>
      <c r="E2" s="190"/>
      <c r="F2" s="190"/>
    </row>
    <row r="3" spans="1:32">
      <c r="B3" s="201"/>
      <c r="D3" s="195"/>
      <c r="E3" s="190"/>
      <c r="F3" s="190"/>
      <c r="AE3" s="190"/>
      <c r="AF3" s="190"/>
    </row>
    <row r="4" spans="1:32" ht="1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913</v>
      </c>
      <c r="D5" s="201" t="s">
        <v>807</v>
      </c>
      <c r="E5" s="794">
        <v>1500</v>
      </c>
      <c r="F5" s="794">
        <v>1500</v>
      </c>
      <c r="G5" s="794">
        <v>1500</v>
      </c>
      <c r="H5" s="794">
        <v>1500</v>
      </c>
      <c r="I5" s="794">
        <v>1500</v>
      </c>
      <c r="J5" s="794">
        <v>1500</v>
      </c>
      <c r="K5" s="794">
        <v>1500</v>
      </c>
      <c r="L5" s="794">
        <v>1500</v>
      </c>
      <c r="M5" s="794">
        <v>1500</v>
      </c>
      <c r="N5" s="794">
        <v>1500</v>
      </c>
      <c r="O5" s="794">
        <v>1500</v>
      </c>
      <c r="P5" s="794">
        <v>1500</v>
      </c>
      <c r="Q5" s="794">
        <v>1500</v>
      </c>
      <c r="R5" s="794">
        <v>1500</v>
      </c>
      <c r="S5" s="794">
        <v>1500</v>
      </c>
      <c r="T5" s="794">
        <v>1500</v>
      </c>
      <c r="U5" s="794">
        <v>1500</v>
      </c>
      <c r="V5" s="794">
        <v>1500</v>
      </c>
      <c r="W5" s="794">
        <v>1500</v>
      </c>
      <c r="X5" s="794">
        <v>1500</v>
      </c>
      <c r="Y5" s="794">
        <v>1500</v>
      </c>
      <c r="Z5" s="794">
        <v>1500</v>
      </c>
      <c r="AA5" s="794">
        <v>1500</v>
      </c>
      <c r="AB5" s="794">
        <v>1500</v>
      </c>
      <c r="AC5" s="794">
        <v>1500</v>
      </c>
      <c r="AD5" s="794">
        <v>1500</v>
      </c>
      <c r="AE5" s="794">
        <v>1500</v>
      </c>
    </row>
    <row r="6" spans="1:32" s="201" customFormat="1">
      <c r="A6" s="492"/>
      <c r="B6" s="201" t="str">
        <f>Processes!D7</f>
        <v>T-CYC_CYC</v>
      </c>
      <c r="C6" s="201" t="s">
        <v>913</v>
      </c>
      <c r="D6" s="201" t="s">
        <v>807</v>
      </c>
      <c r="E6" s="794">
        <v>1500</v>
      </c>
      <c r="F6" s="794">
        <v>1500</v>
      </c>
      <c r="G6" s="794">
        <v>1500</v>
      </c>
      <c r="H6" s="794">
        <v>1500</v>
      </c>
      <c r="I6" s="794">
        <v>1500</v>
      </c>
      <c r="J6" s="794">
        <v>1500</v>
      </c>
      <c r="K6" s="794">
        <v>1500</v>
      </c>
      <c r="L6" s="794">
        <v>1500</v>
      </c>
      <c r="M6" s="794">
        <v>1500</v>
      </c>
      <c r="N6" s="794">
        <v>1500</v>
      </c>
      <c r="O6" s="794">
        <v>1500</v>
      </c>
      <c r="P6" s="794">
        <v>1500</v>
      </c>
      <c r="Q6" s="794">
        <v>1500</v>
      </c>
      <c r="R6" s="794">
        <v>1500</v>
      </c>
      <c r="S6" s="794">
        <v>1500</v>
      </c>
      <c r="T6" s="794">
        <v>1500</v>
      </c>
      <c r="U6" s="794">
        <v>1500</v>
      </c>
      <c r="V6" s="794">
        <v>1500</v>
      </c>
      <c r="W6" s="794">
        <v>1500</v>
      </c>
      <c r="X6" s="794">
        <v>1500</v>
      </c>
      <c r="Y6" s="794">
        <v>1500</v>
      </c>
      <c r="Z6" s="794">
        <v>1500</v>
      </c>
      <c r="AA6" s="794">
        <v>1500</v>
      </c>
      <c r="AB6" s="794">
        <v>1500</v>
      </c>
      <c r="AC6" s="794">
        <v>1500</v>
      </c>
      <c r="AD6" s="794">
        <v>1500</v>
      </c>
      <c r="AE6" s="794">
        <v>1500</v>
      </c>
    </row>
    <row r="7" spans="1:32">
      <c r="B7" s="190" t="str">
        <f>Processes!D9</f>
        <v>T-MOT-ICE_GSL00</v>
      </c>
      <c r="C7" s="201" t="s">
        <v>913</v>
      </c>
      <c r="D7" t="s">
        <v>807</v>
      </c>
      <c r="E7" s="794">
        <v>587.97955123032</v>
      </c>
      <c r="F7" s="794">
        <v>587.97955123032</v>
      </c>
      <c r="G7" s="794">
        <v>587.97955123032</v>
      </c>
      <c r="H7" s="794">
        <v>587.97955123032</v>
      </c>
      <c r="I7" s="794">
        <v>587.97955123032</v>
      </c>
      <c r="J7" s="794">
        <v>587.97955123032</v>
      </c>
      <c r="K7" s="794">
        <v>587.97955123032</v>
      </c>
      <c r="L7" s="794">
        <v>587.97955123032</v>
      </c>
      <c r="M7" s="794">
        <v>587.97955123032</v>
      </c>
      <c r="N7" s="794">
        <v>587.97955123032</v>
      </c>
      <c r="O7" s="794">
        <v>587.97955123032</v>
      </c>
      <c r="P7" s="794">
        <v>587.97955123032</v>
      </c>
      <c r="Q7" s="794">
        <v>587.97955123032</v>
      </c>
      <c r="R7" s="794">
        <v>587.97955123032</v>
      </c>
      <c r="S7" s="794">
        <v>587.97955123032</v>
      </c>
      <c r="T7" s="794">
        <v>587.97955123032</v>
      </c>
      <c r="U7" s="794">
        <v>587.97955123032</v>
      </c>
      <c r="V7" s="794">
        <v>587.97955123032</v>
      </c>
      <c r="W7" s="794">
        <v>587.97955123032</v>
      </c>
      <c r="X7" s="794">
        <v>587.97955123032</v>
      </c>
      <c r="Y7" s="794">
        <v>587.97955123032</v>
      </c>
      <c r="Z7" s="794">
        <v>587.97955123032</v>
      </c>
      <c r="AA7" s="794">
        <v>587.97955123032</v>
      </c>
      <c r="AB7" s="794">
        <v>587.97955123032</v>
      </c>
      <c r="AC7" s="794">
        <v>587.97955123032</v>
      </c>
      <c r="AD7" s="794">
        <v>587.97955123032</v>
      </c>
      <c r="AE7" s="794">
        <v>587.97955123032</v>
      </c>
      <c r="AF7" s="190"/>
    </row>
    <row r="8" spans="1:32">
      <c r="B8" t="str">
        <f>Processes!D11</f>
        <v>T-CAR-ICE_GSL00</v>
      </c>
      <c r="C8" s="201" t="s">
        <v>913</v>
      </c>
      <c r="D8" s="201" t="s">
        <v>807</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913</v>
      </c>
      <c r="D9" s="201" t="s">
        <v>807</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913</v>
      </c>
      <c r="D10" s="201" t="s">
        <v>807</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913</v>
      </c>
      <c r="D11" s="201" t="s">
        <v>807</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913</v>
      </c>
      <c r="D12" s="201" t="s">
        <v>807</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913</v>
      </c>
      <c r="D13" s="201" t="s">
        <v>807</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913</v>
      </c>
      <c r="D14" s="201" t="s">
        <v>807</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913</v>
      </c>
      <c r="D15" s="201" t="s">
        <v>807</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913</v>
      </c>
      <c r="D16" s="201" t="s">
        <v>807</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913</v>
      </c>
      <c r="D17" s="201" t="s">
        <v>807</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913</v>
      </c>
      <c r="D18" s="201" t="s">
        <v>807</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913</v>
      </c>
      <c r="D19" s="201" t="s">
        <v>807</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913</v>
      </c>
      <c r="D20" s="201" t="s">
        <v>807</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913</v>
      </c>
      <c r="D21" s="201" t="s">
        <v>807</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913</v>
      </c>
      <c r="D22" s="201" t="s">
        <v>807</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913</v>
      </c>
      <c r="D23" s="201" t="s">
        <v>807</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913</v>
      </c>
      <c r="D24" s="201" t="s">
        <v>807</v>
      </c>
      <c r="E24" s="927">
        <v>459.79349648696655</v>
      </c>
      <c r="F24" s="928">
        <f>E24</f>
        <v>459.79349648696655</v>
      </c>
      <c r="G24" s="928">
        <f t="shared" si="1"/>
        <v>459.79349648696655</v>
      </c>
      <c r="H24" s="928">
        <f t="shared" si="1"/>
        <v>459.79349648696655</v>
      </c>
      <c r="I24" s="928">
        <f t="shared" si="1"/>
        <v>459.79349648696655</v>
      </c>
      <c r="J24" s="928">
        <f t="shared" si="1"/>
        <v>459.79349648696655</v>
      </c>
      <c r="K24" s="928">
        <f t="shared" si="1"/>
        <v>459.79349648696655</v>
      </c>
      <c r="L24" s="928">
        <f t="shared" si="1"/>
        <v>459.79349648696655</v>
      </c>
      <c r="M24" s="928">
        <f t="shared" si="1"/>
        <v>459.79349648696655</v>
      </c>
      <c r="N24" s="928">
        <f t="shared" si="1"/>
        <v>459.79349648696655</v>
      </c>
      <c r="O24" s="928">
        <f t="shared" si="1"/>
        <v>459.79349648696655</v>
      </c>
      <c r="P24" s="928">
        <f t="shared" si="1"/>
        <v>459.79349648696655</v>
      </c>
      <c r="Q24" s="928">
        <f t="shared" si="1"/>
        <v>459.79349648696655</v>
      </c>
      <c r="R24" s="928">
        <f t="shared" si="1"/>
        <v>459.79349648696655</v>
      </c>
      <c r="S24" s="928">
        <f t="shared" si="1"/>
        <v>459.79349648696655</v>
      </c>
      <c r="T24" s="928">
        <f t="shared" si="1"/>
        <v>459.79349648696655</v>
      </c>
      <c r="U24" s="928">
        <f t="shared" si="1"/>
        <v>459.79349648696655</v>
      </c>
      <c r="V24" s="928">
        <f t="shared" si="1"/>
        <v>459.79349648696655</v>
      </c>
      <c r="W24" s="928">
        <f t="shared" si="1"/>
        <v>459.79349648696655</v>
      </c>
      <c r="X24" s="928">
        <f t="shared" si="1"/>
        <v>459.79349648696655</v>
      </c>
      <c r="Y24" s="928">
        <f t="shared" si="1"/>
        <v>459.79349648696655</v>
      </c>
      <c r="Z24" s="928">
        <f t="shared" si="1"/>
        <v>459.79349648696655</v>
      </c>
      <c r="AA24" s="928">
        <f t="shared" si="1"/>
        <v>459.79349648696655</v>
      </c>
      <c r="AB24" s="928">
        <f t="shared" si="1"/>
        <v>459.79349648696655</v>
      </c>
      <c r="AC24" s="928">
        <f t="shared" si="1"/>
        <v>459.79349648696655</v>
      </c>
      <c r="AD24" s="928">
        <f t="shared" si="1"/>
        <v>459.79349648696655</v>
      </c>
      <c r="AE24" s="928">
        <f t="shared" si="1"/>
        <v>459.79349648696655</v>
      </c>
    </row>
    <row r="25" spans="1:31" s="408" customFormat="1">
      <c r="A25" s="492"/>
      <c r="B25" s="408" t="str">
        <f>Processes!D33</f>
        <v>T-LGT-ICE_DST00</v>
      </c>
      <c r="C25" s="408" t="s">
        <v>913</v>
      </c>
      <c r="D25" s="408" t="s">
        <v>807</v>
      </c>
      <c r="E25" s="927">
        <v>453.2881764130438</v>
      </c>
      <c r="F25" s="928">
        <f>E25</f>
        <v>453.2881764130438</v>
      </c>
      <c r="G25" s="928">
        <f t="shared" si="1"/>
        <v>453.2881764130438</v>
      </c>
      <c r="H25" s="928">
        <f t="shared" si="1"/>
        <v>453.2881764130438</v>
      </c>
      <c r="I25" s="928">
        <f t="shared" si="1"/>
        <v>453.2881764130438</v>
      </c>
      <c r="J25" s="928">
        <f t="shared" si="1"/>
        <v>453.2881764130438</v>
      </c>
      <c r="K25" s="928">
        <f t="shared" si="1"/>
        <v>453.2881764130438</v>
      </c>
      <c r="L25" s="928">
        <f t="shared" si="1"/>
        <v>453.2881764130438</v>
      </c>
      <c r="M25" s="928">
        <f t="shared" si="1"/>
        <v>453.2881764130438</v>
      </c>
      <c r="N25" s="928">
        <f t="shared" si="1"/>
        <v>453.2881764130438</v>
      </c>
      <c r="O25" s="928">
        <f t="shared" si="1"/>
        <v>453.2881764130438</v>
      </c>
      <c r="P25" s="928">
        <f t="shared" si="1"/>
        <v>453.2881764130438</v>
      </c>
      <c r="Q25" s="928">
        <f t="shared" si="1"/>
        <v>453.2881764130438</v>
      </c>
      <c r="R25" s="928">
        <f t="shared" si="1"/>
        <v>453.2881764130438</v>
      </c>
      <c r="S25" s="928">
        <f t="shared" si="1"/>
        <v>453.2881764130438</v>
      </c>
      <c r="T25" s="928">
        <f t="shared" si="1"/>
        <v>453.2881764130438</v>
      </c>
      <c r="U25" s="928">
        <f t="shared" si="1"/>
        <v>453.2881764130438</v>
      </c>
      <c r="V25" s="928">
        <f t="shared" si="1"/>
        <v>453.2881764130438</v>
      </c>
      <c r="W25" s="928">
        <f t="shared" si="1"/>
        <v>453.2881764130438</v>
      </c>
      <c r="X25" s="928">
        <f t="shared" si="1"/>
        <v>453.2881764130438</v>
      </c>
      <c r="Y25" s="928">
        <f t="shared" si="1"/>
        <v>453.2881764130438</v>
      </c>
      <c r="Z25" s="928">
        <f t="shared" si="1"/>
        <v>453.2881764130438</v>
      </c>
      <c r="AA25" s="928">
        <f t="shared" si="1"/>
        <v>453.2881764130438</v>
      </c>
      <c r="AB25" s="928">
        <f t="shared" si="1"/>
        <v>453.2881764130438</v>
      </c>
      <c r="AC25" s="928">
        <f t="shared" si="1"/>
        <v>453.2881764130438</v>
      </c>
      <c r="AD25" s="928">
        <f t="shared" si="1"/>
        <v>453.2881764130438</v>
      </c>
      <c r="AE25" s="928">
        <f t="shared" si="1"/>
        <v>453.2881764130438</v>
      </c>
    </row>
    <row r="26" spans="1:31" s="408" customFormat="1">
      <c r="A26" s="492"/>
      <c r="B26" s="408" t="str">
        <f>Processes!D34</f>
        <v>T-MGT-ICE_DST00</v>
      </c>
      <c r="C26" s="408" t="s">
        <v>913</v>
      </c>
      <c r="D26" s="408" t="s">
        <v>807</v>
      </c>
      <c r="E26" s="927">
        <v>34.167945420894434</v>
      </c>
      <c r="F26" s="928">
        <f>E26</f>
        <v>34.167945420894434</v>
      </c>
      <c r="G26" s="928">
        <f t="shared" si="1"/>
        <v>34.167945420894434</v>
      </c>
      <c r="H26" s="928">
        <f t="shared" si="1"/>
        <v>34.167945420894434</v>
      </c>
      <c r="I26" s="928">
        <f t="shared" si="1"/>
        <v>34.167945420894434</v>
      </c>
      <c r="J26" s="928">
        <f t="shared" si="1"/>
        <v>34.167945420894434</v>
      </c>
      <c r="K26" s="928">
        <f t="shared" si="1"/>
        <v>34.167945420894434</v>
      </c>
      <c r="L26" s="928">
        <f t="shared" si="1"/>
        <v>34.167945420894434</v>
      </c>
      <c r="M26" s="928">
        <f t="shared" si="1"/>
        <v>34.167945420894434</v>
      </c>
      <c r="N26" s="928">
        <f t="shared" si="1"/>
        <v>34.167945420894434</v>
      </c>
      <c r="O26" s="928">
        <f t="shared" si="1"/>
        <v>34.167945420894434</v>
      </c>
      <c r="P26" s="928">
        <f t="shared" si="1"/>
        <v>34.167945420894434</v>
      </c>
      <c r="Q26" s="928">
        <f t="shared" si="1"/>
        <v>34.167945420894434</v>
      </c>
      <c r="R26" s="928">
        <f t="shared" si="1"/>
        <v>34.167945420894434</v>
      </c>
      <c r="S26" s="928">
        <f t="shared" si="1"/>
        <v>34.167945420894434</v>
      </c>
      <c r="T26" s="928">
        <f t="shared" si="1"/>
        <v>34.167945420894434</v>
      </c>
      <c r="U26" s="928">
        <f t="shared" si="1"/>
        <v>34.167945420894434</v>
      </c>
      <c r="V26" s="928">
        <f t="shared" si="1"/>
        <v>34.167945420894434</v>
      </c>
      <c r="W26" s="928">
        <f t="shared" si="1"/>
        <v>34.167945420894434</v>
      </c>
      <c r="X26" s="928">
        <f t="shared" si="1"/>
        <v>34.167945420894434</v>
      </c>
      <c r="Y26" s="928">
        <f t="shared" si="1"/>
        <v>34.167945420894434</v>
      </c>
      <c r="Z26" s="928">
        <f t="shared" si="1"/>
        <v>34.167945420894434</v>
      </c>
      <c r="AA26" s="928">
        <f t="shared" si="1"/>
        <v>34.167945420894434</v>
      </c>
      <c r="AB26" s="928">
        <f t="shared" si="1"/>
        <v>34.167945420894434</v>
      </c>
      <c r="AC26" s="928">
        <f t="shared" si="1"/>
        <v>34.167945420894434</v>
      </c>
      <c r="AD26" s="928">
        <f t="shared" si="1"/>
        <v>34.167945420894434</v>
      </c>
      <c r="AE26" s="928">
        <f t="shared" si="1"/>
        <v>34.167945420894434</v>
      </c>
    </row>
    <row r="27" spans="1:31" s="201" customFormat="1">
      <c r="A27" s="492"/>
      <c r="B27" s="201" t="str">
        <f>Processes!D35</f>
        <v>T-HGT-ICE_DST00</v>
      </c>
      <c r="C27" s="201" t="s">
        <v>913</v>
      </c>
      <c r="D27" s="201" t="s">
        <v>807</v>
      </c>
      <c r="E27" s="927">
        <v>31.388598389155934</v>
      </c>
      <c r="F27" s="928">
        <f t="shared" ref="F27:U28" si="2">E27</f>
        <v>31.388598389155934</v>
      </c>
      <c r="G27" s="928">
        <f t="shared" si="2"/>
        <v>31.388598389155934</v>
      </c>
      <c r="H27" s="928">
        <f t="shared" si="2"/>
        <v>31.388598389155934</v>
      </c>
      <c r="I27" s="928">
        <f t="shared" si="2"/>
        <v>31.388598389155934</v>
      </c>
      <c r="J27" s="928">
        <f t="shared" si="2"/>
        <v>31.388598389155934</v>
      </c>
      <c r="K27" s="928">
        <f t="shared" si="2"/>
        <v>31.388598389155934</v>
      </c>
      <c r="L27" s="928">
        <f t="shared" si="2"/>
        <v>31.388598389155934</v>
      </c>
      <c r="M27" s="928">
        <f t="shared" si="2"/>
        <v>31.388598389155934</v>
      </c>
      <c r="N27" s="928">
        <f t="shared" si="2"/>
        <v>31.388598389155934</v>
      </c>
      <c r="O27" s="928">
        <f t="shared" si="2"/>
        <v>31.388598389155934</v>
      </c>
      <c r="P27" s="928">
        <f t="shared" si="2"/>
        <v>31.388598389155934</v>
      </c>
      <c r="Q27" s="928">
        <f t="shared" si="2"/>
        <v>31.388598389155934</v>
      </c>
      <c r="R27" s="928">
        <f t="shared" si="2"/>
        <v>31.388598389155934</v>
      </c>
      <c r="S27" s="928">
        <f t="shared" si="2"/>
        <v>31.388598389155934</v>
      </c>
      <c r="T27" s="928">
        <f t="shared" si="2"/>
        <v>31.388598389155934</v>
      </c>
      <c r="U27" s="928">
        <f t="shared" si="2"/>
        <v>31.388598389155934</v>
      </c>
      <c r="V27" s="928">
        <f t="shared" si="1"/>
        <v>31.388598389155934</v>
      </c>
      <c r="W27" s="928">
        <f t="shared" si="1"/>
        <v>31.388598389155934</v>
      </c>
      <c r="X27" s="928">
        <f t="shared" si="1"/>
        <v>31.388598389155934</v>
      </c>
      <c r="Y27" s="928">
        <f t="shared" si="1"/>
        <v>31.388598389155934</v>
      </c>
      <c r="Z27" s="928">
        <f t="shared" si="1"/>
        <v>31.388598389155934</v>
      </c>
      <c r="AA27" s="928">
        <f t="shared" si="1"/>
        <v>31.388598389155934</v>
      </c>
      <c r="AB27" s="928">
        <f t="shared" si="1"/>
        <v>31.388598389155934</v>
      </c>
      <c r="AC27" s="928">
        <f t="shared" si="1"/>
        <v>31.388598389155934</v>
      </c>
      <c r="AD27" s="928">
        <f t="shared" si="1"/>
        <v>31.388598389155934</v>
      </c>
      <c r="AE27" s="928">
        <f t="shared" si="1"/>
        <v>31.388598389155934</v>
      </c>
    </row>
    <row r="28" spans="1:31" s="201" customFormat="1">
      <c r="A28" s="492"/>
      <c r="B28" s="201" t="str">
        <f>Processes!D36</f>
        <v>T-GTR-ICE_DST00</v>
      </c>
      <c r="C28" s="201" t="s">
        <v>913</v>
      </c>
      <c r="D28" s="201" t="s">
        <v>807</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807</v>
      </c>
      <c r="E29" s="794">
        <v>1</v>
      </c>
      <c r="F29" s="794">
        <v>1</v>
      </c>
      <c r="G29" s="794">
        <v>1</v>
      </c>
      <c r="H29" s="794">
        <v>1</v>
      </c>
      <c r="I29" s="794">
        <v>1</v>
      </c>
      <c r="J29" s="794">
        <v>1</v>
      </c>
      <c r="K29" s="794">
        <v>1</v>
      </c>
      <c r="L29" s="794">
        <v>1</v>
      </c>
      <c r="M29" s="794">
        <v>1</v>
      </c>
      <c r="N29" s="794">
        <v>1</v>
      </c>
      <c r="O29" s="794">
        <v>1</v>
      </c>
      <c r="P29" s="794">
        <v>1</v>
      </c>
      <c r="Q29" s="794">
        <v>1</v>
      </c>
      <c r="R29" s="794">
        <v>1</v>
      </c>
      <c r="S29" s="794">
        <v>1</v>
      </c>
      <c r="T29" s="794">
        <v>1</v>
      </c>
      <c r="U29" s="794">
        <v>1</v>
      </c>
      <c r="V29" s="794">
        <v>1</v>
      </c>
      <c r="W29" s="794">
        <v>1</v>
      </c>
      <c r="X29" s="794">
        <v>1</v>
      </c>
      <c r="Y29" s="794">
        <v>1</v>
      </c>
      <c r="Z29" s="794">
        <v>1</v>
      </c>
      <c r="AA29" s="794">
        <v>1</v>
      </c>
      <c r="AB29" s="794">
        <v>1</v>
      </c>
      <c r="AC29" s="794">
        <v>1</v>
      </c>
      <c r="AD29" s="794">
        <v>1</v>
      </c>
      <c r="AE29" s="794">
        <v>1</v>
      </c>
    </row>
    <row r="30" spans="1:31" s="201" customFormat="1">
      <c r="A30" s="492"/>
      <c r="B30" s="201" t="str">
        <f>Processes!D39</f>
        <v>T-NAV_CON00</v>
      </c>
      <c r="C30" s="201" t="s">
        <v>17</v>
      </c>
      <c r="D30" s="201" t="s">
        <v>807</v>
      </c>
      <c r="E30" s="794">
        <v>1</v>
      </c>
      <c r="F30" s="794">
        <v>1</v>
      </c>
      <c r="G30" s="794">
        <v>1</v>
      </c>
      <c r="H30" s="794">
        <v>1</v>
      </c>
      <c r="I30" s="794">
        <v>1</v>
      </c>
      <c r="J30" s="794">
        <v>1</v>
      </c>
      <c r="K30" s="794">
        <v>1</v>
      </c>
      <c r="L30" s="794">
        <v>1</v>
      </c>
      <c r="M30" s="794">
        <v>1</v>
      </c>
      <c r="N30" s="794">
        <v>1</v>
      </c>
      <c r="O30" s="794">
        <v>1</v>
      </c>
      <c r="P30" s="794">
        <v>1</v>
      </c>
      <c r="Q30" s="794">
        <v>1</v>
      </c>
      <c r="R30" s="794">
        <v>1</v>
      </c>
      <c r="S30" s="794">
        <v>1</v>
      </c>
      <c r="T30" s="794">
        <v>1</v>
      </c>
      <c r="U30" s="794">
        <v>1</v>
      </c>
      <c r="V30" s="794">
        <v>1</v>
      </c>
      <c r="W30" s="794">
        <v>1</v>
      </c>
      <c r="X30" s="794">
        <v>1</v>
      </c>
      <c r="Y30" s="794">
        <v>1</v>
      </c>
      <c r="Z30" s="794">
        <v>1</v>
      </c>
      <c r="AA30" s="794">
        <v>1</v>
      </c>
      <c r="AB30" s="794">
        <v>1</v>
      </c>
      <c r="AC30" s="794">
        <v>1</v>
      </c>
      <c r="AD30" s="794">
        <v>1</v>
      </c>
      <c r="AE30" s="794">
        <v>1</v>
      </c>
    </row>
    <row r="31" spans="1:31" s="201" customFormat="1">
      <c r="A31" s="492"/>
      <c r="B31" s="201" t="str">
        <f>Processes!D40</f>
        <v>T-OTH_CON00</v>
      </c>
      <c r="C31" s="201" t="s">
        <v>17</v>
      </c>
      <c r="D31" s="201" t="s">
        <v>807</v>
      </c>
      <c r="E31" s="794">
        <v>1</v>
      </c>
      <c r="F31" s="794">
        <v>1</v>
      </c>
      <c r="G31" s="794">
        <v>1</v>
      </c>
      <c r="H31" s="794">
        <v>1</v>
      </c>
      <c r="I31" s="794">
        <v>1</v>
      </c>
      <c r="J31" s="794">
        <v>1</v>
      </c>
      <c r="K31" s="794">
        <v>1</v>
      </c>
      <c r="L31" s="794">
        <v>1</v>
      </c>
      <c r="M31" s="794">
        <v>1</v>
      </c>
      <c r="N31" s="794">
        <v>1</v>
      </c>
      <c r="O31" s="794">
        <v>1</v>
      </c>
      <c r="P31" s="794">
        <v>1</v>
      </c>
      <c r="Q31" s="794">
        <v>1</v>
      </c>
      <c r="R31" s="794">
        <v>1</v>
      </c>
      <c r="S31" s="794">
        <v>1</v>
      </c>
      <c r="T31" s="794">
        <v>1</v>
      </c>
      <c r="U31" s="794">
        <v>1</v>
      </c>
      <c r="V31" s="794">
        <v>1</v>
      </c>
      <c r="W31" s="794">
        <v>1</v>
      </c>
      <c r="X31" s="794">
        <v>1</v>
      </c>
      <c r="Y31" s="794">
        <v>1</v>
      </c>
      <c r="Z31" s="794">
        <v>1</v>
      </c>
      <c r="AA31" s="794">
        <v>1</v>
      </c>
      <c r="AB31" s="794">
        <v>1</v>
      </c>
      <c r="AC31" s="794">
        <v>1</v>
      </c>
      <c r="AD31" s="794">
        <v>1</v>
      </c>
      <c r="AE31" s="794">
        <v>1</v>
      </c>
    </row>
    <row r="32" spans="1:31" s="201" customFormat="1">
      <c r="A32" s="492"/>
      <c r="B32" s="201" t="str">
        <f>Processes!D42</f>
        <v>T-AVI_DOM00</v>
      </c>
      <c r="C32" s="201" t="s">
        <v>17</v>
      </c>
      <c r="D32" s="201" t="s">
        <v>807</v>
      </c>
      <c r="E32" s="794">
        <v>1</v>
      </c>
      <c r="F32" s="794">
        <v>1</v>
      </c>
      <c r="G32" s="794">
        <v>1</v>
      </c>
      <c r="H32" s="794">
        <v>1</v>
      </c>
      <c r="I32" s="794">
        <v>1</v>
      </c>
      <c r="J32" s="794">
        <v>1</v>
      </c>
      <c r="K32" s="794">
        <v>1</v>
      </c>
      <c r="L32" s="794">
        <v>1</v>
      </c>
      <c r="M32" s="794">
        <v>1</v>
      </c>
      <c r="N32" s="794">
        <v>1</v>
      </c>
      <c r="O32" s="794">
        <v>1</v>
      </c>
      <c r="P32" s="794">
        <v>1</v>
      </c>
      <c r="Q32" s="794">
        <v>1</v>
      </c>
      <c r="R32" s="794">
        <v>1</v>
      </c>
      <c r="S32" s="794">
        <v>1</v>
      </c>
      <c r="T32" s="794">
        <v>1</v>
      </c>
      <c r="U32" s="794">
        <v>1</v>
      </c>
      <c r="V32" s="794">
        <v>1</v>
      </c>
      <c r="W32" s="794">
        <v>1</v>
      </c>
      <c r="X32" s="794">
        <v>1</v>
      </c>
      <c r="Y32" s="794">
        <v>1</v>
      </c>
      <c r="Z32" s="794">
        <v>1</v>
      </c>
      <c r="AA32" s="794">
        <v>1</v>
      </c>
      <c r="AB32" s="794">
        <v>1</v>
      </c>
      <c r="AC32" s="794">
        <v>1</v>
      </c>
      <c r="AD32" s="794">
        <v>1</v>
      </c>
      <c r="AE32" s="794">
        <v>1</v>
      </c>
    </row>
    <row r="33" spans="1:32" s="201" customFormat="1">
      <c r="A33" s="492"/>
      <c r="B33" s="200" t="str">
        <f>Processes!D43</f>
        <v>T-AVI_INT00</v>
      </c>
      <c r="C33" s="200" t="s">
        <v>17</v>
      </c>
      <c r="D33" s="200" t="s">
        <v>807</v>
      </c>
      <c r="E33" s="795">
        <v>1</v>
      </c>
      <c r="F33" s="795">
        <v>1</v>
      </c>
      <c r="G33" s="795">
        <v>1</v>
      </c>
      <c r="H33" s="795">
        <v>1</v>
      </c>
      <c r="I33" s="795">
        <v>1</v>
      </c>
      <c r="J33" s="795">
        <v>1</v>
      </c>
      <c r="K33" s="795">
        <v>1</v>
      </c>
      <c r="L33" s="795">
        <v>1</v>
      </c>
      <c r="M33" s="795">
        <v>1</v>
      </c>
      <c r="N33" s="795">
        <v>1</v>
      </c>
      <c r="O33" s="795">
        <v>1</v>
      </c>
      <c r="P33" s="795">
        <v>1</v>
      </c>
      <c r="Q33" s="795">
        <v>1</v>
      </c>
      <c r="R33" s="795">
        <v>1</v>
      </c>
      <c r="S33" s="795">
        <v>1</v>
      </c>
      <c r="T33" s="795">
        <v>1</v>
      </c>
      <c r="U33" s="795">
        <v>1</v>
      </c>
      <c r="V33" s="795">
        <v>1</v>
      </c>
      <c r="W33" s="795">
        <v>1</v>
      </c>
      <c r="X33" s="795">
        <v>1</v>
      </c>
      <c r="Y33" s="795">
        <v>1</v>
      </c>
      <c r="Z33" s="795">
        <v>1</v>
      </c>
      <c r="AA33" s="795">
        <v>1</v>
      </c>
      <c r="AB33" s="795">
        <v>1</v>
      </c>
      <c r="AC33" s="795">
        <v>1</v>
      </c>
      <c r="AD33" s="795">
        <v>1</v>
      </c>
      <c r="AE33" s="795">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810</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810</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810</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810</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810</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810</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810</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810</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810</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810</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810</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810</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810</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810</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810</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810</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810</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810</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810</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810</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810</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810</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810</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810</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6">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6">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6">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6">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1117</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6">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6">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6">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6">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1118</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6">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6">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6">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6">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6">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6">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6">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6">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6">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6">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6">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6">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6">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6">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6">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6">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6">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6">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6">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6">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6">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6">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6">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6">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6">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6">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6">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6">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6">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6">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6">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6">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6">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6">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6">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6">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6">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6">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6">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6">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4.4"/>
  <cols>
    <col min="1" max="1" width="5.44140625" customWidth="1"/>
    <col min="2" max="2" width="22.44140625" bestFit="1" customWidth="1"/>
    <col min="3" max="3" width="15.44140625" style="201" customWidth="1"/>
    <col min="4" max="30" width="10" customWidth="1"/>
    <col min="31" max="31" width="16.441406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919</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796</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1049</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
      <c r="B105" s="345" t="s">
        <v>797</v>
      </c>
    </row>
    <row r="106" spans="2:33" ht="1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798</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798</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798</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798</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798</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798</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798</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798</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798</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798</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798</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798</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798</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798</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798</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798</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798</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799</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799</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799</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6">
      <c r="B131" s="143" t="s">
        <v>1050</v>
      </c>
      <c r="C131" s="408"/>
    </row>
    <row r="132" spans="2:31" ht="17.399999999999999">
      <c r="B132" s="410" t="s">
        <v>1031</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7" t="s">
        <v>1028</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7"/>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7" t="s">
        <v>1029</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7"/>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7" t="s">
        <v>1030</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9"/>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4"/>
  <cols>
    <col min="1" max="1" width="28.6640625" customWidth="1"/>
    <col min="2" max="2" width="9.441406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2021-02-23T08:31:24Z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396099269390106</vt:r8>
  </property>
</Properties>
</file>