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SubRES_Tmpl\"/>
    </mc:Choice>
  </mc:AlternateContent>
  <bookViews>
    <workbookView xWindow="480" yWindow="60" windowWidth="14880" windowHeight="8085" xr2:uid="{00000000-000D-0000-FFFF-FFFF00000000}"/>
  </bookViews>
  <sheets>
    <sheet name="ELC_EGP" sheetId="16" r:id="rId1"/>
    <sheet name="ELC_CHP" sheetId="17" r:id="rId2"/>
    <sheet name="ELC_CCS" sheetId="18" r:id="rId3"/>
  </sheets>
  <externalReferences>
    <externalReference r:id="rId4"/>
  </externalReferences>
  <definedNames>
    <definedName name="FID_1">[1]AGR_Fuels!$A$2</definedName>
  </definedNames>
  <calcPr calcId="171027"/>
  <fileRecoveryPr autoRecover="0"/>
</workbook>
</file>

<file path=xl/calcChain.xml><?xml version="1.0" encoding="utf-8"?>
<calcChain xmlns="http://schemas.openxmlformats.org/spreadsheetml/2006/main">
  <c r="AM53" i="16" l="1"/>
  <c r="AL53" i="16"/>
  <c r="AM52" i="16"/>
  <c r="AL52" i="16"/>
  <c r="AD9" i="17" l="1"/>
  <c r="AD8" i="17"/>
  <c r="AD7" i="17"/>
  <c r="AD6" i="17"/>
  <c r="L15" i="18" l="1"/>
  <c r="L14" i="18"/>
  <c r="AD20" i="18"/>
  <c r="AC20" i="18"/>
  <c r="AB20" i="18"/>
  <c r="AA20" i="18"/>
  <c r="AD19" i="18"/>
  <c r="AC19" i="18"/>
  <c r="AB19" i="18"/>
  <c r="AA19" i="18"/>
  <c r="AD18" i="18"/>
  <c r="AC18" i="18"/>
  <c r="AB18" i="18"/>
  <c r="AA18" i="18"/>
  <c r="AD17" i="18"/>
  <c r="AC17" i="18"/>
  <c r="AB17" i="18"/>
  <c r="AA17" i="18"/>
  <c r="AD16" i="18"/>
  <c r="AC16" i="18"/>
  <c r="AB16" i="18"/>
  <c r="AA16" i="18"/>
  <c r="AD15" i="18"/>
  <c r="AC15" i="18"/>
  <c r="AB15" i="18"/>
  <c r="AA15" i="18"/>
  <c r="AD14" i="18"/>
  <c r="AC14" i="18"/>
  <c r="AB14" i="18"/>
  <c r="AA14" i="18"/>
  <c r="AD13" i="18"/>
  <c r="AC13" i="18"/>
  <c r="AB13" i="18"/>
  <c r="AA13" i="18"/>
  <c r="AD12" i="18"/>
  <c r="AC12" i="18"/>
  <c r="AB12" i="18"/>
  <c r="AA12" i="18"/>
  <c r="AD11" i="18"/>
  <c r="AC11" i="18"/>
  <c r="AB11" i="18"/>
  <c r="AA11" i="18"/>
  <c r="AD10" i="18"/>
  <c r="AC10" i="18"/>
  <c r="AB10" i="18"/>
  <c r="AA10" i="18"/>
  <c r="AD9" i="18"/>
  <c r="AC9" i="18"/>
  <c r="AB9" i="18"/>
  <c r="AA9" i="18"/>
  <c r="AA24" i="18"/>
  <c r="C20" i="18" l="1"/>
  <c r="C19" i="18"/>
  <c r="C18" i="18"/>
  <c r="C17" i="18"/>
  <c r="C16" i="18"/>
  <c r="C15" i="18"/>
  <c r="C14" i="18"/>
  <c r="C13" i="18"/>
  <c r="C12" i="18"/>
  <c r="C11" i="18"/>
  <c r="C10" i="18"/>
  <c r="C9" i="18"/>
  <c r="B46" i="16"/>
  <c r="AM46" i="16" s="1"/>
  <c r="B45" i="16"/>
  <c r="AM45" i="16" s="1"/>
  <c r="B44" i="16"/>
  <c r="AM44" i="16" s="1"/>
  <c r="B43" i="16"/>
  <c r="AM43" i="16" s="1"/>
  <c r="B42" i="16"/>
  <c r="AM42" i="16" s="1"/>
  <c r="B41" i="16"/>
  <c r="AM41" i="16" s="1"/>
  <c r="B40" i="16"/>
  <c r="AM40" i="16" s="1"/>
  <c r="B39" i="16"/>
  <c r="AM39" i="16" s="1"/>
  <c r="B38" i="16"/>
  <c r="AM38" i="16" s="1"/>
  <c r="B37" i="16"/>
  <c r="AM37" i="16" s="1"/>
  <c r="B36" i="16"/>
  <c r="AM36" i="16" s="1"/>
  <c r="B35" i="16"/>
  <c r="AM35" i="16" s="1"/>
  <c r="B34" i="16"/>
  <c r="AM34" i="16" s="1"/>
  <c r="B33" i="16"/>
  <c r="AM33" i="16" s="1"/>
  <c r="B32" i="16"/>
  <c r="AM32" i="16" s="1"/>
  <c r="B31" i="16"/>
  <c r="AM31" i="16" s="1"/>
  <c r="B30" i="16"/>
  <c r="AM30" i="16" s="1"/>
  <c r="B29" i="16"/>
  <c r="AM29" i="16" s="1"/>
  <c r="B28" i="16"/>
  <c r="AM28" i="16" s="1"/>
  <c r="B27" i="16"/>
  <c r="AM27" i="16" s="1"/>
  <c r="B26" i="16"/>
  <c r="AM26" i="16" s="1"/>
  <c r="B25" i="16"/>
  <c r="AM25" i="16" s="1"/>
  <c r="B24" i="16"/>
  <c r="AM24" i="16" s="1"/>
  <c r="B23" i="16"/>
  <c r="AM23" i="16" s="1"/>
  <c r="B22" i="16"/>
  <c r="AM22" i="16" s="1"/>
  <c r="B21" i="16"/>
  <c r="AM21" i="16" s="1"/>
  <c r="B20" i="16"/>
  <c r="AM20" i="16" s="1"/>
  <c r="B19" i="16"/>
  <c r="AM19" i="16" s="1"/>
  <c r="B18" i="16"/>
  <c r="AM18" i="16" s="1"/>
  <c r="B17" i="16"/>
  <c r="AM17" i="16" s="1"/>
  <c r="B16" i="16"/>
  <c r="AM16" i="16" s="1"/>
  <c r="B15" i="16"/>
  <c r="AM15" i="16" s="1"/>
  <c r="B14" i="16"/>
  <c r="AM14" i="16" s="1"/>
  <c r="B13" i="16"/>
  <c r="AM13" i="16" s="1"/>
  <c r="B12" i="16"/>
  <c r="AM12" i="16" s="1"/>
  <c r="B11" i="16"/>
  <c r="AM11" i="16" s="1"/>
  <c r="B10" i="16"/>
  <c r="AM10" i="16" s="1"/>
  <c r="B9" i="16"/>
  <c r="AM9" i="16" s="1"/>
  <c r="B8" i="16"/>
  <c r="AM8" i="16" s="1"/>
  <c r="B7" i="16"/>
  <c r="AM7" i="16" s="1"/>
  <c r="B6" i="16"/>
  <c r="AM6" i="16" s="1"/>
  <c r="Z20" i="18" l="1"/>
  <c r="Y20" i="18"/>
  <c r="X20" i="18"/>
  <c r="W20" i="18"/>
  <c r="Z19" i="18"/>
  <c r="Y19" i="18"/>
  <c r="X19" i="18"/>
  <c r="W19" i="18"/>
  <c r="Z18" i="18"/>
  <c r="Y18" i="18"/>
  <c r="X18" i="18"/>
  <c r="W18" i="18"/>
  <c r="Z17" i="18"/>
  <c r="Y17" i="18"/>
  <c r="X17" i="18"/>
  <c r="W17" i="18"/>
  <c r="Z16" i="18"/>
  <c r="Y16" i="18"/>
  <c r="X16" i="18"/>
  <c r="W16" i="18"/>
  <c r="Z15" i="18"/>
  <c r="Y15" i="18"/>
  <c r="X15" i="18"/>
  <c r="W15" i="18"/>
  <c r="Z14" i="18"/>
  <c r="Y14" i="18"/>
  <c r="X14" i="18"/>
  <c r="W14" i="18"/>
  <c r="Z13" i="18"/>
  <c r="Y13" i="18"/>
  <c r="X13" i="18"/>
  <c r="W13" i="18"/>
  <c r="Z12" i="18"/>
  <c r="Y12" i="18"/>
  <c r="X12" i="18"/>
  <c r="W12" i="18"/>
  <c r="Z11" i="18"/>
  <c r="Y11" i="18"/>
  <c r="X11" i="18"/>
  <c r="W11" i="18"/>
  <c r="Z10" i="18"/>
  <c r="Y10" i="18"/>
  <c r="X10" i="18"/>
  <c r="W10" i="18"/>
  <c r="Z9" i="18"/>
  <c r="Y9" i="18"/>
  <c r="X9" i="18"/>
  <c r="W9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P19" i="18"/>
  <c r="O19" i="18"/>
  <c r="N19" i="18"/>
  <c r="M19" i="18"/>
  <c r="L19" i="18"/>
  <c r="P18" i="18"/>
  <c r="O18" i="18"/>
  <c r="N18" i="18"/>
  <c r="M18" i="18"/>
  <c r="L18" i="18"/>
  <c r="P14" i="18"/>
  <c r="O14" i="18"/>
  <c r="N14" i="18"/>
  <c r="M14" i="18"/>
  <c r="P13" i="18"/>
  <c r="O13" i="18"/>
  <c r="N13" i="18"/>
  <c r="M13" i="18"/>
  <c r="L13" i="18"/>
  <c r="L12" i="18"/>
  <c r="P17" i="18"/>
  <c r="O17" i="18"/>
  <c r="N17" i="18"/>
  <c r="M17" i="18"/>
  <c r="L17" i="18"/>
  <c r="P16" i="18"/>
  <c r="O16" i="18"/>
  <c r="N16" i="18"/>
  <c r="M16" i="18"/>
  <c r="L16" i="18"/>
  <c r="P15" i="18"/>
  <c r="O15" i="18"/>
  <c r="N15" i="18"/>
  <c r="M15" i="18"/>
  <c r="P12" i="18"/>
  <c r="O12" i="18"/>
  <c r="N12" i="18"/>
  <c r="M12" i="18"/>
  <c r="P10" i="18"/>
  <c r="O10" i="18"/>
  <c r="N10" i="18"/>
  <c r="M10" i="18"/>
  <c r="L10" i="18"/>
  <c r="L9" i="18"/>
  <c r="P20" i="18"/>
  <c r="O20" i="18"/>
  <c r="N20" i="18"/>
  <c r="M20" i="18"/>
  <c r="L20" i="18"/>
  <c r="P11" i="18"/>
  <c r="O11" i="18"/>
  <c r="N11" i="18"/>
  <c r="M11" i="18"/>
  <c r="L11" i="18"/>
  <c r="P9" i="18"/>
  <c r="O9" i="18"/>
  <c r="N9" i="18"/>
  <c r="M9" i="18"/>
  <c r="AM7" i="18" l="1"/>
  <c r="E20" i="18" l="1"/>
  <c r="E19" i="18"/>
  <c r="E18" i="18"/>
  <c r="E17" i="18"/>
  <c r="E16" i="18"/>
  <c r="E15" i="18"/>
  <c r="E14" i="18"/>
  <c r="E13" i="18"/>
  <c r="E12" i="18"/>
  <c r="E11" i="18"/>
  <c r="E10" i="18"/>
  <c r="E9" i="18"/>
  <c r="AK20" i="18"/>
  <c r="AJ20" i="18"/>
  <c r="AI20" i="18"/>
  <c r="AH20" i="18"/>
  <c r="AG20" i="18"/>
  <c r="AF20" i="18"/>
  <c r="AE20" i="18"/>
  <c r="U20" i="18"/>
  <c r="T20" i="18"/>
  <c r="S20" i="18"/>
  <c r="R20" i="18"/>
  <c r="Q20" i="18"/>
  <c r="K20" i="18"/>
  <c r="J20" i="18"/>
  <c r="I20" i="18"/>
  <c r="H20" i="18"/>
  <c r="G20" i="18"/>
  <c r="AK19" i="18"/>
  <c r="AJ19" i="18"/>
  <c r="AI19" i="18"/>
  <c r="AH19" i="18"/>
  <c r="AG19" i="18"/>
  <c r="AF19" i="18"/>
  <c r="AE19" i="18"/>
  <c r="U19" i="18"/>
  <c r="T19" i="18"/>
  <c r="S19" i="18"/>
  <c r="R19" i="18"/>
  <c r="Q19" i="18"/>
  <c r="K19" i="18"/>
  <c r="J19" i="18"/>
  <c r="I19" i="18"/>
  <c r="H19" i="18"/>
  <c r="G19" i="18"/>
  <c r="AK18" i="18"/>
  <c r="AJ18" i="18"/>
  <c r="AI18" i="18"/>
  <c r="AH18" i="18"/>
  <c r="AG18" i="18"/>
  <c r="AF18" i="18"/>
  <c r="AE18" i="18"/>
  <c r="U18" i="18"/>
  <c r="T18" i="18"/>
  <c r="S18" i="18"/>
  <c r="R18" i="18"/>
  <c r="Q18" i="18"/>
  <c r="K18" i="18"/>
  <c r="J18" i="18"/>
  <c r="I18" i="18"/>
  <c r="H18" i="18"/>
  <c r="G18" i="18"/>
  <c r="AK17" i="18"/>
  <c r="AJ17" i="18"/>
  <c r="AI17" i="18"/>
  <c r="AH17" i="18"/>
  <c r="AG17" i="18"/>
  <c r="AF17" i="18"/>
  <c r="AE17" i="18"/>
  <c r="U17" i="18"/>
  <c r="T17" i="18"/>
  <c r="S17" i="18"/>
  <c r="R17" i="18"/>
  <c r="Q17" i="18"/>
  <c r="K17" i="18"/>
  <c r="J17" i="18"/>
  <c r="I17" i="18"/>
  <c r="H17" i="18"/>
  <c r="G17" i="18"/>
  <c r="AK16" i="18"/>
  <c r="AJ16" i="18"/>
  <c r="AI16" i="18"/>
  <c r="AH16" i="18"/>
  <c r="AG16" i="18"/>
  <c r="AF16" i="18"/>
  <c r="AE16" i="18"/>
  <c r="U16" i="18"/>
  <c r="T16" i="18"/>
  <c r="S16" i="18"/>
  <c r="R16" i="18"/>
  <c r="Q16" i="18"/>
  <c r="K16" i="18"/>
  <c r="J16" i="18"/>
  <c r="I16" i="18"/>
  <c r="H16" i="18"/>
  <c r="G16" i="18"/>
  <c r="AK15" i="18"/>
  <c r="AJ15" i="18"/>
  <c r="AI15" i="18"/>
  <c r="AH15" i="18"/>
  <c r="AG15" i="18"/>
  <c r="AF15" i="18"/>
  <c r="AE15" i="18"/>
  <c r="U15" i="18"/>
  <c r="T15" i="18"/>
  <c r="S15" i="18"/>
  <c r="R15" i="18"/>
  <c r="Q15" i="18"/>
  <c r="K15" i="18"/>
  <c r="J15" i="18"/>
  <c r="I15" i="18"/>
  <c r="H15" i="18"/>
  <c r="G15" i="18"/>
  <c r="AK14" i="18"/>
  <c r="AJ14" i="18"/>
  <c r="AI14" i="18"/>
  <c r="AH14" i="18"/>
  <c r="AG14" i="18"/>
  <c r="AF14" i="18"/>
  <c r="AE14" i="18"/>
  <c r="U14" i="18"/>
  <c r="T14" i="18"/>
  <c r="S14" i="18"/>
  <c r="R14" i="18"/>
  <c r="Q14" i="18"/>
  <c r="K14" i="18"/>
  <c r="J14" i="18"/>
  <c r="I14" i="18"/>
  <c r="H14" i="18"/>
  <c r="G14" i="18"/>
  <c r="AK13" i="18"/>
  <c r="AJ13" i="18"/>
  <c r="AI13" i="18"/>
  <c r="AH13" i="18"/>
  <c r="AG13" i="18"/>
  <c r="AF13" i="18"/>
  <c r="AE13" i="18"/>
  <c r="U13" i="18"/>
  <c r="T13" i="18"/>
  <c r="S13" i="18"/>
  <c r="R13" i="18"/>
  <c r="Q13" i="18"/>
  <c r="K13" i="18"/>
  <c r="J13" i="18"/>
  <c r="I13" i="18"/>
  <c r="H13" i="18"/>
  <c r="G13" i="18"/>
  <c r="AK12" i="18"/>
  <c r="AJ12" i="18"/>
  <c r="AI12" i="18"/>
  <c r="AH12" i="18"/>
  <c r="AG12" i="18"/>
  <c r="AF12" i="18"/>
  <c r="AE12" i="18"/>
  <c r="U12" i="18"/>
  <c r="T12" i="18"/>
  <c r="S12" i="18"/>
  <c r="R12" i="18"/>
  <c r="Q12" i="18"/>
  <c r="K12" i="18"/>
  <c r="J12" i="18"/>
  <c r="I12" i="18"/>
  <c r="H12" i="18"/>
  <c r="G12" i="18"/>
  <c r="AK11" i="18"/>
  <c r="AJ11" i="18"/>
  <c r="AI11" i="18"/>
  <c r="AH11" i="18"/>
  <c r="AG11" i="18"/>
  <c r="AF11" i="18"/>
  <c r="AE11" i="18"/>
  <c r="U11" i="18"/>
  <c r="T11" i="18"/>
  <c r="S11" i="18"/>
  <c r="R11" i="18"/>
  <c r="Q11" i="18"/>
  <c r="K11" i="18"/>
  <c r="J11" i="18"/>
  <c r="I11" i="18"/>
  <c r="H11" i="18"/>
  <c r="G11" i="18"/>
  <c r="AK10" i="18"/>
  <c r="AJ10" i="18"/>
  <c r="AI10" i="18"/>
  <c r="AH10" i="18"/>
  <c r="AG10" i="18"/>
  <c r="AF10" i="18"/>
  <c r="AE10" i="18"/>
  <c r="U10" i="18"/>
  <c r="T10" i="18"/>
  <c r="S10" i="18"/>
  <c r="R10" i="18"/>
  <c r="Q10" i="18"/>
  <c r="K10" i="18"/>
  <c r="J10" i="18"/>
  <c r="I10" i="18"/>
  <c r="H10" i="18"/>
  <c r="G10" i="18"/>
  <c r="AK9" i="18"/>
  <c r="AJ9" i="18"/>
  <c r="AI9" i="18"/>
  <c r="AH9" i="18"/>
  <c r="AG9" i="18"/>
  <c r="AF9" i="18"/>
  <c r="AE9" i="18"/>
  <c r="U9" i="18"/>
  <c r="T9" i="18"/>
  <c r="S9" i="18"/>
  <c r="R9" i="18"/>
  <c r="Q9" i="18"/>
  <c r="K9" i="18"/>
  <c r="J9" i="18"/>
  <c r="I9" i="18"/>
  <c r="H9" i="18"/>
  <c r="G9" i="18"/>
  <c r="F19" i="18"/>
  <c r="F18" i="18"/>
  <c r="F14" i="18"/>
  <c r="F13" i="18"/>
  <c r="F17" i="18"/>
  <c r="F16" i="18"/>
  <c r="F15" i="18"/>
  <c r="F12" i="18"/>
  <c r="F10" i="18"/>
  <c r="F20" i="18"/>
  <c r="F11" i="18"/>
  <c r="F9" i="18"/>
  <c r="AQ20" i="18" l="1"/>
  <c r="AQ19" i="18"/>
  <c r="AQ18" i="18"/>
  <c r="AQ17" i="18"/>
  <c r="AQ16" i="18"/>
  <c r="AQ15" i="18"/>
  <c r="AQ14" i="18"/>
  <c r="AQ13" i="18"/>
  <c r="AQ12" i="18"/>
  <c r="AQ11" i="18"/>
  <c r="AQ10" i="18"/>
  <c r="AQ9" i="18"/>
  <c r="A12" i="17"/>
  <c r="A10" i="17"/>
  <c r="A8" i="17"/>
  <c r="A6" i="17"/>
  <c r="AP20" i="18"/>
  <c r="AP19" i="18"/>
  <c r="AP18" i="18"/>
  <c r="AP17" i="18"/>
  <c r="AP16" i="18"/>
  <c r="AP15" i="18"/>
  <c r="AP14" i="18"/>
  <c r="AP13" i="18"/>
  <c r="AP12" i="18"/>
  <c r="AP11" i="18"/>
  <c r="AP10" i="18"/>
  <c r="AP9" i="18"/>
  <c r="S12" i="17" l="1"/>
  <c r="Z12" i="17"/>
  <c r="Z10" i="17"/>
  <c r="Z8" i="17"/>
  <c r="Z6" i="17" l="1"/>
  <c r="W12" i="17" l="1"/>
  <c r="V12" i="17"/>
  <c r="U12" i="17"/>
  <c r="T12" i="17"/>
  <c r="C40" i="16"/>
  <c r="C39" i="16"/>
  <c r="C38" i="16"/>
  <c r="C37" i="16"/>
  <c r="C36" i="16"/>
  <c r="C21" i="16"/>
  <c r="C20" i="16"/>
  <c r="C19" i="16"/>
  <c r="C18" i="16"/>
  <c r="C17" i="16"/>
  <c r="C12" i="16"/>
  <c r="C11" i="16"/>
  <c r="C10" i="16"/>
  <c r="C9" i="16"/>
  <c r="C8" i="16"/>
  <c r="AD42" i="16" l="1"/>
  <c r="AL46" i="16" l="1"/>
  <c r="AL45" i="16"/>
  <c r="AL44" i="16"/>
  <c r="AL43" i="16"/>
  <c r="AL42" i="16"/>
  <c r="AL41" i="16"/>
  <c r="AL40" i="16"/>
  <c r="AL39" i="16"/>
  <c r="AL38" i="16"/>
  <c r="AL37" i="16"/>
  <c r="AL36" i="16"/>
  <c r="AL35" i="16"/>
  <c r="AL34" i="16"/>
  <c r="AL33" i="16"/>
  <c r="AL32" i="16"/>
  <c r="AL31" i="16"/>
  <c r="AL30" i="16"/>
  <c r="AL29" i="16"/>
  <c r="AL28" i="16"/>
  <c r="AL27" i="16"/>
  <c r="AL26" i="16"/>
  <c r="AL25" i="16"/>
  <c r="AL24" i="16"/>
  <c r="AL23" i="16"/>
  <c r="AL22" i="16"/>
  <c r="AL21" i="16"/>
  <c r="AL20" i="16"/>
  <c r="AL19" i="16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Alessandro Chiodi</author>
  </authors>
  <commentList>
    <comment ref="AP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4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T4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X4" authorId="0" shapeId="0" xr:uid="{00000000-0006-0000-0000-000004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Y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Z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A4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K5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U14" authorId="2" shapeId="0" xr:uid="{BE318BEA-946F-404E-A5CB-F8928CFF18DB}">
      <text>
        <r>
          <rPr>
            <b/>
            <sz val="9"/>
            <color indexed="81"/>
            <rFont val="Tahoma"/>
            <family val="2"/>
          </rPr>
          <t xml:space="preserve">Not used in ELC. </t>
        </r>
        <r>
          <rPr>
            <sz val="9"/>
            <color indexed="81"/>
            <rFont val="Tahoma"/>
            <family val="2"/>
          </rPr>
          <t>Replaced with Peat</t>
        </r>
      </text>
    </comment>
    <comment ref="AD42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(was n/a)</t>
        </r>
      </text>
    </comment>
    <comment ref="Z46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(was n/a)</t>
        </r>
      </text>
    </comment>
    <comment ref="AI46" authorId="2" shapeId="0" xr:uid="{00000000-0006-0000-0000-00000B000000}">
      <text>
        <r>
          <rPr>
            <sz val="9"/>
            <color indexed="81"/>
            <rFont val="Tahoma"/>
            <family val="2"/>
          </rPr>
          <t>Assumption. Review</t>
        </r>
      </text>
    </comment>
    <comment ref="AP50" authorId="0" shapeId="0" xr:uid="{06F3231B-94BB-49C8-9F4C-DC586231478A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50" authorId="0" shapeId="0" xr:uid="{8665A56B-AD80-484E-9EA0-FEA0F2B8C41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51" authorId="0" shapeId="0" xr:uid="{EF74BA77-B7FB-4D73-B9D4-84185DF4921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AG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I4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B5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6" authorId="1" shapeId="0" xr:uid="{00000000-0006-0000-0100-000004000000}">
      <text>
        <r>
          <rPr>
            <sz val="9"/>
            <color indexed="81"/>
            <rFont val="Tahoma"/>
            <family val="2"/>
          </rPr>
          <t>Assumed (as the BY tech), was N/A</t>
        </r>
      </text>
    </comment>
    <comment ref="Z8" authorId="1" shapeId="0" xr:uid="{00000000-0006-0000-0100-000005000000}">
      <text>
        <r>
          <rPr>
            <sz val="9"/>
            <color indexed="81"/>
            <rFont val="Tahoma"/>
            <family val="2"/>
          </rPr>
          <t>Assumed (as the BY tech), was N/A</t>
        </r>
      </text>
    </comment>
    <comment ref="Z10" authorId="1" shapeId="0" xr:uid="{00000000-0006-0000-0100-000006000000}">
      <text>
        <r>
          <rPr>
            <sz val="9"/>
            <color indexed="81"/>
            <rFont val="Tahoma"/>
            <family val="2"/>
          </rPr>
          <t>Assumed (as the BY tech), was N/A</t>
        </r>
      </text>
    </comment>
    <comment ref="S12" authorId="1" shapeId="0" xr:uid="{00000000-0006-0000-0100-000007000000}">
      <text>
        <r>
          <rPr>
            <sz val="9"/>
            <color indexed="81"/>
            <rFont val="Tahoma"/>
            <family val="2"/>
          </rPr>
          <t>Assumed as was N/A</t>
        </r>
      </text>
    </comment>
    <comment ref="T12" authorId="1" shapeId="0" xr:uid="{00000000-0006-0000-0100-000008000000}">
      <text>
        <r>
          <rPr>
            <sz val="9"/>
            <color indexed="81"/>
            <rFont val="Tahoma"/>
            <family val="2"/>
          </rPr>
          <t>Assumed as was N/A</t>
        </r>
      </text>
    </comment>
    <comment ref="U12" authorId="1" shapeId="0" xr:uid="{00000000-0006-0000-0100-000009000000}">
      <text>
        <r>
          <rPr>
            <sz val="9"/>
            <color indexed="81"/>
            <rFont val="Tahoma"/>
            <family val="2"/>
          </rPr>
          <t>Assumed as was N/A</t>
        </r>
      </text>
    </comment>
    <comment ref="V12" authorId="1" shapeId="0" xr:uid="{00000000-0006-0000-0100-00000A000000}">
      <text>
        <r>
          <rPr>
            <sz val="9"/>
            <color indexed="81"/>
            <rFont val="Tahoma"/>
            <family val="2"/>
          </rPr>
          <t>Assumed as was N/A</t>
        </r>
      </text>
    </comment>
    <comment ref="W12" authorId="1" shapeId="0" xr:uid="{00000000-0006-0000-0100-00000B000000}">
      <text>
        <r>
          <rPr>
            <sz val="9"/>
            <color indexed="81"/>
            <rFont val="Tahoma"/>
            <family val="2"/>
          </rPr>
          <t>Assumed as was N/A</t>
        </r>
      </text>
    </comment>
    <comment ref="Z12" authorId="1" shapeId="0" xr:uid="{00000000-0006-0000-0100-00000C000000}">
      <text>
        <r>
          <rPr>
            <sz val="9"/>
            <color indexed="81"/>
            <rFont val="Tahoma"/>
            <family val="2"/>
          </rPr>
          <t>Assumed (as the BY tech), was N/A</t>
        </r>
      </text>
    </comment>
    <comment ref="G13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Assumed, was N/A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Alessandro Chiodi</author>
  </authors>
  <commentList>
    <comment ref="AT7" authorId="0" shapeId="0" xr:uid="{12FD16F9-F81A-4344-8BC5-DD5F5FC107B1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V7" authorId="0" shapeId="0" xr:uid="{D6FC1886-C210-430A-A8C7-2F347583C0E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X7" authorId="1" shapeId="0" xr:uid="{BF2496D6-E57D-4619-BDB3-2D9C2AA886B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BB7" authorId="0" shapeId="0" xr:uid="{B42B104A-1270-4F66-97B1-D6601017704B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C7" authorId="0" shapeId="0" xr:uid="{2EBD69CC-B620-4CFE-B992-394306276CDC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D7" authorId="0" shapeId="0" xr:uid="{E3C49B11-C5BD-441A-B2A0-AB0734EEDF15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E7" authorId="0" shapeId="0" xr:uid="{D33962D3-322E-4D2B-8744-67C61A533BEC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" authorId="2" shapeId="0" xr:uid="{E61415E8-B824-4F58-9AD2-1CAF6AD3417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V8" authorId="2" shapeId="0" xr:uid="{2B51B894-C0F5-4C85-97AA-A9E3773FF99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AO8" authorId="0" shapeId="0" xr:uid="{222ACFC5-B47D-4259-BC83-D962E273C7A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<sst xmlns="http://schemas.openxmlformats.org/spreadsheetml/2006/main" count="732" uniqueCount="264">
  <si>
    <t>Unit</t>
  </si>
  <si>
    <t>Max. capacity factor</t>
  </si>
  <si>
    <t>GW</t>
  </si>
  <si>
    <t>Commercial solar PV system 0.1-2 MW</t>
  </si>
  <si>
    <t>Commercial solar PV &gt;2 MW without tracking</t>
  </si>
  <si>
    <t>Commercial solar PV &gt;2 MW with tracking</t>
  </si>
  <si>
    <t>Residential solar PV &lt;100 kW</t>
  </si>
  <si>
    <t>Hydropower dam and reservoir, &gt;100 MW</t>
  </si>
  <si>
    <t>Hydropower dam and reservoir, 10-100 MW</t>
  </si>
  <si>
    <t>Hydropower dam and reservoir, &lt;10 MW</t>
  </si>
  <si>
    <t>Hydropower run-of-a-river</t>
  </si>
  <si>
    <t>Flash power plant extracting fluid from hydrothermal system at 2.5 km depth</t>
  </si>
  <si>
    <t>Organic Rankine Cycle hydrothermal system.</t>
  </si>
  <si>
    <t>Organic Rankine Cycle Enhanced Geothermal System at 5.5 km depth</t>
  </si>
  <si>
    <t>Wave energy</t>
  </si>
  <si>
    <t>Tidal energy</t>
  </si>
  <si>
    <t>Open-Cycle Gas Turbine conventional</t>
  </si>
  <si>
    <t>n/a</t>
  </si>
  <si>
    <t>Open Cycle Gas Turbine advanced</t>
  </si>
  <si>
    <t>Integrated Gasification Combined Cycle coal</t>
  </si>
  <si>
    <t>CCGT advanced CCS post combustion</t>
  </si>
  <si>
    <t>Pulverised coal supercritical CCS post-combustion</t>
  </si>
  <si>
    <t>Generation II LWR</t>
  </si>
  <si>
    <t>Small and Medium sized light water reactor</t>
  </si>
  <si>
    <t>Sodium-cooled fast reactor Gen IV</t>
  </si>
  <si>
    <t>Lead-cooled fast reactor</t>
  </si>
  <si>
    <t>Biomass grate furnace steam turbine</t>
  </si>
  <si>
    <t>Fluidised bed boiler (circulating or bubbling) plus steam turbine</t>
  </si>
  <si>
    <t>Biomass IGCC</t>
  </si>
  <si>
    <t>Anaerobic digestion</t>
  </si>
  <si>
    <t>Municipal solid waste incinerator</t>
  </si>
  <si>
    <t xml:space="preserve">Co-firing of biomass and coal </t>
  </si>
  <si>
    <t>TechName</t>
  </si>
  <si>
    <t>*TechDesc</t>
  </si>
  <si>
    <t>Comm-IN</t>
  </si>
  <si>
    <t>Comm-OUT</t>
  </si>
  <si>
    <t>AF</t>
  </si>
  <si>
    <t>INVCOST</t>
  </si>
  <si>
    <t>INVCOST~2020</t>
  </si>
  <si>
    <t>INVCOST~2030</t>
  </si>
  <si>
    <t>FIXOM</t>
  </si>
  <si>
    <t>FIXOM~2020</t>
  </si>
  <si>
    <t>FIXOM~2030</t>
  </si>
  <si>
    <t>VAROM</t>
  </si>
  <si>
    <t>VAROM~2020</t>
  </si>
  <si>
    <t>VAROM~2030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</si>
  <si>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</si>
  <si>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</si>
  <si>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</si>
  <si>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</si>
  <si>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</si>
  <si>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</si>
  <si>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</si>
  <si>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</si>
  <si>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</si>
  <si>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</si>
  <si>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</si>
  <si>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</si>
  <si>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</si>
  <si>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</si>
  <si>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</si>
  <si>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</si>
  <si>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</si>
  <si>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</si>
  <si>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</si>
  <si>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</si>
  <si>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</si>
  <si>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Csets</t>
  </si>
  <si>
    <t>CommName</t>
  </si>
  <si>
    <t>CommDesc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</si>
  <si>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</si>
  <si>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</si>
  <si>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</si>
  <si>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</si>
  <si>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</si>
  <si>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</si>
  <si>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</si>
  <si>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</si>
  <si>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</si>
  <si>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</si>
  <si>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</si>
  <si>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~FI_Comm</t>
  </si>
  <si>
    <t>Comm-IN-A</t>
  </si>
  <si>
    <t>Auxiliary Input Commodity</t>
  </si>
  <si>
    <t>INVCOST~2040</t>
  </si>
  <si>
    <t>INVCOST~2050</t>
  </si>
  <si>
    <t>FIXOM~2040</t>
  </si>
  <si>
    <t>FIXOM~2050</t>
  </si>
  <si>
    <t>VAROM~2040</t>
  </si>
  <si>
    <t>VAROM~2050</t>
  </si>
  <si>
    <t>LIFE~2020</t>
  </si>
  <si>
    <t>LIFE~2030</t>
  </si>
  <si>
    <t>~FI_T: EUR13</t>
  </si>
  <si>
    <t>AF~2020</t>
  </si>
  <si>
    <t>AF~2030</t>
  </si>
  <si>
    <t>AF~2040</t>
  </si>
  <si>
    <t>AF~2050</t>
  </si>
  <si>
    <t>Technical life</t>
  </si>
  <si>
    <t>EFF</t>
  </si>
  <si>
    <t>EFF~2020</t>
  </si>
  <si>
    <t>EFF~2030</t>
  </si>
  <si>
    <t>EFF~2040</t>
  </si>
  <si>
    <t>EFF~2050</t>
  </si>
  <si>
    <t>Efficiency</t>
  </si>
  <si>
    <t>Solar thermal electricity power plants without thermal storage (power/heat=0.38)</t>
  </si>
  <si>
    <t>Source: ETRI 2014 (https://setis.ec.europa.eu/publications/jrc-setis-reports/etri-2014 )</t>
  </si>
  <si>
    <t>ELCC</t>
  </si>
  <si>
    <t>ELCD</t>
  </si>
  <si>
    <t>ELE</t>
  </si>
  <si>
    <t>PJ</t>
  </si>
  <si>
    <t>TimeSlice Level</t>
  </si>
  <si>
    <t>NRG</t>
  </si>
  <si>
    <t>Solar (ELC)</t>
  </si>
  <si>
    <t>Geothermal (ELC)</t>
  </si>
  <si>
    <t>Ocean (ELC)</t>
  </si>
  <si>
    <t>Nuclear (ELC)</t>
  </si>
  <si>
    <t>ELCMSW</t>
  </si>
  <si>
    <t>Electricity Generators Database</t>
  </si>
  <si>
    <t>Onshore wind</t>
  </si>
  <si>
    <t>Offshore wind</t>
  </si>
  <si>
    <t>Efficiency @peak elec. load</t>
  </si>
  <si>
    <t>Technical lifetime (years)</t>
  </si>
  <si>
    <t>CAPEX REF (€2013/kW)</t>
  </si>
  <si>
    <t>FOM (€2013/kW)</t>
  </si>
  <si>
    <t>VOM (€2013/GJ)</t>
  </si>
  <si>
    <t>CHP</t>
  </si>
  <si>
    <t>CHP Generators Database</t>
  </si>
  <si>
    <t>ELCWIN</t>
  </si>
  <si>
    <t>ELCSOL</t>
  </si>
  <si>
    <t>ELCGEO</t>
  </si>
  <si>
    <t>ELCOCE</t>
  </si>
  <si>
    <t>ELCLIG</t>
  </si>
  <si>
    <t>ELCNUC</t>
  </si>
  <si>
    <t>ELCHYD</t>
  </si>
  <si>
    <t>ELCGAS</t>
  </si>
  <si>
    <t>ELCCOA</t>
  </si>
  <si>
    <t>ELCBIO</t>
  </si>
  <si>
    <t>ELCBIO, ELCCOA</t>
  </si>
  <si>
    <t>CEFF</t>
  </si>
  <si>
    <t>CEFF~2020</t>
  </si>
  <si>
    <t>CEFF~2030</t>
  </si>
  <si>
    <t>CEFF~2040</t>
  </si>
  <si>
    <t>CEFF~2050</t>
  </si>
  <si>
    <t>CHPR~FX</t>
  </si>
  <si>
    <t>Share-I~UP~ELCBIO</t>
  </si>
  <si>
    <t>DAYNITE</t>
  </si>
  <si>
    <t>\I: Process Set Membership</t>
  </si>
  <si>
    <t>Timeslice Operational Level</t>
  </si>
  <si>
    <t>Operational Commodity Group</t>
  </si>
  <si>
    <t>ECHPBio_01</t>
  </si>
  <si>
    <t>ELCPEA</t>
  </si>
  <si>
    <t>Electricity Generators Database - CCS options</t>
  </si>
  <si>
    <t>Techno-economic data: ETRI 2014 (https://setis.ec.europa.eu/publications/jrc-setis-reports/etri-2014 )</t>
  </si>
  <si>
    <t xml:space="preserve">Sources: </t>
  </si>
  <si>
    <t>ENV</t>
  </si>
  <si>
    <t>Sink_ELCCO2N</t>
  </si>
  <si>
    <t>kt</t>
  </si>
  <si>
    <t>Captured CO2 (ELC)</t>
  </si>
  <si>
    <t>Process options: Irish TIMES v1.0 (using Fionn's analysis)</t>
  </si>
  <si>
    <t>ENVACT_ELCCO2N</t>
  </si>
  <si>
    <t>kt/PJ</t>
  </si>
  <si>
    <t>SEASON</t>
  </si>
  <si>
    <t>peat (ELC)</t>
  </si>
  <si>
    <t>Supercritical fluidized bed peat</t>
  </si>
  <si>
    <t>Integrated Gasification Combined Cycle peat</t>
  </si>
  <si>
    <t>Fluidised bed peat CCS post combustion</t>
  </si>
  <si>
    <t xml:space="preserve">Pulverised coal supercritical CCS post-combustion_Moneypoint Kinsale </t>
  </si>
  <si>
    <t xml:space="preserve">Pulverised coal supercritical CCS post-combustion_Moneypoint Spanish Point </t>
  </si>
  <si>
    <t>CCGT advanced CCS post combustion_Cork Kinsale</t>
  </si>
  <si>
    <t>CCGT advanced CCS post combustion_Cork Spanish Point</t>
  </si>
  <si>
    <t>CCGT advanced CCS post combustion_Dublin East Irish Sea</t>
  </si>
  <si>
    <t>CCGT advanced CCS post combustion_Dublin Central Irish Sea</t>
  </si>
  <si>
    <t>IGCC peat CCS pre combustion_Offaly Kinsale</t>
  </si>
  <si>
    <t>IGCC peat CCS pre combustion_Offaly East Irish Sea</t>
  </si>
  <si>
    <t>IGCC peat CCS pre combustion_Offaly Central Irish Sea</t>
  </si>
  <si>
    <t>Pulverised coal supercritical CCS post-combustion_Kilroot Portpatrick</t>
  </si>
  <si>
    <t xml:space="preserve">Pipeline </t>
  </si>
  <si>
    <t>Storage</t>
  </si>
  <si>
    <t>*VAROM</t>
  </si>
  <si>
    <t>*INVCOST</t>
  </si>
  <si>
    <t>Overall CAPEX (€2013/kW)</t>
  </si>
  <si>
    <t>Overall VOM (€2013/GJ)</t>
  </si>
  <si>
    <t>New CHP - Biomass</t>
  </si>
  <si>
    <t>New CHP - CCGT conventional</t>
  </si>
  <si>
    <t>New CHP - CCGT advanced</t>
  </si>
  <si>
    <t>New CHP - Steam turbine coal supercritical</t>
  </si>
  <si>
    <t>Combined Cycle Gas Turbine advanced</t>
  </si>
  <si>
    <t>Pulverised coal supercritical</t>
  </si>
  <si>
    <t>Pulverised peat supercritical</t>
  </si>
  <si>
    <t>Pulverised coal supercritical CCS oxyfuel</t>
  </si>
  <si>
    <t>IGCC peat CCS pre combustion</t>
  </si>
  <si>
    <t>Generation III light water reactor</t>
  </si>
  <si>
    <t>ECHPGas_01_CCGT</t>
  </si>
  <si>
    <t>ECHPGas_02_CCGT</t>
  </si>
  <si>
    <t>ECHPCoa_01_ST</t>
  </si>
  <si>
    <t>EPPWin_01_ON</t>
  </si>
  <si>
    <t>EPPSol_01_PV</t>
  </si>
  <si>
    <t>EPPSol_02_PV</t>
  </si>
  <si>
    <t>EPPSol_03_PV</t>
  </si>
  <si>
    <t>*EPPSol_04_PV</t>
  </si>
  <si>
    <t>EPPSol_05_CSP</t>
  </si>
  <si>
    <t>EPPHyd_01_DAM</t>
  </si>
  <si>
    <t>EPPHyd_02_DAM</t>
  </si>
  <si>
    <t>EPPHyd_03_DAM</t>
  </si>
  <si>
    <t>EPPHyd_04_ROR</t>
  </si>
  <si>
    <t>EPPGeo_01</t>
  </si>
  <si>
    <t>EPPGeo_02</t>
  </si>
  <si>
    <t>EPPGeo_03</t>
  </si>
  <si>
    <t>EPPOce_01_WAW</t>
  </si>
  <si>
    <t>EPPOce_02_TID</t>
  </si>
  <si>
    <t>EPPGas_01_OCGT</t>
  </si>
  <si>
    <t>EPPGas_02_OCGT</t>
  </si>
  <si>
    <t>EPPGas_03_CCGT</t>
  </si>
  <si>
    <t>EPPCoa_01_SC</t>
  </si>
  <si>
    <t>EPPPea_01_SC</t>
  </si>
  <si>
    <t>EPPPea_02_FB</t>
  </si>
  <si>
    <t>EPPCoa_03_IGCC</t>
  </si>
  <si>
    <t>EPPPea_03_IGCC</t>
  </si>
  <si>
    <t>*EPPGas_04_CCS</t>
  </si>
  <si>
    <t>*EPPCoa_04_CCS</t>
  </si>
  <si>
    <t>*EPPPea_04_CCS</t>
  </si>
  <si>
    <t>*EPPCoa_05_CCS</t>
  </si>
  <si>
    <t>*EPPCoa_06_CCS</t>
  </si>
  <si>
    <t>*EPPPea_05_CCS</t>
  </si>
  <si>
    <t>*EPPNuc_01_LWR</t>
  </si>
  <si>
    <t>EPPNuc_02_LWR</t>
  </si>
  <si>
    <t>EPPNuc_03_LWR</t>
  </si>
  <si>
    <t>EPPNuc_04_SFR</t>
  </si>
  <si>
    <t>EPPNuc_05_LFR</t>
  </si>
  <si>
    <t>EPPBio_01_ST</t>
  </si>
  <si>
    <t>EPPBio_02_ST</t>
  </si>
  <si>
    <t>EPPBio_03_IGCC</t>
  </si>
  <si>
    <t>EPPBio_04_AD</t>
  </si>
  <si>
    <t>EPPMsw_01</t>
  </si>
  <si>
    <t>EPPBioCoa_01_CF</t>
  </si>
  <si>
    <t>EPPGas_04_CCS-Dublin1</t>
  </si>
  <si>
    <t>EPPGas_04_CCS-Dublin2</t>
  </si>
  <si>
    <t>EPPCoa_04_CCS-Moneypoint1</t>
  </si>
  <si>
    <t>EPPCoa_04_CCS-Moneypoint2</t>
  </si>
  <si>
    <t>EPPCoa_04_CCS-Kilroot1</t>
  </si>
  <si>
    <t>EPPCoa_06_CCS-Moneypoint1</t>
  </si>
  <si>
    <t>EPPCoa_06_CCS-Moneypoint2</t>
  </si>
  <si>
    <t>EPPGas_04_CCS-Cork1</t>
  </si>
  <si>
    <t>EPPGas_04_CCS-Cork2</t>
  </si>
  <si>
    <t>EPPPea_05_CCS-Offaly1</t>
  </si>
  <si>
    <t>EPPPea_05_CCS-Offaly2</t>
  </si>
  <si>
    <t>EPPPea_05_CCS-Offaly3</t>
  </si>
  <si>
    <t>2000-2012 CPI</t>
  </si>
  <si>
    <t>-&gt;</t>
  </si>
  <si>
    <t>(source Eurostat)</t>
  </si>
  <si>
    <t>EPPWin_02_OF</t>
  </si>
  <si>
    <t>ELCH</t>
  </si>
  <si>
    <t xml:space="preserve">IGCC coal CCS pre-combustion_Moneypoint Spanish Point </t>
  </si>
  <si>
    <t xml:space="preserve">IGCC coal CCS pre-combustion_Moneypoint Kinsale </t>
  </si>
  <si>
    <t>IGCC coal CCS pre-combustion</t>
  </si>
  <si>
    <t>EPPH2_02_CCGT</t>
  </si>
  <si>
    <t>New Power Plant - Hydrogen Combined Cycle Gas Turbine</t>
  </si>
  <si>
    <t>EPPH2_01_OCGT</t>
  </si>
  <si>
    <t>New Power Plant - Hydrogen Open Cycle Gas Turbine</t>
  </si>
  <si>
    <t xml:space="preserve">Source: ETRI 2014 (https://setis.ec.europa.eu/publications/jrc-setis-reports/etri-2014 ) </t>
  </si>
  <si>
    <t>~FI_T: EUR12</t>
  </si>
  <si>
    <t>Source: UK TIMES (for H2)</t>
  </si>
  <si>
    <t>CAPEX REF (€2012/kW)</t>
  </si>
  <si>
    <t>ELCH2G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</si>
</sst>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64" formatCode="\Te\x\t"/>
    <numFmt numFmtId="165" formatCode="0.0%"/>
    <numFmt numFmtId="166" formatCode="_ * #,##0_ ;_ * \-#,##0_ ;_ * &quot;-&quot;_ ;_ @_ "/>
    <numFmt numFmtId="167" formatCode="_ * #,##0.00_ ;_ * \-#,##0.00_ ;_ * &quot;-&quot;??_ ;_ @_ 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#,##0;\-\ #,##0;_-\ &quot;- &quot;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_([$€-2]* #,##0.00_);_([$€-2]* \(#,##0.00\);_([$€-2]* &quot;-&quot;??_)"/>
    <numFmt numFmtId="174" formatCode="\(##\);\(##\)"/>
    <numFmt numFmtId="175" formatCode="#,##0.0"/>
    <numFmt numFmtId="176" formatCode="_-&quot;€&quot;\ * #,##0.00_-;\-&quot;€&quot;\ * #,##0.00_-;_-&quot;€&quot;\ * &quot;-&quot;??_-;_-@_-"/>
    <numFmt numFmtId="177" formatCode="0.0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charset val="186"/>
      <scheme val="minor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sz val="8"/>
      <name val="Tahoma"/>
      <family val="2"/>
    </font>
    <font>
      <b/>
      <sz val="10"/>
      <color indexed="1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hair">
        <color theme="7" tint="-0.499984740745262"/>
      </bottom>
      <diagonal/>
    </border>
    <border>
      <left/>
      <right/>
      <top style="hair">
        <color theme="7" tint="-0.499984740745262"/>
      </top>
      <bottom/>
      <diagonal/>
    </border>
    <border>
      <left/>
      <right/>
      <top/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5517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5" fillId="5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1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8" applyNumberFormat="0" applyAlignment="0" applyProtection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1" fillId="21" borderId="10" applyNumberFormat="0" applyFont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21" fillId="8" borderId="0" applyNumberFormat="0" applyBorder="0" applyAlignment="0" applyProtection="0"/>
    <xf numFmtId="0" fontId="22" fillId="26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" fillId="0" borderId="0"/>
    <xf numFmtId="0" fontId="25" fillId="0" borderId="0"/>
    <xf numFmtId="0" fontId="26" fillId="0" borderId="12" applyNumberFormat="0" applyFill="0" applyAlignment="0" applyProtection="0"/>
    <xf numFmtId="0" fontId="27" fillId="7" borderId="0" applyNumberFormat="0" applyBorder="0" applyAlignment="0" applyProtection="0"/>
    <xf numFmtId="0" fontId="28" fillId="27" borderId="0" applyNumberFormat="0" applyBorder="0" applyAlignment="0" applyProtection="0"/>
    <xf numFmtId="0" fontId="29" fillId="26" borderId="4" applyNumberFormat="0" applyAlignment="0" applyProtection="0"/>
    <xf numFmtId="0" fontId="30" fillId="2" borderId="0">
      <alignment horizontal="left"/>
    </xf>
    <xf numFmtId="0" fontId="31" fillId="0" borderId="0"/>
    <xf numFmtId="0" fontId="2" fillId="0" borderId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4" fontId="52" fillId="28" borderId="3">
      <alignment horizontal="right" vertical="center"/>
    </xf>
    <xf numFmtId="4" fontId="52" fillId="28" borderId="3">
      <alignment horizontal="right" vertical="center"/>
    </xf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53" fillId="0" borderId="13">
      <alignment horizontal="left" vertical="center" wrapText="1" indent="2"/>
    </xf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0" applyBorder="0">
      <alignment horizontal="right" vertical="center"/>
    </xf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2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3" fillId="0" borderId="3" applyFill="0" applyBorder="0" applyProtection="0">
      <alignment horizontal="right" vertical="center"/>
    </xf>
    <xf numFmtId="0" fontId="54" fillId="0" borderId="0" applyNumberFormat="0" applyFill="0" applyBorder="0" applyProtection="0">
      <alignment horizontal="left" vertical="center"/>
    </xf>
    <xf numFmtId="0" fontId="2" fillId="29" borderId="0" applyNumberFormat="0" applyFon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170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9" fillId="0" borderId="0" applyFont="0" applyFill="0" applyBorder="0" applyAlignment="0" applyProtection="0"/>
    <xf numFmtId="167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0" fontId="2" fillId="0" borderId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56" fillId="30" borderId="0" applyNumberFormat="0" applyBorder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7" fillId="31" borderId="0" applyNumberFormat="0" applyBorder="0" applyProtection="0">
      <alignment horizontal="left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2" fontId="5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" fontId="53" fillId="0" borderId="0"/>
    <xf numFmtId="49" fontId="2" fillId="32" borderId="15">
      <alignment vertical="top" wrapText="1"/>
    </xf>
    <xf numFmtId="3" fontId="61" fillId="0" borderId="15">
      <alignment horizontal="right" vertical="top"/>
    </xf>
    <xf numFmtId="0" fontId="32" fillId="33" borderId="3">
      <alignment horizontal="centerContinuous" vertical="top" wrapText="1"/>
    </xf>
    <xf numFmtId="0" fontId="62" fillId="0" borderId="0">
      <alignment vertical="top" wrapText="1"/>
    </xf>
    <xf numFmtId="169" fontId="2" fillId="0" borderId="0" applyFont="0" applyFill="0" applyBorder="0" applyAlignment="0" applyProtection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21" borderId="10" applyNumberFormat="0" applyFont="0" applyAlignment="0" applyProtection="0"/>
    <xf numFmtId="174" fontId="64" fillId="0" borderId="0">
      <alignment horizontal="right"/>
    </xf>
    <xf numFmtId="0" fontId="62" fillId="0" borderId="0">
      <alignment vertical="top" wrapText="1"/>
    </xf>
    <xf numFmtId="175" fontId="65" fillId="34" borderId="16">
      <alignment vertical="center"/>
    </xf>
    <xf numFmtId="165" fontId="66" fillId="34" borderId="16">
      <alignment vertical="center"/>
    </xf>
    <xf numFmtId="175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9" fontId="2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3" fillId="0" borderId="3" applyFill="0" applyBorder="0" applyProtection="0">
      <alignment horizontal="right" vertical="center"/>
    </xf>
    <xf numFmtId="0" fontId="2" fillId="0" borderId="0"/>
    <xf numFmtId="0" fontId="1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70" fillId="0" borderId="0"/>
    <xf numFmtId="0" fontId="71" fillId="42" borderId="18"/>
    <xf numFmtId="0" fontId="72" fillId="0" borderId="19"/>
    <xf numFmtId="43" fontId="2" fillId="0" borderId="0" applyFont="0" applyFill="0" applyBorder="0" applyAlignment="0" applyProtection="0"/>
    <xf numFmtId="0" fontId="2" fillId="0" borderId="0"/>
    <xf numFmtId="0" fontId="13" fillId="11" borderId="22" applyNumberFormat="0" applyAlignment="0" applyProtection="0"/>
    <xf numFmtId="0" fontId="11" fillId="21" borderId="23" applyNumberFormat="0" applyFont="0" applyAlignment="0" applyProtection="0"/>
    <xf numFmtId="0" fontId="22" fillId="26" borderId="24" applyNumberFormat="0" applyAlignment="0" applyProtection="0"/>
    <xf numFmtId="0" fontId="26" fillId="0" borderId="25" applyNumberFormat="0" applyFill="0" applyAlignment="0" applyProtection="0"/>
    <xf numFmtId="0" fontId="29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4" fontId="53" fillId="0" borderId="20" applyFill="0" applyBorder="0" applyProtection="0">
      <alignment horizontal="right" vertical="center"/>
    </xf>
    <xf numFmtId="49" fontId="53" fillId="0" borderId="3" applyNumberFormat="0" applyFont="0" applyFill="0" applyBorder="0" applyProtection="0">
      <alignment horizontal="left" vertical="center" indent="2"/>
    </xf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30" borderId="20" applyNumberFormat="0" applyProtection="0">
      <alignment horizontal="right"/>
    </xf>
    <xf numFmtId="0" fontId="32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2" fillId="0" borderId="0"/>
    <xf numFmtId="49" fontId="2" fillId="32" borderId="27">
      <alignment vertical="top" wrapText="1"/>
    </xf>
    <xf numFmtId="0" fontId="35" fillId="21" borderId="23" applyNumberFormat="0" applyFont="0" applyAlignment="0" applyProtection="0"/>
    <xf numFmtId="175" fontId="65" fillId="34" borderId="28">
      <alignment vertical="center"/>
    </xf>
    <xf numFmtId="165" fontId="66" fillId="34" borderId="28">
      <alignment vertical="center"/>
    </xf>
    <xf numFmtId="175" fontId="67" fillId="35" borderId="28">
      <alignment vertical="center"/>
    </xf>
    <xf numFmtId="0" fontId="2" fillId="36" borderId="29" applyBorder="0">
      <alignment horizontal="left" vertical="center"/>
    </xf>
    <xf numFmtId="49" fontId="2" fillId="37" borderId="20">
      <alignment vertical="center" wrapText="1"/>
    </xf>
    <xf numFmtId="0" fontId="2" fillId="38" borderId="26">
      <alignment horizontal="left" vertical="center" wrapText="1"/>
    </xf>
    <xf numFmtId="0" fontId="68" fillId="39" borderId="20">
      <alignment horizontal="left" vertical="center" wrapText="1"/>
    </xf>
    <xf numFmtId="0" fontId="2" fillId="40" borderId="20">
      <alignment horizontal="left" vertical="center" wrapText="1"/>
    </xf>
    <xf numFmtId="0" fontId="2" fillId="41" borderId="20">
      <alignment horizontal="left" vertical="center" wrapText="1"/>
    </xf>
    <xf numFmtId="43" fontId="1" fillId="0" borderId="0" applyFont="0" applyFill="0" applyBorder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4" fontId="53" fillId="0" borderId="20" applyFill="0" applyBorder="0" applyProtection="0">
      <alignment horizontal="right" vertical="center"/>
    </xf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30" borderId="20" applyNumberFormat="0" applyProtection="0">
      <alignment horizontal="right"/>
    </xf>
    <xf numFmtId="0" fontId="32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4" fontId="53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30" borderId="20" applyNumberFormat="0" applyProtection="0">
      <alignment horizontal="right"/>
    </xf>
    <xf numFmtId="0" fontId="32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0"/>
    <xf numFmtId="49" fontId="53" fillId="0" borderId="20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8" fillId="26" borderId="22" applyNumberFormat="0" applyAlignment="0" applyProtection="0"/>
    <xf numFmtId="0" fontId="46" fillId="0" borderId="9" applyNumberFormat="0" applyFill="0" applyAlignment="0" applyProtection="0"/>
    <xf numFmtId="0" fontId="39" fillId="20" borderId="8" applyNumberFormat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25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27" borderId="0" applyNumberFormat="0" applyBorder="0" applyAlignment="0" applyProtection="0"/>
    <xf numFmtId="0" fontId="76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23" applyNumberFormat="0" applyFont="0" applyAlignment="0" applyProtection="0"/>
    <xf numFmtId="170" fontId="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5" applyNumberFormat="0" applyFill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4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37" fillId="7" borderId="0" applyNumberFormat="0" applyBorder="0" applyAlignment="0" applyProtection="0"/>
    <xf numFmtId="0" fontId="41" fillId="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50" fillId="0" borderId="12" applyNumberFormat="0" applyFill="0" applyAlignment="0" applyProtection="0"/>
    <xf numFmtId="43" fontId="2" fillId="0" borderId="0" applyFont="0" applyFill="0" applyBorder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35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35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35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4" fontId="53" fillId="0" borderId="38" applyFill="0" applyBorder="0" applyProtection="0">
      <alignment horizontal="right" vertical="center"/>
    </xf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29" fillId="26" borderId="40" applyNumberFormat="0" applyAlignment="0" applyProtection="0"/>
    <xf numFmtId="0" fontId="26" fillId="0" borderId="43" applyNumberFormat="0" applyFill="0" applyAlignment="0" applyProtection="0"/>
    <xf numFmtId="0" fontId="22" fillId="26" borderId="42" applyNumberFormat="0" applyAlignment="0" applyProtection="0"/>
    <xf numFmtId="0" fontId="11" fillId="21" borderId="41" applyNumberFormat="0" applyFont="0" applyAlignment="0" applyProtection="0"/>
    <xf numFmtId="0" fontId="13" fillId="11" borderId="40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11" borderId="4" applyNumberForma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49" fontId="53" fillId="0" borderId="20" applyNumberFormat="0" applyFont="0" applyFill="0" applyBorder="0" applyProtection="0">
      <alignment horizontal="left" vertical="center" indent="2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175" fontId="65" fillId="34" borderId="16">
      <alignment vertical="center"/>
    </xf>
    <xf numFmtId="165" fontId="66" fillId="34" borderId="16">
      <alignment vertical="center"/>
    </xf>
    <xf numFmtId="175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43" fontId="1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26" borderId="4" applyNumberFormat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44" borderId="1">
      <alignment horizontal="center" vertical="center" wrapText="1"/>
    </xf>
    <xf numFmtId="0" fontId="35" fillId="28" borderId="3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32" fillId="30" borderId="38" applyNumberFormat="0" applyProtection="0">
      <alignment horizontal="right"/>
    </xf>
    <xf numFmtId="0" fontId="32" fillId="30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9" fontId="2" fillId="32" borderId="45">
      <alignment vertical="top" wrapText="1"/>
    </xf>
    <xf numFmtId="0" fontId="35" fillId="21" borderId="41" applyNumberFormat="0" applyFont="0" applyAlignment="0" applyProtection="0"/>
    <xf numFmtId="175" fontId="65" fillId="34" borderId="46">
      <alignment vertical="center"/>
    </xf>
    <xf numFmtId="165" fontId="66" fillId="34" borderId="46">
      <alignment vertical="center"/>
    </xf>
    <xf numFmtId="175" fontId="67" fillId="35" borderId="46">
      <alignment vertical="center"/>
    </xf>
    <xf numFmtId="0" fontId="2" fillId="36" borderId="47" applyBorder="0">
      <alignment horizontal="left" vertical="center"/>
    </xf>
    <xf numFmtId="49" fontId="2" fillId="37" borderId="38">
      <alignment vertical="center" wrapText="1"/>
    </xf>
    <xf numFmtId="0" fontId="2" fillId="38" borderId="44">
      <alignment horizontal="left" vertical="center" wrapText="1"/>
    </xf>
    <xf numFmtId="0" fontId="68" fillId="39" borderId="38">
      <alignment horizontal="left" vertical="center" wrapText="1"/>
    </xf>
    <xf numFmtId="0" fontId="2" fillId="40" borderId="38">
      <alignment horizontal="left" vertical="center" wrapText="1"/>
    </xf>
    <xf numFmtId="0" fontId="2" fillId="41" borderId="38">
      <alignment horizontal="left" vertical="center" wrapText="1"/>
    </xf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38" fillId="26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0" fontId="45" fillId="11" borderId="40" applyNumberFormat="0" applyAlignment="0" applyProtection="0"/>
    <xf numFmtId="4" fontId="53" fillId="0" borderId="38" applyFill="0" applyBorder="0" applyProtection="0">
      <alignment horizontal="right" vertical="center"/>
    </xf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35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35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35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2" fillId="21" borderId="41" applyNumberFormat="0" applyFon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48" fillId="26" borderId="42" applyNumberFormat="0" applyAlignment="0" applyProtection="0"/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32" fillId="30" borderId="38" applyNumberFormat="0" applyProtection="0">
      <alignment horizontal="right"/>
    </xf>
    <xf numFmtId="0" fontId="32" fillId="30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53" fillId="0" borderId="38" applyFill="0" applyBorder="0" applyProtection="0">
      <alignment horizontal="right" vertical="center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32" fillId="30" borderId="38" applyNumberFormat="0" applyProtection="0">
      <alignment horizontal="right"/>
    </xf>
    <xf numFmtId="0" fontId="32" fillId="30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49" fontId="53" fillId="0" borderId="38" applyNumberFormat="0" applyFont="0" applyFill="0" applyBorder="0" applyProtection="0">
      <alignment horizontal="left" vertical="center" indent="2"/>
    </xf>
    <xf numFmtId="0" fontId="38" fillId="26" borderId="40" applyNumberFormat="0" applyAlignment="0" applyProtection="0"/>
    <xf numFmtId="0" fontId="2" fillId="21" borderId="41" applyNumberFormat="0" applyFont="0" applyAlignment="0" applyProtection="0"/>
    <xf numFmtId="0" fontId="50" fillId="0" borderId="43" applyNumberFormat="0" applyFill="0" applyAlignment="0" applyProtection="0"/>
    <xf numFmtId="0" fontId="2" fillId="44" borderId="39">
      <alignment horizontal="center" vertical="center" wrapText="1"/>
    </xf>
    <xf numFmtId="0" fontId="35" fillId="28" borderId="38"/>
    <xf numFmtId="0" fontId="2" fillId="0" borderId="0"/>
    <xf numFmtId="0" fontId="2" fillId="0" borderId="0"/>
  </cellStyleXfs>
  <cellXfs count="156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4" fontId="5" fillId="5" borderId="0" xfId="4" applyNumberFormat="1" applyFont="1" applyAlignment="1">
      <alignment vertical="center"/>
    </xf>
    <xf numFmtId="0" fontId="7" fillId="3" borderId="1" xfId="0" applyFont="1" applyFill="1" applyBorder="1" applyAlignment="1">
      <alignment vertical="center"/>
    </xf>
    <xf numFmtId="164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0" fillId="0" borderId="0" xfId="0" applyFont="1" applyFill="1"/>
    <xf numFmtId="164" fontId="6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8" fillId="4" borderId="2" xfId="3" applyNumberFormat="1" applyFont="1" applyFill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4" fontId="7" fillId="3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5" fillId="2" borderId="0" xfId="0" applyFont="1" applyFill="1" applyAlignment="1">
      <alignment vertical="center"/>
    </xf>
    <xf numFmtId="0" fontId="5" fillId="2" borderId="0" xfId="0" applyFont="1" applyFill="1"/>
    <xf numFmtId="9" fontId="0" fillId="0" borderId="33" xfId="0" applyNumberFormat="1" applyBorder="1"/>
    <xf numFmtId="0" fontId="0" fillId="0" borderId="33" xfId="0" applyBorder="1"/>
    <xf numFmtId="0" fontId="0" fillId="0" borderId="32" xfId="0" applyFont="1" applyBorder="1" applyAlignment="1">
      <alignment horizontal="center" vertical="center"/>
    </xf>
    <xf numFmtId="9" fontId="0" fillId="0" borderId="32" xfId="0" applyNumberFormat="1" applyBorder="1"/>
    <xf numFmtId="0" fontId="0" fillId="0" borderId="32" xfId="0" applyBorder="1"/>
    <xf numFmtId="9" fontId="0" fillId="0" borderId="31" xfId="0" applyNumberFormat="1" applyBorder="1"/>
    <xf numFmtId="9" fontId="0" fillId="0" borderId="31" xfId="1" applyFont="1" applyBorder="1"/>
    <xf numFmtId="0" fontId="10" fillId="0" borderId="31" xfId="0" applyFont="1" applyBorder="1" applyAlignment="1">
      <alignment vertical="center"/>
    </xf>
    <xf numFmtId="0" fontId="0" fillId="0" borderId="31" xfId="0" applyBorder="1"/>
    <xf numFmtId="0" fontId="0" fillId="0" borderId="0" xfId="0" applyFill="1" applyBorder="1"/>
    <xf numFmtId="164" fontId="8" fillId="0" borderId="0" xfId="3" applyNumberFormat="1" applyFont="1" applyFill="1" applyBorder="1" applyAlignment="1">
      <alignment horizontal="left" vertical="center" wrapText="1"/>
    </xf>
    <xf numFmtId="0" fontId="0" fillId="0" borderId="0" xfId="0" applyFill="1"/>
    <xf numFmtId="0" fontId="8" fillId="4" borderId="30" xfId="3" applyFont="1" applyFill="1" applyBorder="1" applyAlignment="1">
      <alignment vertical="center"/>
    </xf>
    <xf numFmtId="0" fontId="8" fillId="4" borderId="30" xfId="3" applyFont="1" applyFill="1" applyBorder="1" applyAlignment="1">
      <alignment vertical="center" wrapText="1"/>
    </xf>
    <xf numFmtId="0" fontId="8" fillId="4" borderId="30" xfId="3" applyFont="1" applyFill="1" applyBorder="1" applyAlignment="1">
      <alignment horizontal="left" vertical="center" wrapText="1"/>
    </xf>
    <xf numFmtId="164" fontId="8" fillId="4" borderId="21" xfId="3" applyNumberFormat="1" applyFont="1" applyFill="1" applyBorder="1" applyAlignment="1">
      <alignment horizontal="left" vertical="center" wrapText="1"/>
    </xf>
    <xf numFmtId="9" fontId="0" fillId="0" borderId="0" xfId="0" applyNumberFormat="1" applyBorder="1"/>
    <xf numFmtId="9" fontId="0" fillId="0" borderId="0" xfId="1" applyFont="1" applyBorder="1"/>
    <xf numFmtId="0" fontId="10" fillId="0" borderId="0" xfId="0" applyFont="1" applyBorder="1" applyAlignment="1">
      <alignment vertical="center"/>
    </xf>
    <xf numFmtId="0" fontId="0" fillId="0" borderId="0" xfId="0" applyBorder="1"/>
    <xf numFmtId="0" fontId="7" fillId="3" borderId="2" xfId="2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left" vertical="center"/>
    </xf>
    <xf numFmtId="164" fontId="7" fillId="3" borderId="2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34" xfId="0" applyFont="1" applyFill="1" applyBorder="1"/>
    <xf numFmtId="0" fontId="0" fillId="0" borderId="34" xfId="0" applyFont="1" applyBorder="1"/>
    <xf numFmtId="0" fontId="0" fillId="0" borderId="34" xfId="0" applyBorder="1" applyAlignment="1">
      <alignment vertical="center"/>
    </xf>
    <xf numFmtId="9" fontId="0" fillId="0" borderId="34" xfId="1" applyFont="1" applyBorder="1"/>
    <xf numFmtId="0" fontId="0" fillId="0" borderId="34" xfId="0" applyFont="1" applyBorder="1" applyAlignment="1">
      <alignment horizontal="center" vertical="center"/>
    </xf>
    <xf numFmtId="0" fontId="8" fillId="4" borderId="21" xfId="3" applyFont="1" applyFill="1" applyBorder="1" applyAlignment="1">
      <alignment horizontal="left" vertical="center" wrapText="1"/>
    </xf>
    <xf numFmtId="0" fontId="8" fillId="4" borderId="21" xfId="3" applyFont="1" applyFill="1" applyBorder="1" applyAlignment="1">
      <alignment vertical="center" wrapText="1"/>
    </xf>
    <xf numFmtId="0" fontId="8" fillId="4" borderId="21" xfId="3" applyFont="1" applyFill="1" applyBorder="1" applyAlignment="1">
      <alignment horizontal="center" vertical="center" wrapText="1"/>
    </xf>
    <xf numFmtId="0" fontId="0" fillId="0" borderId="35" xfId="0" applyFont="1" applyFill="1" applyBorder="1"/>
    <xf numFmtId="0" fontId="10" fillId="0" borderId="35" xfId="0" applyFont="1" applyFill="1" applyBorder="1" applyAlignment="1">
      <alignment vertical="center"/>
    </xf>
    <xf numFmtId="9" fontId="0" fillId="0" borderId="35" xfId="1" applyFont="1" applyBorder="1"/>
    <xf numFmtId="0" fontId="0" fillId="0" borderId="35" xfId="0" applyFont="1" applyBorder="1"/>
    <xf numFmtId="0" fontId="0" fillId="0" borderId="35" xfId="0" applyFont="1" applyBorder="1" applyAlignment="1">
      <alignment horizontal="center" vertical="center"/>
    </xf>
    <xf numFmtId="9" fontId="0" fillId="0" borderId="35" xfId="1" applyFont="1" applyFill="1" applyBorder="1"/>
    <xf numFmtId="0" fontId="9" fillId="0" borderId="35" xfId="3" applyFont="1" applyBorder="1"/>
    <xf numFmtId="0" fontId="10" fillId="0" borderId="35" xfId="0" applyFont="1" applyFill="1" applyBorder="1"/>
    <xf numFmtId="0" fontId="10" fillId="0" borderId="35" xfId="0" applyFont="1" applyBorder="1" applyAlignment="1">
      <alignment vertical="center"/>
    </xf>
    <xf numFmtId="0" fontId="0" fillId="43" borderId="35" xfId="0" applyFont="1" applyFill="1" applyBorder="1"/>
    <xf numFmtId="0" fontId="10" fillId="43" borderId="35" xfId="0" applyFont="1" applyFill="1" applyBorder="1" applyAlignment="1">
      <alignment vertical="center"/>
    </xf>
    <xf numFmtId="9" fontId="0" fillId="43" borderId="35" xfId="1" applyFont="1" applyFill="1" applyBorder="1"/>
    <xf numFmtId="0" fontId="0" fillId="43" borderId="35" xfId="0" applyFont="1" applyFill="1" applyBorder="1" applyAlignment="1">
      <alignment horizontal="center" vertical="center"/>
    </xf>
    <xf numFmtId="0" fontId="0" fillId="0" borderId="36" xfId="0" applyFont="1" applyFill="1" applyBorder="1"/>
    <xf numFmtId="0" fontId="10" fillId="0" borderId="36" xfId="0" applyFont="1" applyFill="1" applyBorder="1" applyAlignment="1">
      <alignment vertical="center"/>
    </xf>
    <xf numFmtId="9" fontId="0" fillId="0" borderId="36" xfId="1" applyFont="1" applyBorder="1"/>
    <xf numFmtId="0" fontId="0" fillId="0" borderId="36" xfId="0" applyFont="1" applyBorder="1"/>
    <xf numFmtId="0" fontId="0" fillId="0" borderId="36" xfId="0" applyFont="1" applyBorder="1" applyAlignment="1">
      <alignment horizontal="center" vertical="center"/>
    </xf>
    <xf numFmtId="9" fontId="0" fillId="0" borderId="36" xfId="1" applyFont="1" applyFill="1" applyBorder="1"/>
    <xf numFmtId="0" fontId="8" fillId="4" borderId="37" xfId="3" applyFont="1" applyFill="1" applyBorder="1" applyAlignment="1">
      <alignment vertical="center"/>
    </xf>
    <xf numFmtId="0" fontId="8" fillId="4" borderId="37" xfId="3" applyFont="1" applyFill="1" applyBorder="1" applyAlignment="1">
      <alignment horizontal="left" vertical="center"/>
    </xf>
    <xf numFmtId="1" fontId="0" fillId="0" borderId="36" xfId="0" applyNumberFormat="1" applyFont="1" applyBorder="1"/>
    <xf numFmtId="1" fontId="0" fillId="0" borderId="35" xfId="0" applyNumberFormat="1" applyFont="1" applyBorder="1"/>
    <xf numFmtId="1" fontId="0" fillId="43" borderId="35" xfId="0" applyNumberFormat="1" applyFont="1" applyFill="1" applyBorder="1"/>
    <xf numFmtId="0" fontId="0" fillId="0" borderId="0" xfId="0" applyFont="1" applyBorder="1"/>
    <xf numFmtId="0" fontId="0" fillId="0" borderId="0" xfId="0" applyFont="1"/>
    <xf numFmtId="9" fontId="0" fillId="0" borderId="35" xfId="1" applyFont="1" applyFill="1" applyBorder="1"/>
    <xf numFmtId="0" fontId="7" fillId="3" borderId="2" xfId="2" applyFont="1" applyFill="1" applyBorder="1" applyAlignment="1">
      <alignment horizontal="center" vertical="center" wrapText="1"/>
    </xf>
    <xf numFmtId="0" fontId="2" fillId="0" borderId="0" xfId="5515"/>
    <xf numFmtId="0" fontId="77" fillId="0" borderId="0" xfId="5515" applyFont="1" applyAlignment="1">
      <alignment horizontal="left"/>
    </xf>
    <xf numFmtId="0" fontId="77" fillId="0" borderId="0" xfId="5515" applyFont="1"/>
    <xf numFmtId="0" fontId="77" fillId="0" borderId="0" xfId="5515" applyFont="1" applyFill="1"/>
    <xf numFmtId="0" fontId="2" fillId="0" borderId="0" xfId="5515" applyFont="1"/>
    <xf numFmtId="164" fontId="77" fillId="0" borderId="0" xfId="5515" applyNumberFormat="1" applyFont="1"/>
    <xf numFmtId="164" fontId="2" fillId="0" borderId="0" xfId="5515" applyNumberFormat="1"/>
    <xf numFmtId="164" fontId="2" fillId="0" borderId="0" xfId="5515" applyNumberFormat="1" applyFill="1"/>
    <xf numFmtId="0" fontId="8" fillId="4" borderId="39" xfId="3" applyFont="1" applyFill="1" applyBorder="1" applyAlignment="1">
      <alignment horizontal="left" vertical="center" wrapText="1"/>
    </xf>
    <xf numFmtId="0" fontId="8" fillId="4" borderId="39" xfId="3" applyFont="1" applyFill="1" applyBorder="1" applyAlignment="1">
      <alignment vertical="center" wrapText="1"/>
    </xf>
    <xf numFmtId="0" fontId="8" fillId="4" borderId="39" xfId="3" applyFont="1" applyFill="1" applyBorder="1" applyAlignment="1">
      <alignment horizontal="center" vertical="center" wrapText="1"/>
    </xf>
    <xf numFmtId="0" fontId="8" fillId="4" borderId="39" xfId="3" applyFont="1" applyFill="1" applyBorder="1" applyAlignment="1">
      <alignment vertical="center"/>
    </xf>
    <xf numFmtId="0" fontId="8" fillId="4" borderId="39" xfId="3" applyFont="1" applyFill="1" applyBorder="1" applyAlignment="1">
      <alignment horizontal="left" vertical="center"/>
    </xf>
    <xf numFmtId="0" fontId="8" fillId="4" borderId="39" xfId="3" applyFont="1" applyFill="1" applyBorder="1" applyAlignment="1">
      <alignment horizontal="center" vertical="center" wrapText="1"/>
    </xf>
    <xf numFmtId="177" fontId="0" fillId="0" borderId="35" xfId="0" applyNumberFormat="1" applyFont="1" applyBorder="1"/>
    <xf numFmtId="177" fontId="0" fillId="0" borderId="48" xfId="0" applyNumberFormat="1" applyFont="1" applyBorder="1"/>
    <xf numFmtId="0" fontId="8" fillId="4" borderId="39" xfId="3" applyFont="1" applyFill="1" applyBorder="1" applyAlignment="1">
      <alignment horizontal="center" vertical="center" wrapText="1"/>
    </xf>
    <xf numFmtId="0" fontId="7" fillId="3" borderId="37" xfId="2" applyFont="1" applyFill="1" applyBorder="1" applyAlignment="1">
      <alignment horizontal="center" vertical="center" wrapText="1"/>
    </xf>
    <xf numFmtId="2" fontId="0" fillId="0" borderId="35" xfId="0" applyNumberFormat="1" applyFont="1" applyBorder="1"/>
    <xf numFmtId="1" fontId="0" fillId="45" borderId="35" xfId="0" applyNumberFormat="1" applyFont="1" applyFill="1" applyBorder="1"/>
    <xf numFmtId="2" fontId="0" fillId="45" borderId="35" xfId="0" applyNumberFormat="1" applyFont="1" applyFill="1" applyBorder="1"/>
    <xf numFmtId="1" fontId="0" fillId="45" borderId="34" xfId="0" applyNumberFormat="1" applyFont="1" applyFill="1" applyBorder="1"/>
    <xf numFmtId="1" fontId="0" fillId="45" borderId="48" xfId="0" applyNumberFormat="1" applyFont="1" applyFill="1" applyBorder="1"/>
    <xf numFmtId="1" fontId="0" fillId="46" borderId="35" xfId="0" applyNumberFormat="1" applyFont="1" applyFill="1" applyBorder="1"/>
    <xf numFmtId="1" fontId="0" fillId="46" borderId="34" xfId="0" applyNumberFormat="1" applyFont="1" applyFill="1" applyBorder="1"/>
    <xf numFmtId="2" fontId="0" fillId="45" borderId="48" xfId="0" applyNumberFormat="1" applyFont="1" applyFill="1" applyBorder="1"/>
    <xf numFmtId="2" fontId="0" fillId="43" borderId="35" xfId="0" applyNumberFormat="1" applyFont="1" applyFill="1" applyBorder="1"/>
    <xf numFmtId="2" fontId="0" fillId="0" borderId="36" xfId="0" applyNumberFormat="1" applyFont="1" applyBorder="1"/>
    <xf numFmtId="2" fontId="0" fillId="0" borderId="48" xfId="0" applyNumberFormat="1" applyFont="1" applyBorder="1"/>
    <xf numFmtId="2" fontId="0" fillId="0" borderId="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0" fontId="0" fillId="0" borderId="48" xfId="0" applyFont="1" applyFill="1" applyBorder="1"/>
    <xf numFmtId="0" fontId="10" fillId="0" borderId="48" xfId="0" applyFont="1" applyBorder="1" applyAlignment="1">
      <alignment vertical="center"/>
    </xf>
    <xf numFmtId="9" fontId="0" fillId="0" borderId="48" xfId="1" applyFont="1" applyBorder="1"/>
    <xf numFmtId="0" fontId="0" fillId="0" borderId="48" xfId="0" applyFont="1" applyBorder="1"/>
    <xf numFmtId="1" fontId="0" fillId="0" borderId="48" xfId="0" applyNumberFormat="1" applyFont="1" applyBorder="1"/>
    <xf numFmtId="0" fontId="0" fillId="0" borderId="48" xfId="0" applyFont="1" applyBorder="1" applyAlignment="1">
      <alignment horizontal="center" vertical="center"/>
    </xf>
    <xf numFmtId="9" fontId="0" fillId="0" borderId="48" xfId="1" applyFont="1" applyFill="1" applyBorder="1"/>
    <xf numFmtId="177" fontId="0" fillId="46" borderId="35" xfId="0" applyNumberFormat="1" applyFont="1" applyFill="1" applyBorder="1"/>
    <xf numFmtId="177" fontId="0" fillId="46" borderId="34" xfId="0" applyNumberFormat="1" applyFont="1" applyFill="1" applyBorder="1"/>
    <xf numFmtId="0" fontId="2" fillId="0" borderId="0" xfId="5515" quotePrefix="1"/>
    <xf numFmtId="0" fontId="0" fillId="0" borderId="0" xfId="0" applyFont="1" applyFill="1" applyBorder="1"/>
    <xf numFmtId="0" fontId="0" fillId="0" borderId="49" xfId="0" applyFont="1" applyFill="1" applyBorder="1"/>
    <xf numFmtId="0" fontId="10" fillId="0" borderId="49" xfId="0" applyFont="1" applyBorder="1" applyAlignment="1">
      <alignment vertical="center"/>
    </xf>
    <xf numFmtId="9" fontId="0" fillId="0" borderId="49" xfId="1" applyFont="1" applyBorder="1"/>
    <xf numFmtId="0" fontId="0" fillId="0" borderId="49" xfId="0" applyFont="1" applyBorder="1"/>
    <xf numFmtId="1" fontId="0" fillId="0" borderId="49" xfId="0" applyNumberFormat="1" applyFont="1" applyBorder="1"/>
    <xf numFmtId="2" fontId="0" fillId="0" borderId="49" xfId="0" applyNumberFormat="1" applyFont="1" applyBorder="1"/>
    <xf numFmtId="0" fontId="0" fillId="0" borderId="49" xfId="0" applyFont="1" applyBorder="1" applyAlignment="1">
      <alignment horizontal="center" vertical="center"/>
    </xf>
    <xf numFmtId="9" fontId="0" fillId="0" borderId="49" xfId="1" applyFont="1" applyFill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9" fontId="0" fillId="0" borderId="0" xfId="1" applyFont="1" applyFill="1" applyBorder="1"/>
    <xf numFmtId="0" fontId="0" fillId="0" borderId="50" xfId="0" applyFont="1" applyFill="1" applyBorder="1"/>
    <xf numFmtId="0" fontId="10" fillId="0" borderId="50" xfId="0" applyFont="1" applyBorder="1" applyAlignment="1">
      <alignment vertical="center"/>
    </xf>
    <xf numFmtId="9" fontId="0" fillId="0" borderId="50" xfId="1" applyFont="1" applyBorder="1"/>
    <xf numFmtId="0" fontId="0" fillId="0" borderId="50" xfId="0" applyFont="1" applyBorder="1"/>
    <xf numFmtId="1" fontId="0" fillId="0" borderId="50" xfId="0" applyNumberFormat="1" applyFont="1" applyBorder="1"/>
    <xf numFmtId="2" fontId="0" fillId="0" borderId="50" xfId="0" applyNumberFormat="1" applyFont="1" applyBorder="1"/>
    <xf numFmtId="0" fontId="0" fillId="0" borderId="50" xfId="0" applyFont="1" applyBorder="1" applyAlignment="1">
      <alignment horizontal="center" vertical="center"/>
    </xf>
    <xf numFmtId="9" fontId="0" fillId="0" borderId="50" xfId="1" applyFont="1" applyFill="1" applyBorder="1"/>
    <xf numFmtId="0" fontId="8" fillId="4" borderId="37" xfId="3" applyFont="1" applyFill="1" applyBorder="1" applyAlignment="1">
      <alignment horizontal="left" vertical="center" wrapText="1"/>
    </xf>
    <xf numFmtId="0" fontId="8" fillId="4" borderId="37" xfId="3" applyFont="1" applyFill="1" applyBorder="1" applyAlignment="1">
      <alignment vertical="center" wrapText="1"/>
    </xf>
    <xf numFmtId="0" fontId="8" fillId="4" borderId="37" xfId="3" applyFont="1" applyFill="1" applyBorder="1" applyAlignment="1">
      <alignment horizontal="center" vertical="center" wrapText="1"/>
    </xf>
    <xf numFmtId="0" fontId="8" fillId="4" borderId="21" xfId="3" applyFont="1" applyFill="1" applyBorder="1" applyAlignment="1">
      <alignment horizontal="center" vertical="center" wrapText="1"/>
    </xf>
    <xf numFmtId="0" fontId="8" fillId="4" borderId="37" xfId="3" applyFont="1" applyFill="1" applyBorder="1" applyAlignment="1">
      <alignment horizontal="center" vertical="center" wrapText="1"/>
    </xf>
  </cellXfs>
  <cellStyles count="5517">
    <cellStyle name="20% - 1. jelölőszín" xfId="10" xr:uid="{00000000-0005-0000-0000-000000000000}"/>
    <cellStyle name="20% - 2. jelölőszín" xfId="11" xr:uid="{00000000-0005-0000-0000-000001000000}"/>
    <cellStyle name="20% - 3. jelölőszín" xfId="12" xr:uid="{00000000-0005-0000-0000-000002000000}"/>
    <cellStyle name="20% - 4. jelölőszín" xfId="13" xr:uid="{00000000-0005-0000-0000-000003000000}"/>
    <cellStyle name="20% - 5. jelölőszín" xfId="14" xr:uid="{00000000-0005-0000-0000-000004000000}"/>
    <cellStyle name="20% - 6. jelölőszín" xfId="15" xr:uid="{00000000-0005-0000-0000-000005000000}"/>
    <cellStyle name="20% - Accent1 10" xfId="58" xr:uid="{00000000-0005-0000-0000-000006000000}"/>
    <cellStyle name="20% - Accent1 2" xfId="59" xr:uid="{00000000-0005-0000-0000-000007000000}"/>
    <cellStyle name="20% - Accent1 2 10" xfId="60" xr:uid="{00000000-0005-0000-0000-000008000000}"/>
    <cellStyle name="20% - Accent1 2 11" xfId="61" xr:uid="{00000000-0005-0000-0000-000009000000}"/>
    <cellStyle name="20% - Accent1 2 2" xfId="62" xr:uid="{00000000-0005-0000-0000-00000A000000}"/>
    <cellStyle name="20% - Accent1 2 3" xfId="63" xr:uid="{00000000-0005-0000-0000-00000B000000}"/>
    <cellStyle name="20% - Accent1 2 4" xfId="64" xr:uid="{00000000-0005-0000-0000-00000C000000}"/>
    <cellStyle name="20% - Accent1 2 5" xfId="65" xr:uid="{00000000-0005-0000-0000-00000D000000}"/>
    <cellStyle name="20% - Accent1 2 6" xfId="66" xr:uid="{00000000-0005-0000-0000-00000E000000}"/>
    <cellStyle name="20% - Accent1 2 7" xfId="67" xr:uid="{00000000-0005-0000-0000-00000F000000}"/>
    <cellStyle name="20% - Accent1 2 8" xfId="68" xr:uid="{00000000-0005-0000-0000-000010000000}"/>
    <cellStyle name="20% - Accent1 2 9" xfId="69" xr:uid="{00000000-0005-0000-0000-000011000000}"/>
    <cellStyle name="20% - Accent1 3" xfId="70" xr:uid="{00000000-0005-0000-0000-000012000000}"/>
    <cellStyle name="20% - Accent1 3 10" xfId="71" xr:uid="{00000000-0005-0000-0000-000013000000}"/>
    <cellStyle name="20% - Accent1 3 11" xfId="72" xr:uid="{00000000-0005-0000-0000-000014000000}"/>
    <cellStyle name="20% - Accent1 3 2" xfId="73" xr:uid="{00000000-0005-0000-0000-000015000000}"/>
    <cellStyle name="20% - Accent1 3 3" xfId="74" xr:uid="{00000000-0005-0000-0000-000016000000}"/>
    <cellStyle name="20% - Accent1 3 4" xfId="75" xr:uid="{00000000-0005-0000-0000-000017000000}"/>
    <cellStyle name="20% - Accent1 3 5" xfId="76" xr:uid="{00000000-0005-0000-0000-000018000000}"/>
    <cellStyle name="20% - Accent1 3 6" xfId="77" xr:uid="{00000000-0005-0000-0000-000019000000}"/>
    <cellStyle name="20% - Accent1 3 7" xfId="78" xr:uid="{00000000-0005-0000-0000-00001A000000}"/>
    <cellStyle name="20% - Accent1 3 8" xfId="79" xr:uid="{00000000-0005-0000-0000-00001B000000}"/>
    <cellStyle name="20% - Accent1 3 9" xfId="80" xr:uid="{00000000-0005-0000-0000-00001C000000}"/>
    <cellStyle name="20% - Accent1 4" xfId="81" xr:uid="{00000000-0005-0000-0000-00001D000000}"/>
    <cellStyle name="20% - Accent1 4 10" xfId="82" xr:uid="{00000000-0005-0000-0000-00001E000000}"/>
    <cellStyle name="20% - Accent1 4 11" xfId="83" xr:uid="{00000000-0005-0000-0000-00001F000000}"/>
    <cellStyle name="20% - Accent1 4 2" xfId="84" xr:uid="{00000000-0005-0000-0000-000020000000}"/>
    <cellStyle name="20% - Accent1 4 3" xfId="85" xr:uid="{00000000-0005-0000-0000-000021000000}"/>
    <cellStyle name="20% - Accent1 4 4" xfId="86" xr:uid="{00000000-0005-0000-0000-000022000000}"/>
    <cellStyle name="20% - Accent1 4 5" xfId="87" xr:uid="{00000000-0005-0000-0000-000023000000}"/>
    <cellStyle name="20% - Accent1 4 6" xfId="88" xr:uid="{00000000-0005-0000-0000-000024000000}"/>
    <cellStyle name="20% - Accent1 4 7" xfId="89" xr:uid="{00000000-0005-0000-0000-000025000000}"/>
    <cellStyle name="20% - Accent1 4 8" xfId="90" xr:uid="{00000000-0005-0000-0000-000026000000}"/>
    <cellStyle name="20% - Accent1 4 9" xfId="91" xr:uid="{00000000-0005-0000-0000-000027000000}"/>
    <cellStyle name="20% - Accent1 5" xfId="92" xr:uid="{00000000-0005-0000-0000-000028000000}"/>
    <cellStyle name="20% - Accent1 5 10" xfId="93" xr:uid="{00000000-0005-0000-0000-000029000000}"/>
    <cellStyle name="20% - Accent1 5 11" xfId="94" xr:uid="{00000000-0005-0000-0000-00002A000000}"/>
    <cellStyle name="20% - Accent1 5 2" xfId="95" xr:uid="{00000000-0005-0000-0000-00002B000000}"/>
    <cellStyle name="20% - Accent1 5 3" xfId="96" xr:uid="{00000000-0005-0000-0000-00002C000000}"/>
    <cellStyle name="20% - Accent1 5 4" xfId="97" xr:uid="{00000000-0005-0000-0000-00002D000000}"/>
    <cellStyle name="20% - Accent1 5 5" xfId="98" xr:uid="{00000000-0005-0000-0000-00002E000000}"/>
    <cellStyle name="20% - Accent1 5 6" xfId="99" xr:uid="{00000000-0005-0000-0000-00002F000000}"/>
    <cellStyle name="20% - Accent1 5 7" xfId="100" xr:uid="{00000000-0005-0000-0000-000030000000}"/>
    <cellStyle name="20% - Accent1 5 8" xfId="101" xr:uid="{00000000-0005-0000-0000-000031000000}"/>
    <cellStyle name="20% - Accent1 5 9" xfId="102" xr:uid="{00000000-0005-0000-0000-000032000000}"/>
    <cellStyle name="20% - Accent1 6" xfId="103" xr:uid="{00000000-0005-0000-0000-000033000000}"/>
    <cellStyle name="20% - Accent1 6 10" xfId="104" xr:uid="{00000000-0005-0000-0000-000034000000}"/>
    <cellStyle name="20% - Accent1 6 11" xfId="105" xr:uid="{00000000-0005-0000-0000-000035000000}"/>
    <cellStyle name="20% - Accent1 6 2" xfId="106" xr:uid="{00000000-0005-0000-0000-000036000000}"/>
    <cellStyle name="20% - Accent1 6 3" xfId="107" xr:uid="{00000000-0005-0000-0000-000037000000}"/>
    <cellStyle name="20% - Accent1 6 4" xfId="108" xr:uid="{00000000-0005-0000-0000-000038000000}"/>
    <cellStyle name="20% - Accent1 6 5" xfId="109" xr:uid="{00000000-0005-0000-0000-000039000000}"/>
    <cellStyle name="20% - Accent1 6 6" xfId="110" xr:uid="{00000000-0005-0000-0000-00003A000000}"/>
    <cellStyle name="20% - Accent1 6 7" xfId="111" xr:uid="{00000000-0005-0000-0000-00003B000000}"/>
    <cellStyle name="20% - Accent1 6 8" xfId="112" xr:uid="{00000000-0005-0000-0000-00003C000000}"/>
    <cellStyle name="20% - Accent1 6 9" xfId="113" xr:uid="{00000000-0005-0000-0000-00003D000000}"/>
    <cellStyle name="20% - Accent1 7" xfId="114" xr:uid="{00000000-0005-0000-0000-00003E000000}"/>
    <cellStyle name="20% - Accent1 8" xfId="115" xr:uid="{00000000-0005-0000-0000-00003F000000}"/>
    <cellStyle name="20% - Accent1 9" xfId="116" xr:uid="{00000000-0005-0000-0000-000040000000}"/>
    <cellStyle name="20% - Accent2 10" xfId="117" xr:uid="{00000000-0005-0000-0000-000041000000}"/>
    <cellStyle name="20% - Accent2 2" xfId="118" xr:uid="{00000000-0005-0000-0000-000042000000}"/>
    <cellStyle name="20% - Accent2 2 10" xfId="119" xr:uid="{00000000-0005-0000-0000-000043000000}"/>
    <cellStyle name="20% - Accent2 2 11" xfId="120" xr:uid="{00000000-0005-0000-0000-000044000000}"/>
    <cellStyle name="20% - Accent2 2 2" xfId="121" xr:uid="{00000000-0005-0000-0000-000045000000}"/>
    <cellStyle name="20% - Accent2 2 3" xfId="122" xr:uid="{00000000-0005-0000-0000-000046000000}"/>
    <cellStyle name="20% - Accent2 2 4" xfId="123" xr:uid="{00000000-0005-0000-0000-000047000000}"/>
    <cellStyle name="20% - Accent2 2 5" xfId="124" xr:uid="{00000000-0005-0000-0000-000048000000}"/>
    <cellStyle name="20% - Accent2 2 6" xfId="125" xr:uid="{00000000-0005-0000-0000-000049000000}"/>
    <cellStyle name="20% - Accent2 2 7" xfId="126" xr:uid="{00000000-0005-0000-0000-00004A000000}"/>
    <cellStyle name="20% - Accent2 2 8" xfId="127" xr:uid="{00000000-0005-0000-0000-00004B000000}"/>
    <cellStyle name="20% - Accent2 2 9" xfId="128" xr:uid="{00000000-0005-0000-0000-00004C000000}"/>
    <cellStyle name="20% - Accent2 3" xfId="129" xr:uid="{00000000-0005-0000-0000-00004D000000}"/>
    <cellStyle name="20% - Accent2 3 10" xfId="130" xr:uid="{00000000-0005-0000-0000-00004E000000}"/>
    <cellStyle name="20% - Accent2 3 11" xfId="131" xr:uid="{00000000-0005-0000-0000-00004F000000}"/>
    <cellStyle name="20% - Accent2 3 2" xfId="132" xr:uid="{00000000-0005-0000-0000-000050000000}"/>
    <cellStyle name="20% - Accent2 3 3" xfId="133" xr:uid="{00000000-0005-0000-0000-000051000000}"/>
    <cellStyle name="20% - Accent2 3 4" xfId="134" xr:uid="{00000000-0005-0000-0000-000052000000}"/>
    <cellStyle name="20% - Accent2 3 5" xfId="135" xr:uid="{00000000-0005-0000-0000-000053000000}"/>
    <cellStyle name="20% - Accent2 3 6" xfId="136" xr:uid="{00000000-0005-0000-0000-000054000000}"/>
    <cellStyle name="20% - Accent2 3 7" xfId="137" xr:uid="{00000000-0005-0000-0000-000055000000}"/>
    <cellStyle name="20% - Accent2 3 8" xfId="138" xr:uid="{00000000-0005-0000-0000-000056000000}"/>
    <cellStyle name="20% - Accent2 3 9" xfId="139" xr:uid="{00000000-0005-0000-0000-000057000000}"/>
    <cellStyle name="20% - Accent2 4" xfId="140" xr:uid="{00000000-0005-0000-0000-000058000000}"/>
    <cellStyle name="20% - Accent2 4 10" xfId="141" xr:uid="{00000000-0005-0000-0000-000059000000}"/>
    <cellStyle name="20% - Accent2 4 11" xfId="142" xr:uid="{00000000-0005-0000-0000-00005A000000}"/>
    <cellStyle name="20% - Accent2 4 2" xfId="143" xr:uid="{00000000-0005-0000-0000-00005B000000}"/>
    <cellStyle name="20% - Accent2 4 3" xfId="144" xr:uid="{00000000-0005-0000-0000-00005C000000}"/>
    <cellStyle name="20% - Accent2 4 4" xfId="145" xr:uid="{00000000-0005-0000-0000-00005D000000}"/>
    <cellStyle name="20% - Accent2 4 5" xfId="146" xr:uid="{00000000-0005-0000-0000-00005E000000}"/>
    <cellStyle name="20% - Accent2 4 6" xfId="147" xr:uid="{00000000-0005-0000-0000-00005F000000}"/>
    <cellStyle name="20% - Accent2 4 7" xfId="148" xr:uid="{00000000-0005-0000-0000-000060000000}"/>
    <cellStyle name="20% - Accent2 4 8" xfId="149" xr:uid="{00000000-0005-0000-0000-000061000000}"/>
    <cellStyle name="20% - Accent2 4 9" xfId="150" xr:uid="{00000000-0005-0000-0000-000062000000}"/>
    <cellStyle name="20% - Accent2 5" xfId="151" xr:uid="{00000000-0005-0000-0000-000063000000}"/>
    <cellStyle name="20% - Accent2 5 10" xfId="152" xr:uid="{00000000-0005-0000-0000-000064000000}"/>
    <cellStyle name="20% - Accent2 5 11" xfId="153" xr:uid="{00000000-0005-0000-0000-000065000000}"/>
    <cellStyle name="20% - Accent2 5 2" xfId="154" xr:uid="{00000000-0005-0000-0000-000066000000}"/>
    <cellStyle name="20% - Accent2 5 3" xfId="155" xr:uid="{00000000-0005-0000-0000-000067000000}"/>
    <cellStyle name="20% - Accent2 5 4" xfId="156" xr:uid="{00000000-0005-0000-0000-000068000000}"/>
    <cellStyle name="20% - Accent2 5 5" xfId="157" xr:uid="{00000000-0005-0000-0000-000069000000}"/>
    <cellStyle name="20% - Accent2 5 6" xfId="158" xr:uid="{00000000-0005-0000-0000-00006A000000}"/>
    <cellStyle name="20% - Accent2 5 7" xfId="159" xr:uid="{00000000-0005-0000-0000-00006B000000}"/>
    <cellStyle name="20% - Accent2 5 8" xfId="160" xr:uid="{00000000-0005-0000-0000-00006C000000}"/>
    <cellStyle name="20% - Accent2 5 9" xfId="161" xr:uid="{00000000-0005-0000-0000-00006D000000}"/>
    <cellStyle name="20% - Accent2 6" xfId="162" xr:uid="{00000000-0005-0000-0000-00006E000000}"/>
    <cellStyle name="20% - Accent2 6 10" xfId="163" xr:uid="{00000000-0005-0000-0000-00006F000000}"/>
    <cellStyle name="20% - Accent2 6 11" xfId="164" xr:uid="{00000000-0005-0000-0000-000070000000}"/>
    <cellStyle name="20% - Accent2 6 2" xfId="165" xr:uid="{00000000-0005-0000-0000-000071000000}"/>
    <cellStyle name="20% - Accent2 6 3" xfId="166" xr:uid="{00000000-0005-0000-0000-000072000000}"/>
    <cellStyle name="20% - Accent2 6 4" xfId="167" xr:uid="{00000000-0005-0000-0000-000073000000}"/>
    <cellStyle name="20% - Accent2 6 5" xfId="168" xr:uid="{00000000-0005-0000-0000-000074000000}"/>
    <cellStyle name="20% - Accent2 6 6" xfId="169" xr:uid="{00000000-0005-0000-0000-000075000000}"/>
    <cellStyle name="20% - Accent2 6 7" xfId="170" xr:uid="{00000000-0005-0000-0000-000076000000}"/>
    <cellStyle name="20% - Accent2 6 8" xfId="171" xr:uid="{00000000-0005-0000-0000-000077000000}"/>
    <cellStyle name="20% - Accent2 6 9" xfId="172" xr:uid="{00000000-0005-0000-0000-000078000000}"/>
    <cellStyle name="20% - Accent2 7" xfId="173" xr:uid="{00000000-0005-0000-0000-000079000000}"/>
    <cellStyle name="20% - Accent2 8" xfId="174" xr:uid="{00000000-0005-0000-0000-00007A000000}"/>
    <cellStyle name="20% - Accent2 9" xfId="175" xr:uid="{00000000-0005-0000-0000-00007B000000}"/>
    <cellStyle name="20% - Accent3 10" xfId="176" xr:uid="{00000000-0005-0000-0000-00007C000000}"/>
    <cellStyle name="20% - Accent3 2" xfId="177" xr:uid="{00000000-0005-0000-0000-00007D000000}"/>
    <cellStyle name="20% - Accent3 2 10" xfId="178" xr:uid="{00000000-0005-0000-0000-00007E000000}"/>
    <cellStyle name="20% - Accent3 2 11" xfId="179" xr:uid="{00000000-0005-0000-0000-00007F000000}"/>
    <cellStyle name="20% - Accent3 2 2" xfId="180" xr:uid="{00000000-0005-0000-0000-000080000000}"/>
    <cellStyle name="20% - Accent3 2 3" xfId="181" xr:uid="{00000000-0005-0000-0000-000081000000}"/>
    <cellStyle name="20% - Accent3 2 4" xfId="182" xr:uid="{00000000-0005-0000-0000-000082000000}"/>
    <cellStyle name="20% - Accent3 2 5" xfId="183" xr:uid="{00000000-0005-0000-0000-000083000000}"/>
    <cellStyle name="20% - Accent3 2 6" xfId="184" xr:uid="{00000000-0005-0000-0000-000084000000}"/>
    <cellStyle name="20% - Accent3 2 7" xfId="185" xr:uid="{00000000-0005-0000-0000-000085000000}"/>
    <cellStyle name="20% - Accent3 2 8" xfId="186" xr:uid="{00000000-0005-0000-0000-000086000000}"/>
    <cellStyle name="20% - Accent3 2 9" xfId="187" xr:uid="{00000000-0005-0000-0000-000087000000}"/>
    <cellStyle name="20% - Accent3 3" xfId="188" xr:uid="{00000000-0005-0000-0000-000088000000}"/>
    <cellStyle name="20% - Accent3 3 10" xfId="189" xr:uid="{00000000-0005-0000-0000-000089000000}"/>
    <cellStyle name="20% - Accent3 3 11" xfId="190" xr:uid="{00000000-0005-0000-0000-00008A000000}"/>
    <cellStyle name="20% - Accent3 3 2" xfId="191" xr:uid="{00000000-0005-0000-0000-00008B000000}"/>
    <cellStyle name="20% - Accent3 3 3" xfId="192" xr:uid="{00000000-0005-0000-0000-00008C000000}"/>
    <cellStyle name="20% - Accent3 3 4" xfId="193" xr:uid="{00000000-0005-0000-0000-00008D000000}"/>
    <cellStyle name="20% - Accent3 3 5" xfId="194" xr:uid="{00000000-0005-0000-0000-00008E000000}"/>
    <cellStyle name="20% - Accent3 3 6" xfId="195" xr:uid="{00000000-0005-0000-0000-00008F000000}"/>
    <cellStyle name="20% - Accent3 3 7" xfId="196" xr:uid="{00000000-0005-0000-0000-000090000000}"/>
    <cellStyle name="20% - Accent3 3 8" xfId="197" xr:uid="{00000000-0005-0000-0000-000091000000}"/>
    <cellStyle name="20% - Accent3 3 9" xfId="198" xr:uid="{00000000-0005-0000-0000-000092000000}"/>
    <cellStyle name="20% - Accent3 4" xfId="199" xr:uid="{00000000-0005-0000-0000-000093000000}"/>
    <cellStyle name="20% - Accent3 4 10" xfId="200" xr:uid="{00000000-0005-0000-0000-000094000000}"/>
    <cellStyle name="20% - Accent3 4 11" xfId="201" xr:uid="{00000000-0005-0000-0000-000095000000}"/>
    <cellStyle name="20% - Accent3 4 2" xfId="202" xr:uid="{00000000-0005-0000-0000-000096000000}"/>
    <cellStyle name="20% - Accent3 4 3" xfId="203" xr:uid="{00000000-0005-0000-0000-000097000000}"/>
    <cellStyle name="20% - Accent3 4 4" xfId="204" xr:uid="{00000000-0005-0000-0000-000098000000}"/>
    <cellStyle name="20% - Accent3 4 5" xfId="205" xr:uid="{00000000-0005-0000-0000-000099000000}"/>
    <cellStyle name="20% - Accent3 4 6" xfId="206" xr:uid="{00000000-0005-0000-0000-00009A000000}"/>
    <cellStyle name="20% - Accent3 4 7" xfId="207" xr:uid="{00000000-0005-0000-0000-00009B000000}"/>
    <cellStyle name="20% - Accent3 4 8" xfId="208" xr:uid="{00000000-0005-0000-0000-00009C000000}"/>
    <cellStyle name="20% - Accent3 4 9" xfId="209" xr:uid="{00000000-0005-0000-0000-00009D000000}"/>
    <cellStyle name="20% - Accent3 5" xfId="210" xr:uid="{00000000-0005-0000-0000-00009E000000}"/>
    <cellStyle name="20% - Accent3 5 10" xfId="211" xr:uid="{00000000-0005-0000-0000-00009F000000}"/>
    <cellStyle name="20% - Accent3 5 11" xfId="212" xr:uid="{00000000-0005-0000-0000-0000A0000000}"/>
    <cellStyle name="20% - Accent3 5 2" xfId="213" xr:uid="{00000000-0005-0000-0000-0000A1000000}"/>
    <cellStyle name="20% - Accent3 5 3" xfId="214" xr:uid="{00000000-0005-0000-0000-0000A2000000}"/>
    <cellStyle name="20% - Accent3 5 4" xfId="215" xr:uid="{00000000-0005-0000-0000-0000A3000000}"/>
    <cellStyle name="20% - Accent3 5 5" xfId="216" xr:uid="{00000000-0005-0000-0000-0000A4000000}"/>
    <cellStyle name="20% - Accent3 5 6" xfId="217" xr:uid="{00000000-0005-0000-0000-0000A5000000}"/>
    <cellStyle name="20% - Accent3 5 7" xfId="218" xr:uid="{00000000-0005-0000-0000-0000A6000000}"/>
    <cellStyle name="20% - Accent3 5 8" xfId="219" xr:uid="{00000000-0005-0000-0000-0000A7000000}"/>
    <cellStyle name="20% - Accent3 5 9" xfId="220" xr:uid="{00000000-0005-0000-0000-0000A8000000}"/>
    <cellStyle name="20% - Accent3 6" xfId="221" xr:uid="{00000000-0005-0000-0000-0000A9000000}"/>
    <cellStyle name="20% - Accent3 6 10" xfId="222" xr:uid="{00000000-0005-0000-0000-0000AA000000}"/>
    <cellStyle name="20% - Accent3 6 11" xfId="223" xr:uid="{00000000-0005-0000-0000-0000AB000000}"/>
    <cellStyle name="20% - Accent3 6 2" xfId="224" xr:uid="{00000000-0005-0000-0000-0000AC000000}"/>
    <cellStyle name="20% - Accent3 6 3" xfId="225" xr:uid="{00000000-0005-0000-0000-0000AD000000}"/>
    <cellStyle name="20% - Accent3 6 4" xfId="226" xr:uid="{00000000-0005-0000-0000-0000AE000000}"/>
    <cellStyle name="20% - Accent3 6 5" xfId="227" xr:uid="{00000000-0005-0000-0000-0000AF000000}"/>
    <cellStyle name="20% - Accent3 6 6" xfId="228" xr:uid="{00000000-0005-0000-0000-0000B0000000}"/>
    <cellStyle name="20% - Accent3 6 7" xfId="229" xr:uid="{00000000-0005-0000-0000-0000B1000000}"/>
    <cellStyle name="20% - Accent3 6 8" xfId="230" xr:uid="{00000000-0005-0000-0000-0000B2000000}"/>
    <cellStyle name="20% - Accent3 6 9" xfId="231" xr:uid="{00000000-0005-0000-0000-0000B3000000}"/>
    <cellStyle name="20% - Accent3 7" xfId="232" xr:uid="{00000000-0005-0000-0000-0000B4000000}"/>
    <cellStyle name="20% - Accent3 8" xfId="233" xr:uid="{00000000-0005-0000-0000-0000B5000000}"/>
    <cellStyle name="20% - Accent3 9" xfId="234" xr:uid="{00000000-0005-0000-0000-0000B6000000}"/>
    <cellStyle name="20% - Accent4 10" xfId="235" xr:uid="{00000000-0005-0000-0000-0000B7000000}"/>
    <cellStyle name="20% - Accent4 2" xfId="236" xr:uid="{00000000-0005-0000-0000-0000B8000000}"/>
    <cellStyle name="20% - Accent4 2 10" xfId="237" xr:uid="{00000000-0005-0000-0000-0000B9000000}"/>
    <cellStyle name="20% - Accent4 2 11" xfId="238" xr:uid="{00000000-0005-0000-0000-0000BA000000}"/>
    <cellStyle name="20% - Accent4 2 2" xfId="239" xr:uid="{00000000-0005-0000-0000-0000BB000000}"/>
    <cellStyle name="20% - Accent4 2 3" xfId="240" xr:uid="{00000000-0005-0000-0000-0000BC000000}"/>
    <cellStyle name="20% - Accent4 2 4" xfId="241" xr:uid="{00000000-0005-0000-0000-0000BD000000}"/>
    <cellStyle name="20% - Accent4 2 5" xfId="242" xr:uid="{00000000-0005-0000-0000-0000BE000000}"/>
    <cellStyle name="20% - Accent4 2 6" xfId="243" xr:uid="{00000000-0005-0000-0000-0000BF000000}"/>
    <cellStyle name="20% - Accent4 2 7" xfId="244" xr:uid="{00000000-0005-0000-0000-0000C0000000}"/>
    <cellStyle name="20% - Accent4 2 8" xfId="245" xr:uid="{00000000-0005-0000-0000-0000C1000000}"/>
    <cellStyle name="20% - Accent4 2 9" xfId="246" xr:uid="{00000000-0005-0000-0000-0000C2000000}"/>
    <cellStyle name="20% - Accent4 3" xfId="247" xr:uid="{00000000-0005-0000-0000-0000C3000000}"/>
    <cellStyle name="20% - Accent4 3 10" xfId="248" xr:uid="{00000000-0005-0000-0000-0000C4000000}"/>
    <cellStyle name="20% - Accent4 3 11" xfId="249" xr:uid="{00000000-0005-0000-0000-0000C5000000}"/>
    <cellStyle name="20% - Accent4 3 2" xfId="250" xr:uid="{00000000-0005-0000-0000-0000C6000000}"/>
    <cellStyle name="20% - Accent4 3 3" xfId="251" xr:uid="{00000000-0005-0000-0000-0000C7000000}"/>
    <cellStyle name="20% - Accent4 3 4" xfId="252" xr:uid="{00000000-0005-0000-0000-0000C8000000}"/>
    <cellStyle name="20% - Accent4 3 5" xfId="253" xr:uid="{00000000-0005-0000-0000-0000C9000000}"/>
    <cellStyle name="20% - Accent4 3 6" xfId="254" xr:uid="{00000000-0005-0000-0000-0000CA000000}"/>
    <cellStyle name="20% - Accent4 3 7" xfId="255" xr:uid="{00000000-0005-0000-0000-0000CB000000}"/>
    <cellStyle name="20% - Accent4 3 8" xfId="256" xr:uid="{00000000-0005-0000-0000-0000CC000000}"/>
    <cellStyle name="20% - Accent4 3 9" xfId="257" xr:uid="{00000000-0005-0000-0000-0000CD000000}"/>
    <cellStyle name="20% - Accent4 4" xfId="258" xr:uid="{00000000-0005-0000-0000-0000CE000000}"/>
    <cellStyle name="20% - Accent4 4 10" xfId="259" xr:uid="{00000000-0005-0000-0000-0000CF000000}"/>
    <cellStyle name="20% - Accent4 4 11" xfId="260" xr:uid="{00000000-0005-0000-0000-0000D0000000}"/>
    <cellStyle name="20% - Accent4 4 2" xfId="261" xr:uid="{00000000-0005-0000-0000-0000D1000000}"/>
    <cellStyle name="20% - Accent4 4 3" xfId="262" xr:uid="{00000000-0005-0000-0000-0000D2000000}"/>
    <cellStyle name="20% - Accent4 4 4" xfId="263" xr:uid="{00000000-0005-0000-0000-0000D3000000}"/>
    <cellStyle name="20% - Accent4 4 5" xfId="264" xr:uid="{00000000-0005-0000-0000-0000D4000000}"/>
    <cellStyle name="20% - Accent4 4 6" xfId="265" xr:uid="{00000000-0005-0000-0000-0000D5000000}"/>
    <cellStyle name="20% - Accent4 4 7" xfId="266" xr:uid="{00000000-0005-0000-0000-0000D6000000}"/>
    <cellStyle name="20% - Accent4 4 8" xfId="267" xr:uid="{00000000-0005-0000-0000-0000D7000000}"/>
    <cellStyle name="20% - Accent4 4 9" xfId="268" xr:uid="{00000000-0005-0000-0000-0000D8000000}"/>
    <cellStyle name="20% - Accent4 5" xfId="269" xr:uid="{00000000-0005-0000-0000-0000D9000000}"/>
    <cellStyle name="20% - Accent4 5 10" xfId="270" xr:uid="{00000000-0005-0000-0000-0000DA000000}"/>
    <cellStyle name="20% - Accent4 5 11" xfId="271" xr:uid="{00000000-0005-0000-0000-0000DB000000}"/>
    <cellStyle name="20% - Accent4 5 2" xfId="272" xr:uid="{00000000-0005-0000-0000-0000DC000000}"/>
    <cellStyle name="20% - Accent4 5 3" xfId="273" xr:uid="{00000000-0005-0000-0000-0000DD000000}"/>
    <cellStyle name="20% - Accent4 5 4" xfId="274" xr:uid="{00000000-0005-0000-0000-0000DE000000}"/>
    <cellStyle name="20% - Accent4 5 5" xfId="275" xr:uid="{00000000-0005-0000-0000-0000DF000000}"/>
    <cellStyle name="20% - Accent4 5 6" xfId="276" xr:uid="{00000000-0005-0000-0000-0000E0000000}"/>
    <cellStyle name="20% - Accent4 5 7" xfId="277" xr:uid="{00000000-0005-0000-0000-0000E1000000}"/>
    <cellStyle name="20% - Accent4 5 8" xfId="278" xr:uid="{00000000-0005-0000-0000-0000E2000000}"/>
    <cellStyle name="20% - Accent4 5 9" xfId="279" xr:uid="{00000000-0005-0000-0000-0000E3000000}"/>
    <cellStyle name="20% - Accent4 6" xfId="280" xr:uid="{00000000-0005-0000-0000-0000E4000000}"/>
    <cellStyle name="20% - Accent4 6 10" xfId="281" xr:uid="{00000000-0005-0000-0000-0000E5000000}"/>
    <cellStyle name="20% - Accent4 6 11" xfId="282" xr:uid="{00000000-0005-0000-0000-0000E6000000}"/>
    <cellStyle name="20% - Accent4 6 2" xfId="283" xr:uid="{00000000-0005-0000-0000-0000E7000000}"/>
    <cellStyle name="20% - Accent4 6 3" xfId="284" xr:uid="{00000000-0005-0000-0000-0000E8000000}"/>
    <cellStyle name="20% - Accent4 6 4" xfId="285" xr:uid="{00000000-0005-0000-0000-0000E9000000}"/>
    <cellStyle name="20% - Accent4 6 5" xfId="286" xr:uid="{00000000-0005-0000-0000-0000EA000000}"/>
    <cellStyle name="20% - Accent4 6 6" xfId="287" xr:uid="{00000000-0005-0000-0000-0000EB000000}"/>
    <cellStyle name="20% - Accent4 6 7" xfId="288" xr:uid="{00000000-0005-0000-0000-0000EC000000}"/>
    <cellStyle name="20% - Accent4 6 8" xfId="289" xr:uid="{00000000-0005-0000-0000-0000ED000000}"/>
    <cellStyle name="20% - Accent4 6 9" xfId="290" xr:uid="{00000000-0005-0000-0000-0000EE000000}"/>
    <cellStyle name="20% - Accent4 7" xfId="291" xr:uid="{00000000-0005-0000-0000-0000EF000000}"/>
    <cellStyle name="20% - Accent4 8" xfId="292" xr:uid="{00000000-0005-0000-0000-0000F0000000}"/>
    <cellStyle name="20% - Accent4 9" xfId="293" xr:uid="{00000000-0005-0000-0000-0000F1000000}"/>
    <cellStyle name="20% - Accent5 10" xfId="294" xr:uid="{00000000-0005-0000-0000-0000F2000000}"/>
    <cellStyle name="20% - Accent5 2" xfId="295" xr:uid="{00000000-0005-0000-0000-0000F3000000}"/>
    <cellStyle name="20% - Accent5 2 10" xfId="296" xr:uid="{00000000-0005-0000-0000-0000F4000000}"/>
    <cellStyle name="20% - Accent5 2 11" xfId="297" xr:uid="{00000000-0005-0000-0000-0000F5000000}"/>
    <cellStyle name="20% - Accent5 2 2" xfId="298" xr:uid="{00000000-0005-0000-0000-0000F6000000}"/>
    <cellStyle name="20% - Accent5 2 3" xfId="299" xr:uid="{00000000-0005-0000-0000-0000F7000000}"/>
    <cellStyle name="20% - Accent5 2 4" xfId="300" xr:uid="{00000000-0005-0000-0000-0000F8000000}"/>
    <cellStyle name="20% - Accent5 2 5" xfId="301" xr:uid="{00000000-0005-0000-0000-0000F9000000}"/>
    <cellStyle name="20% - Accent5 2 6" xfId="302" xr:uid="{00000000-0005-0000-0000-0000FA000000}"/>
    <cellStyle name="20% - Accent5 2 7" xfId="303" xr:uid="{00000000-0005-0000-0000-0000FB000000}"/>
    <cellStyle name="20% - Accent5 2 8" xfId="304" xr:uid="{00000000-0005-0000-0000-0000FC000000}"/>
    <cellStyle name="20% - Accent5 2 9" xfId="305" xr:uid="{00000000-0005-0000-0000-0000FD000000}"/>
    <cellStyle name="20% - Accent5 3" xfId="306" xr:uid="{00000000-0005-0000-0000-0000FE000000}"/>
    <cellStyle name="20% - Accent5 3 10" xfId="307" xr:uid="{00000000-0005-0000-0000-0000FF000000}"/>
    <cellStyle name="20% - Accent5 3 11" xfId="308" xr:uid="{00000000-0005-0000-0000-000000010000}"/>
    <cellStyle name="20% - Accent5 3 2" xfId="309" xr:uid="{00000000-0005-0000-0000-000001010000}"/>
    <cellStyle name="20% - Accent5 3 3" xfId="310" xr:uid="{00000000-0005-0000-0000-000002010000}"/>
    <cellStyle name="20% - Accent5 3 4" xfId="311" xr:uid="{00000000-0005-0000-0000-000003010000}"/>
    <cellStyle name="20% - Accent5 3 5" xfId="312" xr:uid="{00000000-0005-0000-0000-000004010000}"/>
    <cellStyle name="20% - Accent5 3 6" xfId="313" xr:uid="{00000000-0005-0000-0000-000005010000}"/>
    <cellStyle name="20% - Accent5 3 7" xfId="314" xr:uid="{00000000-0005-0000-0000-000006010000}"/>
    <cellStyle name="20% - Accent5 3 8" xfId="315" xr:uid="{00000000-0005-0000-0000-000007010000}"/>
    <cellStyle name="20% - Accent5 3 9" xfId="316" xr:uid="{00000000-0005-0000-0000-000008010000}"/>
    <cellStyle name="20% - Accent5 4" xfId="317" xr:uid="{00000000-0005-0000-0000-000009010000}"/>
    <cellStyle name="20% - Accent5 4 10" xfId="318" xr:uid="{00000000-0005-0000-0000-00000A010000}"/>
    <cellStyle name="20% - Accent5 4 11" xfId="319" xr:uid="{00000000-0005-0000-0000-00000B010000}"/>
    <cellStyle name="20% - Accent5 4 2" xfId="320" xr:uid="{00000000-0005-0000-0000-00000C010000}"/>
    <cellStyle name="20% - Accent5 4 3" xfId="321" xr:uid="{00000000-0005-0000-0000-00000D010000}"/>
    <cellStyle name="20% - Accent5 4 4" xfId="322" xr:uid="{00000000-0005-0000-0000-00000E010000}"/>
    <cellStyle name="20% - Accent5 4 5" xfId="323" xr:uid="{00000000-0005-0000-0000-00000F010000}"/>
    <cellStyle name="20% - Accent5 4 6" xfId="324" xr:uid="{00000000-0005-0000-0000-000010010000}"/>
    <cellStyle name="20% - Accent5 4 7" xfId="325" xr:uid="{00000000-0005-0000-0000-000011010000}"/>
    <cellStyle name="20% - Accent5 4 8" xfId="326" xr:uid="{00000000-0005-0000-0000-000012010000}"/>
    <cellStyle name="20% - Accent5 4 9" xfId="327" xr:uid="{00000000-0005-0000-0000-000013010000}"/>
    <cellStyle name="20% - Accent5 5" xfId="328" xr:uid="{00000000-0005-0000-0000-000014010000}"/>
    <cellStyle name="20% - Accent5 5 10" xfId="329" xr:uid="{00000000-0005-0000-0000-000015010000}"/>
    <cellStyle name="20% - Accent5 5 11" xfId="330" xr:uid="{00000000-0005-0000-0000-000016010000}"/>
    <cellStyle name="20% - Accent5 5 2" xfId="331" xr:uid="{00000000-0005-0000-0000-000017010000}"/>
    <cellStyle name="20% - Accent5 5 3" xfId="332" xr:uid="{00000000-0005-0000-0000-000018010000}"/>
    <cellStyle name="20% - Accent5 5 4" xfId="333" xr:uid="{00000000-0005-0000-0000-000019010000}"/>
    <cellStyle name="20% - Accent5 5 5" xfId="334" xr:uid="{00000000-0005-0000-0000-00001A010000}"/>
    <cellStyle name="20% - Accent5 5 6" xfId="335" xr:uid="{00000000-0005-0000-0000-00001B010000}"/>
    <cellStyle name="20% - Accent5 5 7" xfId="336" xr:uid="{00000000-0005-0000-0000-00001C010000}"/>
    <cellStyle name="20% - Accent5 5 8" xfId="337" xr:uid="{00000000-0005-0000-0000-00001D010000}"/>
    <cellStyle name="20% - Accent5 5 9" xfId="338" xr:uid="{00000000-0005-0000-0000-00001E010000}"/>
    <cellStyle name="20% - Accent5 6" xfId="339" xr:uid="{00000000-0005-0000-0000-00001F010000}"/>
    <cellStyle name="20% - Accent5 6 10" xfId="340" xr:uid="{00000000-0005-0000-0000-000020010000}"/>
    <cellStyle name="20% - Accent5 6 11" xfId="341" xr:uid="{00000000-0005-0000-0000-000021010000}"/>
    <cellStyle name="20% - Accent5 6 2" xfId="342" xr:uid="{00000000-0005-0000-0000-000022010000}"/>
    <cellStyle name="20% - Accent5 6 3" xfId="343" xr:uid="{00000000-0005-0000-0000-000023010000}"/>
    <cellStyle name="20% - Accent5 6 4" xfId="344" xr:uid="{00000000-0005-0000-0000-000024010000}"/>
    <cellStyle name="20% - Accent5 6 5" xfId="345" xr:uid="{00000000-0005-0000-0000-000025010000}"/>
    <cellStyle name="20% - Accent5 6 6" xfId="346" xr:uid="{00000000-0005-0000-0000-000026010000}"/>
    <cellStyle name="20% - Accent5 6 7" xfId="347" xr:uid="{00000000-0005-0000-0000-000027010000}"/>
    <cellStyle name="20% - Accent5 6 8" xfId="348" xr:uid="{00000000-0005-0000-0000-000028010000}"/>
    <cellStyle name="20% - Accent5 6 9" xfId="349" xr:uid="{00000000-0005-0000-0000-000029010000}"/>
    <cellStyle name="20% - Accent5 7" xfId="350" xr:uid="{00000000-0005-0000-0000-00002A010000}"/>
    <cellStyle name="20% - Accent5 8" xfId="351" xr:uid="{00000000-0005-0000-0000-00002B010000}"/>
    <cellStyle name="20% - Accent5 9" xfId="352" xr:uid="{00000000-0005-0000-0000-00002C010000}"/>
    <cellStyle name="20% - Accent6 10" xfId="353" xr:uid="{00000000-0005-0000-0000-00002D010000}"/>
    <cellStyle name="20% - Accent6 2" xfId="354" xr:uid="{00000000-0005-0000-0000-00002E010000}"/>
    <cellStyle name="20% - Accent6 2 10" xfId="355" xr:uid="{00000000-0005-0000-0000-00002F010000}"/>
    <cellStyle name="20% - Accent6 2 11" xfId="356" xr:uid="{00000000-0005-0000-0000-000030010000}"/>
    <cellStyle name="20% - Accent6 2 2" xfId="357" xr:uid="{00000000-0005-0000-0000-000031010000}"/>
    <cellStyle name="20% - Accent6 2 3" xfId="358" xr:uid="{00000000-0005-0000-0000-000032010000}"/>
    <cellStyle name="20% - Accent6 2 4" xfId="359" xr:uid="{00000000-0005-0000-0000-000033010000}"/>
    <cellStyle name="20% - Accent6 2 5" xfId="360" xr:uid="{00000000-0005-0000-0000-000034010000}"/>
    <cellStyle name="20% - Accent6 2 6" xfId="361" xr:uid="{00000000-0005-0000-0000-000035010000}"/>
    <cellStyle name="20% - Accent6 2 7" xfId="362" xr:uid="{00000000-0005-0000-0000-000036010000}"/>
    <cellStyle name="20% - Accent6 2 8" xfId="363" xr:uid="{00000000-0005-0000-0000-000037010000}"/>
    <cellStyle name="20% - Accent6 2 9" xfId="364" xr:uid="{00000000-0005-0000-0000-000038010000}"/>
    <cellStyle name="20% - Accent6 3" xfId="365" xr:uid="{00000000-0005-0000-0000-000039010000}"/>
    <cellStyle name="20% - Accent6 3 10" xfId="366" xr:uid="{00000000-0005-0000-0000-00003A010000}"/>
    <cellStyle name="20% - Accent6 3 11" xfId="367" xr:uid="{00000000-0005-0000-0000-00003B010000}"/>
    <cellStyle name="20% - Accent6 3 2" xfId="368" xr:uid="{00000000-0005-0000-0000-00003C010000}"/>
    <cellStyle name="20% - Accent6 3 3" xfId="369" xr:uid="{00000000-0005-0000-0000-00003D010000}"/>
    <cellStyle name="20% - Accent6 3 4" xfId="370" xr:uid="{00000000-0005-0000-0000-00003E010000}"/>
    <cellStyle name="20% - Accent6 3 5" xfId="371" xr:uid="{00000000-0005-0000-0000-00003F010000}"/>
    <cellStyle name="20% - Accent6 3 6" xfId="372" xr:uid="{00000000-0005-0000-0000-000040010000}"/>
    <cellStyle name="20% - Accent6 3 7" xfId="373" xr:uid="{00000000-0005-0000-0000-000041010000}"/>
    <cellStyle name="20% - Accent6 3 8" xfId="374" xr:uid="{00000000-0005-0000-0000-000042010000}"/>
    <cellStyle name="20% - Accent6 3 9" xfId="375" xr:uid="{00000000-0005-0000-0000-000043010000}"/>
    <cellStyle name="20% - Accent6 4" xfId="376" xr:uid="{00000000-0005-0000-0000-000044010000}"/>
    <cellStyle name="20% - Accent6 4 10" xfId="377" xr:uid="{00000000-0005-0000-0000-000045010000}"/>
    <cellStyle name="20% - Accent6 4 11" xfId="378" xr:uid="{00000000-0005-0000-0000-000046010000}"/>
    <cellStyle name="20% - Accent6 4 2" xfId="379" xr:uid="{00000000-0005-0000-0000-000047010000}"/>
    <cellStyle name="20% - Accent6 4 3" xfId="380" xr:uid="{00000000-0005-0000-0000-000048010000}"/>
    <cellStyle name="20% - Accent6 4 4" xfId="381" xr:uid="{00000000-0005-0000-0000-000049010000}"/>
    <cellStyle name="20% - Accent6 4 5" xfId="382" xr:uid="{00000000-0005-0000-0000-00004A010000}"/>
    <cellStyle name="20% - Accent6 4 6" xfId="383" xr:uid="{00000000-0005-0000-0000-00004B010000}"/>
    <cellStyle name="20% - Accent6 4 7" xfId="384" xr:uid="{00000000-0005-0000-0000-00004C010000}"/>
    <cellStyle name="20% - Accent6 4 8" xfId="385" xr:uid="{00000000-0005-0000-0000-00004D010000}"/>
    <cellStyle name="20% - Accent6 4 9" xfId="386" xr:uid="{00000000-0005-0000-0000-00004E010000}"/>
    <cellStyle name="20% - Accent6 5" xfId="387" xr:uid="{00000000-0005-0000-0000-00004F010000}"/>
    <cellStyle name="20% - Accent6 5 10" xfId="388" xr:uid="{00000000-0005-0000-0000-000050010000}"/>
    <cellStyle name="20% - Accent6 5 11" xfId="389" xr:uid="{00000000-0005-0000-0000-000051010000}"/>
    <cellStyle name="20% - Accent6 5 2" xfId="390" xr:uid="{00000000-0005-0000-0000-000052010000}"/>
    <cellStyle name="20% - Accent6 5 3" xfId="391" xr:uid="{00000000-0005-0000-0000-000053010000}"/>
    <cellStyle name="20% - Accent6 5 4" xfId="392" xr:uid="{00000000-0005-0000-0000-000054010000}"/>
    <cellStyle name="20% - Accent6 5 5" xfId="393" xr:uid="{00000000-0005-0000-0000-000055010000}"/>
    <cellStyle name="20% - Accent6 5 6" xfId="394" xr:uid="{00000000-0005-0000-0000-000056010000}"/>
    <cellStyle name="20% - Accent6 5 7" xfId="395" xr:uid="{00000000-0005-0000-0000-000057010000}"/>
    <cellStyle name="20% - Accent6 5 8" xfId="396" xr:uid="{00000000-0005-0000-0000-000058010000}"/>
    <cellStyle name="20% - Accent6 5 9" xfId="397" xr:uid="{00000000-0005-0000-0000-000059010000}"/>
    <cellStyle name="20% - Accent6 6" xfId="398" xr:uid="{00000000-0005-0000-0000-00005A010000}"/>
    <cellStyle name="20% - Accent6 6 10" xfId="399" xr:uid="{00000000-0005-0000-0000-00005B010000}"/>
    <cellStyle name="20% - Accent6 6 11" xfId="400" xr:uid="{00000000-0005-0000-0000-00005C010000}"/>
    <cellStyle name="20% - Accent6 6 2" xfId="401" xr:uid="{00000000-0005-0000-0000-00005D010000}"/>
    <cellStyle name="20% - Accent6 6 3" xfId="402" xr:uid="{00000000-0005-0000-0000-00005E010000}"/>
    <cellStyle name="20% - Accent6 6 4" xfId="403" xr:uid="{00000000-0005-0000-0000-00005F010000}"/>
    <cellStyle name="20% - Accent6 6 5" xfId="404" xr:uid="{00000000-0005-0000-0000-000060010000}"/>
    <cellStyle name="20% - Accent6 6 6" xfId="405" xr:uid="{00000000-0005-0000-0000-000061010000}"/>
    <cellStyle name="20% - Accent6 6 7" xfId="406" xr:uid="{00000000-0005-0000-0000-000062010000}"/>
    <cellStyle name="20% - Accent6 6 8" xfId="407" xr:uid="{00000000-0005-0000-0000-000063010000}"/>
    <cellStyle name="20% - Accent6 6 9" xfId="408" xr:uid="{00000000-0005-0000-0000-000064010000}"/>
    <cellStyle name="20% - Accent6 7" xfId="409" xr:uid="{00000000-0005-0000-0000-000065010000}"/>
    <cellStyle name="20% - Accent6 8" xfId="410" xr:uid="{00000000-0005-0000-0000-000066010000}"/>
    <cellStyle name="20% - Accent6 9" xfId="411" xr:uid="{00000000-0005-0000-0000-000067010000}"/>
    <cellStyle name="20% - Colore 1" xfId="4289" xr:uid="{00000000-0005-0000-0000-000068010000}"/>
    <cellStyle name="20% - Colore 2" xfId="4290" xr:uid="{00000000-0005-0000-0000-000069010000}"/>
    <cellStyle name="20% - Colore 3" xfId="4291" xr:uid="{00000000-0005-0000-0000-00006A010000}"/>
    <cellStyle name="20% - Colore 4" xfId="4292" xr:uid="{00000000-0005-0000-0000-00006B010000}"/>
    <cellStyle name="20% - Colore 5" xfId="4293" xr:uid="{00000000-0005-0000-0000-00006C010000}"/>
    <cellStyle name="20% - Colore 6" xfId="4294" xr:uid="{00000000-0005-0000-0000-00006D010000}"/>
    <cellStyle name="2x indented GHG Textfiels" xfId="4286" xr:uid="{00000000-0005-0000-0000-00006E010000}"/>
    <cellStyle name="2x indented GHG Textfiels 2" xfId="3767" xr:uid="{00000000-0005-0000-0000-00006F010000}"/>
    <cellStyle name="2x indented GHG Textfiels 2 2" xfId="4645" xr:uid="{00000000-0005-0000-0000-00006F010000}"/>
    <cellStyle name="2x indented GHG Textfiels 3" xfId="5509" xr:uid="{00000000-0005-0000-0000-00006E010000}"/>
    <cellStyle name="40% - 1. jelölőszín" xfId="16" xr:uid="{00000000-0005-0000-0000-000070010000}"/>
    <cellStyle name="40% - 2. jelölőszín" xfId="17" xr:uid="{00000000-0005-0000-0000-000071010000}"/>
    <cellStyle name="40% - 3. jelölőszín" xfId="18" xr:uid="{00000000-0005-0000-0000-000072010000}"/>
    <cellStyle name="40% - 4. jelölőszín" xfId="19" xr:uid="{00000000-0005-0000-0000-000073010000}"/>
    <cellStyle name="40% - 5. jelölőszín" xfId="20" xr:uid="{00000000-0005-0000-0000-000074010000}"/>
    <cellStyle name="40% - 6. jelölőszín" xfId="21" xr:uid="{00000000-0005-0000-0000-000075010000}"/>
    <cellStyle name="40% - Accent1 10" xfId="412" xr:uid="{00000000-0005-0000-0000-000076010000}"/>
    <cellStyle name="40% - Accent1 2" xfId="413" xr:uid="{00000000-0005-0000-0000-000077010000}"/>
    <cellStyle name="40% - Accent1 2 10" xfId="414" xr:uid="{00000000-0005-0000-0000-000078010000}"/>
    <cellStyle name="40% - Accent1 2 11" xfId="415" xr:uid="{00000000-0005-0000-0000-000079010000}"/>
    <cellStyle name="40% - Accent1 2 2" xfId="416" xr:uid="{00000000-0005-0000-0000-00007A010000}"/>
    <cellStyle name="40% - Accent1 2 3" xfId="417" xr:uid="{00000000-0005-0000-0000-00007B010000}"/>
    <cellStyle name="40% - Accent1 2 4" xfId="418" xr:uid="{00000000-0005-0000-0000-00007C010000}"/>
    <cellStyle name="40% - Accent1 2 5" xfId="419" xr:uid="{00000000-0005-0000-0000-00007D010000}"/>
    <cellStyle name="40% - Accent1 2 6" xfId="420" xr:uid="{00000000-0005-0000-0000-00007E010000}"/>
    <cellStyle name="40% - Accent1 2 7" xfId="421" xr:uid="{00000000-0005-0000-0000-00007F010000}"/>
    <cellStyle name="40% - Accent1 2 8" xfId="422" xr:uid="{00000000-0005-0000-0000-000080010000}"/>
    <cellStyle name="40% - Accent1 2 9" xfId="423" xr:uid="{00000000-0005-0000-0000-000081010000}"/>
    <cellStyle name="40% - Accent1 3" xfId="424" xr:uid="{00000000-0005-0000-0000-000082010000}"/>
    <cellStyle name="40% - Accent1 3 10" xfId="425" xr:uid="{00000000-0005-0000-0000-000083010000}"/>
    <cellStyle name="40% - Accent1 3 11" xfId="426" xr:uid="{00000000-0005-0000-0000-000084010000}"/>
    <cellStyle name="40% - Accent1 3 2" xfId="427" xr:uid="{00000000-0005-0000-0000-000085010000}"/>
    <cellStyle name="40% - Accent1 3 3" xfId="428" xr:uid="{00000000-0005-0000-0000-000086010000}"/>
    <cellStyle name="40% - Accent1 3 4" xfId="429" xr:uid="{00000000-0005-0000-0000-000087010000}"/>
    <cellStyle name="40% - Accent1 3 5" xfId="430" xr:uid="{00000000-0005-0000-0000-000088010000}"/>
    <cellStyle name="40% - Accent1 3 6" xfId="431" xr:uid="{00000000-0005-0000-0000-000089010000}"/>
    <cellStyle name="40% - Accent1 3 7" xfId="432" xr:uid="{00000000-0005-0000-0000-00008A010000}"/>
    <cellStyle name="40% - Accent1 3 8" xfId="433" xr:uid="{00000000-0005-0000-0000-00008B010000}"/>
    <cellStyle name="40% - Accent1 3 9" xfId="434" xr:uid="{00000000-0005-0000-0000-00008C010000}"/>
    <cellStyle name="40% - Accent1 4" xfId="435" xr:uid="{00000000-0005-0000-0000-00008D010000}"/>
    <cellStyle name="40% - Accent1 4 10" xfId="436" xr:uid="{00000000-0005-0000-0000-00008E010000}"/>
    <cellStyle name="40% - Accent1 4 11" xfId="437" xr:uid="{00000000-0005-0000-0000-00008F010000}"/>
    <cellStyle name="40% - Accent1 4 2" xfId="438" xr:uid="{00000000-0005-0000-0000-000090010000}"/>
    <cellStyle name="40% - Accent1 4 3" xfId="439" xr:uid="{00000000-0005-0000-0000-000091010000}"/>
    <cellStyle name="40% - Accent1 4 4" xfId="440" xr:uid="{00000000-0005-0000-0000-000092010000}"/>
    <cellStyle name="40% - Accent1 4 5" xfId="441" xr:uid="{00000000-0005-0000-0000-000093010000}"/>
    <cellStyle name="40% - Accent1 4 6" xfId="442" xr:uid="{00000000-0005-0000-0000-000094010000}"/>
    <cellStyle name="40% - Accent1 4 7" xfId="443" xr:uid="{00000000-0005-0000-0000-000095010000}"/>
    <cellStyle name="40% - Accent1 4 8" xfId="444" xr:uid="{00000000-0005-0000-0000-000096010000}"/>
    <cellStyle name="40% - Accent1 4 9" xfId="445" xr:uid="{00000000-0005-0000-0000-000097010000}"/>
    <cellStyle name="40% - Accent1 5" xfId="446" xr:uid="{00000000-0005-0000-0000-000098010000}"/>
    <cellStyle name="40% - Accent1 5 10" xfId="447" xr:uid="{00000000-0005-0000-0000-000099010000}"/>
    <cellStyle name="40% - Accent1 5 11" xfId="448" xr:uid="{00000000-0005-0000-0000-00009A010000}"/>
    <cellStyle name="40% - Accent1 5 2" xfId="449" xr:uid="{00000000-0005-0000-0000-00009B010000}"/>
    <cellStyle name="40% - Accent1 5 3" xfId="450" xr:uid="{00000000-0005-0000-0000-00009C010000}"/>
    <cellStyle name="40% - Accent1 5 4" xfId="451" xr:uid="{00000000-0005-0000-0000-00009D010000}"/>
    <cellStyle name="40% - Accent1 5 5" xfId="452" xr:uid="{00000000-0005-0000-0000-00009E010000}"/>
    <cellStyle name="40% - Accent1 5 6" xfId="453" xr:uid="{00000000-0005-0000-0000-00009F010000}"/>
    <cellStyle name="40% - Accent1 5 7" xfId="454" xr:uid="{00000000-0005-0000-0000-0000A0010000}"/>
    <cellStyle name="40% - Accent1 5 8" xfId="455" xr:uid="{00000000-0005-0000-0000-0000A1010000}"/>
    <cellStyle name="40% - Accent1 5 9" xfId="456" xr:uid="{00000000-0005-0000-0000-0000A2010000}"/>
    <cellStyle name="40% - Accent1 6" xfId="457" xr:uid="{00000000-0005-0000-0000-0000A3010000}"/>
    <cellStyle name="40% - Accent1 6 10" xfId="458" xr:uid="{00000000-0005-0000-0000-0000A4010000}"/>
    <cellStyle name="40% - Accent1 6 11" xfId="459" xr:uid="{00000000-0005-0000-0000-0000A5010000}"/>
    <cellStyle name="40% - Accent1 6 2" xfId="460" xr:uid="{00000000-0005-0000-0000-0000A6010000}"/>
    <cellStyle name="40% - Accent1 6 3" xfId="461" xr:uid="{00000000-0005-0000-0000-0000A7010000}"/>
    <cellStyle name="40% - Accent1 6 4" xfId="462" xr:uid="{00000000-0005-0000-0000-0000A8010000}"/>
    <cellStyle name="40% - Accent1 6 5" xfId="463" xr:uid="{00000000-0005-0000-0000-0000A9010000}"/>
    <cellStyle name="40% - Accent1 6 6" xfId="464" xr:uid="{00000000-0005-0000-0000-0000AA010000}"/>
    <cellStyle name="40% - Accent1 6 7" xfId="465" xr:uid="{00000000-0005-0000-0000-0000AB010000}"/>
    <cellStyle name="40% - Accent1 6 8" xfId="466" xr:uid="{00000000-0005-0000-0000-0000AC010000}"/>
    <cellStyle name="40% - Accent1 6 9" xfId="467" xr:uid="{00000000-0005-0000-0000-0000AD010000}"/>
    <cellStyle name="40% - Accent1 7" xfId="468" xr:uid="{00000000-0005-0000-0000-0000AE010000}"/>
    <cellStyle name="40% - Accent1 8" xfId="469" xr:uid="{00000000-0005-0000-0000-0000AF010000}"/>
    <cellStyle name="40% - Accent1 9" xfId="470" xr:uid="{00000000-0005-0000-0000-0000B0010000}"/>
    <cellStyle name="40% - Accent2 10" xfId="471" xr:uid="{00000000-0005-0000-0000-0000B1010000}"/>
    <cellStyle name="40% - Accent2 2" xfId="472" xr:uid="{00000000-0005-0000-0000-0000B2010000}"/>
    <cellStyle name="40% - Accent2 2 10" xfId="473" xr:uid="{00000000-0005-0000-0000-0000B3010000}"/>
    <cellStyle name="40% - Accent2 2 11" xfId="474" xr:uid="{00000000-0005-0000-0000-0000B4010000}"/>
    <cellStyle name="40% - Accent2 2 2" xfId="475" xr:uid="{00000000-0005-0000-0000-0000B5010000}"/>
    <cellStyle name="40% - Accent2 2 3" xfId="476" xr:uid="{00000000-0005-0000-0000-0000B6010000}"/>
    <cellStyle name="40% - Accent2 2 4" xfId="477" xr:uid="{00000000-0005-0000-0000-0000B7010000}"/>
    <cellStyle name="40% - Accent2 2 5" xfId="478" xr:uid="{00000000-0005-0000-0000-0000B8010000}"/>
    <cellStyle name="40% - Accent2 2 6" xfId="479" xr:uid="{00000000-0005-0000-0000-0000B9010000}"/>
    <cellStyle name="40% - Accent2 2 7" xfId="480" xr:uid="{00000000-0005-0000-0000-0000BA010000}"/>
    <cellStyle name="40% - Accent2 2 8" xfId="481" xr:uid="{00000000-0005-0000-0000-0000BB010000}"/>
    <cellStyle name="40% - Accent2 2 9" xfId="482" xr:uid="{00000000-0005-0000-0000-0000BC010000}"/>
    <cellStyle name="40% - Accent2 3" xfId="483" xr:uid="{00000000-0005-0000-0000-0000BD010000}"/>
    <cellStyle name="40% - Accent2 3 10" xfId="484" xr:uid="{00000000-0005-0000-0000-0000BE010000}"/>
    <cellStyle name="40% - Accent2 3 11" xfId="485" xr:uid="{00000000-0005-0000-0000-0000BF010000}"/>
    <cellStyle name="40% - Accent2 3 2" xfId="486" xr:uid="{00000000-0005-0000-0000-0000C0010000}"/>
    <cellStyle name="40% - Accent2 3 3" xfId="487" xr:uid="{00000000-0005-0000-0000-0000C1010000}"/>
    <cellStyle name="40% - Accent2 3 4" xfId="488" xr:uid="{00000000-0005-0000-0000-0000C2010000}"/>
    <cellStyle name="40% - Accent2 3 5" xfId="489" xr:uid="{00000000-0005-0000-0000-0000C3010000}"/>
    <cellStyle name="40% - Accent2 3 6" xfId="490" xr:uid="{00000000-0005-0000-0000-0000C4010000}"/>
    <cellStyle name="40% - Accent2 3 7" xfId="491" xr:uid="{00000000-0005-0000-0000-0000C5010000}"/>
    <cellStyle name="40% - Accent2 3 8" xfId="492" xr:uid="{00000000-0005-0000-0000-0000C6010000}"/>
    <cellStyle name="40% - Accent2 3 9" xfId="493" xr:uid="{00000000-0005-0000-0000-0000C7010000}"/>
    <cellStyle name="40% - Accent2 4" xfId="494" xr:uid="{00000000-0005-0000-0000-0000C8010000}"/>
    <cellStyle name="40% - Accent2 4 10" xfId="495" xr:uid="{00000000-0005-0000-0000-0000C9010000}"/>
    <cellStyle name="40% - Accent2 4 11" xfId="496" xr:uid="{00000000-0005-0000-0000-0000CA010000}"/>
    <cellStyle name="40% - Accent2 4 2" xfId="497" xr:uid="{00000000-0005-0000-0000-0000CB010000}"/>
    <cellStyle name="40% - Accent2 4 3" xfId="498" xr:uid="{00000000-0005-0000-0000-0000CC010000}"/>
    <cellStyle name="40% - Accent2 4 4" xfId="499" xr:uid="{00000000-0005-0000-0000-0000CD010000}"/>
    <cellStyle name="40% - Accent2 4 5" xfId="500" xr:uid="{00000000-0005-0000-0000-0000CE010000}"/>
    <cellStyle name="40% - Accent2 4 6" xfId="501" xr:uid="{00000000-0005-0000-0000-0000CF010000}"/>
    <cellStyle name="40% - Accent2 4 7" xfId="502" xr:uid="{00000000-0005-0000-0000-0000D0010000}"/>
    <cellStyle name="40% - Accent2 4 8" xfId="503" xr:uid="{00000000-0005-0000-0000-0000D1010000}"/>
    <cellStyle name="40% - Accent2 4 9" xfId="504" xr:uid="{00000000-0005-0000-0000-0000D2010000}"/>
    <cellStyle name="40% - Accent2 5" xfId="505" xr:uid="{00000000-0005-0000-0000-0000D3010000}"/>
    <cellStyle name="40% - Accent2 5 10" xfId="506" xr:uid="{00000000-0005-0000-0000-0000D4010000}"/>
    <cellStyle name="40% - Accent2 5 11" xfId="507" xr:uid="{00000000-0005-0000-0000-0000D5010000}"/>
    <cellStyle name="40% - Accent2 5 2" xfId="508" xr:uid="{00000000-0005-0000-0000-0000D6010000}"/>
    <cellStyle name="40% - Accent2 5 3" xfId="509" xr:uid="{00000000-0005-0000-0000-0000D7010000}"/>
    <cellStyle name="40% - Accent2 5 4" xfId="510" xr:uid="{00000000-0005-0000-0000-0000D8010000}"/>
    <cellStyle name="40% - Accent2 5 5" xfId="511" xr:uid="{00000000-0005-0000-0000-0000D9010000}"/>
    <cellStyle name="40% - Accent2 5 6" xfId="512" xr:uid="{00000000-0005-0000-0000-0000DA010000}"/>
    <cellStyle name="40% - Accent2 5 7" xfId="513" xr:uid="{00000000-0005-0000-0000-0000DB010000}"/>
    <cellStyle name="40% - Accent2 5 8" xfId="514" xr:uid="{00000000-0005-0000-0000-0000DC010000}"/>
    <cellStyle name="40% - Accent2 5 9" xfId="515" xr:uid="{00000000-0005-0000-0000-0000DD010000}"/>
    <cellStyle name="40% - Accent2 6" xfId="516" xr:uid="{00000000-0005-0000-0000-0000DE010000}"/>
    <cellStyle name="40% - Accent2 6 10" xfId="517" xr:uid="{00000000-0005-0000-0000-0000DF010000}"/>
    <cellStyle name="40% - Accent2 6 11" xfId="518" xr:uid="{00000000-0005-0000-0000-0000E0010000}"/>
    <cellStyle name="40% - Accent2 6 2" xfId="519" xr:uid="{00000000-0005-0000-0000-0000E1010000}"/>
    <cellStyle name="40% - Accent2 6 3" xfId="520" xr:uid="{00000000-0005-0000-0000-0000E2010000}"/>
    <cellStyle name="40% - Accent2 6 4" xfId="521" xr:uid="{00000000-0005-0000-0000-0000E3010000}"/>
    <cellStyle name="40% - Accent2 6 5" xfId="522" xr:uid="{00000000-0005-0000-0000-0000E4010000}"/>
    <cellStyle name="40% - Accent2 6 6" xfId="523" xr:uid="{00000000-0005-0000-0000-0000E5010000}"/>
    <cellStyle name="40% - Accent2 6 7" xfId="524" xr:uid="{00000000-0005-0000-0000-0000E6010000}"/>
    <cellStyle name="40% - Accent2 6 8" xfId="525" xr:uid="{00000000-0005-0000-0000-0000E7010000}"/>
    <cellStyle name="40% - Accent2 6 9" xfId="526" xr:uid="{00000000-0005-0000-0000-0000E8010000}"/>
    <cellStyle name="40% - Accent2 7" xfId="527" xr:uid="{00000000-0005-0000-0000-0000E9010000}"/>
    <cellStyle name="40% - Accent2 8" xfId="528" xr:uid="{00000000-0005-0000-0000-0000EA010000}"/>
    <cellStyle name="40% - Accent2 9" xfId="529" xr:uid="{00000000-0005-0000-0000-0000EB010000}"/>
    <cellStyle name="40% - Accent3 10" xfId="530" xr:uid="{00000000-0005-0000-0000-0000EC010000}"/>
    <cellStyle name="40% - Accent3 2" xfId="531" xr:uid="{00000000-0005-0000-0000-0000ED010000}"/>
    <cellStyle name="40% - Accent3 2 10" xfId="532" xr:uid="{00000000-0005-0000-0000-0000EE010000}"/>
    <cellStyle name="40% - Accent3 2 11" xfId="533" xr:uid="{00000000-0005-0000-0000-0000EF010000}"/>
    <cellStyle name="40% - Accent3 2 2" xfId="534" xr:uid="{00000000-0005-0000-0000-0000F0010000}"/>
    <cellStyle name="40% - Accent3 2 3" xfId="535" xr:uid="{00000000-0005-0000-0000-0000F1010000}"/>
    <cellStyle name="40% - Accent3 2 4" xfId="536" xr:uid="{00000000-0005-0000-0000-0000F2010000}"/>
    <cellStyle name="40% - Accent3 2 5" xfId="537" xr:uid="{00000000-0005-0000-0000-0000F3010000}"/>
    <cellStyle name="40% - Accent3 2 6" xfId="538" xr:uid="{00000000-0005-0000-0000-0000F4010000}"/>
    <cellStyle name="40% - Accent3 2 7" xfId="539" xr:uid="{00000000-0005-0000-0000-0000F5010000}"/>
    <cellStyle name="40% - Accent3 2 8" xfId="540" xr:uid="{00000000-0005-0000-0000-0000F6010000}"/>
    <cellStyle name="40% - Accent3 2 9" xfId="541" xr:uid="{00000000-0005-0000-0000-0000F7010000}"/>
    <cellStyle name="40% - Accent3 3" xfId="542" xr:uid="{00000000-0005-0000-0000-0000F8010000}"/>
    <cellStyle name="40% - Accent3 3 10" xfId="543" xr:uid="{00000000-0005-0000-0000-0000F9010000}"/>
    <cellStyle name="40% - Accent3 3 11" xfId="544" xr:uid="{00000000-0005-0000-0000-0000FA010000}"/>
    <cellStyle name="40% - Accent3 3 2" xfId="545" xr:uid="{00000000-0005-0000-0000-0000FB010000}"/>
    <cellStyle name="40% - Accent3 3 3" xfId="546" xr:uid="{00000000-0005-0000-0000-0000FC010000}"/>
    <cellStyle name="40% - Accent3 3 4" xfId="547" xr:uid="{00000000-0005-0000-0000-0000FD010000}"/>
    <cellStyle name="40% - Accent3 3 5" xfId="548" xr:uid="{00000000-0005-0000-0000-0000FE010000}"/>
    <cellStyle name="40% - Accent3 3 6" xfId="549" xr:uid="{00000000-0005-0000-0000-0000FF010000}"/>
    <cellStyle name="40% - Accent3 3 7" xfId="550" xr:uid="{00000000-0005-0000-0000-000000020000}"/>
    <cellStyle name="40% - Accent3 3 8" xfId="551" xr:uid="{00000000-0005-0000-0000-000001020000}"/>
    <cellStyle name="40% - Accent3 3 9" xfId="552" xr:uid="{00000000-0005-0000-0000-000002020000}"/>
    <cellStyle name="40% - Accent3 4" xfId="553" xr:uid="{00000000-0005-0000-0000-000003020000}"/>
    <cellStyle name="40% - Accent3 4 10" xfId="554" xr:uid="{00000000-0005-0000-0000-000004020000}"/>
    <cellStyle name="40% - Accent3 4 11" xfId="555" xr:uid="{00000000-0005-0000-0000-000005020000}"/>
    <cellStyle name="40% - Accent3 4 2" xfId="556" xr:uid="{00000000-0005-0000-0000-000006020000}"/>
    <cellStyle name="40% - Accent3 4 3" xfId="557" xr:uid="{00000000-0005-0000-0000-000007020000}"/>
    <cellStyle name="40% - Accent3 4 4" xfId="558" xr:uid="{00000000-0005-0000-0000-000008020000}"/>
    <cellStyle name="40% - Accent3 4 5" xfId="559" xr:uid="{00000000-0005-0000-0000-000009020000}"/>
    <cellStyle name="40% - Accent3 4 6" xfId="560" xr:uid="{00000000-0005-0000-0000-00000A020000}"/>
    <cellStyle name="40% - Accent3 4 7" xfId="561" xr:uid="{00000000-0005-0000-0000-00000B020000}"/>
    <cellStyle name="40% - Accent3 4 8" xfId="562" xr:uid="{00000000-0005-0000-0000-00000C020000}"/>
    <cellStyle name="40% - Accent3 4 9" xfId="563" xr:uid="{00000000-0005-0000-0000-00000D020000}"/>
    <cellStyle name="40% - Accent3 5" xfId="564" xr:uid="{00000000-0005-0000-0000-00000E020000}"/>
    <cellStyle name="40% - Accent3 5 10" xfId="565" xr:uid="{00000000-0005-0000-0000-00000F020000}"/>
    <cellStyle name="40% - Accent3 5 11" xfId="566" xr:uid="{00000000-0005-0000-0000-000010020000}"/>
    <cellStyle name="40% - Accent3 5 2" xfId="567" xr:uid="{00000000-0005-0000-0000-000011020000}"/>
    <cellStyle name="40% - Accent3 5 3" xfId="568" xr:uid="{00000000-0005-0000-0000-000012020000}"/>
    <cellStyle name="40% - Accent3 5 4" xfId="569" xr:uid="{00000000-0005-0000-0000-000013020000}"/>
    <cellStyle name="40% - Accent3 5 5" xfId="570" xr:uid="{00000000-0005-0000-0000-000014020000}"/>
    <cellStyle name="40% - Accent3 5 6" xfId="571" xr:uid="{00000000-0005-0000-0000-000015020000}"/>
    <cellStyle name="40% - Accent3 5 7" xfId="572" xr:uid="{00000000-0005-0000-0000-000016020000}"/>
    <cellStyle name="40% - Accent3 5 8" xfId="573" xr:uid="{00000000-0005-0000-0000-000017020000}"/>
    <cellStyle name="40% - Accent3 5 9" xfId="574" xr:uid="{00000000-0005-0000-0000-000018020000}"/>
    <cellStyle name="40% - Accent3 6" xfId="575" xr:uid="{00000000-0005-0000-0000-000019020000}"/>
    <cellStyle name="40% - Accent3 6 10" xfId="576" xr:uid="{00000000-0005-0000-0000-00001A020000}"/>
    <cellStyle name="40% - Accent3 6 11" xfId="577" xr:uid="{00000000-0005-0000-0000-00001B020000}"/>
    <cellStyle name="40% - Accent3 6 2" xfId="578" xr:uid="{00000000-0005-0000-0000-00001C020000}"/>
    <cellStyle name="40% - Accent3 6 3" xfId="579" xr:uid="{00000000-0005-0000-0000-00001D020000}"/>
    <cellStyle name="40% - Accent3 6 4" xfId="580" xr:uid="{00000000-0005-0000-0000-00001E020000}"/>
    <cellStyle name="40% - Accent3 6 5" xfId="581" xr:uid="{00000000-0005-0000-0000-00001F020000}"/>
    <cellStyle name="40% - Accent3 6 6" xfId="582" xr:uid="{00000000-0005-0000-0000-000020020000}"/>
    <cellStyle name="40% - Accent3 6 7" xfId="583" xr:uid="{00000000-0005-0000-0000-000021020000}"/>
    <cellStyle name="40% - Accent3 6 8" xfId="584" xr:uid="{00000000-0005-0000-0000-000022020000}"/>
    <cellStyle name="40% - Accent3 6 9" xfId="585" xr:uid="{00000000-0005-0000-0000-000023020000}"/>
    <cellStyle name="40% - Accent3 7" xfId="586" xr:uid="{00000000-0005-0000-0000-000024020000}"/>
    <cellStyle name="40% - Accent3 8" xfId="587" xr:uid="{00000000-0005-0000-0000-000025020000}"/>
    <cellStyle name="40% - Accent3 9" xfId="588" xr:uid="{00000000-0005-0000-0000-000026020000}"/>
    <cellStyle name="40% - Accent4 10" xfId="589" xr:uid="{00000000-0005-0000-0000-000027020000}"/>
    <cellStyle name="40% - Accent4 2" xfId="590" xr:uid="{00000000-0005-0000-0000-000028020000}"/>
    <cellStyle name="40% - Accent4 2 10" xfId="591" xr:uid="{00000000-0005-0000-0000-000029020000}"/>
    <cellStyle name="40% - Accent4 2 11" xfId="592" xr:uid="{00000000-0005-0000-0000-00002A020000}"/>
    <cellStyle name="40% - Accent4 2 2" xfId="593" xr:uid="{00000000-0005-0000-0000-00002B020000}"/>
    <cellStyle name="40% - Accent4 2 3" xfId="594" xr:uid="{00000000-0005-0000-0000-00002C020000}"/>
    <cellStyle name="40% - Accent4 2 4" xfId="595" xr:uid="{00000000-0005-0000-0000-00002D020000}"/>
    <cellStyle name="40% - Accent4 2 5" xfId="596" xr:uid="{00000000-0005-0000-0000-00002E020000}"/>
    <cellStyle name="40% - Accent4 2 6" xfId="597" xr:uid="{00000000-0005-0000-0000-00002F020000}"/>
    <cellStyle name="40% - Accent4 2 7" xfId="598" xr:uid="{00000000-0005-0000-0000-000030020000}"/>
    <cellStyle name="40% - Accent4 2 8" xfId="599" xr:uid="{00000000-0005-0000-0000-000031020000}"/>
    <cellStyle name="40% - Accent4 2 9" xfId="600" xr:uid="{00000000-0005-0000-0000-000032020000}"/>
    <cellStyle name="40% - Accent4 3" xfId="601" xr:uid="{00000000-0005-0000-0000-000033020000}"/>
    <cellStyle name="40% - Accent4 3 10" xfId="602" xr:uid="{00000000-0005-0000-0000-000034020000}"/>
    <cellStyle name="40% - Accent4 3 11" xfId="603" xr:uid="{00000000-0005-0000-0000-000035020000}"/>
    <cellStyle name="40% - Accent4 3 2" xfId="604" xr:uid="{00000000-0005-0000-0000-000036020000}"/>
    <cellStyle name="40% - Accent4 3 3" xfId="605" xr:uid="{00000000-0005-0000-0000-000037020000}"/>
    <cellStyle name="40% - Accent4 3 4" xfId="606" xr:uid="{00000000-0005-0000-0000-000038020000}"/>
    <cellStyle name="40% - Accent4 3 5" xfId="607" xr:uid="{00000000-0005-0000-0000-000039020000}"/>
    <cellStyle name="40% - Accent4 3 6" xfId="608" xr:uid="{00000000-0005-0000-0000-00003A020000}"/>
    <cellStyle name="40% - Accent4 3 7" xfId="609" xr:uid="{00000000-0005-0000-0000-00003B020000}"/>
    <cellStyle name="40% - Accent4 3 8" xfId="610" xr:uid="{00000000-0005-0000-0000-00003C020000}"/>
    <cellStyle name="40% - Accent4 3 9" xfId="611" xr:uid="{00000000-0005-0000-0000-00003D020000}"/>
    <cellStyle name="40% - Accent4 4" xfId="612" xr:uid="{00000000-0005-0000-0000-00003E020000}"/>
    <cellStyle name="40% - Accent4 4 10" xfId="613" xr:uid="{00000000-0005-0000-0000-00003F020000}"/>
    <cellStyle name="40% - Accent4 4 11" xfId="614" xr:uid="{00000000-0005-0000-0000-000040020000}"/>
    <cellStyle name="40% - Accent4 4 2" xfId="615" xr:uid="{00000000-0005-0000-0000-000041020000}"/>
    <cellStyle name="40% - Accent4 4 3" xfId="616" xr:uid="{00000000-0005-0000-0000-000042020000}"/>
    <cellStyle name="40% - Accent4 4 4" xfId="617" xr:uid="{00000000-0005-0000-0000-000043020000}"/>
    <cellStyle name="40% - Accent4 4 5" xfId="618" xr:uid="{00000000-0005-0000-0000-000044020000}"/>
    <cellStyle name="40% - Accent4 4 6" xfId="619" xr:uid="{00000000-0005-0000-0000-000045020000}"/>
    <cellStyle name="40% - Accent4 4 7" xfId="620" xr:uid="{00000000-0005-0000-0000-000046020000}"/>
    <cellStyle name="40% - Accent4 4 8" xfId="621" xr:uid="{00000000-0005-0000-0000-000047020000}"/>
    <cellStyle name="40% - Accent4 4 9" xfId="622" xr:uid="{00000000-0005-0000-0000-000048020000}"/>
    <cellStyle name="40% - Accent4 5" xfId="623" xr:uid="{00000000-0005-0000-0000-000049020000}"/>
    <cellStyle name="40% - Accent4 5 10" xfId="624" xr:uid="{00000000-0005-0000-0000-00004A020000}"/>
    <cellStyle name="40% - Accent4 5 11" xfId="625" xr:uid="{00000000-0005-0000-0000-00004B020000}"/>
    <cellStyle name="40% - Accent4 5 2" xfId="626" xr:uid="{00000000-0005-0000-0000-00004C020000}"/>
    <cellStyle name="40% - Accent4 5 3" xfId="627" xr:uid="{00000000-0005-0000-0000-00004D020000}"/>
    <cellStyle name="40% - Accent4 5 4" xfId="628" xr:uid="{00000000-0005-0000-0000-00004E020000}"/>
    <cellStyle name="40% - Accent4 5 5" xfId="629" xr:uid="{00000000-0005-0000-0000-00004F020000}"/>
    <cellStyle name="40% - Accent4 5 6" xfId="630" xr:uid="{00000000-0005-0000-0000-000050020000}"/>
    <cellStyle name="40% - Accent4 5 7" xfId="631" xr:uid="{00000000-0005-0000-0000-000051020000}"/>
    <cellStyle name="40% - Accent4 5 8" xfId="632" xr:uid="{00000000-0005-0000-0000-000052020000}"/>
    <cellStyle name="40% - Accent4 5 9" xfId="633" xr:uid="{00000000-0005-0000-0000-000053020000}"/>
    <cellStyle name="40% - Accent4 6" xfId="634" xr:uid="{00000000-0005-0000-0000-000054020000}"/>
    <cellStyle name="40% - Accent4 6 10" xfId="635" xr:uid="{00000000-0005-0000-0000-000055020000}"/>
    <cellStyle name="40% - Accent4 6 11" xfId="636" xr:uid="{00000000-0005-0000-0000-000056020000}"/>
    <cellStyle name="40% - Accent4 6 2" xfId="637" xr:uid="{00000000-0005-0000-0000-000057020000}"/>
    <cellStyle name="40% - Accent4 6 3" xfId="638" xr:uid="{00000000-0005-0000-0000-000058020000}"/>
    <cellStyle name="40% - Accent4 6 4" xfId="639" xr:uid="{00000000-0005-0000-0000-000059020000}"/>
    <cellStyle name="40% - Accent4 6 5" xfId="640" xr:uid="{00000000-0005-0000-0000-00005A020000}"/>
    <cellStyle name="40% - Accent4 6 6" xfId="641" xr:uid="{00000000-0005-0000-0000-00005B020000}"/>
    <cellStyle name="40% - Accent4 6 7" xfId="642" xr:uid="{00000000-0005-0000-0000-00005C020000}"/>
    <cellStyle name="40% - Accent4 6 8" xfId="643" xr:uid="{00000000-0005-0000-0000-00005D020000}"/>
    <cellStyle name="40% - Accent4 6 9" xfId="644" xr:uid="{00000000-0005-0000-0000-00005E020000}"/>
    <cellStyle name="40% - Accent4 7" xfId="645" xr:uid="{00000000-0005-0000-0000-00005F020000}"/>
    <cellStyle name="40% - Accent4 8" xfId="646" xr:uid="{00000000-0005-0000-0000-000060020000}"/>
    <cellStyle name="40% - Accent4 9" xfId="647" xr:uid="{00000000-0005-0000-0000-000061020000}"/>
    <cellStyle name="40% - Accent5 10" xfId="648" xr:uid="{00000000-0005-0000-0000-000062020000}"/>
    <cellStyle name="40% - Accent5 2" xfId="649" xr:uid="{00000000-0005-0000-0000-000063020000}"/>
    <cellStyle name="40% - Accent5 2 10" xfId="650" xr:uid="{00000000-0005-0000-0000-000064020000}"/>
    <cellStyle name="40% - Accent5 2 11" xfId="651" xr:uid="{00000000-0005-0000-0000-000065020000}"/>
    <cellStyle name="40% - Accent5 2 2" xfId="652" xr:uid="{00000000-0005-0000-0000-000066020000}"/>
    <cellStyle name="40% - Accent5 2 3" xfId="653" xr:uid="{00000000-0005-0000-0000-000067020000}"/>
    <cellStyle name="40% - Accent5 2 4" xfId="654" xr:uid="{00000000-0005-0000-0000-000068020000}"/>
    <cellStyle name="40% - Accent5 2 5" xfId="655" xr:uid="{00000000-0005-0000-0000-000069020000}"/>
    <cellStyle name="40% - Accent5 2 6" xfId="656" xr:uid="{00000000-0005-0000-0000-00006A020000}"/>
    <cellStyle name="40% - Accent5 2 7" xfId="657" xr:uid="{00000000-0005-0000-0000-00006B020000}"/>
    <cellStyle name="40% - Accent5 2 8" xfId="658" xr:uid="{00000000-0005-0000-0000-00006C020000}"/>
    <cellStyle name="40% - Accent5 2 9" xfId="659" xr:uid="{00000000-0005-0000-0000-00006D020000}"/>
    <cellStyle name="40% - Accent5 3" xfId="660" xr:uid="{00000000-0005-0000-0000-00006E020000}"/>
    <cellStyle name="40% - Accent5 3 10" xfId="661" xr:uid="{00000000-0005-0000-0000-00006F020000}"/>
    <cellStyle name="40% - Accent5 3 11" xfId="662" xr:uid="{00000000-0005-0000-0000-000070020000}"/>
    <cellStyle name="40% - Accent5 3 2" xfId="663" xr:uid="{00000000-0005-0000-0000-000071020000}"/>
    <cellStyle name="40% - Accent5 3 3" xfId="664" xr:uid="{00000000-0005-0000-0000-000072020000}"/>
    <cellStyle name="40% - Accent5 3 4" xfId="665" xr:uid="{00000000-0005-0000-0000-000073020000}"/>
    <cellStyle name="40% - Accent5 3 5" xfId="666" xr:uid="{00000000-0005-0000-0000-000074020000}"/>
    <cellStyle name="40% - Accent5 3 6" xfId="667" xr:uid="{00000000-0005-0000-0000-000075020000}"/>
    <cellStyle name="40% - Accent5 3 7" xfId="668" xr:uid="{00000000-0005-0000-0000-000076020000}"/>
    <cellStyle name="40% - Accent5 3 8" xfId="669" xr:uid="{00000000-0005-0000-0000-000077020000}"/>
    <cellStyle name="40% - Accent5 3 9" xfId="670" xr:uid="{00000000-0005-0000-0000-000078020000}"/>
    <cellStyle name="40% - Accent5 4" xfId="671" xr:uid="{00000000-0005-0000-0000-000079020000}"/>
    <cellStyle name="40% - Accent5 4 10" xfId="672" xr:uid="{00000000-0005-0000-0000-00007A020000}"/>
    <cellStyle name="40% - Accent5 4 11" xfId="673" xr:uid="{00000000-0005-0000-0000-00007B020000}"/>
    <cellStyle name="40% - Accent5 4 2" xfId="674" xr:uid="{00000000-0005-0000-0000-00007C020000}"/>
    <cellStyle name="40% - Accent5 4 3" xfId="675" xr:uid="{00000000-0005-0000-0000-00007D020000}"/>
    <cellStyle name="40% - Accent5 4 4" xfId="676" xr:uid="{00000000-0005-0000-0000-00007E020000}"/>
    <cellStyle name="40% - Accent5 4 5" xfId="677" xr:uid="{00000000-0005-0000-0000-00007F020000}"/>
    <cellStyle name="40% - Accent5 4 6" xfId="678" xr:uid="{00000000-0005-0000-0000-000080020000}"/>
    <cellStyle name="40% - Accent5 4 7" xfId="679" xr:uid="{00000000-0005-0000-0000-000081020000}"/>
    <cellStyle name="40% - Accent5 4 8" xfId="680" xr:uid="{00000000-0005-0000-0000-000082020000}"/>
    <cellStyle name="40% - Accent5 4 9" xfId="681" xr:uid="{00000000-0005-0000-0000-000083020000}"/>
    <cellStyle name="40% - Accent5 5" xfId="682" xr:uid="{00000000-0005-0000-0000-000084020000}"/>
    <cellStyle name="40% - Accent5 5 10" xfId="683" xr:uid="{00000000-0005-0000-0000-000085020000}"/>
    <cellStyle name="40% - Accent5 5 11" xfId="684" xr:uid="{00000000-0005-0000-0000-000086020000}"/>
    <cellStyle name="40% - Accent5 5 2" xfId="685" xr:uid="{00000000-0005-0000-0000-000087020000}"/>
    <cellStyle name="40% - Accent5 5 3" xfId="686" xr:uid="{00000000-0005-0000-0000-000088020000}"/>
    <cellStyle name="40% - Accent5 5 4" xfId="687" xr:uid="{00000000-0005-0000-0000-000089020000}"/>
    <cellStyle name="40% - Accent5 5 5" xfId="688" xr:uid="{00000000-0005-0000-0000-00008A020000}"/>
    <cellStyle name="40% - Accent5 5 6" xfId="689" xr:uid="{00000000-0005-0000-0000-00008B020000}"/>
    <cellStyle name="40% - Accent5 5 7" xfId="690" xr:uid="{00000000-0005-0000-0000-00008C020000}"/>
    <cellStyle name="40% - Accent5 5 8" xfId="691" xr:uid="{00000000-0005-0000-0000-00008D020000}"/>
    <cellStyle name="40% - Accent5 5 9" xfId="692" xr:uid="{00000000-0005-0000-0000-00008E020000}"/>
    <cellStyle name="40% - Accent5 6" xfId="693" xr:uid="{00000000-0005-0000-0000-00008F020000}"/>
    <cellStyle name="40% - Accent5 6 10" xfId="694" xr:uid="{00000000-0005-0000-0000-000090020000}"/>
    <cellStyle name="40% - Accent5 6 11" xfId="695" xr:uid="{00000000-0005-0000-0000-000091020000}"/>
    <cellStyle name="40% - Accent5 6 2" xfId="696" xr:uid="{00000000-0005-0000-0000-000092020000}"/>
    <cellStyle name="40% - Accent5 6 3" xfId="697" xr:uid="{00000000-0005-0000-0000-000093020000}"/>
    <cellStyle name="40% - Accent5 6 4" xfId="698" xr:uid="{00000000-0005-0000-0000-000094020000}"/>
    <cellStyle name="40% - Accent5 6 5" xfId="699" xr:uid="{00000000-0005-0000-0000-000095020000}"/>
    <cellStyle name="40% - Accent5 6 6" xfId="700" xr:uid="{00000000-0005-0000-0000-000096020000}"/>
    <cellStyle name="40% - Accent5 6 7" xfId="701" xr:uid="{00000000-0005-0000-0000-000097020000}"/>
    <cellStyle name="40% - Accent5 6 8" xfId="702" xr:uid="{00000000-0005-0000-0000-000098020000}"/>
    <cellStyle name="40% - Accent5 6 9" xfId="703" xr:uid="{00000000-0005-0000-0000-000099020000}"/>
    <cellStyle name="40% - Accent5 7" xfId="704" xr:uid="{00000000-0005-0000-0000-00009A020000}"/>
    <cellStyle name="40% - Accent5 8" xfId="705" xr:uid="{00000000-0005-0000-0000-00009B020000}"/>
    <cellStyle name="40% - Accent5 9" xfId="706" xr:uid="{00000000-0005-0000-0000-00009C020000}"/>
    <cellStyle name="40% - Accent6 10" xfId="707" xr:uid="{00000000-0005-0000-0000-00009D020000}"/>
    <cellStyle name="40% - Accent6 2" xfId="708" xr:uid="{00000000-0005-0000-0000-00009E020000}"/>
    <cellStyle name="40% - Accent6 2 10" xfId="709" xr:uid="{00000000-0005-0000-0000-00009F020000}"/>
    <cellStyle name="40% - Accent6 2 11" xfId="710" xr:uid="{00000000-0005-0000-0000-0000A0020000}"/>
    <cellStyle name="40% - Accent6 2 2" xfId="711" xr:uid="{00000000-0005-0000-0000-0000A1020000}"/>
    <cellStyle name="40% - Accent6 2 3" xfId="712" xr:uid="{00000000-0005-0000-0000-0000A2020000}"/>
    <cellStyle name="40% - Accent6 2 4" xfId="713" xr:uid="{00000000-0005-0000-0000-0000A3020000}"/>
    <cellStyle name="40% - Accent6 2 5" xfId="714" xr:uid="{00000000-0005-0000-0000-0000A4020000}"/>
    <cellStyle name="40% - Accent6 2 6" xfId="715" xr:uid="{00000000-0005-0000-0000-0000A5020000}"/>
    <cellStyle name="40% - Accent6 2 7" xfId="716" xr:uid="{00000000-0005-0000-0000-0000A6020000}"/>
    <cellStyle name="40% - Accent6 2 8" xfId="717" xr:uid="{00000000-0005-0000-0000-0000A7020000}"/>
    <cellStyle name="40% - Accent6 2 9" xfId="718" xr:uid="{00000000-0005-0000-0000-0000A8020000}"/>
    <cellStyle name="40% - Accent6 3" xfId="719" xr:uid="{00000000-0005-0000-0000-0000A9020000}"/>
    <cellStyle name="40% - Accent6 3 10" xfId="720" xr:uid="{00000000-0005-0000-0000-0000AA020000}"/>
    <cellStyle name="40% - Accent6 3 11" xfId="721" xr:uid="{00000000-0005-0000-0000-0000AB020000}"/>
    <cellStyle name="40% - Accent6 3 2" xfId="722" xr:uid="{00000000-0005-0000-0000-0000AC020000}"/>
    <cellStyle name="40% - Accent6 3 3" xfId="723" xr:uid="{00000000-0005-0000-0000-0000AD020000}"/>
    <cellStyle name="40% - Accent6 3 4" xfId="724" xr:uid="{00000000-0005-0000-0000-0000AE020000}"/>
    <cellStyle name="40% - Accent6 3 5" xfId="725" xr:uid="{00000000-0005-0000-0000-0000AF020000}"/>
    <cellStyle name="40% - Accent6 3 6" xfId="726" xr:uid="{00000000-0005-0000-0000-0000B0020000}"/>
    <cellStyle name="40% - Accent6 3 7" xfId="727" xr:uid="{00000000-0005-0000-0000-0000B1020000}"/>
    <cellStyle name="40% - Accent6 3 8" xfId="728" xr:uid="{00000000-0005-0000-0000-0000B2020000}"/>
    <cellStyle name="40% - Accent6 3 9" xfId="729" xr:uid="{00000000-0005-0000-0000-0000B3020000}"/>
    <cellStyle name="40% - Accent6 4" xfId="730" xr:uid="{00000000-0005-0000-0000-0000B4020000}"/>
    <cellStyle name="40% - Accent6 4 10" xfId="731" xr:uid="{00000000-0005-0000-0000-0000B5020000}"/>
    <cellStyle name="40% - Accent6 4 11" xfId="732" xr:uid="{00000000-0005-0000-0000-0000B6020000}"/>
    <cellStyle name="40% - Accent6 4 2" xfId="733" xr:uid="{00000000-0005-0000-0000-0000B7020000}"/>
    <cellStyle name="40% - Accent6 4 3" xfId="734" xr:uid="{00000000-0005-0000-0000-0000B8020000}"/>
    <cellStyle name="40% - Accent6 4 4" xfId="735" xr:uid="{00000000-0005-0000-0000-0000B9020000}"/>
    <cellStyle name="40% - Accent6 4 5" xfId="736" xr:uid="{00000000-0005-0000-0000-0000BA020000}"/>
    <cellStyle name="40% - Accent6 4 6" xfId="737" xr:uid="{00000000-0005-0000-0000-0000BB020000}"/>
    <cellStyle name="40% - Accent6 4 7" xfId="738" xr:uid="{00000000-0005-0000-0000-0000BC020000}"/>
    <cellStyle name="40% - Accent6 4 8" xfId="739" xr:uid="{00000000-0005-0000-0000-0000BD020000}"/>
    <cellStyle name="40% - Accent6 4 9" xfId="740" xr:uid="{00000000-0005-0000-0000-0000BE020000}"/>
    <cellStyle name="40% - Accent6 5" xfId="741" xr:uid="{00000000-0005-0000-0000-0000BF020000}"/>
    <cellStyle name="40% - Accent6 5 10" xfId="742" xr:uid="{00000000-0005-0000-0000-0000C0020000}"/>
    <cellStyle name="40% - Accent6 5 11" xfId="743" xr:uid="{00000000-0005-0000-0000-0000C1020000}"/>
    <cellStyle name="40% - Accent6 5 2" xfId="744" xr:uid="{00000000-0005-0000-0000-0000C2020000}"/>
    <cellStyle name="40% - Accent6 5 3" xfId="745" xr:uid="{00000000-0005-0000-0000-0000C3020000}"/>
    <cellStyle name="40% - Accent6 5 4" xfId="746" xr:uid="{00000000-0005-0000-0000-0000C4020000}"/>
    <cellStyle name="40% - Accent6 5 5" xfId="747" xr:uid="{00000000-0005-0000-0000-0000C5020000}"/>
    <cellStyle name="40% - Accent6 5 6" xfId="748" xr:uid="{00000000-0005-0000-0000-0000C6020000}"/>
    <cellStyle name="40% - Accent6 5 7" xfId="749" xr:uid="{00000000-0005-0000-0000-0000C7020000}"/>
    <cellStyle name="40% - Accent6 5 8" xfId="750" xr:uid="{00000000-0005-0000-0000-0000C8020000}"/>
    <cellStyle name="40% - Accent6 5 9" xfId="751" xr:uid="{00000000-0005-0000-0000-0000C9020000}"/>
    <cellStyle name="40% - Accent6 6" xfId="752" xr:uid="{00000000-0005-0000-0000-0000CA020000}"/>
    <cellStyle name="40% - Accent6 6 10" xfId="753" xr:uid="{00000000-0005-0000-0000-0000CB020000}"/>
    <cellStyle name="40% - Accent6 6 11" xfId="754" xr:uid="{00000000-0005-0000-0000-0000CC020000}"/>
    <cellStyle name="40% - Accent6 6 2" xfId="755" xr:uid="{00000000-0005-0000-0000-0000CD020000}"/>
    <cellStyle name="40% - Accent6 6 3" xfId="756" xr:uid="{00000000-0005-0000-0000-0000CE020000}"/>
    <cellStyle name="40% - Accent6 6 4" xfId="757" xr:uid="{00000000-0005-0000-0000-0000CF020000}"/>
    <cellStyle name="40% - Accent6 6 5" xfId="758" xr:uid="{00000000-0005-0000-0000-0000D0020000}"/>
    <cellStyle name="40% - Accent6 6 6" xfId="759" xr:uid="{00000000-0005-0000-0000-0000D1020000}"/>
    <cellStyle name="40% - Accent6 6 7" xfId="760" xr:uid="{00000000-0005-0000-0000-0000D2020000}"/>
    <cellStyle name="40% - Accent6 6 8" xfId="761" xr:uid="{00000000-0005-0000-0000-0000D3020000}"/>
    <cellStyle name="40% - Accent6 6 9" xfId="762" xr:uid="{00000000-0005-0000-0000-0000D4020000}"/>
    <cellStyle name="40% - Accent6 7" xfId="763" xr:uid="{00000000-0005-0000-0000-0000D5020000}"/>
    <cellStyle name="40% - Accent6 8" xfId="764" xr:uid="{00000000-0005-0000-0000-0000D6020000}"/>
    <cellStyle name="40% - Accent6 9" xfId="765" xr:uid="{00000000-0005-0000-0000-0000D7020000}"/>
    <cellStyle name="40% - Colore 1" xfId="4295" xr:uid="{00000000-0005-0000-0000-0000D8020000}"/>
    <cellStyle name="40% - Colore 2" xfId="4296" xr:uid="{00000000-0005-0000-0000-0000D9020000}"/>
    <cellStyle name="40% - Colore 3" xfId="4297" xr:uid="{00000000-0005-0000-0000-0000DA020000}"/>
    <cellStyle name="40% - Colore 4" xfId="4298" xr:uid="{00000000-0005-0000-0000-0000DB020000}"/>
    <cellStyle name="40% - Colore 5" xfId="4299" xr:uid="{00000000-0005-0000-0000-0000DC020000}"/>
    <cellStyle name="40% - Colore 6" xfId="4300" xr:uid="{00000000-0005-0000-0000-0000DD020000}"/>
    <cellStyle name="5x indented GHG Textfiels" xfId="766" xr:uid="{00000000-0005-0000-0000-0000DE020000}"/>
    <cellStyle name="60% - 1. jelölőszín" xfId="22" xr:uid="{00000000-0005-0000-0000-0000DF020000}"/>
    <cellStyle name="60% - 2. jelölőszín" xfId="23" xr:uid="{00000000-0005-0000-0000-0000E0020000}"/>
    <cellStyle name="60% - 3. jelölőszín" xfId="24" xr:uid="{00000000-0005-0000-0000-0000E1020000}"/>
    <cellStyle name="60% - 4. jelölőszín" xfId="25" xr:uid="{00000000-0005-0000-0000-0000E2020000}"/>
    <cellStyle name="60% - 5. jelölőszín" xfId="26" xr:uid="{00000000-0005-0000-0000-0000E3020000}"/>
    <cellStyle name="60% - 6. jelölőszín" xfId="27" xr:uid="{00000000-0005-0000-0000-0000E4020000}"/>
    <cellStyle name="60% - Accent1 10" xfId="767" xr:uid="{00000000-0005-0000-0000-0000E5020000}"/>
    <cellStyle name="60% - Accent1 2" xfId="768" xr:uid="{00000000-0005-0000-0000-0000E6020000}"/>
    <cellStyle name="60% - Accent1 2 10" xfId="769" xr:uid="{00000000-0005-0000-0000-0000E7020000}"/>
    <cellStyle name="60% - Accent1 2 11" xfId="770" xr:uid="{00000000-0005-0000-0000-0000E8020000}"/>
    <cellStyle name="60% - Accent1 2 2" xfId="771" xr:uid="{00000000-0005-0000-0000-0000E9020000}"/>
    <cellStyle name="60% - Accent1 2 3" xfId="772" xr:uid="{00000000-0005-0000-0000-0000EA020000}"/>
    <cellStyle name="60% - Accent1 2 4" xfId="773" xr:uid="{00000000-0005-0000-0000-0000EB020000}"/>
    <cellStyle name="60% - Accent1 2 5" xfId="774" xr:uid="{00000000-0005-0000-0000-0000EC020000}"/>
    <cellStyle name="60% - Accent1 2 6" xfId="775" xr:uid="{00000000-0005-0000-0000-0000ED020000}"/>
    <cellStyle name="60% - Accent1 2 7" xfId="776" xr:uid="{00000000-0005-0000-0000-0000EE020000}"/>
    <cellStyle name="60% - Accent1 2 8" xfId="777" xr:uid="{00000000-0005-0000-0000-0000EF020000}"/>
    <cellStyle name="60% - Accent1 2 9" xfId="778" xr:uid="{00000000-0005-0000-0000-0000F0020000}"/>
    <cellStyle name="60% - Accent1 3" xfId="779" xr:uid="{00000000-0005-0000-0000-0000F1020000}"/>
    <cellStyle name="60% - Accent1 3 10" xfId="780" xr:uid="{00000000-0005-0000-0000-0000F2020000}"/>
    <cellStyle name="60% - Accent1 3 11" xfId="781" xr:uid="{00000000-0005-0000-0000-0000F3020000}"/>
    <cellStyle name="60% - Accent1 3 2" xfId="782" xr:uid="{00000000-0005-0000-0000-0000F4020000}"/>
    <cellStyle name="60% - Accent1 3 3" xfId="783" xr:uid="{00000000-0005-0000-0000-0000F5020000}"/>
    <cellStyle name="60% - Accent1 3 4" xfId="784" xr:uid="{00000000-0005-0000-0000-0000F6020000}"/>
    <cellStyle name="60% - Accent1 3 5" xfId="785" xr:uid="{00000000-0005-0000-0000-0000F7020000}"/>
    <cellStyle name="60% - Accent1 3 6" xfId="786" xr:uid="{00000000-0005-0000-0000-0000F8020000}"/>
    <cellStyle name="60% - Accent1 3 7" xfId="787" xr:uid="{00000000-0005-0000-0000-0000F9020000}"/>
    <cellStyle name="60% - Accent1 3 8" xfId="788" xr:uid="{00000000-0005-0000-0000-0000FA020000}"/>
    <cellStyle name="60% - Accent1 3 9" xfId="789" xr:uid="{00000000-0005-0000-0000-0000FB020000}"/>
    <cellStyle name="60% - Accent1 4" xfId="790" xr:uid="{00000000-0005-0000-0000-0000FC020000}"/>
    <cellStyle name="60% - Accent1 4 10" xfId="791" xr:uid="{00000000-0005-0000-0000-0000FD020000}"/>
    <cellStyle name="60% - Accent1 4 11" xfId="792" xr:uid="{00000000-0005-0000-0000-0000FE020000}"/>
    <cellStyle name="60% - Accent1 4 2" xfId="793" xr:uid="{00000000-0005-0000-0000-0000FF020000}"/>
    <cellStyle name="60% - Accent1 4 3" xfId="794" xr:uid="{00000000-0005-0000-0000-000000030000}"/>
    <cellStyle name="60% - Accent1 4 4" xfId="795" xr:uid="{00000000-0005-0000-0000-000001030000}"/>
    <cellStyle name="60% - Accent1 4 5" xfId="796" xr:uid="{00000000-0005-0000-0000-000002030000}"/>
    <cellStyle name="60% - Accent1 4 6" xfId="797" xr:uid="{00000000-0005-0000-0000-000003030000}"/>
    <cellStyle name="60% - Accent1 4 7" xfId="798" xr:uid="{00000000-0005-0000-0000-000004030000}"/>
    <cellStyle name="60% - Accent1 4 8" xfId="799" xr:uid="{00000000-0005-0000-0000-000005030000}"/>
    <cellStyle name="60% - Accent1 4 9" xfId="800" xr:uid="{00000000-0005-0000-0000-000006030000}"/>
    <cellStyle name="60% - Accent1 5" xfId="801" xr:uid="{00000000-0005-0000-0000-000007030000}"/>
    <cellStyle name="60% - Accent1 5 10" xfId="802" xr:uid="{00000000-0005-0000-0000-000008030000}"/>
    <cellStyle name="60% - Accent1 5 11" xfId="803" xr:uid="{00000000-0005-0000-0000-000009030000}"/>
    <cellStyle name="60% - Accent1 5 2" xfId="804" xr:uid="{00000000-0005-0000-0000-00000A030000}"/>
    <cellStyle name="60% - Accent1 5 3" xfId="805" xr:uid="{00000000-0005-0000-0000-00000B030000}"/>
    <cellStyle name="60% - Accent1 5 4" xfId="806" xr:uid="{00000000-0005-0000-0000-00000C030000}"/>
    <cellStyle name="60% - Accent1 5 5" xfId="807" xr:uid="{00000000-0005-0000-0000-00000D030000}"/>
    <cellStyle name="60% - Accent1 5 6" xfId="808" xr:uid="{00000000-0005-0000-0000-00000E030000}"/>
    <cellStyle name="60% - Accent1 5 7" xfId="809" xr:uid="{00000000-0005-0000-0000-00000F030000}"/>
    <cellStyle name="60% - Accent1 5 8" xfId="810" xr:uid="{00000000-0005-0000-0000-000010030000}"/>
    <cellStyle name="60% - Accent1 5 9" xfId="811" xr:uid="{00000000-0005-0000-0000-000011030000}"/>
    <cellStyle name="60% - Accent1 6" xfId="812" xr:uid="{00000000-0005-0000-0000-000012030000}"/>
    <cellStyle name="60% - Accent1 6 10" xfId="813" xr:uid="{00000000-0005-0000-0000-000013030000}"/>
    <cellStyle name="60% - Accent1 6 11" xfId="814" xr:uid="{00000000-0005-0000-0000-000014030000}"/>
    <cellStyle name="60% - Accent1 6 2" xfId="815" xr:uid="{00000000-0005-0000-0000-000015030000}"/>
    <cellStyle name="60% - Accent1 6 3" xfId="816" xr:uid="{00000000-0005-0000-0000-000016030000}"/>
    <cellStyle name="60% - Accent1 6 4" xfId="817" xr:uid="{00000000-0005-0000-0000-000017030000}"/>
    <cellStyle name="60% - Accent1 6 5" xfId="818" xr:uid="{00000000-0005-0000-0000-000018030000}"/>
    <cellStyle name="60% - Accent1 6 6" xfId="819" xr:uid="{00000000-0005-0000-0000-000019030000}"/>
    <cellStyle name="60% - Accent1 6 7" xfId="820" xr:uid="{00000000-0005-0000-0000-00001A030000}"/>
    <cellStyle name="60% - Accent1 6 8" xfId="821" xr:uid="{00000000-0005-0000-0000-00001B030000}"/>
    <cellStyle name="60% - Accent1 6 9" xfId="822" xr:uid="{00000000-0005-0000-0000-00001C030000}"/>
    <cellStyle name="60% - Accent1 7" xfId="823" xr:uid="{00000000-0005-0000-0000-00001D030000}"/>
    <cellStyle name="60% - Accent1 8" xfId="824" xr:uid="{00000000-0005-0000-0000-00001E030000}"/>
    <cellStyle name="60% - Accent1 9" xfId="825" xr:uid="{00000000-0005-0000-0000-00001F030000}"/>
    <cellStyle name="60% - Accent2 10" xfId="826" xr:uid="{00000000-0005-0000-0000-000020030000}"/>
    <cellStyle name="60% - Accent2 2" xfId="827" xr:uid="{00000000-0005-0000-0000-000021030000}"/>
    <cellStyle name="60% - Accent2 2 10" xfId="828" xr:uid="{00000000-0005-0000-0000-000022030000}"/>
    <cellStyle name="60% - Accent2 2 11" xfId="829" xr:uid="{00000000-0005-0000-0000-000023030000}"/>
    <cellStyle name="60% - Accent2 2 2" xfId="830" xr:uid="{00000000-0005-0000-0000-000024030000}"/>
    <cellStyle name="60% - Accent2 2 3" xfId="831" xr:uid="{00000000-0005-0000-0000-000025030000}"/>
    <cellStyle name="60% - Accent2 2 4" xfId="832" xr:uid="{00000000-0005-0000-0000-000026030000}"/>
    <cellStyle name="60% - Accent2 2 5" xfId="833" xr:uid="{00000000-0005-0000-0000-000027030000}"/>
    <cellStyle name="60% - Accent2 2 6" xfId="834" xr:uid="{00000000-0005-0000-0000-000028030000}"/>
    <cellStyle name="60% - Accent2 2 7" xfId="835" xr:uid="{00000000-0005-0000-0000-000029030000}"/>
    <cellStyle name="60% - Accent2 2 8" xfId="836" xr:uid="{00000000-0005-0000-0000-00002A030000}"/>
    <cellStyle name="60% - Accent2 2 9" xfId="837" xr:uid="{00000000-0005-0000-0000-00002B030000}"/>
    <cellStyle name="60% - Accent2 3" xfId="838" xr:uid="{00000000-0005-0000-0000-00002C030000}"/>
    <cellStyle name="60% - Accent2 3 10" xfId="839" xr:uid="{00000000-0005-0000-0000-00002D030000}"/>
    <cellStyle name="60% - Accent2 3 11" xfId="840" xr:uid="{00000000-0005-0000-0000-00002E030000}"/>
    <cellStyle name="60% - Accent2 3 2" xfId="841" xr:uid="{00000000-0005-0000-0000-00002F030000}"/>
    <cellStyle name="60% - Accent2 3 3" xfId="842" xr:uid="{00000000-0005-0000-0000-000030030000}"/>
    <cellStyle name="60% - Accent2 3 4" xfId="843" xr:uid="{00000000-0005-0000-0000-000031030000}"/>
    <cellStyle name="60% - Accent2 3 5" xfId="844" xr:uid="{00000000-0005-0000-0000-000032030000}"/>
    <cellStyle name="60% - Accent2 3 6" xfId="845" xr:uid="{00000000-0005-0000-0000-000033030000}"/>
    <cellStyle name="60% - Accent2 3 7" xfId="846" xr:uid="{00000000-0005-0000-0000-000034030000}"/>
    <cellStyle name="60% - Accent2 3 8" xfId="847" xr:uid="{00000000-0005-0000-0000-000035030000}"/>
    <cellStyle name="60% - Accent2 3 9" xfId="848" xr:uid="{00000000-0005-0000-0000-000036030000}"/>
    <cellStyle name="60% - Accent2 4" xfId="849" xr:uid="{00000000-0005-0000-0000-000037030000}"/>
    <cellStyle name="60% - Accent2 4 10" xfId="850" xr:uid="{00000000-0005-0000-0000-000038030000}"/>
    <cellStyle name="60% - Accent2 4 11" xfId="851" xr:uid="{00000000-0005-0000-0000-000039030000}"/>
    <cellStyle name="60% - Accent2 4 2" xfId="852" xr:uid="{00000000-0005-0000-0000-00003A030000}"/>
    <cellStyle name="60% - Accent2 4 3" xfId="853" xr:uid="{00000000-0005-0000-0000-00003B030000}"/>
    <cellStyle name="60% - Accent2 4 4" xfId="854" xr:uid="{00000000-0005-0000-0000-00003C030000}"/>
    <cellStyle name="60% - Accent2 4 5" xfId="855" xr:uid="{00000000-0005-0000-0000-00003D030000}"/>
    <cellStyle name="60% - Accent2 4 6" xfId="856" xr:uid="{00000000-0005-0000-0000-00003E030000}"/>
    <cellStyle name="60% - Accent2 4 7" xfId="857" xr:uid="{00000000-0005-0000-0000-00003F030000}"/>
    <cellStyle name="60% - Accent2 4 8" xfId="858" xr:uid="{00000000-0005-0000-0000-000040030000}"/>
    <cellStyle name="60% - Accent2 4 9" xfId="859" xr:uid="{00000000-0005-0000-0000-000041030000}"/>
    <cellStyle name="60% - Accent2 5" xfId="860" xr:uid="{00000000-0005-0000-0000-000042030000}"/>
    <cellStyle name="60% - Accent2 5 10" xfId="861" xr:uid="{00000000-0005-0000-0000-000043030000}"/>
    <cellStyle name="60% - Accent2 5 11" xfId="862" xr:uid="{00000000-0005-0000-0000-000044030000}"/>
    <cellStyle name="60% - Accent2 5 2" xfId="863" xr:uid="{00000000-0005-0000-0000-000045030000}"/>
    <cellStyle name="60% - Accent2 5 3" xfId="864" xr:uid="{00000000-0005-0000-0000-000046030000}"/>
    <cellStyle name="60% - Accent2 5 4" xfId="865" xr:uid="{00000000-0005-0000-0000-000047030000}"/>
    <cellStyle name="60% - Accent2 5 5" xfId="866" xr:uid="{00000000-0005-0000-0000-000048030000}"/>
    <cellStyle name="60% - Accent2 5 6" xfId="867" xr:uid="{00000000-0005-0000-0000-000049030000}"/>
    <cellStyle name="60% - Accent2 5 7" xfId="868" xr:uid="{00000000-0005-0000-0000-00004A030000}"/>
    <cellStyle name="60% - Accent2 5 8" xfId="869" xr:uid="{00000000-0005-0000-0000-00004B030000}"/>
    <cellStyle name="60% - Accent2 5 9" xfId="870" xr:uid="{00000000-0005-0000-0000-00004C030000}"/>
    <cellStyle name="60% - Accent2 6" xfId="871" xr:uid="{00000000-0005-0000-0000-00004D030000}"/>
    <cellStyle name="60% - Accent2 6 10" xfId="872" xr:uid="{00000000-0005-0000-0000-00004E030000}"/>
    <cellStyle name="60% - Accent2 6 11" xfId="873" xr:uid="{00000000-0005-0000-0000-00004F030000}"/>
    <cellStyle name="60% - Accent2 6 2" xfId="874" xr:uid="{00000000-0005-0000-0000-000050030000}"/>
    <cellStyle name="60% - Accent2 6 3" xfId="875" xr:uid="{00000000-0005-0000-0000-000051030000}"/>
    <cellStyle name="60% - Accent2 6 4" xfId="876" xr:uid="{00000000-0005-0000-0000-000052030000}"/>
    <cellStyle name="60% - Accent2 6 5" xfId="877" xr:uid="{00000000-0005-0000-0000-000053030000}"/>
    <cellStyle name="60% - Accent2 6 6" xfId="878" xr:uid="{00000000-0005-0000-0000-000054030000}"/>
    <cellStyle name="60% - Accent2 6 7" xfId="879" xr:uid="{00000000-0005-0000-0000-000055030000}"/>
    <cellStyle name="60% - Accent2 6 8" xfId="880" xr:uid="{00000000-0005-0000-0000-000056030000}"/>
    <cellStyle name="60% - Accent2 6 9" xfId="881" xr:uid="{00000000-0005-0000-0000-000057030000}"/>
    <cellStyle name="60% - Accent2 7" xfId="882" xr:uid="{00000000-0005-0000-0000-000058030000}"/>
    <cellStyle name="60% - Accent2 8" xfId="883" xr:uid="{00000000-0005-0000-0000-000059030000}"/>
    <cellStyle name="60% - Accent2 9" xfId="884" xr:uid="{00000000-0005-0000-0000-00005A030000}"/>
    <cellStyle name="60% - Accent3 10" xfId="885" xr:uid="{00000000-0005-0000-0000-00005B030000}"/>
    <cellStyle name="60% - Accent3 2" xfId="886" xr:uid="{00000000-0005-0000-0000-00005C030000}"/>
    <cellStyle name="60% - Accent3 2 10" xfId="887" xr:uid="{00000000-0005-0000-0000-00005D030000}"/>
    <cellStyle name="60% - Accent3 2 11" xfId="888" xr:uid="{00000000-0005-0000-0000-00005E030000}"/>
    <cellStyle name="60% - Accent3 2 2" xfId="889" xr:uid="{00000000-0005-0000-0000-00005F030000}"/>
    <cellStyle name="60% - Accent3 2 3" xfId="890" xr:uid="{00000000-0005-0000-0000-000060030000}"/>
    <cellStyle name="60% - Accent3 2 4" xfId="891" xr:uid="{00000000-0005-0000-0000-000061030000}"/>
    <cellStyle name="60% - Accent3 2 5" xfId="892" xr:uid="{00000000-0005-0000-0000-000062030000}"/>
    <cellStyle name="60% - Accent3 2 6" xfId="893" xr:uid="{00000000-0005-0000-0000-000063030000}"/>
    <cellStyle name="60% - Accent3 2 7" xfId="894" xr:uid="{00000000-0005-0000-0000-000064030000}"/>
    <cellStyle name="60% - Accent3 2 8" xfId="895" xr:uid="{00000000-0005-0000-0000-000065030000}"/>
    <cellStyle name="60% - Accent3 2 9" xfId="896" xr:uid="{00000000-0005-0000-0000-000066030000}"/>
    <cellStyle name="60% - Accent3 3" xfId="897" xr:uid="{00000000-0005-0000-0000-000067030000}"/>
    <cellStyle name="60% - Accent3 3 10" xfId="898" xr:uid="{00000000-0005-0000-0000-000068030000}"/>
    <cellStyle name="60% - Accent3 3 11" xfId="899" xr:uid="{00000000-0005-0000-0000-000069030000}"/>
    <cellStyle name="60% - Accent3 3 2" xfId="900" xr:uid="{00000000-0005-0000-0000-00006A030000}"/>
    <cellStyle name="60% - Accent3 3 3" xfId="901" xr:uid="{00000000-0005-0000-0000-00006B030000}"/>
    <cellStyle name="60% - Accent3 3 4" xfId="902" xr:uid="{00000000-0005-0000-0000-00006C030000}"/>
    <cellStyle name="60% - Accent3 3 5" xfId="903" xr:uid="{00000000-0005-0000-0000-00006D030000}"/>
    <cellStyle name="60% - Accent3 3 6" xfId="904" xr:uid="{00000000-0005-0000-0000-00006E030000}"/>
    <cellStyle name="60% - Accent3 3 7" xfId="905" xr:uid="{00000000-0005-0000-0000-00006F030000}"/>
    <cellStyle name="60% - Accent3 3 8" xfId="906" xr:uid="{00000000-0005-0000-0000-000070030000}"/>
    <cellStyle name="60% - Accent3 3 9" xfId="907" xr:uid="{00000000-0005-0000-0000-000071030000}"/>
    <cellStyle name="60% - Accent3 4" xfId="908" xr:uid="{00000000-0005-0000-0000-000072030000}"/>
    <cellStyle name="60% - Accent3 4 10" xfId="909" xr:uid="{00000000-0005-0000-0000-000073030000}"/>
    <cellStyle name="60% - Accent3 4 11" xfId="910" xr:uid="{00000000-0005-0000-0000-000074030000}"/>
    <cellStyle name="60% - Accent3 4 2" xfId="911" xr:uid="{00000000-0005-0000-0000-000075030000}"/>
    <cellStyle name="60% - Accent3 4 3" xfId="912" xr:uid="{00000000-0005-0000-0000-000076030000}"/>
    <cellStyle name="60% - Accent3 4 4" xfId="913" xr:uid="{00000000-0005-0000-0000-000077030000}"/>
    <cellStyle name="60% - Accent3 4 5" xfId="914" xr:uid="{00000000-0005-0000-0000-000078030000}"/>
    <cellStyle name="60% - Accent3 4 6" xfId="915" xr:uid="{00000000-0005-0000-0000-000079030000}"/>
    <cellStyle name="60% - Accent3 4 7" xfId="916" xr:uid="{00000000-0005-0000-0000-00007A030000}"/>
    <cellStyle name="60% - Accent3 4 8" xfId="917" xr:uid="{00000000-0005-0000-0000-00007B030000}"/>
    <cellStyle name="60% - Accent3 4 9" xfId="918" xr:uid="{00000000-0005-0000-0000-00007C030000}"/>
    <cellStyle name="60% - Accent3 5" xfId="919" xr:uid="{00000000-0005-0000-0000-00007D030000}"/>
    <cellStyle name="60% - Accent3 5 10" xfId="920" xr:uid="{00000000-0005-0000-0000-00007E030000}"/>
    <cellStyle name="60% - Accent3 5 11" xfId="921" xr:uid="{00000000-0005-0000-0000-00007F030000}"/>
    <cellStyle name="60% - Accent3 5 2" xfId="922" xr:uid="{00000000-0005-0000-0000-000080030000}"/>
    <cellStyle name="60% - Accent3 5 3" xfId="923" xr:uid="{00000000-0005-0000-0000-000081030000}"/>
    <cellStyle name="60% - Accent3 5 4" xfId="924" xr:uid="{00000000-0005-0000-0000-000082030000}"/>
    <cellStyle name="60% - Accent3 5 5" xfId="925" xr:uid="{00000000-0005-0000-0000-000083030000}"/>
    <cellStyle name="60% - Accent3 5 6" xfId="926" xr:uid="{00000000-0005-0000-0000-000084030000}"/>
    <cellStyle name="60% - Accent3 5 7" xfId="927" xr:uid="{00000000-0005-0000-0000-000085030000}"/>
    <cellStyle name="60% - Accent3 5 8" xfId="928" xr:uid="{00000000-0005-0000-0000-000086030000}"/>
    <cellStyle name="60% - Accent3 5 9" xfId="929" xr:uid="{00000000-0005-0000-0000-000087030000}"/>
    <cellStyle name="60% - Accent3 6" xfId="930" xr:uid="{00000000-0005-0000-0000-000088030000}"/>
    <cellStyle name="60% - Accent3 6 10" xfId="931" xr:uid="{00000000-0005-0000-0000-000089030000}"/>
    <cellStyle name="60% - Accent3 6 11" xfId="932" xr:uid="{00000000-0005-0000-0000-00008A030000}"/>
    <cellStyle name="60% - Accent3 6 2" xfId="933" xr:uid="{00000000-0005-0000-0000-00008B030000}"/>
    <cellStyle name="60% - Accent3 6 3" xfId="934" xr:uid="{00000000-0005-0000-0000-00008C030000}"/>
    <cellStyle name="60% - Accent3 6 4" xfId="935" xr:uid="{00000000-0005-0000-0000-00008D030000}"/>
    <cellStyle name="60% - Accent3 6 5" xfId="936" xr:uid="{00000000-0005-0000-0000-00008E030000}"/>
    <cellStyle name="60% - Accent3 6 6" xfId="937" xr:uid="{00000000-0005-0000-0000-00008F030000}"/>
    <cellStyle name="60% - Accent3 6 7" xfId="938" xr:uid="{00000000-0005-0000-0000-000090030000}"/>
    <cellStyle name="60% - Accent3 6 8" xfId="939" xr:uid="{00000000-0005-0000-0000-000091030000}"/>
    <cellStyle name="60% - Accent3 6 9" xfId="940" xr:uid="{00000000-0005-0000-0000-000092030000}"/>
    <cellStyle name="60% - Accent3 7" xfId="941" xr:uid="{00000000-0005-0000-0000-000093030000}"/>
    <cellStyle name="60% - Accent3 8" xfId="942" xr:uid="{00000000-0005-0000-0000-000094030000}"/>
    <cellStyle name="60% - Accent3 9" xfId="943" xr:uid="{00000000-0005-0000-0000-000095030000}"/>
    <cellStyle name="60% - Accent4 10" xfId="944" xr:uid="{00000000-0005-0000-0000-000096030000}"/>
    <cellStyle name="60% - Accent4 2" xfId="945" xr:uid="{00000000-0005-0000-0000-000097030000}"/>
    <cellStyle name="60% - Accent4 2 10" xfId="946" xr:uid="{00000000-0005-0000-0000-000098030000}"/>
    <cellStyle name="60% - Accent4 2 11" xfId="947" xr:uid="{00000000-0005-0000-0000-000099030000}"/>
    <cellStyle name="60% - Accent4 2 2" xfId="948" xr:uid="{00000000-0005-0000-0000-00009A030000}"/>
    <cellStyle name="60% - Accent4 2 3" xfId="949" xr:uid="{00000000-0005-0000-0000-00009B030000}"/>
    <cellStyle name="60% - Accent4 2 4" xfId="950" xr:uid="{00000000-0005-0000-0000-00009C030000}"/>
    <cellStyle name="60% - Accent4 2 5" xfId="951" xr:uid="{00000000-0005-0000-0000-00009D030000}"/>
    <cellStyle name="60% - Accent4 2 6" xfId="952" xr:uid="{00000000-0005-0000-0000-00009E030000}"/>
    <cellStyle name="60% - Accent4 2 7" xfId="953" xr:uid="{00000000-0005-0000-0000-00009F030000}"/>
    <cellStyle name="60% - Accent4 2 8" xfId="954" xr:uid="{00000000-0005-0000-0000-0000A0030000}"/>
    <cellStyle name="60% - Accent4 2 9" xfId="955" xr:uid="{00000000-0005-0000-0000-0000A1030000}"/>
    <cellStyle name="60% - Accent4 3" xfId="956" xr:uid="{00000000-0005-0000-0000-0000A2030000}"/>
    <cellStyle name="60% - Accent4 3 10" xfId="957" xr:uid="{00000000-0005-0000-0000-0000A3030000}"/>
    <cellStyle name="60% - Accent4 3 11" xfId="958" xr:uid="{00000000-0005-0000-0000-0000A4030000}"/>
    <cellStyle name="60% - Accent4 3 2" xfId="959" xr:uid="{00000000-0005-0000-0000-0000A5030000}"/>
    <cellStyle name="60% - Accent4 3 3" xfId="960" xr:uid="{00000000-0005-0000-0000-0000A6030000}"/>
    <cellStyle name="60% - Accent4 3 4" xfId="961" xr:uid="{00000000-0005-0000-0000-0000A7030000}"/>
    <cellStyle name="60% - Accent4 3 5" xfId="962" xr:uid="{00000000-0005-0000-0000-0000A8030000}"/>
    <cellStyle name="60% - Accent4 3 6" xfId="963" xr:uid="{00000000-0005-0000-0000-0000A9030000}"/>
    <cellStyle name="60% - Accent4 3 7" xfId="964" xr:uid="{00000000-0005-0000-0000-0000AA030000}"/>
    <cellStyle name="60% - Accent4 3 8" xfId="965" xr:uid="{00000000-0005-0000-0000-0000AB030000}"/>
    <cellStyle name="60% - Accent4 3 9" xfId="966" xr:uid="{00000000-0005-0000-0000-0000AC030000}"/>
    <cellStyle name="60% - Accent4 4" xfId="967" xr:uid="{00000000-0005-0000-0000-0000AD030000}"/>
    <cellStyle name="60% - Accent4 4 10" xfId="968" xr:uid="{00000000-0005-0000-0000-0000AE030000}"/>
    <cellStyle name="60% - Accent4 4 11" xfId="969" xr:uid="{00000000-0005-0000-0000-0000AF030000}"/>
    <cellStyle name="60% - Accent4 4 2" xfId="970" xr:uid="{00000000-0005-0000-0000-0000B0030000}"/>
    <cellStyle name="60% - Accent4 4 3" xfId="971" xr:uid="{00000000-0005-0000-0000-0000B1030000}"/>
    <cellStyle name="60% - Accent4 4 4" xfId="972" xr:uid="{00000000-0005-0000-0000-0000B2030000}"/>
    <cellStyle name="60% - Accent4 4 5" xfId="973" xr:uid="{00000000-0005-0000-0000-0000B3030000}"/>
    <cellStyle name="60% - Accent4 4 6" xfId="974" xr:uid="{00000000-0005-0000-0000-0000B4030000}"/>
    <cellStyle name="60% - Accent4 4 7" xfId="975" xr:uid="{00000000-0005-0000-0000-0000B5030000}"/>
    <cellStyle name="60% - Accent4 4 8" xfId="976" xr:uid="{00000000-0005-0000-0000-0000B6030000}"/>
    <cellStyle name="60% - Accent4 4 9" xfId="977" xr:uid="{00000000-0005-0000-0000-0000B7030000}"/>
    <cellStyle name="60% - Accent4 5" xfId="978" xr:uid="{00000000-0005-0000-0000-0000B8030000}"/>
    <cellStyle name="60% - Accent4 5 10" xfId="979" xr:uid="{00000000-0005-0000-0000-0000B9030000}"/>
    <cellStyle name="60% - Accent4 5 11" xfId="980" xr:uid="{00000000-0005-0000-0000-0000BA030000}"/>
    <cellStyle name="60% - Accent4 5 2" xfId="981" xr:uid="{00000000-0005-0000-0000-0000BB030000}"/>
    <cellStyle name="60% - Accent4 5 3" xfId="982" xr:uid="{00000000-0005-0000-0000-0000BC030000}"/>
    <cellStyle name="60% - Accent4 5 4" xfId="983" xr:uid="{00000000-0005-0000-0000-0000BD030000}"/>
    <cellStyle name="60% - Accent4 5 5" xfId="984" xr:uid="{00000000-0005-0000-0000-0000BE030000}"/>
    <cellStyle name="60% - Accent4 5 6" xfId="985" xr:uid="{00000000-0005-0000-0000-0000BF030000}"/>
    <cellStyle name="60% - Accent4 5 7" xfId="986" xr:uid="{00000000-0005-0000-0000-0000C0030000}"/>
    <cellStyle name="60% - Accent4 5 8" xfId="987" xr:uid="{00000000-0005-0000-0000-0000C1030000}"/>
    <cellStyle name="60% - Accent4 5 9" xfId="988" xr:uid="{00000000-0005-0000-0000-0000C2030000}"/>
    <cellStyle name="60% - Accent4 6" xfId="989" xr:uid="{00000000-0005-0000-0000-0000C3030000}"/>
    <cellStyle name="60% - Accent4 6 10" xfId="990" xr:uid="{00000000-0005-0000-0000-0000C4030000}"/>
    <cellStyle name="60% - Accent4 6 11" xfId="991" xr:uid="{00000000-0005-0000-0000-0000C5030000}"/>
    <cellStyle name="60% - Accent4 6 2" xfId="992" xr:uid="{00000000-0005-0000-0000-0000C6030000}"/>
    <cellStyle name="60% - Accent4 6 3" xfId="993" xr:uid="{00000000-0005-0000-0000-0000C7030000}"/>
    <cellStyle name="60% - Accent4 6 4" xfId="994" xr:uid="{00000000-0005-0000-0000-0000C8030000}"/>
    <cellStyle name="60% - Accent4 6 5" xfId="995" xr:uid="{00000000-0005-0000-0000-0000C9030000}"/>
    <cellStyle name="60% - Accent4 6 6" xfId="996" xr:uid="{00000000-0005-0000-0000-0000CA030000}"/>
    <cellStyle name="60% - Accent4 6 7" xfId="997" xr:uid="{00000000-0005-0000-0000-0000CB030000}"/>
    <cellStyle name="60% - Accent4 6 8" xfId="998" xr:uid="{00000000-0005-0000-0000-0000CC030000}"/>
    <cellStyle name="60% - Accent4 6 9" xfId="999" xr:uid="{00000000-0005-0000-0000-0000CD030000}"/>
    <cellStyle name="60% - Accent4 7" xfId="1000" xr:uid="{00000000-0005-0000-0000-0000CE030000}"/>
    <cellStyle name="60% - Accent4 8" xfId="1001" xr:uid="{00000000-0005-0000-0000-0000CF030000}"/>
    <cellStyle name="60% - Accent4 9" xfId="1002" xr:uid="{00000000-0005-0000-0000-0000D0030000}"/>
    <cellStyle name="60% - Accent5 10" xfId="1003" xr:uid="{00000000-0005-0000-0000-0000D1030000}"/>
    <cellStyle name="60% - Accent5 2" xfId="1004" xr:uid="{00000000-0005-0000-0000-0000D2030000}"/>
    <cellStyle name="60% - Accent5 2 10" xfId="1005" xr:uid="{00000000-0005-0000-0000-0000D3030000}"/>
    <cellStyle name="60% - Accent5 2 11" xfId="1006" xr:uid="{00000000-0005-0000-0000-0000D4030000}"/>
    <cellStyle name="60% - Accent5 2 2" xfId="1007" xr:uid="{00000000-0005-0000-0000-0000D5030000}"/>
    <cellStyle name="60% - Accent5 2 3" xfId="1008" xr:uid="{00000000-0005-0000-0000-0000D6030000}"/>
    <cellStyle name="60% - Accent5 2 4" xfId="1009" xr:uid="{00000000-0005-0000-0000-0000D7030000}"/>
    <cellStyle name="60% - Accent5 2 5" xfId="1010" xr:uid="{00000000-0005-0000-0000-0000D8030000}"/>
    <cellStyle name="60% - Accent5 2 6" xfId="1011" xr:uid="{00000000-0005-0000-0000-0000D9030000}"/>
    <cellStyle name="60% - Accent5 2 7" xfId="1012" xr:uid="{00000000-0005-0000-0000-0000DA030000}"/>
    <cellStyle name="60% - Accent5 2 8" xfId="1013" xr:uid="{00000000-0005-0000-0000-0000DB030000}"/>
    <cellStyle name="60% - Accent5 2 9" xfId="1014" xr:uid="{00000000-0005-0000-0000-0000DC030000}"/>
    <cellStyle name="60% - Accent5 3" xfId="1015" xr:uid="{00000000-0005-0000-0000-0000DD030000}"/>
    <cellStyle name="60% - Accent5 3 10" xfId="1016" xr:uid="{00000000-0005-0000-0000-0000DE030000}"/>
    <cellStyle name="60% - Accent5 3 11" xfId="1017" xr:uid="{00000000-0005-0000-0000-0000DF030000}"/>
    <cellStyle name="60% - Accent5 3 2" xfId="1018" xr:uid="{00000000-0005-0000-0000-0000E0030000}"/>
    <cellStyle name="60% - Accent5 3 3" xfId="1019" xr:uid="{00000000-0005-0000-0000-0000E1030000}"/>
    <cellStyle name="60% - Accent5 3 4" xfId="1020" xr:uid="{00000000-0005-0000-0000-0000E2030000}"/>
    <cellStyle name="60% - Accent5 3 5" xfId="1021" xr:uid="{00000000-0005-0000-0000-0000E3030000}"/>
    <cellStyle name="60% - Accent5 3 6" xfId="1022" xr:uid="{00000000-0005-0000-0000-0000E4030000}"/>
    <cellStyle name="60% - Accent5 3 7" xfId="1023" xr:uid="{00000000-0005-0000-0000-0000E5030000}"/>
    <cellStyle name="60% - Accent5 3 8" xfId="1024" xr:uid="{00000000-0005-0000-0000-0000E6030000}"/>
    <cellStyle name="60% - Accent5 3 9" xfId="1025" xr:uid="{00000000-0005-0000-0000-0000E7030000}"/>
    <cellStyle name="60% - Accent5 4" xfId="1026" xr:uid="{00000000-0005-0000-0000-0000E8030000}"/>
    <cellStyle name="60% - Accent5 4 10" xfId="1027" xr:uid="{00000000-0005-0000-0000-0000E9030000}"/>
    <cellStyle name="60% - Accent5 4 11" xfId="1028" xr:uid="{00000000-0005-0000-0000-0000EA030000}"/>
    <cellStyle name="60% - Accent5 4 2" xfId="1029" xr:uid="{00000000-0005-0000-0000-0000EB030000}"/>
    <cellStyle name="60% - Accent5 4 3" xfId="1030" xr:uid="{00000000-0005-0000-0000-0000EC030000}"/>
    <cellStyle name="60% - Accent5 4 4" xfId="1031" xr:uid="{00000000-0005-0000-0000-0000ED030000}"/>
    <cellStyle name="60% - Accent5 4 5" xfId="1032" xr:uid="{00000000-0005-0000-0000-0000EE030000}"/>
    <cellStyle name="60% - Accent5 4 6" xfId="1033" xr:uid="{00000000-0005-0000-0000-0000EF030000}"/>
    <cellStyle name="60% - Accent5 4 7" xfId="1034" xr:uid="{00000000-0005-0000-0000-0000F0030000}"/>
    <cellStyle name="60% - Accent5 4 8" xfId="1035" xr:uid="{00000000-0005-0000-0000-0000F1030000}"/>
    <cellStyle name="60% - Accent5 4 9" xfId="1036" xr:uid="{00000000-0005-0000-0000-0000F2030000}"/>
    <cellStyle name="60% - Accent5 5" xfId="1037" xr:uid="{00000000-0005-0000-0000-0000F3030000}"/>
    <cellStyle name="60% - Accent5 5 10" xfId="1038" xr:uid="{00000000-0005-0000-0000-0000F4030000}"/>
    <cellStyle name="60% - Accent5 5 11" xfId="1039" xr:uid="{00000000-0005-0000-0000-0000F5030000}"/>
    <cellStyle name="60% - Accent5 5 2" xfId="1040" xr:uid="{00000000-0005-0000-0000-0000F6030000}"/>
    <cellStyle name="60% - Accent5 5 3" xfId="1041" xr:uid="{00000000-0005-0000-0000-0000F7030000}"/>
    <cellStyle name="60% - Accent5 5 4" xfId="1042" xr:uid="{00000000-0005-0000-0000-0000F8030000}"/>
    <cellStyle name="60% - Accent5 5 5" xfId="1043" xr:uid="{00000000-0005-0000-0000-0000F9030000}"/>
    <cellStyle name="60% - Accent5 5 6" xfId="1044" xr:uid="{00000000-0005-0000-0000-0000FA030000}"/>
    <cellStyle name="60% - Accent5 5 7" xfId="1045" xr:uid="{00000000-0005-0000-0000-0000FB030000}"/>
    <cellStyle name="60% - Accent5 5 8" xfId="1046" xr:uid="{00000000-0005-0000-0000-0000FC030000}"/>
    <cellStyle name="60% - Accent5 5 9" xfId="1047" xr:uid="{00000000-0005-0000-0000-0000FD030000}"/>
    <cellStyle name="60% - Accent5 6" xfId="1048" xr:uid="{00000000-0005-0000-0000-0000FE030000}"/>
    <cellStyle name="60% - Accent5 6 10" xfId="1049" xr:uid="{00000000-0005-0000-0000-0000FF030000}"/>
    <cellStyle name="60% - Accent5 6 11" xfId="1050" xr:uid="{00000000-0005-0000-0000-000000040000}"/>
    <cellStyle name="60% - Accent5 6 2" xfId="1051" xr:uid="{00000000-0005-0000-0000-000001040000}"/>
    <cellStyle name="60% - Accent5 6 3" xfId="1052" xr:uid="{00000000-0005-0000-0000-000002040000}"/>
    <cellStyle name="60% - Accent5 6 4" xfId="1053" xr:uid="{00000000-0005-0000-0000-000003040000}"/>
    <cellStyle name="60% - Accent5 6 5" xfId="1054" xr:uid="{00000000-0005-0000-0000-000004040000}"/>
    <cellStyle name="60% - Accent5 6 6" xfId="1055" xr:uid="{00000000-0005-0000-0000-000005040000}"/>
    <cellStyle name="60% - Accent5 6 7" xfId="1056" xr:uid="{00000000-0005-0000-0000-000006040000}"/>
    <cellStyle name="60% - Accent5 6 8" xfId="1057" xr:uid="{00000000-0005-0000-0000-000007040000}"/>
    <cellStyle name="60% - Accent5 6 9" xfId="1058" xr:uid="{00000000-0005-0000-0000-000008040000}"/>
    <cellStyle name="60% - Accent5 7" xfId="1059" xr:uid="{00000000-0005-0000-0000-000009040000}"/>
    <cellStyle name="60% - Accent5 8" xfId="1060" xr:uid="{00000000-0005-0000-0000-00000A040000}"/>
    <cellStyle name="60% - Accent5 9" xfId="1061" xr:uid="{00000000-0005-0000-0000-00000B040000}"/>
    <cellStyle name="60% - Accent6 10" xfId="1062" xr:uid="{00000000-0005-0000-0000-00000C040000}"/>
    <cellStyle name="60% - Accent6 2" xfId="1063" xr:uid="{00000000-0005-0000-0000-00000D040000}"/>
    <cellStyle name="60% - Accent6 2 10" xfId="1064" xr:uid="{00000000-0005-0000-0000-00000E040000}"/>
    <cellStyle name="60% - Accent6 2 11" xfId="1065" xr:uid="{00000000-0005-0000-0000-00000F040000}"/>
    <cellStyle name="60% - Accent6 2 2" xfId="1066" xr:uid="{00000000-0005-0000-0000-000010040000}"/>
    <cellStyle name="60% - Accent6 2 3" xfId="1067" xr:uid="{00000000-0005-0000-0000-000011040000}"/>
    <cellStyle name="60% - Accent6 2 4" xfId="1068" xr:uid="{00000000-0005-0000-0000-000012040000}"/>
    <cellStyle name="60% - Accent6 2 5" xfId="1069" xr:uid="{00000000-0005-0000-0000-000013040000}"/>
    <cellStyle name="60% - Accent6 2 6" xfId="1070" xr:uid="{00000000-0005-0000-0000-000014040000}"/>
    <cellStyle name="60% - Accent6 2 7" xfId="1071" xr:uid="{00000000-0005-0000-0000-000015040000}"/>
    <cellStyle name="60% - Accent6 2 8" xfId="1072" xr:uid="{00000000-0005-0000-0000-000016040000}"/>
    <cellStyle name="60% - Accent6 2 9" xfId="1073" xr:uid="{00000000-0005-0000-0000-000017040000}"/>
    <cellStyle name="60% - Accent6 3" xfId="1074" xr:uid="{00000000-0005-0000-0000-000018040000}"/>
    <cellStyle name="60% - Accent6 3 10" xfId="1075" xr:uid="{00000000-0005-0000-0000-000019040000}"/>
    <cellStyle name="60% - Accent6 3 11" xfId="1076" xr:uid="{00000000-0005-0000-0000-00001A040000}"/>
    <cellStyle name="60% - Accent6 3 2" xfId="1077" xr:uid="{00000000-0005-0000-0000-00001B040000}"/>
    <cellStyle name="60% - Accent6 3 3" xfId="1078" xr:uid="{00000000-0005-0000-0000-00001C040000}"/>
    <cellStyle name="60% - Accent6 3 4" xfId="1079" xr:uid="{00000000-0005-0000-0000-00001D040000}"/>
    <cellStyle name="60% - Accent6 3 5" xfId="1080" xr:uid="{00000000-0005-0000-0000-00001E040000}"/>
    <cellStyle name="60% - Accent6 3 6" xfId="1081" xr:uid="{00000000-0005-0000-0000-00001F040000}"/>
    <cellStyle name="60% - Accent6 3 7" xfId="1082" xr:uid="{00000000-0005-0000-0000-000020040000}"/>
    <cellStyle name="60% - Accent6 3 8" xfId="1083" xr:uid="{00000000-0005-0000-0000-000021040000}"/>
    <cellStyle name="60% - Accent6 3 9" xfId="1084" xr:uid="{00000000-0005-0000-0000-000022040000}"/>
    <cellStyle name="60% - Accent6 4" xfId="1085" xr:uid="{00000000-0005-0000-0000-000023040000}"/>
    <cellStyle name="60% - Accent6 4 10" xfId="1086" xr:uid="{00000000-0005-0000-0000-000024040000}"/>
    <cellStyle name="60% - Accent6 4 11" xfId="1087" xr:uid="{00000000-0005-0000-0000-000025040000}"/>
    <cellStyle name="60% - Accent6 4 2" xfId="1088" xr:uid="{00000000-0005-0000-0000-000026040000}"/>
    <cellStyle name="60% - Accent6 4 3" xfId="1089" xr:uid="{00000000-0005-0000-0000-000027040000}"/>
    <cellStyle name="60% - Accent6 4 4" xfId="1090" xr:uid="{00000000-0005-0000-0000-000028040000}"/>
    <cellStyle name="60% - Accent6 4 5" xfId="1091" xr:uid="{00000000-0005-0000-0000-000029040000}"/>
    <cellStyle name="60% - Accent6 4 6" xfId="1092" xr:uid="{00000000-0005-0000-0000-00002A040000}"/>
    <cellStyle name="60% - Accent6 4 7" xfId="1093" xr:uid="{00000000-0005-0000-0000-00002B040000}"/>
    <cellStyle name="60% - Accent6 4 8" xfId="1094" xr:uid="{00000000-0005-0000-0000-00002C040000}"/>
    <cellStyle name="60% - Accent6 4 9" xfId="1095" xr:uid="{00000000-0005-0000-0000-00002D040000}"/>
    <cellStyle name="60% - Accent6 5" xfId="1096" xr:uid="{00000000-0005-0000-0000-00002E040000}"/>
    <cellStyle name="60% - Accent6 5 10" xfId="1097" xr:uid="{00000000-0005-0000-0000-00002F040000}"/>
    <cellStyle name="60% - Accent6 5 11" xfId="1098" xr:uid="{00000000-0005-0000-0000-000030040000}"/>
    <cellStyle name="60% - Accent6 5 2" xfId="1099" xr:uid="{00000000-0005-0000-0000-000031040000}"/>
    <cellStyle name="60% - Accent6 5 3" xfId="1100" xr:uid="{00000000-0005-0000-0000-000032040000}"/>
    <cellStyle name="60% - Accent6 5 4" xfId="1101" xr:uid="{00000000-0005-0000-0000-000033040000}"/>
    <cellStyle name="60% - Accent6 5 5" xfId="1102" xr:uid="{00000000-0005-0000-0000-000034040000}"/>
    <cellStyle name="60% - Accent6 5 6" xfId="1103" xr:uid="{00000000-0005-0000-0000-000035040000}"/>
    <cellStyle name="60% - Accent6 5 7" xfId="1104" xr:uid="{00000000-0005-0000-0000-000036040000}"/>
    <cellStyle name="60% - Accent6 5 8" xfId="1105" xr:uid="{00000000-0005-0000-0000-000037040000}"/>
    <cellStyle name="60% - Accent6 5 9" xfId="1106" xr:uid="{00000000-0005-0000-0000-000038040000}"/>
    <cellStyle name="60% - Accent6 6" xfId="1107" xr:uid="{00000000-0005-0000-0000-000039040000}"/>
    <cellStyle name="60% - Accent6 6 10" xfId="1108" xr:uid="{00000000-0005-0000-0000-00003A040000}"/>
    <cellStyle name="60% - Accent6 6 11" xfId="1109" xr:uid="{00000000-0005-0000-0000-00003B040000}"/>
    <cellStyle name="60% - Accent6 6 2" xfId="1110" xr:uid="{00000000-0005-0000-0000-00003C040000}"/>
    <cellStyle name="60% - Accent6 6 3" xfId="1111" xr:uid="{00000000-0005-0000-0000-00003D040000}"/>
    <cellStyle name="60% - Accent6 6 4" xfId="1112" xr:uid="{00000000-0005-0000-0000-00003E040000}"/>
    <cellStyle name="60% - Accent6 6 5" xfId="1113" xr:uid="{00000000-0005-0000-0000-00003F040000}"/>
    <cellStyle name="60% - Accent6 6 6" xfId="1114" xr:uid="{00000000-0005-0000-0000-000040040000}"/>
    <cellStyle name="60% - Accent6 6 7" xfId="1115" xr:uid="{00000000-0005-0000-0000-000041040000}"/>
    <cellStyle name="60% - Accent6 6 8" xfId="1116" xr:uid="{00000000-0005-0000-0000-000042040000}"/>
    <cellStyle name="60% - Accent6 6 9" xfId="1117" xr:uid="{00000000-0005-0000-0000-000043040000}"/>
    <cellStyle name="60% - Accent6 7" xfId="1118" xr:uid="{00000000-0005-0000-0000-000044040000}"/>
    <cellStyle name="60% - Accent6 8" xfId="1119" xr:uid="{00000000-0005-0000-0000-000045040000}"/>
    <cellStyle name="60% - Accent6 9" xfId="1120" xr:uid="{00000000-0005-0000-0000-000046040000}"/>
    <cellStyle name="60% - Colore 1" xfId="4301" xr:uid="{00000000-0005-0000-0000-000047040000}"/>
    <cellStyle name="60% - Colore 2" xfId="4302" xr:uid="{00000000-0005-0000-0000-000048040000}"/>
    <cellStyle name="60% - Colore 3" xfId="4303" xr:uid="{00000000-0005-0000-0000-000049040000}"/>
    <cellStyle name="60% - Colore 4" xfId="4304" xr:uid="{00000000-0005-0000-0000-00004A040000}"/>
    <cellStyle name="60% - Colore 5" xfId="4305" xr:uid="{00000000-0005-0000-0000-00004B040000}"/>
    <cellStyle name="60% - Colore 6" xfId="4306" xr:uid="{00000000-0005-0000-0000-00004C040000}"/>
    <cellStyle name="Accent1" xfId="4" builtinId="29"/>
    <cellStyle name="Accent1 10" xfId="1121" xr:uid="{00000000-0005-0000-0000-00004E040000}"/>
    <cellStyle name="Accent1 2" xfId="1122" xr:uid="{00000000-0005-0000-0000-00004F040000}"/>
    <cellStyle name="Accent1 2 10" xfId="1123" xr:uid="{00000000-0005-0000-0000-000050040000}"/>
    <cellStyle name="Accent1 2 11" xfId="1124" xr:uid="{00000000-0005-0000-0000-000051040000}"/>
    <cellStyle name="Accent1 2 2" xfId="1125" xr:uid="{00000000-0005-0000-0000-000052040000}"/>
    <cellStyle name="Accent1 2 3" xfId="1126" xr:uid="{00000000-0005-0000-0000-000053040000}"/>
    <cellStyle name="Accent1 2 4" xfId="1127" xr:uid="{00000000-0005-0000-0000-000054040000}"/>
    <cellStyle name="Accent1 2 5" xfId="1128" xr:uid="{00000000-0005-0000-0000-000055040000}"/>
    <cellStyle name="Accent1 2 6" xfId="1129" xr:uid="{00000000-0005-0000-0000-000056040000}"/>
    <cellStyle name="Accent1 2 7" xfId="1130" xr:uid="{00000000-0005-0000-0000-000057040000}"/>
    <cellStyle name="Accent1 2 8" xfId="1131" xr:uid="{00000000-0005-0000-0000-000058040000}"/>
    <cellStyle name="Accent1 2 9" xfId="1132" xr:uid="{00000000-0005-0000-0000-000059040000}"/>
    <cellStyle name="Accent1 3" xfId="1133" xr:uid="{00000000-0005-0000-0000-00005A040000}"/>
    <cellStyle name="Accent1 3 10" xfId="1134" xr:uid="{00000000-0005-0000-0000-00005B040000}"/>
    <cellStyle name="Accent1 3 11" xfId="1135" xr:uid="{00000000-0005-0000-0000-00005C040000}"/>
    <cellStyle name="Accent1 3 2" xfId="1136" xr:uid="{00000000-0005-0000-0000-00005D040000}"/>
    <cellStyle name="Accent1 3 3" xfId="1137" xr:uid="{00000000-0005-0000-0000-00005E040000}"/>
    <cellStyle name="Accent1 3 4" xfId="1138" xr:uid="{00000000-0005-0000-0000-00005F040000}"/>
    <cellStyle name="Accent1 3 5" xfId="1139" xr:uid="{00000000-0005-0000-0000-000060040000}"/>
    <cellStyle name="Accent1 3 6" xfId="1140" xr:uid="{00000000-0005-0000-0000-000061040000}"/>
    <cellStyle name="Accent1 3 7" xfId="1141" xr:uid="{00000000-0005-0000-0000-000062040000}"/>
    <cellStyle name="Accent1 3 8" xfId="1142" xr:uid="{00000000-0005-0000-0000-000063040000}"/>
    <cellStyle name="Accent1 3 9" xfId="1143" xr:uid="{00000000-0005-0000-0000-000064040000}"/>
    <cellStyle name="Accent1 4" xfId="1144" xr:uid="{00000000-0005-0000-0000-000065040000}"/>
    <cellStyle name="Accent1 4 10" xfId="1145" xr:uid="{00000000-0005-0000-0000-000066040000}"/>
    <cellStyle name="Accent1 4 11" xfId="1146" xr:uid="{00000000-0005-0000-0000-000067040000}"/>
    <cellStyle name="Accent1 4 2" xfId="1147" xr:uid="{00000000-0005-0000-0000-000068040000}"/>
    <cellStyle name="Accent1 4 3" xfId="1148" xr:uid="{00000000-0005-0000-0000-000069040000}"/>
    <cellStyle name="Accent1 4 4" xfId="1149" xr:uid="{00000000-0005-0000-0000-00006A040000}"/>
    <cellStyle name="Accent1 4 5" xfId="1150" xr:uid="{00000000-0005-0000-0000-00006B040000}"/>
    <cellStyle name="Accent1 4 6" xfId="1151" xr:uid="{00000000-0005-0000-0000-00006C040000}"/>
    <cellStyle name="Accent1 4 7" xfId="1152" xr:uid="{00000000-0005-0000-0000-00006D040000}"/>
    <cellStyle name="Accent1 4 8" xfId="1153" xr:uid="{00000000-0005-0000-0000-00006E040000}"/>
    <cellStyle name="Accent1 4 9" xfId="1154" xr:uid="{00000000-0005-0000-0000-00006F040000}"/>
    <cellStyle name="Accent1 5" xfId="1155" xr:uid="{00000000-0005-0000-0000-000070040000}"/>
    <cellStyle name="Accent1 5 10" xfId="1156" xr:uid="{00000000-0005-0000-0000-000071040000}"/>
    <cellStyle name="Accent1 5 11" xfId="1157" xr:uid="{00000000-0005-0000-0000-000072040000}"/>
    <cellStyle name="Accent1 5 2" xfId="1158" xr:uid="{00000000-0005-0000-0000-000073040000}"/>
    <cellStyle name="Accent1 5 3" xfId="1159" xr:uid="{00000000-0005-0000-0000-000074040000}"/>
    <cellStyle name="Accent1 5 4" xfId="1160" xr:uid="{00000000-0005-0000-0000-000075040000}"/>
    <cellStyle name="Accent1 5 5" xfId="1161" xr:uid="{00000000-0005-0000-0000-000076040000}"/>
    <cellStyle name="Accent1 5 6" xfId="1162" xr:uid="{00000000-0005-0000-0000-000077040000}"/>
    <cellStyle name="Accent1 5 7" xfId="1163" xr:uid="{00000000-0005-0000-0000-000078040000}"/>
    <cellStyle name="Accent1 5 8" xfId="1164" xr:uid="{00000000-0005-0000-0000-000079040000}"/>
    <cellStyle name="Accent1 5 9" xfId="1165" xr:uid="{00000000-0005-0000-0000-00007A040000}"/>
    <cellStyle name="Accent1 6" xfId="1166" xr:uid="{00000000-0005-0000-0000-00007B040000}"/>
    <cellStyle name="Accent1 6 10" xfId="1167" xr:uid="{00000000-0005-0000-0000-00007C040000}"/>
    <cellStyle name="Accent1 6 11" xfId="1168" xr:uid="{00000000-0005-0000-0000-00007D040000}"/>
    <cellStyle name="Accent1 6 2" xfId="1169" xr:uid="{00000000-0005-0000-0000-00007E040000}"/>
    <cellStyle name="Accent1 6 3" xfId="1170" xr:uid="{00000000-0005-0000-0000-00007F040000}"/>
    <cellStyle name="Accent1 6 4" xfId="1171" xr:uid="{00000000-0005-0000-0000-000080040000}"/>
    <cellStyle name="Accent1 6 5" xfId="1172" xr:uid="{00000000-0005-0000-0000-000081040000}"/>
    <cellStyle name="Accent1 6 6" xfId="1173" xr:uid="{00000000-0005-0000-0000-000082040000}"/>
    <cellStyle name="Accent1 6 7" xfId="1174" xr:uid="{00000000-0005-0000-0000-000083040000}"/>
    <cellStyle name="Accent1 6 8" xfId="1175" xr:uid="{00000000-0005-0000-0000-000084040000}"/>
    <cellStyle name="Accent1 6 9" xfId="1176" xr:uid="{00000000-0005-0000-0000-000085040000}"/>
    <cellStyle name="Accent1 7" xfId="1177" xr:uid="{00000000-0005-0000-0000-000086040000}"/>
    <cellStyle name="Accent1 8" xfId="1178" xr:uid="{00000000-0005-0000-0000-000087040000}"/>
    <cellStyle name="Accent1 9" xfId="1179" xr:uid="{00000000-0005-0000-0000-000088040000}"/>
    <cellStyle name="Accent2 10" xfId="1180" xr:uid="{00000000-0005-0000-0000-000089040000}"/>
    <cellStyle name="Accent2 2" xfId="1181" xr:uid="{00000000-0005-0000-0000-00008A040000}"/>
    <cellStyle name="Accent2 2 10" xfId="1182" xr:uid="{00000000-0005-0000-0000-00008B040000}"/>
    <cellStyle name="Accent2 2 11" xfId="1183" xr:uid="{00000000-0005-0000-0000-00008C040000}"/>
    <cellStyle name="Accent2 2 2" xfId="1184" xr:uid="{00000000-0005-0000-0000-00008D040000}"/>
    <cellStyle name="Accent2 2 3" xfId="1185" xr:uid="{00000000-0005-0000-0000-00008E040000}"/>
    <cellStyle name="Accent2 2 4" xfId="1186" xr:uid="{00000000-0005-0000-0000-00008F040000}"/>
    <cellStyle name="Accent2 2 5" xfId="1187" xr:uid="{00000000-0005-0000-0000-000090040000}"/>
    <cellStyle name="Accent2 2 6" xfId="1188" xr:uid="{00000000-0005-0000-0000-000091040000}"/>
    <cellStyle name="Accent2 2 7" xfId="1189" xr:uid="{00000000-0005-0000-0000-000092040000}"/>
    <cellStyle name="Accent2 2 8" xfId="1190" xr:uid="{00000000-0005-0000-0000-000093040000}"/>
    <cellStyle name="Accent2 2 9" xfId="1191" xr:uid="{00000000-0005-0000-0000-000094040000}"/>
    <cellStyle name="Accent2 3" xfId="1192" xr:uid="{00000000-0005-0000-0000-000095040000}"/>
    <cellStyle name="Accent2 3 10" xfId="1193" xr:uid="{00000000-0005-0000-0000-000096040000}"/>
    <cellStyle name="Accent2 3 11" xfId="1194" xr:uid="{00000000-0005-0000-0000-000097040000}"/>
    <cellStyle name="Accent2 3 2" xfId="1195" xr:uid="{00000000-0005-0000-0000-000098040000}"/>
    <cellStyle name="Accent2 3 3" xfId="1196" xr:uid="{00000000-0005-0000-0000-000099040000}"/>
    <cellStyle name="Accent2 3 4" xfId="1197" xr:uid="{00000000-0005-0000-0000-00009A040000}"/>
    <cellStyle name="Accent2 3 5" xfId="1198" xr:uid="{00000000-0005-0000-0000-00009B040000}"/>
    <cellStyle name="Accent2 3 6" xfId="1199" xr:uid="{00000000-0005-0000-0000-00009C040000}"/>
    <cellStyle name="Accent2 3 7" xfId="1200" xr:uid="{00000000-0005-0000-0000-00009D040000}"/>
    <cellStyle name="Accent2 3 8" xfId="1201" xr:uid="{00000000-0005-0000-0000-00009E040000}"/>
    <cellStyle name="Accent2 3 9" xfId="1202" xr:uid="{00000000-0005-0000-0000-00009F040000}"/>
    <cellStyle name="Accent2 4" xfId="1203" xr:uid="{00000000-0005-0000-0000-0000A0040000}"/>
    <cellStyle name="Accent2 4 10" xfId="1204" xr:uid="{00000000-0005-0000-0000-0000A1040000}"/>
    <cellStyle name="Accent2 4 11" xfId="1205" xr:uid="{00000000-0005-0000-0000-0000A2040000}"/>
    <cellStyle name="Accent2 4 2" xfId="1206" xr:uid="{00000000-0005-0000-0000-0000A3040000}"/>
    <cellStyle name="Accent2 4 3" xfId="1207" xr:uid="{00000000-0005-0000-0000-0000A4040000}"/>
    <cellStyle name="Accent2 4 4" xfId="1208" xr:uid="{00000000-0005-0000-0000-0000A5040000}"/>
    <cellStyle name="Accent2 4 5" xfId="1209" xr:uid="{00000000-0005-0000-0000-0000A6040000}"/>
    <cellStyle name="Accent2 4 6" xfId="1210" xr:uid="{00000000-0005-0000-0000-0000A7040000}"/>
    <cellStyle name="Accent2 4 7" xfId="1211" xr:uid="{00000000-0005-0000-0000-0000A8040000}"/>
    <cellStyle name="Accent2 4 8" xfId="1212" xr:uid="{00000000-0005-0000-0000-0000A9040000}"/>
    <cellStyle name="Accent2 4 9" xfId="1213" xr:uid="{00000000-0005-0000-0000-0000AA040000}"/>
    <cellStyle name="Accent2 5" xfId="1214" xr:uid="{00000000-0005-0000-0000-0000AB040000}"/>
    <cellStyle name="Accent2 5 10" xfId="1215" xr:uid="{00000000-0005-0000-0000-0000AC040000}"/>
    <cellStyle name="Accent2 5 11" xfId="1216" xr:uid="{00000000-0005-0000-0000-0000AD040000}"/>
    <cellStyle name="Accent2 5 2" xfId="1217" xr:uid="{00000000-0005-0000-0000-0000AE040000}"/>
    <cellStyle name="Accent2 5 3" xfId="1218" xr:uid="{00000000-0005-0000-0000-0000AF040000}"/>
    <cellStyle name="Accent2 5 4" xfId="1219" xr:uid="{00000000-0005-0000-0000-0000B0040000}"/>
    <cellStyle name="Accent2 5 5" xfId="1220" xr:uid="{00000000-0005-0000-0000-0000B1040000}"/>
    <cellStyle name="Accent2 5 6" xfId="1221" xr:uid="{00000000-0005-0000-0000-0000B2040000}"/>
    <cellStyle name="Accent2 5 7" xfId="1222" xr:uid="{00000000-0005-0000-0000-0000B3040000}"/>
    <cellStyle name="Accent2 5 8" xfId="1223" xr:uid="{00000000-0005-0000-0000-0000B4040000}"/>
    <cellStyle name="Accent2 5 9" xfId="1224" xr:uid="{00000000-0005-0000-0000-0000B5040000}"/>
    <cellStyle name="Accent2 6" xfId="1225" xr:uid="{00000000-0005-0000-0000-0000B6040000}"/>
    <cellStyle name="Accent2 6 10" xfId="1226" xr:uid="{00000000-0005-0000-0000-0000B7040000}"/>
    <cellStyle name="Accent2 6 11" xfId="1227" xr:uid="{00000000-0005-0000-0000-0000B8040000}"/>
    <cellStyle name="Accent2 6 2" xfId="1228" xr:uid="{00000000-0005-0000-0000-0000B9040000}"/>
    <cellStyle name="Accent2 6 3" xfId="1229" xr:uid="{00000000-0005-0000-0000-0000BA040000}"/>
    <cellStyle name="Accent2 6 4" xfId="1230" xr:uid="{00000000-0005-0000-0000-0000BB040000}"/>
    <cellStyle name="Accent2 6 5" xfId="1231" xr:uid="{00000000-0005-0000-0000-0000BC040000}"/>
    <cellStyle name="Accent2 6 6" xfId="1232" xr:uid="{00000000-0005-0000-0000-0000BD040000}"/>
    <cellStyle name="Accent2 6 7" xfId="1233" xr:uid="{00000000-0005-0000-0000-0000BE040000}"/>
    <cellStyle name="Accent2 6 8" xfId="1234" xr:uid="{00000000-0005-0000-0000-0000BF040000}"/>
    <cellStyle name="Accent2 6 9" xfId="1235" xr:uid="{00000000-0005-0000-0000-0000C0040000}"/>
    <cellStyle name="Accent2 7" xfId="1236" xr:uid="{00000000-0005-0000-0000-0000C1040000}"/>
    <cellStyle name="Accent2 8" xfId="1237" xr:uid="{00000000-0005-0000-0000-0000C2040000}"/>
    <cellStyle name="Accent2 9" xfId="1238" xr:uid="{00000000-0005-0000-0000-0000C3040000}"/>
    <cellStyle name="Accent3 10" xfId="1239" xr:uid="{00000000-0005-0000-0000-0000C4040000}"/>
    <cellStyle name="Accent3 2" xfId="1240" xr:uid="{00000000-0005-0000-0000-0000C5040000}"/>
    <cellStyle name="Accent3 2 10" xfId="1241" xr:uid="{00000000-0005-0000-0000-0000C6040000}"/>
    <cellStyle name="Accent3 2 11" xfId="1242" xr:uid="{00000000-0005-0000-0000-0000C7040000}"/>
    <cellStyle name="Accent3 2 2" xfId="1243" xr:uid="{00000000-0005-0000-0000-0000C8040000}"/>
    <cellStyle name="Accent3 2 3" xfId="1244" xr:uid="{00000000-0005-0000-0000-0000C9040000}"/>
    <cellStyle name="Accent3 2 4" xfId="1245" xr:uid="{00000000-0005-0000-0000-0000CA040000}"/>
    <cellStyle name="Accent3 2 5" xfId="1246" xr:uid="{00000000-0005-0000-0000-0000CB040000}"/>
    <cellStyle name="Accent3 2 6" xfId="1247" xr:uid="{00000000-0005-0000-0000-0000CC040000}"/>
    <cellStyle name="Accent3 2 7" xfId="1248" xr:uid="{00000000-0005-0000-0000-0000CD040000}"/>
    <cellStyle name="Accent3 2 8" xfId="1249" xr:uid="{00000000-0005-0000-0000-0000CE040000}"/>
    <cellStyle name="Accent3 2 9" xfId="1250" xr:uid="{00000000-0005-0000-0000-0000CF040000}"/>
    <cellStyle name="Accent3 3" xfId="1251" xr:uid="{00000000-0005-0000-0000-0000D0040000}"/>
    <cellStyle name="Accent3 3 10" xfId="1252" xr:uid="{00000000-0005-0000-0000-0000D1040000}"/>
    <cellStyle name="Accent3 3 11" xfId="1253" xr:uid="{00000000-0005-0000-0000-0000D2040000}"/>
    <cellStyle name="Accent3 3 2" xfId="1254" xr:uid="{00000000-0005-0000-0000-0000D3040000}"/>
    <cellStyle name="Accent3 3 3" xfId="1255" xr:uid="{00000000-0005-0000-0000-0000D4040000}"/>
    <cellStyle name="Accent3 3 4" xfId="1256" xr:uid="{00000000-0005-0000-0000-0000D5040000}"/>
    <cellStyle name="Accent3 3 5" xfId="1257" xr:uid="{00000000-0005-0000-0000-0000D6040000}"/>
    <cellStyle name="Accent3 3 6" xfId="1258" xr:uid="{00000000-0005-0000-0000-0000D7040000}"/>
    <cellStyle name="Accent3 3 7" xfId="1259" xr:uid="{00000000-0005-0000-0000-0000D8040000}"/>
    <cellStyle name="Accent3 3 8" xfId="1260" xr:uid="{00000000-0005-0000-0000-0000D9040000}"/>
    <cellStyle name="Accent3 3 9" xfId="1261" xr:uid="{00000000-0005-0000-0000-0000DA040000}"/>
    <cellStyle name="Accent3 4" xfId="1262" xr:uid="{00000000-0005-0000-0000-0000DB040000}"/>
    <cellStyle name="Accent3 4 10" xfId="1263" xr:uid="{00000000-0005-0000-0000-0000DC040000}"/>
    <cellStyle name="Accent3 4 11" xfId="1264" xr:uid="{00000000-0005-0000-0000-0000DD040000}"/>
    <cellStyle name="Accent3 4 2" xfId="1265" xr:uid="{00000000-0005-0000-0000-0000DE040000}"/>
    <cellStyle name="Accent3 4 3" xfId="1266" xr:uid="{00000000-0005-0000-0000-0000DF040000}"/>
    <cellStyle name="Accent3 4 4" xfId="1267" xr:uid="{00000000-0005-0000-0000-0000E0040000}"/>
    <cellStyle name="Accent3 4 5" xfId="1268" xr:uid="{00000000-0005-0000-0000-0000E1040000}"/>
    <cellStyle name="Accent3 4 6" xfId="1269" xr:uid="{00000000-0005-0000-0000-0000E2040000}"/>
    <cellStyle name="Accent3 4 7" xfId="1270" xr:uid="{00000000-0005-0000-0000-0000E3040000}"/>
    <cellStyle name="Accent3 4 8" xfId="1271" xr:uid="{00000000-0005-0000-0000-0000E4040000}"/>
    <cellStyle name="Accent3 4 9" xfId="1272" xr:uid="{00000000-0005-0000-0000-0000E5040000}"/>
    <cellStyle name="Accent3 5" xfId="1273" xr:uid="{00000000-0005-0000-0000-0000E6040000}"/>
    <cellStyle name="Accent3 5 10" xfId="1274" xr:uid="{00000000-0005-0000-0000-0000E7040000}"/>
    <cellStyle name="Accent3 5 11" xfId="1275" xr:uid="{00000000-0005-0000-0000-0000E8040000}"/>
    <cellStyle name="Accent3 5 2" xfId="1276" xr:uid="{00000000-0005-0000-0000-0000E9040000}"/>
    <cellStyle name="Accent3 5 3" xfId="1277" xr:uid="{00000000-0005-0000-0000-0000EA040000}"/>
    <cellStyle name="Accent3 5 4" xfId="1278" xr:uid="{00000000-0005-0000-0000-0000EB040000}"/>
    <cellStyle name="Accent3 5 5" xfId="1279" xr:uid="{00000000-0005-0000-0000-0000EC040000}"/>
    <cellStyle name="Accent3 5 6" xfId="1280" xr:uid="{00000000-0005-0000-0000-0000ED040000}"/>
    <cellStyle name="Accent3 5 7" xfId="1281" xr:uid="{00000000-0005-0000-0000-0000EE040000}"/>
    <cellStyle name="Accent3 5 8" xfId="1282" xr:uid="{00000000-0005-0000-0000-0000EF040000}"/>
    <cellStyle name="Accent3 5 9" xfId="1283" xr:uid="{00000000-0005-0000-0000-0000F0040000}"/>
    <cellStyle name="Accent3 6" xfId="1284" xr:uid="{00000000-0005-0000-0000-0000F1040000}"/>
    <cellStyle name="Accent3 6 10" xfId="1285" xr:uid="{00000000-0005-0000-0000-0000F2040000}"/>
    <cellStyle name="Accent3 6 11" xfId="1286" xr:uid="{00000000-0005-0000-0000-0000F3040000}"/>
    <cellStyle name="Accent3 6 2" xfId="1287" xr:uid="{00000000-0005-0000-0000-0000F4040000}"/>
    <cellStyle name="Accent3 6 3" xfId="1288" xr:uid="{00000000-0005-0000-0000-0000F5040000}"/>
    <cellStyle name="Accent3 6 4" xfId="1289" xr:uid="{00000000-0005-0000-0000-0000F6040000}"/>
    <cellStyle name="Accent3 6 5" xfId="1290" xr:uid="{00000000-0005-0000-0000-0000F7040000}"/>
    <cellStyle name="Accent3 6 6" xfId="1291" xr:uid="{00000000-0005-0000-0000-0000F8040000}"/>
    <cellStyle name="Accent3 6 7" xfId="1292" xr:uid="{00000000-0005-0000-0000-0000F9040000}"/>
    <cellStyle name="Accent3 6 8" xfId="1293" xr:uid="{00000000-0005-0000-0000-0000FA040000}"/>
    <cellStyle name="Accent3 6 9" xfId="1294" xr:uid="{00000000-0005-0000-0000-0000FB040000}"/>
    <cellStyle name="Accent3 7" xfId="1295" xr:uid="{00000000-0005-0000-0000-0000FC040000}"/>
    <cellStyle name="Accent3 8" xfId="1296" xr:uid="{00000000-0005-0000-0000-0000FD040000}"/>
    <cellStyle name="Accent3 9" xfId="1297" xr:uid="{00000000-0005-0000-0000-0000FE040000}"/>
    <cellStyle name="Accent4 10" xfId="1298" xr:uid="{00000000-0005-0000-0000-0000FF040000}"/>
    <cellStyle name="Accent4 2" xfId="1299" xr:uid="{00000000-0005-0000-0000-000000050000}"/>
    <cellStyle name="Accent4 2 10" xfId="1300" xr:uid="{00000000-0005-0000-0000-000001050000}"/>
    <cellStyle name="Accent4 2 11" xfId="1301" xr:uid="{00000000-0005-0000-0000-000002050000}"/>
    <cellStyle name="Accent4 2 2" xfId="1302" xr:uid="{00000000-0005-0000-0000-000003050000}"/>
    <cellStyle name="Accent4 2 3" xfId="1303" xr:uid="{00000000-0005-0000-0000-000004050000}"/>
    <cellStyle name="Accent4 2 4" xfId="1304" xr:uid="{00000000-0005-0000-0000-000005050000}"/>
    <cellStyle name="Accent4 2 5" xfId="1305" xr:uid="{00000000-0005-0000-0000-000006050000}"/>
    <cellStyle name="Accent4 2 6" xfId="1306" xr:uid="{00000000-0005-0000-0000-000007050000}"/>
    <cellStyle name="Accent4 2 7" xfId="1307" xr:uid="{00000000-0005-0000-0000-000008050000}"/>
    <cellStyle name="Accent4 2 8" xfId="1308" xr:uid="{00000000-0005-0000-0000-000009050000}"/>
    <cellStyle name="Accent4 2 9" xfId="1309" xr:uid="{00000000-0005-0000-0000-00000A050000}"/>
    <cellStyle name="Accent4 3" xfId="1310" xr:uid="{00000000-0005-0000-0000-00000B050000}"/>
    <cellStyle name="Accent4 3 10" xfId="1311" xr:uid="{00000000-0005-0000-0000-00000C050000}"/>
    <cellStyle name="Accent4 3 11" xfId="1312" xr:uid="{00000000-0005-0000-0000-00000D050000}"/>
    <cellStyle name="Accent4 3 2" xfId="1313" xr:uid="{00000000-0005-0000-0000-00000E050000}"/>
    <cellStyle name="Accent4 3 3" xfId="1314" xr:uid="{00000000-0005-0000-0000-00000F050000}"/>
    <cellStyle name="Accent4 3 4" xfId="1315" xr:uid="{00000000-0005-0000-0000-000010050000}"/>
    <cellStyle name="Accent4 3 5" xfId="1316" xr:uid="{00000000-0005-0000-0000-000011050000}"/>
    <cellStyle name="Accent4 3 6" xfId="1317" xr:uid="{00000000-0005-0000-0000-000012050000}"/>
    <cellStyle name="Accent4 3 7" xfId="1318" xr:uid="{00000000-0005-0000-0000-000013050000}"/>
    <cellStyle name="Accent4 3 8" xfId="1319" xr:uid="{00000000-0005-0000-0000-000014050000}"/>
    <cellStyle name="Accent4 3 9" xfId="1320" xr:uid="{00000000-0005-0000-0000-000015050000}"/>
    <cellStyle name="Accent4 4" xfId="1321" xr:uid="{00000000-0005-0000-0000-000016050000}"/>
    <cellStyle name="Accent4 4 10" xfId="1322" xr:uid="{00000000-0005-0000-0000-000017050000}"/>
    <cellStyle name="Accent4 4 11" xfId="1323" xr:uid="{00000000-0005-0000-0000-000018050000}"/>
    <cellStyle name="Accent4 4 2" xfId="1324" xr:uid="{00000000-0005-0000-0000-000019050000}"/>
    <cellStyle name="Accent4 4 3" xfId="1325" xr:uid="{00000000-0005-0000-0000-00001A050000}"/>
    <cellStyle name="Accent4 4 4" xfId="1326" xr:uid="{00000000-0005-0000-0000-00001B050000}"/>
    <cellStyle name="Accent4 4 5" xfId="1327" xr:uid="{00000000-0005-0000-0000-00001C050000}"/>
    <cellStyle name="Accent4 4 6" xfId="1328" xr:uid="{00000000-0005-0000-0000-00001D050000}"/>
    <cellStyle name="Accent4 4 7" xfId="1329" xr:uid="{00000000-0005-0000-0000-00001E050000}"/>
    <cellStyle name="Accent4 4 8" xfId="1330" xr:uid="{00000000-0005-0000-0000-00001F050000}"/>
    <cellStyle name="Accent4 4 9" xfId="1331" xr:uid="{00000000-0005-0000-0000-000020050000}"/>
    <cellStyle name="Accent4 5" xfId="1332" xr:uid="{00000000-0005-0000-0000-000021050000}"/>
    <cellStyle name="Accent4 5 10" xfId="1333" xr:uid="{00000000-0005-0000-0000-000022050000}"/>
    <cellStyle name="Accent4 5 11" xfId="1334" xr:uid="{00000000-0005-0000-0000-000023050000}"/>
    <cellStyle name="Accent4 5 2" xfId="1335" xr:uid="{00000000-0005-0000-0000-000024050000}"/>
    <cellStyle name="Accent4 5 3" xfId="1336" xr:uid="{00000000-0005-0000-0000-000025050000}"/>
    <cellStyle name="Accent4 5 4" xfId="1337" xr:uid="{00000000-0005-0000-0000-000026050000}"/>
    <cellStyle name="Accent4 5 5" xfId="1338" xr:uid="{00000000-0005-0000-0000-000027050000}"/>
    <cellStyle name="Accent4 5 6" xfId="1339" xr:uid="{00000000-0005-0000-0000-000028050000}"/>
    <cellStyle name="Accent4 5 7" xfId="1340" xr:uid="{00000000-0005-0000-0000-000029050000}"/>
    <cellStyle name="Accent4 5 8" xfId="1341" xr:uid="{00000000-0005-0000-0000-00002A050000}"/>
    <cellStyle name="Accent4 5 9" xfId="1342" xr:uid="{00000000-0005-0000-0000-00002B050000}"/>
    <cellStyle name="Accent4 6" xfId="1343" xr:uid="{00000000-0005-0000-0000-00002C050000}"/>
    <cellStyle name="Accent4 6 10" xfId="1344" xr:uid="{00000000-0005-0000-0000-00002D050000}"/>
    <cellStyle name="Accent4 6 11" xfId="1345" xr:uid="{00000000-0005-0000-0000-00002E050000}"/>
    <cellStyle name="Accent4 6 2" xfId="1346" xr:uid="{00000000-0005-0000-0000-00002F050000}"/>
    <cellStyle name="Accent4 6 3" xfId="1347" xr:uid="{00000000-0005-0000-0000-000030050000}"/>
    <cellStyle name="Accent4 6 4" xfId="1348" xr:uid="{00000000-0005-0000-0000-000031050000}"/>
    <cellStyle name="Accent4 6 5" xfId="1349" xr:uid="{00000000-0005-0000-0000-000032050000}"/>
    <cellStyle name="Accent4 6 6" xfId="1350" xr:uid="{00000000-0005-0000-0000-000033050000}"/>
    <cellStyle name="Accent4 6 7" xfId="1351" xr:uid="{00000000-0005-0000-0000-000034050000}"/>
    <cellStyle name="Accent4 6 8" xfId="1352" xr:uid="{00000000-0005-0000-0000-000035050000}"/>
    <cellStyle name="Accent4 6 9" xfId="1353" xr:uid="{00000000-0005-0000-0000-000036050000}"/>
    <cellStyle name="Accent4 7" xfId="1354" xr:uid="{00000000-0005-0000-0000-000037050000}"/>
    <cellStyle name="Accent4 8" xfId="1355" xr:uid="{00000000-0005-0000-0000-000038050000}"/>
    <cellStyle name="Accent4 9" xfId="1356" xr:uid="{00000000-0005-0000-0000-000039050000}"/>
    <cellStyle name="Accent5 10" xfId="1357" xr:uid="{00000000-0005-0000-0000-00003A050000}"/>
    <cellStyle name="Accent5 2" xfId="1358" xr:uid="{00000000-0005-0000-0000-00003B050000}"/>
    <cellStyle name="Accent5 2 10" xfId="1359" xr:uid="{00000000-0005-0000-0000-00003C050000}"/>
    <cellStyle name="Accent5 2 11" xfId="1360" xr:uid="{00000000-0005-0000-0000-00003D050000}"/>
    <cellStyle name="Accent5 2 2" xfId="1361" xr:uid="{00000000-0005-0000-0000-00003E050000}"/>
    <cellStyle name="Accent5 2 3" xfId="1362" xr:uid="{00000000-0005-0000-0000-00003F050000}"/>
    <cellStyle name="Accent5 2 4" xfId="1363" xr:uid="{00000000-0005-0000-0000-000040050000}"/>
    <cellStyle name="Accent5 2 5" xfId="1364" xr:uid="{00000000-0005-0000-0000-000041050000}"/>
    <cellStyle name="Accent5 2 6" xfId="1365" xr:uid="{00000000-0005-0000-0000-000042050000}"/>
    <cellStyle name="Accent5 2 7" xfId="1366" xr:uid="{00000000-0005-0000-0000-000043050000}"/>
    <cellStyle name="Accent5 2 8" xfId="1367" xr:uid="{00000000-0005-0000-0000-000044050000}"/>
    <cellStyle name="Accent5 2 9" xfId="1368" xr:uid="{00000000-0005-0000-0000-000045050000}"/>
    <cellStyle name="Accent5 3" xfId="1369" xr:uid="{00000000-0005-0000-0000-000046050000}"/>
    <cellStyle name="Accent5 3 10" xfId="1370" xr:uid="{00000000-0005-0000-0000-000047050000}"/>
    <cellStyle name="Accent5 3 11" xfId="1371" xr:uid="{00000000-0005-0000-0000-000048050000}"/>
    <cellStyle name="Accent5 3 2" xfId="1372" xr:uid="{00000000-0005-0000-0000-000049050000}"/>
    <cellStyle name="Accent5 3 3" xfId="1373" xr:uid="{00000000-0005-0000-0000-00004A050000}"/>
    <cellStyle name="Accent5 3 4" xfId="1374" xr:uid="{00000000-0005-0000-0000-00004B050000}"/>
    <cellStyle name="Accent5 3 5" xfId="1375" xr:uid="{00000000-0005-0000-0000-00004C050000}"/>
    <cellStyle name="Accent5 3 6" xfId="1376" xr:uid="{00000000-0005-0000-0000-00004D050000}"/>
    <cellStyle name="Accent5 3 7" xfId="1377" xr:uid="{00000000-0005-0000-0000-00004E050000}"/>
    <cellStyle name="Accent5 3 8" xfId="1378" xr:uid="{00000000-0005-0000-0000-00004F050000}"/>
    <cellStyle name="Accent5 3 9" xfId="1379" xr:uid="{00000000-0005-0000-0000-000050050000}"/>
    <cellStyle name="Accent5 4" xfId="1380" xr:uid="{00000000-0005-0000-0000-000051050000}"/>
    <cellStyle name="Accent5 4 10" xfId="1381" xr:uid="{00000000-0005-0000-0000-000052050000}"/>
    <cellStyle name="Accent5 4 11" xfId="1382" xr:uid="{00000000-0005-0000-0000-000053050000}"/>
    <cellStyle name="Accent5 4 2" xfId="1383" xr:uid="{00000000-0005-0000-0000-000054050000}"/>
    <cellStyle name="Accent5 4 3" xfId="1384" xr:uid="{00000000-0005-0000-0000-000055050000}"/>
    <cellStyle name="Accent5 4 4" xfId="1385" xr:uid="{00000000-0005-0000-0000-000056050000}"/>
    <cellStyle name="Accent5 4 5" xfId="1386" xr:uid="{00000000-0005-0000-0000-000057050000}"/>
    <cellStyle name="Accent5 4 6" xfId="1387" xr:uid="{00000000-0005-0000-0000-000058050000}"/>
    <cellStyle name="Accent5 4 7" xfId="1388" xr:uid="{00000000-0005-0000-0000-000059050000}"/>
    <cellStyle name="Accent5 4 8" xfId="1389" xr:uid="{00000000-0005-0000-0000-00005A050000}"/>
    <cellStyle name="Accent5 4 9" xfId="1390" xr:uid="{00000000-0005-0000-0000-00005B050000}"/>
    <cellStyle name="Accent5 5" xfId="1391" xr:uid="{00000000-0005-0000-0000-00005C050000}"/>
    <cellStyle name="Accent5 5 10" xfId="1392" xr:uid="{00000000-0005-0000-0000-00005D050000}"/>
    <cellStyle name="Accent5 5 11" xfId="1393" xr:uid="{00000000-0005-0000-0000-00005E050000}"/>
    <cellStyle name="Accent5 5 2" xfId="1394" xr:uid="{00000000-0005-0000-0000-00005F050000}"/>
    <cellStyle name="Accent5 5 3" xfId="1395" xr:uid="{00000000-0005-0000-0000-000060050000}"/>
    <cellStyle name="Accent5 5 4" xfId="1396" xr:uid="{00000000-0005-0000-0000-000061050000}"/>
    <cellStyle name="Accent5 5 5" xfId="1397" xr:uid="{00000000-0005-0000-0000-000062050000}"/>
    <cellStyle name="Accent5 5 6" xfId="1398" xr:uid="{00000000-0005-0000-0000-000063050000}"/>
    <cellStyle name="Accent5 5 7" xfId="1399" xr:uid="{00000000-0005-0000-0000-000064050000}"/>
    <cellStyle name="Accent5 5 8" xfId="1400" xr:uid="{00000000-0005-0000-0000-000065050000}"/>
    <cellStyle name="Accent5 5 9" xfId="1401" xr:uid="{00000000-0005-0000-0000-000066050000}"/>
    <cellStyle name="Accent5 6" xfId="1402" xr:uid="{00000000-0005-0000-0000-000067050000}"/>
    <cellStyle name="Accent5 6 10" xfId="1403" xr:uid="{00000000-0005-0000-0000-000068050000}"/>
    <cellStyle name="Accent5 6 11" xfId="1404" xr:uid="{00000000-0005-0000-0000-000069050000}"/>
    <cellStyle name="Accent5 6 2" xfId="1405" xr:uid="{00000000-0005-0000-0000-00006A050000}"/>
    <cellStyle name="Accent5 6 3" xfId="1406" xr:uid="{00000000-0005-0000-0000-00006B050000}"/>
    <cellStyle name="Accent5 6 4" xfId="1407" xr:uid="{00000000-0005-0000-0000-00006C050000}"/>
    <cellStyle name="Accent5 6 5" xfId="1408" xr:uid="{00000000-0005-0000-0000-00006D050000}"/>
    <cellStyle name="Accent5 6 6" xfId="1409" xr:uid="{00000000-0005-0000-0000-00006E050000}"/>
    <cellStyle name="Accent5 6 7" xfId="1410" xr:uid="{00000000-0005-0000-0000-00006F050000}"/>
    <cellStyle name="Accent5 6 8" xfId="1411" xr:uid="{00000000-0005-0000-0000-000070050000}"/>
    <cellStyle name="Accent5 6 9" xfId="1412" xr:uid="{00000000-0005-0000-0000-000071050000}"/>
    <cellStyle name="Accent5 7" xfId="1413" xr:uid="{00000000-0005-0000-0000-000072050000}"/>
    <cellStyle name="Accent5 8" xfId="1414" xr:uid="{00000000-0005-0000-0000-000073050000}"/>
    <cellStyle name="Accent5 9" xfId="1415" xr:uid="{00000000-0005-0000-0000-000074050000}"/>
    <cellStyle name="Accent6 10" xfId="1416" xr:uid="{00000000-0005-0000-0000-000075050000}"/>
    <cellStyle name="Accent6 2" xfId="1417" xr:uid="{00000000-0005-0000-0000-000076050000}"/>
    <cellStyle name="Accent6 2 10" xfId="1418" xr:uid="{00000000-0005-0000-0000-000077050000}"/>
    <cellStyle name="Accent6 2 11" xfId="1419" xr:uid="{00000000-0005-0000-0000-000078050000}"/>
    <cellStyle name="Accent6 2 2" xfId="1420" xr:uid="{00000000-0005-0000-0000-000079050000}"/>
    <cellStyle name="Accent6 2 3" xfId="1421" xr:uid="{00000000-0005-0000-0000-00007A050000}"/>
    <cellStyle name="Accent6 2 4" xfId="1422" xr:uid="{00000000-0005-0000-0000-00007B050000}"/>
    <cellStyle name="Accent6 2 5" xfId="1423" xr:uid="{00000000-0005-0000-0000-00007C050000}"/>
    <cellStyle name="Accent6 2 6" xfId="1424" xr:uid="{00000000-0005-0000-0000-00007D050000}"/>
    <cellStyle name="Accent6 2 7" xfId="1425" xr:uid="{00000000-0005-0000-0000-00007E050000}"/>
    <cellStyle name="Accent6 2 8" xfId="1426" xr:uid="{00000000-0005-0000-0000-00007F050000}"/>
    <cellStyle name="Accent6 2 9" xfId="1427" xr:uid="{00000000-0005-0000-0000-000080050000}"/>
    <cellStyle name="Accent6 3" xfId="1428" xr:uid="{00000000-0005-0000-0000-000081050000}"/>
    <cellStyle name="Accent6 3 10" xfId="1429" xr:uid="{00000000-0005-0000-0000-000082050000}"/>
    <cellStyle name="Accent6 3 11" xfId="1430" xr:uid="{00000000-0005-0000-0000-000083050000}"/>
    <cellStyle name="Accent6 3 2" xfId="1431" xr:uid="{00000000-0005-0000-0000-000084050000}"/>
    <cellStyle name="Accent6 3 3" xfId="1432" xr:uid="{00000000-0005-0000-0000-000085050000}"/>
    <cellStyle name="Accent6 3 4" xfId="1433" xr:uid="{00000000-0005-0000-0000-000086050000}"/>
    <cellStyle name="Accent6 3 5" xfId="1434" xr:uid="{00000000-0005-0000-0000-000087050000}"/>
    <cellStyle name="Accent6 3 6" xfId="1435" xr:uid="{00000000-0005-0000-0000-000088050000}"/>
    <cellStyle name="Accent6 3 7" xfId="1436" xr:uid="{00000000-0005-0000-0000-000089050000}"/>
    <cellStyle name="Accent6 3 8" xfId="1437" xr:uid="{00000000-0005-0000-0000-00008A050000}"/>
    <cellStyle name="Accent6 3 9" xfId="1438" xr:uid="{00000000-0005-0000-0000-00008B050000}"/>
    <cellStyle name="Accent6 4" xfId="1439" xr:uid="{00000000-0005-0000-0000-00008C050000}"/>
    <cellStyle name="Accent6 4 10" xfId="1440" xr:uid="{00000000-0005-0000-0000-00008D050000}"/>
    <cellStyle name="Accent6 4 11" xfId="1441" xr:uid="{00000000-0005-0000-0000-00008E050000}"/>
    <cellStyle name="Accent6 4 2" xfId="1442" xr:uid="{00000000-0005-0000-0000-00008F050000}"/>
    <cellStyle name="Accent6 4 3" xfId="1443" xr:uid="{00000000-0005-0000-0000-000090050000}"/>
    <cellStyle name="Accent6 4 4" xfId="1444" xr:uid="{00000000-0005-0000-0000-000091050000}"/>
    <cellStyle name="Accent6 4 5" xfId="1445" xr:uid="{00000000-0005-0000-0000-000092050000}"/>
    <cellStyle name="Accent6 4 6" xfId="1446" xr:uid="{00000000-0005-0000-0000-000093050000}"/>
    <cellStyle name="Accent6 4 7" xfId="1447" xr:uid="{00000000-0005-0000-0000-000094050000}"/>
    <cellStyle name="Accent6 4 8" xfId="1448" xr:uid="{00000000-0005-0000-0000-000095050000}"/>
    <cellStyle name="Accent6 4 9" xfId="1449" xr:uid="{00000000-0005-0000-0000-000096050000}"/>
    <cellStyle name="Accent6 5" xfId="1450" xr:uid="{00000000-0005-0000-0000-000097050000}"/>
    <cellStyle name="Accent6 5 10" xfId="1451" xr:uid="{00000000-0005-0000-0000-000098050000}"/>
    <cellStyle name="Accent6 5 11" xfId="1452" xr:uid="{00000000-0005-0000-0000-000099050000}"/>
    <cellStyle name="Accent6 5 2" xfId="1453" xr:uid="{00000000-0005-0000-0000-00009A050000}"/>
    <cellStyle name="Accent6 5 3" xfId="1454" xr:uid="{00000000-0005-0000-0000-00009B050000}"/>
    <cellStyle name="Accent6 5 4" xfId="1455" xr:uid="{00000000-0005-0000-0000-00009C050000}"/>
    <cellStyle name="Accent6 5 5" xfId="1456" xr:uid="{00000000-0005-0000-0000-00009D050000}"/>
    <cellStyle name="Accent6 5 6" xfId="1457" xr:uid="{00000000-0005-0000-0000-00009E050000}"/>
    <cellStyle name="Accent6 5 7" xfId="1458" xr:uid="{00000000-0005-0000-0000-00009F050000}"/>
    <cellStyle name="Accent6 5 8" xfId="1459" xr:uid="{00000000-0005-0000-0000-0000A0050000}"/>
    <cellStyle name="Accent6 5 9" xfId="1460" xr:uid="{00000000-0005-0000-0000-0000A1050000}"/>
    <cellStyle name="Accent6 6" xfId="1461" xr:uid="{00000000-0005-0000-0000-0000A2050000}"/>
    <cellStyle name="Accent6 6 10" xfId="1462" xr:uid="{00000000-0005-0000-0000-0000A3050000}"/>
    <cellStyle name="Accent6 6 11" xfId="1463" xr:uid="{00000000-0005-0000-0000-0000A4050000}"/>
    <cellStyle name="Accent6 6 2" xfId="1464" xr:uid="{00000000-0005-0000-0000-0000A5050000}"/>
    <cellStyle name="Accent6 6 3" xfId="1465" xr:uid="{00000000-0005-0000-0000-0000A6050000}"/>
    <cellStyle name="Accent6 6 4" xfId="1466" xr:uid="{00000000-0005-0000-0000-0000A7050000}"/>
    <cellStyle name="Accent6 6 5" xfId="1467" xr:uid="{00000000-0005-0000-0000-0000A8050000}"/>
    <cellStyle name="Accent6 6 6" xfId="1468" xr:uid="{00000000-0005-0000-0000-0000A9050000}"/>
    <cellStyle name="Accent6 6 7" xfId="1469" xr:uid="{00000000-0005-0000-0000-0000AA050000}"/>
    <cellStyle name="Accent6 6 8" xfId="1470" xr:uid="{00000000-0005-0000-0000-0000AB050000}"/>
    <cellStyle name="Accent6 6 9" xfId="1471" xr:uid="{00000000-0005-0000-0000-0000AC050000}"/>
    <cellStyle name="Accent6 7" xfId="1472" xr:uid="{00000000-0005-0000-0000-0000AD050000}"/>
    <cellStyle name="Accent6 8" xfId="1473" xr:uid="{00000000-0005-0000-0000-0000AE050000}"/>
    <cellStyle name="Accent6 9" xfId="1474" xr:uid="{00000000-0005-0000-0000-0000AF050000}"/>
    <cellStyle name="AggOrange_CRFReport-template" xfId="1475" xr:uid="{00000000-0005-0000-0000-0000B0050000}"/>
    <cellStyle name="AggOrange9_CRFReport-template" xfId="1476" xr:uid="{00000000-0005-0000-0000-0000B1050000}"/>
    <cellStyle name="Attrib" xfId="5039" xr:uid="{00000000-0005-0000-0000-0000B2050000}"/>
    <cellStyle name="Attrib 2" xfId="5513" xr:uid="{00000000-0005-0000-0000-0000B2050000}"/>
    <cellStyle name="Bad 10" xfId="1477" xr:uid="{00000000-0005-0000-0000-0000B2050000}"/>
    <cellStyle name="Bad 2" xfId="1478" xr:uid="{00000000-0005-0000-0000-0000B3050000}"/>
    <cellStyle name="Bad 2 10" xfId="1479" xr:uid="{00000000-0005-0000-0000-0000B4050000}"/>
    <cellStyle name="Bad 2 11" xfId="1480" xr:uid="{00000000-0005-0000-0000-0000B5050000}"/>
    <cellStyle name="Bad 2 2" xfId="1481" xr:uid="{00000000-0005-0000-0000-0000B6050000}"/>
    <cellStyle name="Bad 2 3" xfId="1482" xr:uid="{00000000-0005-0000-0000-0000B7050000}"/>
    <cellStyle name="Bad 2 4" xfId="1483" xr:uid="{00000000-0005-0000-0000-0000B8050000}"/>
    <cellStyle name="Bad 2 5" xfId="1484" xr:uid="{00000000-0005-0000-0000-0000B9050000}"/>
    <cellStyle name="Bad 2 6" xfId="1485" xr:uid="{00000000-0005-0000-0000-0000BA050000}"/>
    <cellStyle name="Bad 2 7" xfId="1486" xr:uid="{00000000-0005-0000-0000-0000BB050000}"/>
    <cellStyle name="Bad 2 8" xfId="1487" xr:uid="{00000000-0005-0000-0000-0000BC050000}"/>
    <cellStyle name="Bad 2 9" xfId="1488" xr:uid="{00000000-0005-0000-0000-0000BD050000}"/>
    <cellStyle name="Bad 3" xfId="1489" xr:uid="{00000000-0005-0000-0000-0000BE050000}"/>
    <cellStyle name="Bad 3 10" xfId="1490" xr:uid="{00000000-0005-0000-0000-0000BF050000}"/>
    <cellStyle name="Bad 3 11" xfId="1491" xr:uid="{00000000-0005-0000-0000-0000C0050000}"/>
    <cellStyle name="Bad 3 2" xfId="1492" xr:uid="{00000000-0005-0000-0000-0000C1050000}"/>
    <cellStyle name="Bad 3 3" xfId="1493" xr:uid="{00000000-0005-0000-0000-0000C2050000}"/>
    <cellStyle name="Bad 3 4" xfId="1494" xr:uid="{00000000-0005-0000-0000-0000C3050000}"/>
    <cellStyle name="Bad 3 5" xfId="1495" xr:uid="{00000000-0005-0000-0000-0000C4050000}"/>
    <cellStyle name="Bad 3 6" xfId="1496" xr:uid="{00000000-0005-0000-0000-0000C5050000}"/>
    <cellStyle name="Bad 3 7" xfId="1497" xr:uid="{00000000-0005-0000-0000-0000C6050000}"/>
    <cellStyle name="Bad 3 8" xfId="1498" xr:uid="{00000000-0005-0000-0000-0000C7050000}"/>
    <cellStyle name="Bad 3 9" xfId="1499" xr:uid="{00000000-0005-0000-0000-0000C8050000}"/>
    <cellStyle name="Bad 4" xfId="1500" xr:uid="{00000000-0005-0000-0000-0000C9050000}"/>
    <cellStyle name="Bad 4 10" xfId="1501" xr:uid="{00000000-0005-0000-0000-0000CA050000}"/>
    <cellStyle name="Bad 4 11" xfId="1502" xr:uid="{00000000-0005-0000-0000-0000CB050000}"/>
    <cellStyle name="Bad 4 2" xfId="1503" xr:uid="{00000000-0005-0000-0000-0000CC050000}"/>
    <cellStyle name="Bad 4 3" xfId="1504" xr:uid="{00000000-0005-0000-0000-0000CD050000}"/>
    <cellStyle name="Bad 4 4" xfId="1505" xr:uid="{00000000-0005-0000-0000-0000CE050000}"/>
    <cellStyle name="Bad 4 5" xfId="1506" xr:uid="{00000000-0005-0000-0000-0000CF050000}"/>
    <cellStyle name="Bad 4 6" xfId="1507" xr:uid="{00000000-0005-0000-0000-0000D0050000}"/>
    <cellStyle name="Bad 4 7" xfId="1508" xr:uid="{00000000-0005-0000-0000-0000D1050000}"/>
    <cellStyle name="Bad 4 8" xfId="1509" xr:uid="{00000000-0005-0000-0000-0000D2050000}"/>
    <cellStyle name="Bad 4 9" xfId="1510" xr:uid="{00000000-0005-0000-0000-0000D3050000}"/>
    <cellStyle name="Bad 5" xfId="1511" xr:uid="{00000000-0005-0000-0000-0000D4050000}"/>
    <cellStyle name="Bad 5 10" xfId="1512" xr:uid="{00000000-0005-0000-0000-0000D5050000}"/>
    <cellStyle name="Bad 5 11" xfId="1513" xr:uid="{00000000-0005-0000-0000-0000D6050000}"/>
    <cellStyle name="Bad 5 2" xfId="1514" xr:uid="{00000000-0005-0000-0000-0000D7050000}"/>
    <cellStyle name="Bad 5 3" xfId="1515" xr:uid="{00000000-0005-0000-0000-0000D8050000}"/>
    <cellStyle name="Bad 5 4" xfId="1516" xr:uid="{00000000-0005-0000-0000-0000D9050000}"/>
    <cellStyle name="Bad 5 5" xfId="1517" xr:uid="{00000000-0005-0000-0000-0000DA050000}"/>
    <cellStyle name="Bad 5 6" xfId="1518" xr:uid="{00000000-0005-0000-0000-0000DB050000}"/>
    <cellStyle name="Bad 5 7" xfId="1519" xr:uid="{00000000-0005-0000-0000-0000DC050000}"/>
    <cellStyle name="Bad 5 8" xfId="1520" xr:uid="{00000000-0005-0000-0000-0000DD050000}"/>
    <cellStyle name="Bad 5 9" xfId="1521" xr:uid="{00000000-0005-0000-0000-0000DE050000}"/>
    <cellStyle name="Bad 6" xfId="1522" xr:uid="{00000000-0005-0000-0000-0000DF050000}"/>
    <cellStyle name="Bad 6 10" xfId="1523" xr:uid="{00000000-0005-0000-0000-0000E0050000}"/>
    <cellStyle name="Bad 6 11" xfId="1524" xr:uid="{00000000-0005-0000-0000-0000E1050000}"/>
    <cellStyle name="Bad 6 2" xfId="1525" xr:uid="{00000000-0005-0000-0000-0000E2050000}"/>
    <cellStyle name="Bad 6 3" xfId="1526" xr:uid="{00000000-0005-0000-0000-0000E3050000}"/>
    <cellStyle name="Bad 6 4" xfId="1527" xr:uid="{00000000-0005-0000-0000-0000E4050000}"/>
    <cellStyle name="Bad 6 5" xfId="1528" xr:uid="{00000000-0005-0000-0000-0000E5050000}"/>
    <cellStyle name="Bad 6 6" xfId="1529" xr:uid="{00000000-0005-0000-0000-0000E6050000}"/>
    <cellStyle name="Bad 6 7" xfId="1530" xr:uid="{00000000-0005-0000-0000-0000E7050000}"/>
    <cellStyle name="Bad 6 8" xfId="1531" xr:uid="{00000000-0005-0000-0000-0000E8050000}"/>
    <cellStyle name="Bad 6 9" xfId="1532" xr:uid="{00000000-0005-0000-0000-0000E9050000}"/>
    <cellStyle name="Bad 7" xfId="1533" xr:uid="{00000000-0005-0000-0000-0000EA050000}"/>
    <cellStyle name="Bad 8" xfId="1534" xr:uid="{00000000-0005-0000-0000-0000EB050000}"/>
    <cellStyle name="Bad 9" xfId="1535" xr:uid="{00000000-0005-0000-0000-0000EC050000}"/>
    <cellStyle name="Bevitel" xfId="28" xr:uid="{00000000-0005-0000-0000-0000ED050000}"/>
    <cellStyle name="Bevitel 2" xfId="3641" xr:uid="{00000000-0005-0000-0000-0000EE050000}"/>
    <cellStyle name="Bevitel 2 2" xfId="4520" xr:uid="{00000000-0005-0000-0000-0000EF050000}"/>
    <cellStyle name="Bevitel 2 3" xfId="4513" xr:uid="{00000000-0005-0000-0000-0000EF050000}"/>
    <cellStyle name="Calcolo" xfId="4307" xr:uid="{00000000-0005-0000-0000-0000EF050000}"/>
    <cellStyle name="Calcolo 2" xfId="5035" xr:uid="{00000000-0005-0000-0000-0000F0050000}"/>
    <cellStyle name="Calcolo 3" xfId="5510" xr:uid="{00000000-0005-0000-0000-0000F0050000}"/>
    <cellStyle name="Calc-Some-Ext" xfId="5040" xr:uid="{00000000-0005-0000-0000-0000F1050000}"/>
    <cellStyle name="Calc-Some-Ext 2" xfId="5514" xr:uid="{00000000-0005-0000-0000-0000F1050000}"/>
    <cellStyle name="Calculation 10" xfId="1536" xr:uid="{00000000-0005-0000-0000-0000F0050000}"/>
    <cellStyle name="Calculation 10 2" xfId="3280" xr:uid="{00000000-0005-0000-0000-0000F1050000}"/>
    <cellStyle name="Calculation 10 2 2" xfId="3969" xr:uid="{00000000-0005-0000-0000-0000F2050000}"/>
    <cellStyle name="Calculation 10 2 2 2" xfId="4781" xr:uid="{00000000-0005-0000-0000-0000F4050000}"/>
    <cellStyle name="Calculation 10 2 2 3" xfId="5195" xr:uid="{00000000-0005-0000-0000-0000F4050000}"/>
    <cellStyle name="Calculation 10 3" xfId="3646" xr:uid="{00000000-0005-0000-0000-0000F3050000}"/>
    <cellStyle name="Calculation 10 3 2" xfId="4524" xr:uid="{00000000-0005-0000-0000-0000F5050000}"/>
    <cellStyle name="Calculation 10 3 3" xfId="4508" xr:uid="{00000000-0005-0000-0000-0000F5050000}"/>
    <cellStyle name="Calculation 2" xfId="1537" xr:uid="{00000000-0005-0000-0000-0000F4050000}"/>
    <cellStyle name="Calculation 2 10" xfId="1538" xr:uid="{00000000-0005-0000-0000-0000F5050000}"/>
    <cellStyle name="Calculation 2 10 2" xfId="3282" xr:uid="{00000000-0005-0000-0000-0000F6050000}"/>
    <cellStyle name="Calculation 2 10 2 2" xfId="3971" xr:uid="{00000000-0005-0000-0000-0000F7050000}"/>
    <cellStyle name="Calculation 2 10 2 2 2" xfId="4783" xr:uid="{00000000-0005-0000-0000-0000F9050000}"/>
    <cellStyle name="Calculation 2 10 2 2 3" xfId="5197" xr:uid="{00000000-0005-0000-0000-0000F9050000}"/>
    <cellStyle name="Calculation 2 10 3" xfId="3648" xr:uid="{00000000-0005-0000-0000-0000F8050000}"/>
    <cellStyle name="Calculation 2 10 3 2" xfId="4526" xr:uid="{00000000-0005-0000-0000-0000FA050000}"/>
    <cellStyle name="Calculation 2 10 3 3" xfId="4506" xr:uid="{00000000-0005-0000-0000-0000FA050000}"/>
    <cellStyle name="Calculation 2 11" xfId="1539" xr:uid="{00000000-0005-0000-0000-0000F9050000}"/>
    <cellStyle name="Calculation 2 11 2" xfId="3283" xr:uid="{00000000-0005-0000-0000-0000FA050000}"/>
    <cellStyle name="Calculation 2 11 2 2" xfId="3972" xr:uid="{00000000-0005-0000-0000-0000FB050000}"/>
    <cellStyle name="Calculation 2 11 2 2 2" xfId="4784" xr:uid="{00000000-0005-0000-0000-0000FD050000}"/>
    <cellStyle name="Calculation 2 11 2 2 3" xfId="5198" xr:uid="{00000000-0005-0000-0000-0000FD050000}"/>
    <cellStyle name="Calculation 2 11 3" xfId="3649" xr:uid="{00000000-0005-0000-0000-0000FC050000}"/>
    <cellStyle name="Calculation 2 11 3 2" xfId="4527" xr:uid="{00000000-0005-0000-0000-0000FE050000}"/>
    <cellStyle name="Calculation 2 11 3 3" xfId="4505" xr:uid="{00000000-0005-0000-0000-0000FE050000}"/>
    <cellStyle name="Calculation 2 12" xfId="3281" xr:uid="{00000000-0005-0000-0000-0000FD050000}"/>
    <cellStyle name="Calculation 2 12 2" xfId="3970" xr:uid="{00000000-0005-0000-0000-0000FE050000}"/>
    <cellStyle name="Calculation 2 12 2 2" xfId="4782" xr:uid="{00000000-0005-0000-0000-000000060000}"/>
    <cellStyle name="Calculation 2 12 2 3" xfId="5196" xr:uid="{00000000-0005-0000-0000-000000060000}"/>
    <cellStyle name="Calculation 2 13" xfId="3647" xr:uid="{00000000-0005-0000-0000-0000FF050000}"/>
    <cellStyle name="Calculation 2 13 2" xfId="4525" xr:uid="{00000000-0005-0000-0000-000001060000}"/>
    <cellStyle name="Calculation 2 13 3" xfId="4507" xr:uid="{00000000-0005-0000-0000-000001060000}"/>
    <cellStyle name="Calculation 2 2" xfId="1540" xr:uid="{00000000-0005-0000-0000-000000060000}"/>
    <cellStyle name="Calculation 2 2 2" xfId="3284" xr:uid="{00000000-0005-0000-0000-000001060000}"/>
    <cellStyle name="Calculation 2 2 2 2" xfId="3973" xr:uid="{00000000-0005-0000-0000-000002060000}"/>
    <cellStyle name="Calculation 2 2 2 2 2" xfId="4785" xr:uid="{00000000-0005-0000-0000-000004060000}"/>
    <cellStyle name="Calculation 2 2 2 2 3" xfId="5199" xr:uid="{00000000-0005-0000-0000-000004060000}"/>
    <cellStyle name="Calculation 2 2 3" xfId="3650" xr:uid="{00000000-0005-0000-0000-000003060000}"/>
    <cellStyle name="Calculation 2 2 3 2" xfId="4528" xr:uid="{00000000-0005-0000-0000-000005060000}"/>
    <cellStyle name="Calculation 2 2 3 3" xfId="4504" xr:uid="{00000000-0005-0000-0000-000005060000}"/>
    <cellStyle name="Calculation 2 3" xfId="1541" xr:uid="{00000000-0005-0000-0000-000004060000}"/>
    <cellStyle name="Calculation 2 3 2" xfId="3285" xr:uid="{00000000-0005-0000-0000-000005060000}"/>
    <cellStyle name="Calculation 2 3 2 2" xfId="3974" xr:uid="{00000000-0005-0000-0000-000006060000}"/>
    <cellStyle name="Calculation 2 3 2 2 2" xfId="4786" xr:uid="{00000000-0005-0000-0000-000008060000}"/>
    <cellStyle name="Calculation 2 3 2 2 3" xfId="5200" xr:uid="{00000000-0005-0000-0000-000008060000}"/>
    <cellStyle name="Calculation 2 3 3" xfId="3651" xr:uid="{00000000-0005-0000-0000-000007060000}"/>
    <cellStyle name="Calculation 2 3 3 2" xfId="4529" xr:uid="{00000000-0005-0000-0000-000009060000}"/>
    <cellStyle name="Calculation 2 3 3 3" xfId="4503" xr:uid="{00000000-0005-0000-0000-000009060000}"/>
    <cellStyle name="Calculation 2 4" xfId="1542" xr:uid="{00000000-0005-0000-0000-000008060000}"/>
    <cellStyle name="Calculation 2 4 2" xfId="3286" xr:uid="{00000000-0005-0000-0000-000009060000}"/>
    <cellStyle name="Calculation 2 4 2 2" xfId="3975" xr:uid="{00000000-0005-0000-0000-00000A060000}"/>
    <cellStyle name="Calculation 2 4 2 2 2" xfId="4787" xr:uid="{00000000-0005-0000-0000-00000C060000}"/>
    <cellStyle name="Calculation 2 4 2 2 3" xfId="5201" xr:uid="{00000000-0005-0000-0000-00000C060000}"/>
    <cellStyle name="Calculation 2 4 3" xfId="3652" xr:uid="{00000000-0005-0000-0000-00000B060000}"/>
    <cellStyle name="Calculation 2 4 3 2" xfId="4530" xr:uid="{00000000-0005-0000-0000-00000D060000}"/>
    <cellStyle name="Calculation 2 4 3 3" xfId="4502" xr:uid="{00000000-0005-0000-0000-00000D060000}"/>
    <cellStyle name="Calculation 2 5" xfId="1543" xr:uid="{00000000-0005-0000-0000-00000C060000}"/>
    <cellStyle name="Calculation 2 5 2" xfId="3287" xr:uid="{00000000-0005-0000-0000-00000D060000}"/>
    <cellStyle name="Calculation 2 5 2 2" xfId="3976" xr:uid="{00000000-0005-0000-0000-00000E060000}"/>
    <cellStyle name="Calculation 2 5 2 2 2" xfId="4788" xr:uid="{00000000-0005-0000-0000-000010060000}"/>
    <cellStyle name="Calculation 2 5 2 2 3" xfId="5202" xr:uid="{00000000-0005-0000-0000-000010060000}"/>
    <cellStyle name="Calculation 2 5 3" xfId="3653" xr:uid="{00000000-0005-0000-0000-00000F060000}"/>
    <cellStyle name="Calculation 2 5 3 2" xfId="4531" xr:uid="{00000000-0005-0000-0000-000011060000}"/>
    <cellStyle name="Calculation 2 5 3 3" xfId="4501" xr:uid="{00000000-0005-0000-0000-000011060000}"/>
    <cellStyle name="Calculation 2 6" xfId="1544" xr:uid="{00000000-0005-0000-0000-000010060000}"/>
    <cellStyle name="Calculation 2 6 2" xfId="3288" xr:uid="{00000000-0005-0000-0000-000011060000}"/>
    <cellStyle name="Calculation 2 6 2 2" xfId="3977" xr:uid="{00000000-0005-0000-0000-000012060000}"/>
    <cellStyle name="Calculation 2 6 2 2 2" xfId="4789" xr:uid="{00000000-0005-0000-0000-000014060000}"/>
    <cellStyle name="Calculation 2 6 2 2 3" xfId="5203" xr:uid="{00000000-0005-0000-0000-000014060000}"/>
    <cellStyle name="Calculation 2 6 3" xfId="3654" xr:uid="{00000000-0005-0000-0000-000013060000}"/>
    <cellStyle name="Calculation 2 6 3 2" xfId="4532" xr:uid="{00000000-0005-0000-0000-000015060000}"/>
    <cellStyle name="Calculation 2 6 3 3" xfId="4500" xr:uid="{00000000-0005-0000-0000-000015060000}"/>
    <cellStyle name="Calculation 2 7" xfId="1545" xr:uid="{00000000-0005-0000-0000-000014060000}"/>
    <cellStyle name="Calculation 2 7 2" xfId="3289" xr:uid="{00000000-0005-0000-0000-000015060000}"/>
    <cellStyle name="Calculation 2 7 2 2" xfId="3978" xr:uid="{00000000-0005-0000-0000-000016060000}"/>
    <cellStyle name="Calculation 2 7 2 2 2" xfId="4790" xr:uid="{00000000-0005-0000-0000-000018060000}"/>
    <cellStyle name="Calculation 2 7 2 2 3" xfId="5204" xr:uid="{00000000-0005-0000-0000-000018060000}"/>
    <cellStyle name="Calculation 2 7 3" xfId="3655" xr:uid="{00000000-0005-0000-0000-000017060000}"/>
    <cellStyle name="Calculation 2 7 3 2" xfId="4533" xr:uid="{00000000-0005-0000-0000-000019060000}"/>
    <cellStyle name="Calculation 2 7 3 3" xfId="4499" xr:uid="{00000000-0005-0000-0000-000019060000}"/>
    <cellStyle name="Calculation 2 8" xfId="1546" xr:uid="{00000000-0005-0000-0000-000018060000}"/>
    <cellStyle name="Calculation 2 8 2" xfId="3290" xr:uid="{00000000-0005-0000-0000-000019060000}"/>
    <cellStyle name="Calculation 2 8 2 2" xfId="3979" xr:uid="{00000000-0005-0000-0000-00001A060000}"/>
    <cellStyle name="Calculation 2 8 2 2 2" xfId="4791" xr:uid="{00000000-0005-0000-0000-00001C060000}"/>
    <cellStyle name="Calculation 2 8 2 2 3" xfId="5205" xr:uid="{00000000-0005-0000-0000-00001C060000}"/>
    <cellStyle name="Calculation 2 8 3" xfId="3656" xr:uid="{00000000-0005-0000-0000-00001B060000}"/>
    <cellStyle name="Calculation 2 8 3 2" xfId="4534" xr:uid="{00000000-0005-0000-0000-00001D060000}"/>
    <cellStyle name="Calculation 2 8 3 3" xfId="4498" xr:uid="{00000000-0005-0000-0000-00001D060000}"/>
    <cellStyle name="Calculation 2 9" xfId="1547" xr:uid="{00000000-0005-0000-0000-00001C060000}"/>
    <cellStyle name="Calculation 2 9 2" xfId="3291" xr:uid="{00000000-0005-0000-0000-00001D060000}"/>
    <cellStyle name="Calculation 2 9 2 2" xfId="3980" xr:uid="{00000000-0005-0000-0000-00001E060000}"/>
    <cellStyle name="Calculation 2 9 2 2 2" xfId="4792" xr:uid="{00000000-0005-0000-0000-000020060000}"/>
    <cellStyle name="Calculation 2 9 2 2 3" xfId="5206" xr:uid="{00000000-0005-0000-0000-000020060000}"/>
    <cellStyle name="Calculation 2 9 3" xfId="3657" xr:uid="{00000000-0005-0000-0000-00001F060000}"/>
    <cellStyle name="Calculation 2 9 3 2" xfId="4535" xr:uid="{00000000-0005-0000-0000-000021060000}"/>
    <cellStyle name="Calculation 2 9 3 3" xfId="4497" xr:uid="{00000000-0005-0000-0000-000021060000}"/>
    <cellStyle name="Calculation 3" xfId="1548" xr:uid="{00000000-0005-0000-0000-000020060000}"/>
    <cellStyle name="Calculation 3 10" xfId="1549" xr:uid="{00000000-0005-0000-0000-000021060000}"/>
    <cellStyle name="Calculation 3 10 2" xfId="3293" xr:uid="{00000000-0005-0000-0000-000022060000}"/>
    <cellStyle name="Calculation 3 10 2 2" xfId="3982" xr:uid="{00000000-0005-0000-0000-000023060000}"/>
    <cellStyle name="Calculation 3 10 2 2 2" xfId="4794" xr:uid="{00000000-0005-0000-0000-000025060000}"/>
    <cellStyle name="Calculation 3 10 2 2 3" xfId="5208" xr:uid="{00000000-0005-0000-0000-000025060000}"/>
    <cellStyle name="Calculation 3 10 3" xfId="3659" xr:uid="{00000000-0005-0000-0000-000024060000}"/>
    <cellStyle name="Calculation 3 10 3 2" xfId="4537" xr:uid="{00000000-0005-0000-0000-000026060000}"/>
    <cellStyle name="Calculation 3 10 3 3" xfId="4495" xr:uid="{00000000-0005-0000-0000-000026060000}"/>
    <cellStyle name="Calculation 3 11" xfId="1550" xr:uid="{00000000-0005-0000-0000-000025060000}"/>
    <cellStyle name="Calculation 3 11 2" xfId="3294" xr:uid="{00000000-0005-0000-0000-000026060000}"/>
    <cellStyle name="Calculation 3 11 2 2" xfId="3983" xr:uid="{00000000-0005-0000-0000-000027060000}"/>
    <cellStyle name="Calculation 3 11 2 2 2" xfId="4795" xr:uid="{00000000-0005-0000-0000-000029060000}"/>
    <cellStyle name="Calculation 3 11 2 2 3" xfId="5209" xr:uid="{00000000-0005-0000-0000-000029060000}"/>
    <cellStyle name="Calculation 3 11 3" xfId="3660" xr:uid="{00000000-0005-0000-0000-000028060000}"/>
    <cellStyle name="Calculation 3 11 3 2" xfId="4538" xr:uid="{00000000-0005-0000-0000-00002A060000}"/>
    <cellStyle name="Calculation 3 11 3 3" xfId="4494" xr:uid="{00000000-0005-0000-0000-00002A060000}"/>
    <cellStyle name="Calculation 3 12" xfId="3292" xr:uid="{00000000-0005-0000-0000-000029060000}"/>
    <cellStyle name="Calculation 3 12 2" xfId="3981" xr:uid="{00000000-0005-0000-0000-00002A060000}"/>
    <cellStyle name="Calculation 3 12 2 2" xfId="4793" xr:uid="{00000000-0005-0000-0000-00002C060000}"/>
    <cellStyle name="Calculation 3 12 2 3" xfId="5207" xr:uid="{00000000-0005-0000-0000-00002C060000}"/>
    <cellStyle name="Calculation 3 13" xfId="3658" xr:uid="{00000000-0005-0000-0000-00002B060000}"/>
    <cellStyle name="Calculation 3 13 2" xfId="4536" xr:uid="{00000000-0005-0000-0000-00002D060000}"/>
    <cellStyle name="Calculation 3 13 3" xfId="4496" xr:uid="{00000000-0005-0000-0000-00002D060000}"/>
    <cellStyle name="Calculation 3 2" xfId="1551" xr:uid="{00000000-0005-0000-0000-00002C060000}"/>
    <cellStyle name="Calculation 3 2 2" xfId="3295" xr:uid="{00000000-0005-0000-0000-00002D060000}"/>
    <cellStyle name="Calculation 3 2 2 2" xfId="3984" xr:uid="{00000000-0005-0000-0000-00002E060000}"/>
    <cellStyle name="Calculation 3 2 2 2 2" xfId="4796" xr:uid="{00000000-0005-0000-0000-000030060000}"/>
    <cellStyle name="Calculation 3 2 2 2 3" xfId="5210" xr:uid="{00000000-0005-0000-0000-000030060000}"/>
    <cellStyle name="Calculation 3 2 3" xfId="3661" xr:uid="{00000000-0005-0000-0000-00002F060000}"/>
    <cellStyle name="Calculation 3 2 3 2" xfId="4539" xr:uid="{00000000-0005-0000-0000-000031060000}"/>
    <cellStyle name="Calculation 3 2 3 3" xfId="4493" xr:uid="{00000000-0005-0000-0000-000031060000}"/>
    <cellStyle name="Calculation 3 3" xfId="1552" xr:uid="{00000000-0005-0000-0000-000030060000}"/>
    <cellStyle name="Calculation 3 3 2" xfId="3296" xr:uid="{00000000-0005-0000-0000-000031060000}"/>
    <cellStyle name="Calculation 3 3 2 2" xfId="3985" xr:uid="{00000000-0005-0000-0000-000032060000}"/>
    <cellStyle name="Calculation 3 3 2 2 2" xfId="4797" xr:uid="{00000000-0005-0000-0000-000034060000}"/>
    <cellStyle name="Calculation 3 3 2 2 3" xfId="5211" xr:uid="{00000000-0005-0000-0000-000034060000}"/>
    <cellStyle name="Calculation 3 3 3" xfId="3662" xr:uid="{00000000-0005-0000-0000-000033060000}"/>
    <cellStyle name="Calculation 3 3 3 2" xfId="4540" xr:uid="{00000000-0005-0000-0000-000035060000}"/>
    <cellStyle name="Calculation 3 3 3 3" xfId="4492" xr:uid="{00000000-0005-0000-0000-000035060000}"/>
    <cellStyle name="Calculation 3 4" xfId="1553" xr:uid="{00000000-0005-0000-0000-000034060000}"/>
    <cellStyle name="Calculation 3 4 2" xfId="3297" xr:uid="{00000000-0005-0000-0000-000035060000}"/>
    <cellStyle name="Calculation 3 4 2 2" xfId="3986" xr:uid="{00000000-0005-0000-0000-000036060000}"/>
    <cellStyle name="Calculation 3 4 2 2 2" xfId="4798" xr:uid="{00000000-0005-0000-0000-000038060000}"/>
    <cellStyle name="Calculation 3 4 2 2 3" xfId="5212" xr:uid="{00000000-0005-0000-0000-000038060000}"/>
    <cellStyle name="Calculation 3 4 3" xfId="3663" xr:uid="{00000000-0005-0000-0000-000037060000}"/>
    <cellStyle name="Calculation 3 4 3 2" xfId="4541" xr:uid="{00000000-0005-0000-0000-000039060000}"/>
    <cellStyle name="Calculation 3 4 3 3" xfId="4491" xr:uid="{00000000-0005-0000-0000-000039060000}"/>
    <cellStyle name="Calculation 3 5" xfId="1554" xr:uid="{00000000-0005-0000-0000-000038060000}"/>
    <cellStyle name="Calculation 3 5 2" xfId="3298" xr:uid="{00000000-0005-0000-0000-000039060000}"/>
    <cellStyle name="Calculation 3 5 2 2" xfId="3987" xr:uid="{00000000-0005-0000-0000-00003A060000}"/>
    <cellStyle name="Calculation 3 5 2 2 2" xfId="4799" xr:uid="{00000000-0005-0000-0000-00003C060000}"/>
    <cellStyle name="Calculation 3 5 2 2 3" xfId="5213" xr:uid="{00000000-0005-0000-0000-00003C060000}"/>
    <cellStyle name="Calculation 3 5 3" xfId="3664" xr:uid="{00000000-0005-0000-0000-00003B060000}"/>
    <cellStyle name="Calculation 3 5 3 2" xfId="4542" xr:uid="{00000000-0005-0000-0000-00003D060000}"/>
    <cellStyle name="Calculation 3 5 3 3" xfId="4490" xr:uid="{00000000-0005-0000-0000-00003D060000}"/>
    <cellStyle name="Calculation 3 6" xfId="1555" xr:uid="{00000000-0005-0000-0000-00003C060000}"/>
    <cellStyle name="Calculation 3 6 2" xfId="3299" xr:uid="{00000000-0005-0000-0000-00003D060000}"/>
    <cellStyle name="Calculation 3 6 2 2" xfId="3988" xr:uid="{00000000-0005-0000-0000-00003E060000}"/>
    <cellStyle name="Calculation 3 6 2 2 2" xfId="4800" xr:uid="{00000000-0005-0000-0000-000040060000}"/>
    <cellStyle name="Calculation 3 6 2 2 3" xfId="5214" xr:uid="{00000000-0005-0000-0000-000040060000}"/>
    <cellStyle name="Calculation 3 6 3" xfId="3665" xr:uid="{00000000-0005-0000-0000-00003F060000}"/>
    <cellStyle name="Calculation 3 6 3 2" xfId="4543" xr:uid="{00000000-0005-0000-0000-000041060000}"/>
    <cellStyle name="Calculation 3 6 3 3" xfId="4489" xr:uid="{00000000-0005-0000-0000-000041060000}"/>
    <cellStyle name="Calculation 3 7" xfId="1556" xr:uid="{00000000-0005-0000-0000-000040060000}"/>
    <cellStyle name="Calculation 3 7 2" xfId="3300" xr:uid="{00000000-0005-0000-0000-000041060000}"/>
    <cellStyle name="Calculation 3 7 2 2" xfId="3989" xr:uid="{00000000-0005-0000-0000-000042060000}"/>
    <cellStyle name="Calculation 3 7 2 2 2" xfId="4801" xr:uid="{00000000-0005-0000-0000-000044060000}"/>
    <cellStyle name="Calculation 3 7 2 2 3" xfId="5215" xr:uid="{00000000-0005-0000-0000-000044060000}"/>
    <cellStyle name="Calculation 3 7 3" xfId="3666" xr:uid="{00000000-0005-0000-0000-000043060000}"/>
    <cellStyle name="Calculation 3 7 3 2" xfId="4544" xr:uid="{00000000-0005-0000-0000-000045060000}"/>
    <cellStyle name="Calculation 3 7 3 3" xfId="4488" xr:uid="{00000000-0005-0000-0000-000045060000}"/>
    <cellStyle name="Calculation 3 8" xfId="1557" xr:uid="{00000000-0005-0000-0000-000044060000}"/>
    <cellStyle name="Calculation 3 8 2" xfId="3301" xr:uid="{00000000-0005-0000-0000-000045060000}"/>
    <cellStyle name="Calculation 3 8 2 2" xfId="3990" xr:uid="{00000000-0005-0000-0000-000046060000}"/>
    <cellStyle name="Calculation 3 8 2 2 2" xfId="4802" xr:uid="{00000000-0005-0000-0000-000048060000}"/>
    <cellStyle name="Calculation 3 8 2 2 3" xfId="5216" xr:uid="{00000000-0005-0000-0000-000048060000}"/>
    <cellStyle name="Calculation 3 8 3" xfId="3667" xr:uid="{00000000-0005-0000-0000-000047060000}"/>
    <cellStyle name="Calculation 3 8 3 2" xfId="4545" xr:uid="{00000000-0005-0000-0000-000049060000}"/>
    <cellStyle name="Calculation 3 8 3 3" xfId="4487" xr:uid="{00000000-0005-0000-0000-000049060000}"/>
    <cellStyle name="Calculation 3 9" xfId="1558" xr:uid="{00000000-0005-0000-0000-000048060000}"/>
    <cellStyle name="Calculation 3 9 2" xfId="3302" xr:uid="{00000000-0005-0000-0000-000049060000}"/>
    <cellStyle name="Calculation 3 9 2 2" xfId="3991" xr:uid="{00000000-0005-0000-0000-00004A060000}"/>
    <cellStyle name="Calculation 3 9 2 2 2" xfId="4803" xr:uid="{00000000-0005-0000-0000-00004C060000}"/>
    <cellStyle name="Calculation 3 9 2 2 3" xfId="5217" xr:uid="{00000000-0005-0000-0000-00004C060000}"/>
    <cellStyle name="Calculation 3 9 3" xfId="3668" xr:uid="{00000000-0005-0000-0000-00004B060000}"/>
    <cellStyle name="Calculation 3 9 3 2" xfId="4546" xr:uid="{00000000-0005-0000-0000-00004D060000}"/>
    <cellStyle name="Calculation 3 9 3 3" xfId="4486" xr:uid="{00000000-0005-0000-0000-00004D060000}"/>
    <cellStyle name="Calculation 4" xfId="1559" xr:uid="{00000000-0005-0000-0000-00004C060000}"/>
    <cellStyle name="Calculation 4 10" xfId="1560" xr:uid="{00000000-0005-0000-0000-00004D060000}"/>
    <cellStyle name="Calculation 4 10 2" xfId="3304" xr:uid="{00000000-0005-0000-0000-00004E060000}"/>
    <cellStyle name="Calculation 4 10 2 2" xfId="3993" xr:uid="{00000000-0005-0000-0000-00004F060000}"/>
    <cellStyle name="Calculation 4 10 2 2 2" xfId="4805" xr:uid="{00000000-0005-0000-0000-000051060000}"/>
    <cellStyle name="Calculation 4 10 2 2 3" xfId="5219" xr:uid="{00000000-0005-0000-0000-000051060000}"/>
    <cellStyle name="Calculation 4 10 3" xfId="3670" xr:uid="{00000000-0005-0000-0000-000050060000}"/>
    <cellStyle name="Calculation 4 10 3 2" xfId="4548" xr:uid="{00000000-0005-0000-0000-000052060000}"/>
    <cellStyle name="Calculation 4 10 3 3" xfId="4484" xr:uid="{00000000-0005-0000-0000-000052060000}"/>
    <cellStyle name="Calculation 4 11" xfId="1561" xr:uid="{00000000-0005-0000-0000-000051060000}"/>
    <cellStyle name="Calculation 4 11 2" xfId="3305" xr:uid="{00000000-0005-0000-0000-000052060000}"/>
    <cellStyle name="Calculation 4 11 2 2" xfId="3994" xr:uid="{00000000-0005-0000-0000-000053060000}"/>
    <cellStyle name="Calculation 4 11 2 2 2" xfId="4806" xr:uid="{00000000-0005-0000-0000-000055060000}"/>
    <cellStyle name="Calculation 4 11 2 2 3" xfId="5220" xr:uid="{00000000-0005-0000-0000-000055060000}"/>
    <cellStyle name="Calculation 4 11 3" xfId="3671" xr:uid="{00000000-0005-0000-0000-000054060000}"/>
    <cellStyle name="Calculation 4 11 3 2" xfId="4549" xr:uid="{00000000-0005-0000-0000-000056060000}"/>
    <cellStyle name="Calculation 4 11 3 3" xfId="4483" xr:uid="{00000000-0005-0000-0000-000056060000}"/>
    <cellStyle name="Calculation 4 12" xfId="3303" xr:uid="{00000000-0005-0000-0000-000055060000}"/>
    <cellStyle name="Calculation 4 12 2" xfId="3992" xr:uid="{00000000-0005-0000-0000-000056060000}"/>
    <cellStyle name="Calculation 4 12 2 2" xfId="4804" xr:uid="{00000000-0005-0000-0000-000058060000}"/>
    <cellStyle name="Calculation 4 12 2 3" xfId="5218" xr:uid="{00000000-0005-0000-0000-000058060000}"/>
    <cellStyle name="Calculation 4 13" xfId="3669" xr:uid="{00000000-0005-0000-0000-000057060000}"/>
    <cellStyle name="Calculation 4 13 2" xfId="4547" xr:uid="{00000000-0005-0000-0000-000059060000}"/>
    <cellStyle name="Calculation 4 13 3" xfId="4485" xr:uid="{00000000-0005-0000-0000-000059060000}"/>
    <cellStyle name="Calculation 4 2" xfId="1562" xr:uid="{00000000-0005-0000-0000-000058060000}"/>
    <cellStyle name="Calculation 4 2 2" xfId="3306" xr:uid="{00000000-0005-0000-0000-000059060000}"/>
    <cellStyle name="Calculation 4 2 2 2" xfId="3995" xr:uid="{00000000-0005-0000-0000-00005A060000}"/>
    <cellStyle name="Calculation 4 2 2 2 2" xfId="4807" xr:uid="{00000000-0005-0000-0000-00005C060000}"/>
    <cellStyle name="Calculation 4 2 2 2 3" xfId="5221" xr:uid="{00000000-0005-0000-0000-00005C060000}"/>
    <cellStyle name="Calculation 4 2 3" xfId="3672" xr:uid="{00000000-0005-0000-0000-00005B060000}"/>
    <cellStyle name="Calculation 4 2 3 2" xfId="4550" xr:uid="{00000000-0005-0000-0000-00005D060000}"/>
    <cellStyle name="Calculation 4 2 3 3" xfId="4482" xr:uid="{00000000-0005-0000-0000-00005D060000}"/>
    <cellStyle name="Calculation 4 3" xfId="1563" xr:uid="{00000000-0005-0000-0000-00005C060000}"/>
    <cellStyle name="Calculation 4 3 2" xfId="3307" xr:uid="{00000000-0005-0000-0000-00005D060000}"/>
    <cellStyle name="Calculation 4 3 2 2" xfId="3996" xr:uid="{00000000-0005-0000-0000-00005E060000}"/>
    <cellStyle name="Calculation 4 3 2 2 2" xfId="4808" xr:uid="{00000000-0005-0000-0000-000060060000}"/>
    <cellStyle name="Calculation 4 3 2 2 3" xfId="5222" xr:uid="{00000000-0005-0000-0000-000060060000}"/>
    <cellStyle name="Calculation 4 3 3" xfId="3673" xr:uid="{00000000-0005-0000-0000-00005F060000}"/>
    <cellStyle name="Calculation 4 3 3 2" xfId="4551" xr:uid="{00000000-0005-0000-0000-000061060000}"/>
    <cellStyle name="Calculation 4 3 3 3" xfId="4481" xr:uid="{00000000-0005-0000-0000-000061060000}"/>
    <cellStyle name="Calculation 4 4" xfId="1564" xr:uid="{00000000-0005-0000-0000-000060060000}"/>
    <cellStyle name="Calculation 4 4 2" xfId="3308" xr:uid="{00000000-0005-0000-0000-000061060000}"/>
    <cellStyle name="Calculation 4 4 2 2" xfId="3997" xr:uid="{00000000-0005-0000-0000-000062060000}"/>
    <cellStyle name="Calculation 4 4 2 2 2" xfId="4809" xr:uid="{00000000-0005-0000-0000-000064060000}"/>
    <cellStyle name="Calculation 4 4 2 2 3" xfId="5223" xr:uid="{00000000-0005-0000-0000-000064060000}"/>
    <cellStyle name="Calculation 4 4 3" xfId="3674" xr:uid="{00000000-0005-0000-0000-000063060000}"/>
    <cellStyle name="Calculation 4 4 3 2" xfId="4552" xr:uid="{00000000-0005-0000-0000-000065060000}"/>
    <cellStyle name="Calculation 4 4 3 3" xfId="4480" xr:uid="{00000000-0005-0000-0000-000065060000}"/>
    <cellStyle name="Calculation 4 5" xfId="1565" xr:uid="{00000000-0005-0000-0000-000064060000}"/>
    <cellStyle name="Calculation 4 5 2" xfId="3309" xr:uid="{00000000-0005-0000-0000-000065060000}"/>
    <cellStyle name="Calculation 4 5 2 2" xfId="3998" xr:uid="{00000000-0005-0000-0000-000066060000}"/>
    <cellStyle name="Calculation 4 5 2 2 2" xfId="4810" xr:uid="{00000000-0005-0000-0000-000068060000}"/>
    <cellStyle name="Calculation 4 5 2 2 3" xfId="5224" xr:uid="{00000000-0005-0000-0000-000068060000}"/>
    <cellStyle name="Calculation 4 5 3" xfId="3675" xr:uid="{00000000-0005-0000-0000-000067060000}"/>
    <cellStyle name="Calculation 4 5 3 2" xfId="4553" xr:uid="{00000000-0005-0000-0000-000069060000}"/>
    <cellStyle name="Calculation 4 5 3 3" xfId="4479" xr:uid="{00000000-0005-0000-0000-000069060000}"/>
    <cellStyle name="Calculation 4 6" xfId="1566" xr:uid="{00000000-0005-0000-0000-000068060000}"/>
    <cellStyle name="Calculation 4 6 2" xfId="3310" xr:uid="{00000000-0005-0000-0000-000069060000}"/>
    <cellStyle name="Calculation 4 6 2 2" xfId="3999" xr:uid="{00000000-0005-0000-0000-00006A060000}"/>
    <cellStyle name="Calculation 4 6 2 2 2" xfId="4811" xr:uid="{00000000-0005-0000-0000-00006C060000}"/>
    <cellStyle name="Calculation 4 6 2 2 3" xfId="5225" xr:uid="{00000000-0005-0000-0000-00006C060000}"/>
    <cellStyle name="Calculation 4 6 3" xfId="3676" xr:uid="{00000000-0005-0000-0000-00006B060000}"/>
    <cellStyle name="Calculation 4 6 3 2" xfId="4554" xr:uid="{00000000-0005-0000-0000-00006D060000}"/>
    <cellStyle name="Calculation 4 6 3 3" xfId="4478" xr:uid="{00000000-0005-0000-0000-00006D060000}"/>
    <cellStyle name="Calculation 4 7" xfId="1567" xr:uid="{00000000-0005-0000-0000-00006C060000}"/>
    <cellStyle name="Calculation 4 7 2" xfId="3311" xr:uid="{00000000-0005-0000-0000-00006D060000}"/>
    <cellStyle name="Calculation 4 7 2 2" xfId="4000" xr:uid="{00000000-0005-0000-0000-00006E060000}"/>
    <cellStyle name="Calculation 4 7 2 2 2" xfId="4812" xr:uid="{00000000-0005-0000-0000-000070060000}"/>
    <cellStyle name="Calculation 4 7 2 2 3" xfId="5226" xr:uid="{00000000-0005-0000-0000-000070060000}"/>
    <cellStyle name="Calculation 4 7 3" xfId="3677" xr:uid="{00000000-0005-0000-0000-00006F060000}"/>
    <cellStyle name="Calculation 4 7 3 2" xfId="4555" xr:uid="{00000000-0005-0000-0000-000071060000}"/>
    <cellStyle name="Calculation 4 7 3 3" xfId="4477" xr:uid="{00000000-0005-0000-0000-000071060000}"/>
    <cellStyle name="Calculation 4 8" xfId="1568" xr:uid="{00000000-0005-0000-0000-000070060000}"/>
    <cellStyle name="Calculation 4 8 2" xfId="3312" xr:uid="{00000000-0005-0000-0000-000071060000}"/>
    <cellStyle name="Calculation 4 8 2 2" xfId="4001" xr:uid="{00000000-0005-0000-0000-000072060000}"/>
    <cellStyle name="Calculation 4 8 2 2 2" xfId="4813" xr:uid="{00000000-0005-0000-0000-000074060000}"/>
    <cellStyle name="Calculation 4 8 2 2 3" xfId="5227" xr:uid="{00000000-0005-0000-0000-000074060000}"/>
    <cellStyle name="Calculation 4 8 3" xfId="3678" xr:uid="{00000000-0005-0000-0000-000073060000}"/>
    <cellStyle name="Calculation 4 8 3 2" xfId="4556" xr:uid="{00000000-0005-0000-0000-000075060000}"/>
    <cellStyle name="Calculation 4 8 3 3" xfId="4476" xr:uid="{00000000-0005-0000-0000-000075060000}"/>
    <cellStyle name="Calculation 4 9" xfId="1569" xr:uid="{00000000-0005-0000-0000-000074060000}"/>
    <cellStyle name="Calculation 4 9 2" xfId="3313" xr:uid="{00000000-0005-0000-0000-000075060000}"/>
    <cellStyle name="Calculation 4 9 2 2" xfId="4002" xr:uid="{00000000-0005-0000-0000-000076060000}"/>
    <cellStyle name="Calculation 4 9 2 2 2" xfId="4814" xr:uid="{00000000-0005-0000-0000-000078060000}"/>
    <cellStyle name="Calculation 4 9 2 2 3" xfId="5228" xr:uid="{00000000-0005-0000-0000-000078060000}"/>
    <cellStyle name="Calculation 4 9 3" xfId="3679" xr:uid="{00000000-0005-0000-0000-000077060000}"/>
    <cellStyle name="Calculation 4 9 3 2" xfId="4557" xr:uid="{00000000-0005-0000-0000-000079060000}"/>
    <cellStyle name="Calculation 4 9 3 3" xfId="4475" xr:uid="{00000000-0005-0000-0000-000079060000}"/>
    <cellStyle name="Calculation 5" xfId="1570" xr:uid="{00000000-0005-0000-0000-000078060000}"/>
    <cellStyle name="Calculation 5 10" xfId="1571" xr:uid="{00000000-0005-0000-0000-000079060000}"/>
    <cellStyle name="Calculation 5 10 2" xfId="3315" xr:uid="{00000000-0005-0000-0000-00007A060000}"/>
    <cellStyle name="Calculation 5 10 2 2" xfId="4004" xr:uid="{00000000-0005-0000-0000-00007B060000}"/>
    <cellStyle name="Calculation 5 10 2 2 2" xfId="4816" xr:uid="{00000000-0005-0000-0000-00007D060000}"/>
    <cellStyle name="Calculation 5 10 2 2 3" xfId="5230" xr:uid="{00000000-0005-0000-0000-00007D060000}"/>
    <cellStyle name="Calculation 5 10 3" xfId="3681" xr:uid="{00000000-0005-0000-0000-00007C060000}"/>
    <cellStyle name="Calculation 5 10 3 2" xfId="4559" xr:uid="{00000000-0005-0000-0000-00007E060000}"/>
    <cellStyle name="Calculation 5 10 3 3" xfId="4473" xr:uid="{00000000-0005-0000-0000-00007E060000}"/>
    <cellStyle name="Calculation 5 11" xfId="1572" xr:uid="{00000000-0005-0000-0000-00007D060000}"/>
    <cellStyle name="Calculation 5 11 2" xfId="3316" xr:uid="{00000000-0005-0000-0000-00007E060000}"/>
    <cellStyle name="Calculation 5 11 2 2" xfId="4005" xr:uid="{00000000-0005-0000-0000-00007F060000}"/>
    <cellStyle name="Calculation 5 11 2 2 2" xfId="4817" xr:uid="{00000000-0005-0000-0000-000081060000}"/>
    <cellStyle name="Calculation 5 11 2 2 3" xfId="5231" xr:uid="{00000000-0005-0000-0000-000081060000}"/>
    <cellStyle name="Calculation 5 11 3" xfId="3682" xr:uid="{00000000-0005-0000-0000-000080060000}"/>
    <cellStyle name="Calculation 5 11 3 2" xfId="4560" xr:uid="{00000000-0005-0000-0000-000082060000}"/>
    <cellStyle name="Calculation 5 11 3 3" xfId="4472" xr:uid="{00000000-0005-0000-0000-000082060000}"/>
    <cellStyle name="Calculation 5 12" xfId="3314" xr:uid="{00000000-0005-0000-0000-000081060000}"/>
    <cellStyle name="Calculation 5 12 2" xfId="4003" xr:uid="{00000000-0005-0000-0000-000082060000}"/>
    <cellStyle name="Calculation 5 12 2 2" xfId="4815" xr:uid="{00000000-0005-0000-0000-000084060000}"/>
    <cellStyle name="Calculation 5 12 2 3" xfId="5229" xr:uid="{00000000-0005-0000-0000-000084060000}"/>
    <cellStyle name="Calculation 5 13" xfId="3680" xr:uid="{00000000-0005-0000-0000-000083060000}"/>
    <cellStyle name="Calculation 5 13 2" xfId="4558" xr:uid="{00000000-0005-0000-0000-000085060000}"/>
    <cellStyle name="Calculation 5 13 3" xfId="4474" xr:uid="{00000000-0005-0000-0000-000085060000}"/>
    <cellStyle name="Calculation 5 2" xfId="1573" xr:uid="{00000000-0005-0000-0000-000084060000}"/>
    <cellStyle name="Calculation 5 2 2" xfId="3317" xr:uid="{00000000-0005-0000-0000-000085060000}"/>
    <cellStyle name="Calculation 5 2 2 2" xfId="4006" xr:uid="{00000000-0005-0000-0000-000086060000}"/>
    <cellStyle name="Calculation 5 2 2 2 2" xfId="4818" xr:uid="{00000000-0005-0000-0000-000088060000}"/>
    <cellStyle name="Calculation 5 2 2 2 3" xfId="5232" xr:uid="{00000000-0005-0000-0000-000088060000}"/>
    <cellStyle name="Calculation 5 2 3" xfId="3683" xr:uid="{00000000-0005-0000-0000-000087060000}"/>
    <cellStyle name="Calculation 5 2 3 2" xfId="4561" xr:uid="{00000000-0005-0000-0000-000089060000}"/>
    <cellStyle name="Calculation 5 2 3 3" xfId="4471" xr:uid="{00000000-0005-0000-0000-000089060000}"/>
    <cellStyle name="Calculation 5 3" xfId="1574" xr:uid="{00000000-0005-0000-0000-000088060000}"/>
    <cellStyle name="Calculation 5 3 2" xfId="3318" xr:uid="{00000000-0005-0000-0000-000089060000}"/>
    <cellStyle name="Calculation 5 3 2 2" xfId="4007" xr:uid="{00000000-0005-0000-0000-00008A060000}"/>
    <cellStyle name="Calculation 5 3 2 2 2" xfId="4819" xr:uid="{00000000-0005-0000-0000-00008C060000}"/>
    <cellStyle name="Calculation 5 3 2 2 3" xfId="5233" xr:uid="{00000000-0005-0000-0000-00008C060000}"/>
    <cellStyle name="Calculation 5 3 3" xfId="3684" xr:uid="{00000000-0005-0000-0000-00008B060000}"/>
    <cellStyle name="Calculation 5 3 3 2" xfId="4562" xr:uid="{00000000-0005-0000-0000-00008D060000}"/>
    <cellStyle name="Calculation 5 3 3 3" xfId="4470" xr:uid="{00000000-0005-0000-0000-00008D060000}"/>
    <cellStyle name="Calculation 5 4" xfId="1575" xr:uid="{00000000-0005-0000-0000-00008C060000}"/>
    <cellStyle name="Calculation 5 4 2" xfId="3319" xr:uid="{00000000-0005-0000-0000-00008D060000}"/>
    <cellStyle name="Calculation 5 4 2 2" xfId="4008" xr:uid="{00000000-0005-0000-0000-00008E060000}"/>
    <cellStyle name="Calculation 5 4 2 2 2" xfId="4820" xr:uid="{00000000-0005-0000-0000-000090060000}"/>
    <cellStyle name="Calculation 5 4 2 2 3" xfId="5234" xr:uid="{00000000-0005-0000-0000-000090060000}"/>
    <cellStyle name="Calculation 5 4 3" xfId="3685" xr:uid="{00000000-0005-0000-0000-00008F060000}"/>
    <cellStyle name="Calculation 5 4 3 2" xfId="4563" xr:uid="{00000000-0005-0000-0000-000091060000}"/>
    <cellStyle name="Calculation 5 4 3 3" xfId="4469" xr:uid="{00000000-0005-0000-0000-000091060000}"/>
    <cellStyle name="Calculation 5 5" xfId="1576" xr:uid="{00000000-0005-0000-0000-000090060000}"/>
    <cellStyle name="Calculation 5 5 2" xfId="3320" xr:uid="{00000000-0005-0000-0000-000091060000}"/>
    <cellStyle name="Calculation 5 5 2 2" xfId="4009" xr:uid="{00000000-0005-0000-0000-000092060000}"/>
    <cellStyle name="Calculation 5 5 2 2 2" xfId="4821" xr:uid="{00000000-0005-0000-0000-000094060000}"/>
    <cellStyle name="Calculation 5 5 2 2 3" xfId="5235" xr:uid="{00000000-0005-0000-0000-000094060000}"/>
    <cellStyle name="Calculation 5 5 3" xfId="3686" xr:uid="{00000000-0005-0000-0000-000093060000}"/>
    <cellStyle name="Calculation 5 5 3 2" xfId="4564" xr:uid="{00000000-0005-0000-0000-000095060000}"/>
    <cellStyle name="Calculation 5 5 3 3" xfId="4468" xr:uid="{00000000-0005-0000-0000-000095060000}"/>
    <cellStyle name="Calculation 5 6" xfId="1577" xr:uid="{00000000-0005-0000-0000-000094060000}"/>
    <cellStyle name="Calculation 5 6 2" xfId="3321" xr:uid="{00000000-0005-0000-0000-000095060000}"/>
    <cellStyle name="Calculation 5 6 2 2" xfId="4010" xr:uid="{00000000-0005-0000-0000-000096060000}"/>
    <cellStyle name="Calculation 5 6 2 2 2" xfId="4822" xr:uid="{00000000-0005-0000-0000-000098060000}"/>
    <cellStyle name="Calculation 5 6 2 2 3" xfId="5236" xr:uid="{00000000-0005-0000-0000-000098060000}"/>
    <cellStyle name="Calculation 5 6 3" xfId="3687" xr:uid="{00000000-0005-0000-0000-000097060000}"/>
    <cellStyle name="Calculation 5 6 3 2" xfId="4565" xr:uid="{00000000-0005-0000-0000-000099060000}"/>
    <cellStyle name="Calculation 5 6 3 3" xfId="4467" xr:uid="{00000000-0005-0000-0000-000099060000}"/>
    <cellStyle name="Calculation 5 7" xfId="1578" xr:uid="{00000000-0005-0000-0000-000098060000}"/>
    <cellStyle name="Calculation 5 7 2" xfId="3322" xr:uid="{00000000-0005-0000-0000-000099060000}"/>
    <cellStyle name="Calculation 5 7 2 2" xfId="4011" xr:uid="{00000000-0005-0000-0000-00009A060000}"/>
    <cellStyle name="Calculation 5 7 2 2 2" xfId="4823" xr:uid="{00000000-0005-0000-0000-00009C060000}"/>
    <cellStyle name="Calculation 5 7 2 2 3" xfId="5237" xr:uid="{00000000-0005-0000-0000-00009C060000}"/>
    <cellStyle name="Calculation 5 7 3" xfId="3688" xr:uid="{00000000-0005-0000-0000-00009B060000}"/>
    <cellStyle name="Calculation 5 7 3 2" xfId="4566" xr:uid="{00000000-0005-0000-0000-00009D060000}"/>
    <cellStyle name="Calculation 5 7 3 3" xfId="4466" xr:uid="{00000000-0005-0000-0000-00009D060000}"/>
    <cellStyle name="Calculation 5 8" xfId="1579" xr:uid="{00000000-0005-0000-0000-00009C060000}"/>
    <cellStyle name="Calculation 5 8 2" xfId="3323" xr:uid="{00000000-0005-0000-0000-00009D060000}"/>
    <cellStyle name="Calculation 5 8 2 2" xfId="4012" xr:uid="{00000000-0005-0000-0000-00009E060000}"/>
    <cellStyle name="Calculation 5 8 2 2 2" xfId="4824" xr:uid="{00000000-0005-0000-0000-0000A0060000}"/>
    <cellStyle name="Calculation 5 8 2 2 3" xfId="5238" xr:uid="{00000000-0005-0000-0000-0000A0060000}"/>
    <cellStyle name="Calculation 5 8 3" xfId="3689" xr:uid="{00000000-0005-0000-0000-00009F060000}"/>
    <cellStyle name="Calculation 5 8 3 2" xfId="4567" xr:uid="{00000000-0005-0000-0000-0000A1060000}"/>
    <cellStyle name="Calculation 5 8 3 3" xfId="4465" xr:uid="{00000000-0005-0000-0000-0000A1060000}"/>
    <cellStyle name="Calculation 5 9" xfId="1580" xr:uid="{00000000-0005-0000-0000-0000A0060000}"/>
    <cellStyle name="Calculation 5 9 2" xfId="3324" xr:uid="{00000000-0005-0000-0000-0000A1060000}"/>
    <cellStyle name="Calculation 5 9 2 2" xfId="4013" xr:uid="{00000000-0005-0000-0000-0000A2060000}"/>
    <cellStyle name="Calculation 5 9 2 2 2" xfId="4825" xr:uid="{00000000-0005-0000-0000-0000A4060000}"/>
    <cellStyle name="Calculation 5 9 2 2 3" xfId="5239" xr:uid="{00000000-0005-0000-0000-0000A4060000}"/>
    <cellStyle name="Calculation 5 9 3" xfId="3690" xr:uid="{00000000-0005-0000-0000-0000A3060000}"/>
    <cellStyle name="Calculation 5 9 3 2" xfId="4568" xr:uid="{00000000-0005-0000-0000-0000A5060000}"/>
    <cellStyle name="Calculation 5 9 3 3" xfId="4464" xr:uid="{00000000-0005-0000-0000-0000A5060000}"/>
    <cellStyle name="Calculation 6" xfId="1581" xr:uid="{00000000-0005-0000-0000-0000A4060000}"/>
    <cellStyle name="Calculation 6 10" xfId="1582" xr:uid="{00000000-0005-0000-0000-0000A5060000}"/>
    <cellStyle name="Calculation 6 10 2" xfId="3326" xr:uid="{00000000-0005-0000-0000-0000A6060000}"/>
    <cellStyle name="Calculation 6 10 2 2" xfId="4015" xr:uid="{00000000-0005-0000-0000-0000A7060000}"/>
    <cellStyle name="Calculation 6 10 2 2 2" xfId="4827" xr:uid="{00000000-0005-0000-0000-0000A9060000}"/>
    <cellStyle name="Calculation 6 10 2 2 3" xfId="5241" xr:uid="{00000000-0005-0000-0000-0000A9060000}"/>
    <cellStyle name="Calculation 6 10 3" xfId="3692" xr:uid="{00000000-0005-0000-0000-0000A8060000}"/>
    <cellStyle name="Calculation 6 10 3 2" xfId="4570" xr:uid="{00000000-0005-0000-0000-0000AA060000}"/>
    <cellStyle name="Calculation 6 10 3 3" xfId="4462" xr:uid="{00000000-0005-0000-0000-0000AA060000}"/>
    <cellStyle name="Calculation 6 11" xfId="1583" xr:uid="{00000000-0005-0000-0000-0000A9060000}"/>
    <cellStyle name="Calculation 6 11 2" xfId="3327" xr:uid="{00000000-0005-0000-0000-0000AA060000}"/>
    <cellStyle name="Calculation 6 11 2 2" xfId="4016" xr:uid="{00000000-0005-0000-0000-0000AB060000}"/>
    <cellStyle name="Calculation 6 11 2 2 2" xfId="4828" xr:uid="{00000000-0005-0000-0000-0000AD060000}"/>
    <cellStyle name="Calculation 6 11 2 2 3" xfId="5242" xr:uid="{00000000-0005-0000-0000-0000AD060000}"/>
    <cellStyle name="Calculation 6 11 3" xfId="3693" xr:uid="{00000000-0005-0000-0000-0000AC060000}"/>
    <cellStyle name="Calculation 6 11 3 2" xfId="4571" xr:uid="{00000000-0005-0000-0000-0000AE060000}"/>
    <cellStyle name="Calculation 6 11 3 3" xfId="4461" xr:uid="{00000000-0005-0000-0000-0000AE060000}"/>
    <cellStyle name="Calculation 6 12" xfId="3325" xr:uid="{00000000-0005-0000-0000-0000AD060000}"/>
    <cellStyle name="Calculation 6 12 2" xfId="4014" xr:uid="{00000000-0005-0000-0000-0000AE060000}"/>
    <cellStyle name="Calculation 6 12 2 2" xfId="4826" xr:uid="{00000000-0005-0000-0000-0000B0060000}"/>
    <cellStyle name="Calculation 6 12 2 3" xfId="5240" xr:uid="{00000000-0005-0000-0000-0000B0060000}"/>
    <cellStyle name="Calculation 6 13" xfId="3691" xr:uid="{00000000-0005-0000-0000-0000AF060000}"/>
    <cellStyle name="Calculation 6 13 2" xfId="4569" xr:uid="{00000000-0005-0000-0000-0000B1060000}"/>
    <cellStyle name="Calculation 6 13 3" xfId="4463" xr:uid="{00000000-0005-0000-0000-0000B1060000}"/>
    <cellStyle name="Calculation 6 2" xfId="1584" xr:uid="{00000000-0005-0000-0000-0000B0060000}"/>
    <cellStyle name="Calculation 6 2 2" xfId="3328" xr:uid="{00000000-0005-0000-0000-0000B1060000}"/>
    <cellStyle name="Calculation 6 2 2 2" xfId="4017" xr:uid="{00000000-0005-0000-0000-0000B2060000}"/>
    <cellStyle name="Calculation 6 2 2 2 2" xfId="4829" xr:uid="{00000000-0005-0000-0000-0000B4060000}"/>
    <cellStyle name="Calculation 6 2 2 2 3" xfId="5243" xr:uid="{00000000-0005-0000-0000-0000B4060000}"/>
    <cellStyle name="Calculation 6 2 3" xfId="3694" xr:uid="{00000000-0005-0000-0000-0000B3060000}"/>
    <cellStyle name="Calculation 6 2 3 2" xfId="4572" xr:uid="{00000000-0005-0000-0000-0000B5060000}"/>
    <cellStyle name="Calculation 6 2 3 3" xfId="4460" xr:uid="{00000000-0005-0000-0000-0000B5060000}"/>
    <cellStyle name="Calculation 6 3" xfId="1585" xr:uid="{00000000-0005-0000-0000-0000B4060000}"/>
    <cellStyle name="Calculation 6 3 2" xfId="3329" xr:uid="{00000000-0005-0000-0000-0000B5060000}"/>
    <cellStyle name="Calculation 6 3 2 2" xfId="4018" xr:uid="{00000000-0005-0000-0000-0000B6060000}"/>
    <cellStyle name="Calculation 6 3 2 2 2" xfId="4830" xr:uid="{00000000-0005-0000-0000-0000B8060000}"/>
    <cellStyle name="Calculation 6 3 2 2 3" xfId="5244" xr:uid="{00000000-0005-0000-0000-0000B8060000}"/>
    <cellStyle name="Calculation 6 3 3" xfId="3695" xr:uid="{00000000-0005-0000-0000-0000B7060000}"/>
    <cellStyle name="Calculation 6 3 3 2" xfId="4573" xr:uid="{00000000-0005-0000-0000-0000B9060000}"/>
    <cellStyle name="Calculation 6 3 3 3" xfId="4459" xr:uid="{00000000-0005-0000-0000-0000B9060000}"/>
    <cellStyle name="Calculation 6 4" xfId="1586" xr:uid="{00000000-0005-0000-0000-0000B8060000}"/>
    <cellStyle name="Calculation 6 4 2" xfId="3330" xr:uid="{00000000-0005-0000-0000-0000B9060000}"/>
    <cellStyle name="Calculation 6 4 2 2" xfId="4019" xr:uid="{00000000-0005-0000-0000-0000BA060000}"/>
    <cellStyle name="Calculation 6 4 2 2 2" xfId="4831" xr:uid="{00000000-0005-0000-0000-0000BC060000}"/>
    <cellStyle name="Calculation 6 4 2 2 3" xfId="5245" xr:uid="{00000000-0005-0000-0000-0000BC060000}"/>
    <cellStyle name="Calculation 6 4 3" xfId="3696" xr:uid="{00000000-0005-0000-0000-0000BB060000}"/>
    <cellStyle name="Calculation 6 4 3 2" xfId="4574" xr:uid="{00000000-0005-0000-0000-0000BD060000}"/>
    <cellStyle name="Calculation 6 4 3 3" xfId="4458" xr:uid="{00000000-0005-0000-0000-0000BD060000}"/>
    <cellStyle name="Calculation 6 5" xfId="1587" xr:uid="{00000000-0005-0000-0000-0000BC060000}"/>
    <cellStyle name="Calculation 6 5 2" xfId="3331" xr:uid="{00000000-0005-0000-0000-0000BD060000}"/>
    <cellStyle name="Calculation 6 5 2 2" xfId="4020" xr:uid="{00000000-0005-0000-0000-0000BE060000}"/>
    <cellStyle name="Calculation 6 5 2 2 2" xfId="4832" xr:uid="{00000000-0005-0000-0000-0000C0060000}"/>
    <cellStyle name="Calculation 6 5 2 2 3" xfId="5246" xr:uid="{00000000-0005-0000-0000-0000C0060000}"/>
    <cellStyle name="Calculation 6 5 3" xfId="3697" xr:uid="{00000000-0005-0000-0000-0000BF060000}"/>
    <cellStyle name="Calculation 6 5 3 2" xfId="4575" xr:uid="{00000000-0005-0000-0000-0000C1060000}"/>
    <cellStyle name="Calculation 6 5 3 3" xfId="4457" xr:uid="{00000000-0005-0000-0000-0000C1060000}"/>
    <cellStyle name="Calculation 6 6" xfId="1588" xr:uid="{00000000-0005-0000-0000-0000C0060000}"/>
    <cellStyle name="Calculation 6 6 2" xfId="3332" xr:uid="{00000000-0005-0000-0000-0000C1060000}"/>
    <cellStyle name="Calculation 6 6 2 2" xfId="4021" xr:uid="{00000000-0005-0000-0000-0000C2060000}"/>
    <cellStyle name="Calculation 6 6 2 2 2" xfId="4833" xr:uid="{00000000-0005-0000-0000-0000C4060000}"/>
    <cellStyle name="Calculation 6 6 2 2 3" xfId="5247" xr:uid="{00000000-0005-0000-0000-0000C4060000}"/>
    <cellStyle name="Calculation 6 6 3" xfId="3698" xr:uid="{00000000-0005-0000-0000-0000C3060000}"/>
    <cellStyle name="Calculation 6 6 3 2" xfId="4576" xr:uid="{00000000-0005-0000-0000-0000C5060000}"/>
    <cellStyle name="Calculation 6 6 3 3" xfId="4456" xr:uid="{00000000-0005-0000-0000-0000C5060000}"/>
    <cellStyle name="Calculation 6 7" xfId="1589" xr:uid="{00000000-0005-0000-0000-0000C4060000}"/>
    <cellStyle name="Calculation 6 7 2" xfId="3333" xr:uid="{00000000-0005-0000-0000-0000C5060000}"/>
    <cellStyle name="Calculation 6 7 2 2" xfId="4022" xr:uid="{00000000-0005-0000-0000-0000C6060000}"/>
    <cellStyle name="Calculation 6 7 2 2 2" xfId="4834" xr:uid="{00000000-0005-0000-0000-0000C8060000}"/>
    <cellStyle name="Calculation 6 7 2 2 3" xfId="5248" xr:uid="{00000000-0005-0000-0000-0000C8060000}"/>
    <cellStyle name="Calculation 6 7 3" xfId="3699" xr:uid="{00000000-0005-0000-0000-0000C7060000}"/>
    <cellStyle name="Calculation 6 7 3 2" xfId="4577" xr:uid="{00000000-0005-0000-0000-0000C9060000}"/>
    <cellStyle name="Calculation 6 7 3 3" xfId="4455" xr:uid="{00000000-0005-0000-0000-0000C9060000}"/>
    <cellStyle name="Calculation 6 8" xfId="1590" xr:uid="{00000000-0005-0000-0000-0000C8060000}"/>
    <cellStyle name="Calculation 6 8 2" xfId="3334" xr:uid="{00000000-0005-0000-0000-0000C9060000}"/>
    <cellStyle name="Calculation 6 8 2 2" xfId="4023" xr:uid="{00000000-0005-0000-0000-0000CA060000}"/>
    <cellStyle name="Calculation 6 8 2 2 2" xfId="4835" xr:uid="{00000000-0005-0000-0000-0000CC060000}"/>
    <cellStyle name="Calculation 6 8 2 2 3" xfId="5249" xr:uid="{00000000-0005-0000-0000-0000CC060000}"/>
    <cellStyle name="Calculation 6 8 3" xfId="3700" xr:uid="{00000000-0005-0000-0000-0000CB060000}"/>
    <cellStyle name="Calculation 6 8 3 2" xfId="4578" xr:uid="{00000000-0005-0000-0000-0000CD060000}"/>
    <cellStyle name="Calculation 6 8 3 3" xfId="4454" xr:uid="{00000000-0005-0000-0000-0000CD060000}"/>
    <cellStyle name="Calculation 6 9" xfId="1591" xr:uid="{00000000-0005-0000-0000-0000CC060000}"/>
    <cellStyle name="Calculation 6 9 2" xfId="3335" xr:uid="{00000000-0005-0000-0000-0000CD060000}"/>
    <cellStyle name="Calculation 6 9 2 2" xfId="4024" xr:uid="{00000000-0005-0000-0000-0000CE060000}"/>
    <cellStyle name="Calculation 6 9 2 2 2" xfId="4836" xr:uid="{00000000-0005-0000-0000-0000D0060000}"/>
    <cellStyle name="Calculation 6 9 2 2 3" xfId="5250" xr:uid="{00000000-0005-0000-0000-0000D0060000}"/>
    <cellStyle name="Calculation 6 9 3" xfId="3701" xr:uid="{00000000-0005-0000-0000-0000CF060000}"/>
    <cellStyle name="Calculation 6 9 3 2" xfId="4579" xr:uid="{00000000-0005-0000-0000-0000D1060000}"/>
    <cellStyle name="Calculation 6 9 3 3" xfId="4453" xr:uid="{00000000-0005-0000-0000-0000D1060000}"/>
    <cellStyle name="Calculation 7" xfId="1592" xr:uid="{00000000-0005-0000-0000-0000D0060000}"/>
    <cellStyle name="Calculation 7 2" xfId="3336" xr:uid="{00000000-0005-0000-0000-0000D1060000}"/>
    <cellStyle name="Calculation 7 2 2" xfId="4025" xr:uid="{00000000-0005-0000-0000-0000D2060000}"/>
    <cellStyle name="Calculation 7 2 2 2" xfId="4837" xr:uid="{00000000-0005-0000-0000-0000D4060000}"/>
    <cellStyle name="Calculation 7 2 2 3" xfId="5251" xr:uid="{00000000-0005-0000-0000-0000D4060000}"/>
    <cellStyle name="Calculation 7 3" xfId="3702" xr:uid="{00000000-0005-0000-0000-0000D3060000}"/>
    <cellStyle name="Calculation 7 3 2" xfId="4580" xr:uid="{00000000-0005-0000-0000-0000D5060000}"/>
    <cellStyle name="Calculation 7 3 3" xfId="4452" xr:uid="{00000000-0005-0000-0000-0000D5060000}"/>
    <cellStyle name="Calculation 8" xfId="1593" xr:uid="{00000000-0005-0000-0000-0000D4060000}"/>
    <cellStyle name="Calculation 8 2" xfId="3337" xr:uid="{00000000-0005-0000-0000-0000D5060000}"/>
    <cellStyle name="Calculation 8 2 2" xfId="4026" xr:uid="{00000000-0005-0000-0000-0000D6060000}"/>
    <cellStyle name="Calculation 8 2 2 2" xfId="4838" xr:uid="{00000000-0005-0000-0000-0000D8060000}"/>
    <cellStyle name="Calculation 8 2 2 3" xfId="5252" xr:uid="{00000000-0005-0000-0000-0000D8060000}"/>
    <cellStyle name="Calculation 8 3" xfId="3703" xr:uid="{00000000-0005-0000-0000-0000D7060000}"/>
    <cellStyle name="Calculation 8 3 2" xfId="4581" xr:uid="{00000000-0005-0000-0000-0000D9060000}"/>
    <cellStyle name="Calculation 8 3 3" xfId="4451" xr:uid="{00000000-0005-0000-0000-0000D9060000}"/>
    <cellStyle name="Calculation 9" xfId="1594" xr:uid="{00000000-0005-0000-0000-0000D8060000}"/>
    <cellStyle name="Calculation 9 2" xfId="3338" xr:uid="{00000000-0005-0000-0000-0000D9060000}"/>
    <cellStyle name="Calculation 9 2 2" xfId="4027" xr:uid="{00000000-0005-0000-0000-0000DA060000}"/>
    <cellStyle name="Calculation 9 2 2 2" xfId="4839" xr:uid="{00000000-0005-0000-0000-0000DC060000}"/>
    <cellStyle name="Calculation 9 2 2 3" xfId="5253" xr:uid="{00000000-0005-0000-0000-0000DC060000}"/>
    <cellStyle name="Calculation 9 3" xfId="3704" xr:uid="{00000000-0005-0000-0000-0000DB060000}"/>
    <cellStyle name="Calculation 9 3 2" xfId="4582" xr:uid="{00000000-0005-0000-0000-0000DD060000}"/>
    <cellStyle name="Calculation 9 3 3" xfId="4450" xr:uid="{00000000-0005-0000-0000-0000DD060000}"/>
    <cellStyle name="Cella collegata" xfId="4308" xr:uid="{00000000-0005-0000-0000-0000DC060000}"/>
    <cellStyle name="Cella da controllare" xfId="4309" xr:uid="{00000000-0005-0000-0000-0000DD060000}"/>
    <cellStyle name="Check Cell 10" xfId="1595" xr:uid="{00000000-0005-0000-0000-0000DE060000}"/>
    <cellStyle name="Check Cell 2" xfId="1596" xr:uid="{00000000-0005-0000-0000-0000DF060000}"/>
    <cellStyle name="Check Cell 2 10" xfId="1597" xr:uid="{00000000-0005-0000-0000-0000E0060000}"/>
    <cellStyle name="Check Cell 2 11" xfId="1598" xr:uid="{00000000-0005-0000-0000-0000E1060000}"/>
    <cellStyle name="Check Cell 2 2" xfId="1599" xr:uid="{00000000-0005-0000-0000-0000E2060000}"/>
    <cellStyle name="Check Cell 2 3" xfId="1600" xr:uid="{00000000-0005-0000-0000-0000E3060000}"/>
    <cellStyle name="Check Cell 2 4" xfId="1601" xr:uid="{00000000-0005-0000-0000-0000E4060000}"/>
    <cellStyle name="Check Cell 2 5" xfId="1602" xr:uid="{00000000-0005-0000-0000-0000E5060000}"/>
    <cellStyle name="Check Cell 2 6" xfId="1603" xr:uid="{00000000-0005-0000-0000-0000E6060000}"/>
    <cellStyle name="Check Cell 2 7" xfId="1604" xr:uid="{00000000-0005-0000-0000-0000E7060000}"/>
    <cellStyle name="Check Cell 2 8" xfId="1605" xr:uid="{00000000-0005-0000-0000-0000E8060000}"/>
    <cellStyle name="Check Cell 2 9" xfId="1606" xr:uid="{00000000-0005-0000-0000-0000E9060000}"/>
    <cellStyle name="Check Cell 3" xfId="1607" xr:uid="{00000000-0005-0000-0000-0000EA060000}"/>
    <cellStyle name="Check Cell 3 10" xfId="1608" xr:uid="{00000000-0005-0000-0000-0000EB060000}"/>
    <cellStyle name="Check Cell 3 11" xfId="1609" xr:uid="{00000000-0005-0000-0000-0000EC060000}"/>
    <cellStyle name="Check Cell 3 2" xfId="1610" xr:uid="{00000000-0005-0000-0000-0000ED060000}"/>
    <cellStyle name="Check Cell 3 3" xfId="1611" xr:uid="{00000000-0005-0000-0000-0000EE060000}"/>
    <cellStyle name="Check Cell 3 4" xfId="1612" xr:uid="{00000000-0005-0000-0000-0000EF060000}"/>
    <cellStyle name="Check Cell 3 5" xfId="1613" xr:uid="{00000000-0005-0000-0000-0000F0060000}"/>
    <cellStyle name="Check Cell 3 6" xfId="1614" xr:uid="{00000000-0005-0000-0000-0000F1060000}"/>
    <cellStyle name="Check Cell 3 7" xfId="1615" xr:uid="{00000000-0005-0000-0000-0000F2060000}"/>
    <cellStyle name="Check Cell 3 8" xfId="1616" xr:uid="{00000000-0005-0000-0000-0000F3060000}"/>
    <cellStyle name="Check Cell 3 9" xfId="1617" xr:uid="{00000000-0005-0000-0000-0000F4060000}"/>
    <cellStyle name="Check Cell 4" xfId="1618" xr:uid="{00000000-0005-0000-0000-0000F5060000}"/>
    <cellStyle name="Check Cell 4 10" xfId="1619" xr:uid="{00000000-0005-0000-0000-0000F6060000}"/>
    <cellStyle name="Check Cell 4 11" xfId="1620" xr:uid="{00000000-0005-0000-0000-0000F7060000}"/>
    <cellStyle name="Check Cell 4 2" xfId="1621" xr:uid="{00000000-0005-0000-0000-0000F8060000}"/>
    <cellStyle name="Check Cell 4 3" xfId="1622" xr:uid="{00000000-0005-0000-0000-0000F9060000}"/>
    <cellStyle name="Check Cell 4 4" xfId="1623" xr:uid="{00000000-0005-0000-0000-0000FA060000}"/>
    <cellStyle name="Check Cell 4 5" xfId="1624" xr:uid="{00000000-0005-0000-0000-0000FB060000}"/>
    <cellStyle name="Check Cell 4 6" xfId="1625" xr:uid="{00000000-0005-0000-0000-0000FC060000}"/>
    <cellStyle name="Check Cell 4 7" xfId="1626" xr:uid="{00000000-0005-0000-0000-0000FD060000}"/>
    <cellStyle name="Check Cell 4 8" xfId="1627" xr:uid="{00000000-0005-0000-0000-0000FE060000}"/>
    <cellStyle name="Check Cell 4 9" xfId="1628" xr:uid="{00000000-0005-0000-0000-0000FF060000}"/>
    <cellStyle name="Check Cell 5" xfId="1629" xr:uid="{00000000-0005-0000-0000-000000070000}"/>
    <cellStyle name="Check Cell 5 10" xfId="1630" xr:uid="{00000000-0005-0000-0000-000001070000}"/>
    <cellStyle name="Check Cell 5 11" xfId="1631" xr:uid="{00000000-0005-0000-0000-000002070000}"/>
    <cellStyle name="Check Cell 5 2" xfId="1632" xr:uid="{00000000-0005-0000-0000-000003070000}"/>
    <cellStyle name="Check Cell 5 3" xfId="1633" xr:uid="{00000000-0005-0000-0000-000004070000}"/>
    <cellStyle name="Check Cell 5 4" xfId="1634" xr:uid="{00000000-0005-0000-0000-000005070000}"/>
    <cellStyle name="Check Cell 5 5" xfId="1635" xr:uid="{00000000-0005-0000-0000-000006070000}"/>
    <cellStyle name="Check Cell 5 6" xfId="1636" xr:uid="{00000000-0005-0000-0000-000007070000}"/>
    <cellStyle name="Check Cell 5 7" xfId="1637" xr:uid="{00000000-0005-0000-0000-000008070000}"/>
    <cellStyle name="Check Cell 5 8" xfId="1638" xr:uid="{00000000-0005-0000-0000-000009070000}"/>
    <cellStyle name="Check Cell 5 9" xfId="1639" xr:uid="{00000000-0005-0000-0000-00000A070000}"/>
    <cellStyle name="Check Cell 6" xfId="1640" xr:uid="{00000000-0005-0000-0000-00000B070000}"/>
    <cellStyle name="Check Cell 6 10" xfId="1641" xr:uid="{00000000-0005-0000-0000-00000C070000}"/>
    <cellStyle name="Check Cell 6 11" xfId="1642" xr:uid="{00000000-0005-0000-0000-00000D070000}"/>
    <cellStyle name="Check Cell 6 2" xfId="1643" xr:uid="{00000000-0005-0000-0000-00000E070000}"/>
    <cellStyle name="Check Cell 6 3" xfId="1644" xr:uid="{00000000-0005-0000-0000-00000F070000}"/>
    <cellStyle name="Check Cell 6 4" xfId="1645" xr:uid="{00000000-0005-0000-0000-000010070000}"/>
    <cellStyle name="Check Cell 6 5" xfId="1646" xr:uid="{00000000-0005-0000-0000-000011070000}"/>
    <cellStyle name="Check Cell 6 6" xfId="1647" xr:uid="{00000000-0005-0000-0000-000012070000}"/>
    <cellStyle name="Check Cell 6 7" xfId="1648" xr:uid="{00000000-0005-0000-0000-000013070000}"/>
    <cellStyle name="Check Cell 6 8" xfId="1649" xr:uid="{00000000-0005-0000-0000-000014070000}"/>
    <cellStyle name="Check Cell 6 9" xfId="1650" xr:uid="{00000000-0005-0000-0000-000015070000}"/>
    <cellStyle name="Check Cell 7" xfId="1651" xr:uid="{00000000-0005-0000-0000-000016070000}"/>
    <cellStyle name="Check Cell 8" xfId="1652" xr:uid="{00000000-0005-0000-0000-000017070000}"/>
    <cellStyle name="Check Cell 9" xfId="1653" xr:uid="{00000000-0005-0000-0000-000018070000}"/>
    <cellStyle name="Cím" xfId="29" xr:uid="{00000000-0005-0000-0000-000019070000}"/>
    <cellStyle name="Címsor 1" xfId="30" xr:uid="{00000000-0005-0000-0000-00001A070000}"/>
    <cellStyle name="Címsor 2" xfId="31" xr:uid="{00000000-0005-0000-0000-00001B070000}"/>
    <cellStyle name="Címsor 3" xfId="32" xr:uid="{00000000-0005-0000-0000-00001C070000}"/>
    <cellStyle name="Címsor 4" xfId="33" xr:uid="{00000000-0005-0000-0000-00001D070000}"/>
    <cellStyle name="coin" xfId="3243" xr:uid="{00000000-0005-0000-0000-00001E070000}"/>
    <cellStyle name="coin 2" xfId="3957" xr:uid="{00000000-0005-0000-0000-00001F070000}"/>
    <cellStyle name="coin 2 2" xfId="4770" xr:uid="{00000000-0005-0000-0000-000021070000}"/>
    <cellStyle name="coin 2 3" xfId="5184" xr:uid="{00000000-0005-0000-0000-000021070000}"/>
    <cellStyle name="Colore 1" xfId="4310" xr:uid="{00000000-0005-0000-0000-000020070000}"/>
    <cellStyle name="Colore 2" xfId="4311" xr:uid="{00000000-0005-0000-0000-000021070000}"/>
    <cellStyle name="Colore 3" xfId="4312" xr:uid="{00000000-0005-0000-0000-000022070000}"/>
    <cellStyle name="Colore 4" xfId="4313" xr:uid="{00000000-0005-0000-0000-000023070000}"/>
    <cellStyle name="Colore 5" xfId="4314" xr:uid="{00000000-0005-0000-0000-000024070000}"/>
    <cellStyle name="Colore 6" xfId="4315" xr:uid="{00000000-0005-0000-0000-000025070000}"/>
    <cellStyle name="Comma [0] 2" xfId="4317" xr:uid="{00000000-0005-0000-0000-000026070000}"/>
    <cellStyle name="Comma [0] 2 2" xfId="5037" xr:uid="{00000000-0005-0000-0000-000028070000}"/>
    <cellStyle name="Comma 2" xfId="1654" xr:uid="{00000000-0005-0000-0000-000027070000}"/>
    <cellStyle name="Comma 2 2" xfId="1655" xr:uid="{00000000-0005-0000-0000-000028070000}"/>
    <cellStyle name="Comma 2 2 2" xfId="3340" xr:uid="{00000000-0005-0000-0000-000029070000}"/>
    <cellStyle name="Comma 2 2 2 2" xfId="4029" xr:uid="{00000000-0005-0000-0000-00002A070000}"/>
    <cellStyle name="Comma 2 2 2 2 2" xfId="4841" xr:uid="{00000000-0005-0000-0000-00002C070000}"/>
    <cellStyle name="Comma 2 2 2 3" xfId="4518" xr:uid="{00000000-0005-0000-0000-00002B070000}"/>
    <cellStyle name="Comma 2 2 3" xfId="3706" xr:uid="{00000000-0005-0000-0000-00002B070000}"/>
    <cellStyle name="Comma 2 2 3 2" xfId="4584" xr:uid="{00000000-0005-0000-0000-00002D070000}"/>
    <cellStyle name="Comma 2 2 4" xfId="4515" xr:uid="{00000000-0005-0000-0000-00002A070000}"/>
    <cellStyle name="Comma 2 3" xfId="3266" xr:uid="{00000000-0005-0000-0000-00002C070000}"/>
    <cellStyle name="Comma 2 3 2" xfId="3968" xr:uid="{00000000-0005-0000-0000-00002D070000}"/>
    <cellStyle name="Comma 2 3 2 2" xfId="4780" xr:uid="{00000000-0005-0000-0000-00002F070000}"/>
    <cellStyle name="Comma 2 3 3" xfId="4516" xr:uid="{00000000-0005-0000-0000-00002E070000}"/>
    <cellStyle name="Comma 2 4" xfId="3339" xr:uid="{00000000-0005-0000-0000-00002E070000}"/>
    <cellStyle name="Comma 2 4 2" xfId="4028" xr:uid="{00000000-0005-0000-0000-00002F070000}"/>
    <cellStyle name="Comma 2 4 2 2" xfId="4840" xr:uid="{00000000-0005-0000-0000-000031070000}"/>
    <cellStyle name="Comma 2 4 3" xfId="4517" xr:uid="{00000000-0005-0000-0000-000030070000}"/>
    <cellStyle name="Comma 2 5" xfId="3705" xr:uid="{00000000-0005-0000-0000-000030070000}"/>
    <cellStyle name="Comma 2 5 2" xfId="4583" xr:uid="{00000000-0005-0000-0000-000032070000}"/>
    <cellStyle name="Comma 2 6" xfId="4514" xr:uid="{00000000-0005-0000-0000-000029070000}"/>
    <cellStyle name="Comma 3" xfId="6" xr:uid="{00000000-0005-0000-0000-000031070000}"/>
    <cellStyle name="Comma 3 2" xfId="3639" xr:uid="{00000000-0005-0000-0000-000032070000}"/>
    <cellStyle name="Comma 3 2 2" xfId="4519" xr:uid="{00000000-0005-0000-0000-000034070000}"/>
    <cellStyle name="Comma 3 3" xfId="4344" xr:uid="{00000000-0005-0000-0000-000033070000}"/>
    <cellStyle name="Comma 4" xfId="4287" xr:uid="{00000000-0005-0000-0000-000033070000}"/>
    <cellStyle name="Comma 4 2" xfId="5033" xr:uid="{00000000-0005-0000-0000-000035070000}"/>
    <cellStyle name="Comma 5" xfId="4316" xr:uid="{00000000-0005-0000-0000-000034070000}"/>
    <cellStyle name="Comma 5 2" xfId="5036" xr:uid="{00000000-0005-0000-0000-000036070000}"/>
    <cellStyle name="Comma 6" xfId="4288" xr:uid="{00000000-0005-0000-0000-000035070000}"/>
    <cellStyle name="Comma 6 2" xfId="5034" xr:uid="{00000000-0005-0000-0000-000037070000}"/>
    <cellStyle name="Comma 7" xfId="4341" xr:uid="{00000000-0005-0000-0000-000036070000}"/>
    <cellStyle name="Comma 7 2" xfId="5038" xr:uid="{00000000-0005-0000-0000-000038070000}"/>
    <cellStyle name="CustomizationCells" xfId="1656" xr:uid="{00000000-0005-0000-0000-000037070000}"/>
    <cellStyle name="donn_normal" xfId="3244" xr:uid="{00000000-0005-0000-0000-000038070000}"/>
    <cellStyle name="Ellenőrzőcella" xfId="34" xr:uid="{00000000-0005-0000-0000-000039070000}"/>
    <cellStyle name="ent_col_ser" xfId="3245" xr:uid="{00000000-0005-0000-0000-00003A070000}"/>
    <cellStyle name="entete_source" xfId="3246" xr:uid="{00000000-0005-0000-0000-00003B070000}"/>
    <cellStyle name="Euro" xfId="1657" xr:uid="{00000000-0005-0000-0000-00003C070000}"/>
    <cellStyle name="Euro 10" xfId="1658" xr:uid="{00000000-0005-0000-0000-00003D070000}"/>
    <cellStyle name="Euro 10 2" xfId="1659" xr:uid="{00000000-0005-0000-0000-00003E070000}"/>
    <cellStyle name="Euro 10 3" xfId="1660" xr:uid="{00000000-0005-0000-0000-00003F070000}"/>
    <cellStyle name="Euro 10 4" xfId="1661" xr:uid="{00000000-0005-0000-0000-000040070000}"/>
    <cellStyle name="Euro 10 5" xfId="1662" xr:uid="{00000000-0005-0000-0000-000041070000}"/>
    <cellStyle name="Euro 11" xfId="1663" xr:uid="{00000000-0005-0000-0000-000042070000}"/>
    <cellStyle name="Euro 11 2" xfId="1664" xr:uid="{00000000-0005-0000-0000-000043070000}"/>
    <cellStyle name="Euro 11 3" xfId="1665" xr:uid="{00000000-0005-0000-0000-000044070000}"/>
    <cellStyle name="Euro 11 4" xfId="1666" xr:uid="{00000000-0005-0000-0000-000045070000}"/>
    <cellStyle name="Euro 11 5" xfId="1667" xr:uid="{00000000-0005-0000-0000-000046070000}"/>
    <cellStyle name="Euro 12" xfId="1668" xr:uid="{00000000-0005-0000-0000-000047070000}"/>
    <cellStyle name="Euro 12 2" xfId="1669" xr:uid="{00000000-0005-0000-0000-000048070000}"/>
    <cellStyle name="Euro 13" xfId="1670" xr:uid="{00000000-0005-0000-0000-000049070000}"/>
    <cellStyle name="Euro 14" xfId="1671" xr:uid="{00000000-0005-0000-0000-00004A070000}"/>
    <cellStyle name="Euro 14 2" xfId="1672" xr:uid="{00000000-0005-0000-0000-00004B070000}"/>
    <cellStyle name="Euro 15" xfId="1673" xr:uid="{00000000-0005-0000-0000-00004C070000}"/>
    <cellStyle name="Euro 15 2" xfId="1674" xr:uid="{00000000-0005-0000-0000-00004D070000}"/>
    <cellStyle name="Euro 16" xfId="1675" xr:uid="{00000000-0005-0000-0000-00004E070000}"/>
    <cellStyle name="Euro 17" xfId="1676" xr:uid="{00000000-0005-0000-0000-00004F070000}"/>
    <cellStyle name="Euro 18" xfId="1677" xr:uid="{00000000-0005-0000-0000-000050070000}"/>
    <cellStyle name="Euro 19" xfId="1678" xr:uid="{00000000-0005-0000-0000-000051070000}"/>
    <cellStyle name="Euro 2" xfId="1679" xr:uid="{00000000-0005-0000-0000-000052070000}"/>
    <cellStyle name="Euro 2 2" xfId="1680" xr:uid="{00000000-0005-0000-0000-000053070000}"/>
    <cellStyle name="Euro 2 2 2" xfId="3632" xr:uid="{00000000-0005-0000-0000-000054070000}"/>
    <cellStyle name="Euro 2 3" xfId="1681" xr:uid="{00000000-0005-0000-0000-000055070000}"/>
    <cellStyle name="Euro 2 3 2" xfId="3633" xr:uid="{00000000-0005-0000-0000-000056070000}"/>
    <cellStyle name="Euro 2 4" xfId="1682" xr:uid="{00000000-0005-0000-0000-000057070000}"/>
    <cellStyle name="Euro 2 4 2" xfId="4318" xr:uid="{00000000-0005-0000-0000-000058070000}"/>
    <cellStyle name="Euro 2 5" xfId="1683" xr:uid="{00000000-0005-0000-0000-000059070000}"/>
    <cellStyle name="Euro 2 6" xfId="1684" xr:uid="{00000000-0005-0000-0000-00005A070000}"/>
    <cellStyle name="Euro 2 7" xfId="3247" xr:uid="{00000000-0005-0000-0000-00005B070000}"/>
    <cellStyle name="Euro 2 8" xfId="3631" xr:uid="{00000000-0005-0000-0000-00005C070000}"/>
    <cellStyle name="Euro 20" xfId="1685" xr:uid="{00000000-0005-0000-0000-00005D070000}"/>
    <cellStyle name="Euro 21" xfId="1686" xr:uid="{00000000-0005-0000-0000-00005E070000}"/>
    <cellStyle name="Euro 22" xfId="3630" xr:uid="{00000000-0005-0000-0000-00005F070000}"/>
    <cellStyle name="Euro 3" xfId="1687" xr:uid="{00000000-0005-0000-0000-000060070000}"/>
    <cellStyle name="Euro 3 2" xfId="1688" xr:uid="{00000000-0005-0000-0000-000061070000}"/>
    <cellStyle name="Euro 3 3" xfId="1689" xr:uid="{00000000-0005-0000-0000-000062070000}"/>
    <cellStyle name="Euro 3 4" xfId="1690" xr:uid="{00000000-0005-0000-0000-000063070000}"/>
    <cellStyle name="Euro 3 5" xfId="1691" xr:uid="{00000000-0005-0000-0000-000064070000}"/>
    <cellStyle name="Euro 3 6" xfId="1692" xr:uid="{00000000-0005-0000-0000-000065070000}"/>
    <cellStyle name="Euro 3 7" xfId="1693" xr:uid="{00000000-0005-0000-0000-000066070000}"/>
    <cellStyle name="Euro 3 8" xfId="3634" xr:uid="{00000000-0005-0000-0000-000067070000}"/>
    <cellStyle name="Euro 4" xfId="1694" xr:uid="{00000000-0005-0000-0000-000068070000}"/>
    <cellStyle name="Euro 4 2" xfId="1695" xr:uid="{00000000-0005-0000-0000-000069070000}"/>
    <cellStyle name="Euro 4 3" xfId="1696" xr:uid="{00000000-0005-0000-0000-00006A070000}"/>
    <cellStyle name="Euro 4 4" xfId="1697" xr:uid="{00000000-0005-0000-0000-00006B070000}"/>
    <cellStyle name="Euro 4 5" xfId="1698" xr:uid="{00000000-0005-0000-0000-00006C070000}"/>
    <cellStyle name="Euro 5" xfId="1699" xr:uid="{00000000-0005-0000-0000-00006D070000}"/>
    <cellStyle name="Euro 5 2" xfId="1700" xr:uid="{00000000-0005-0000-0000-00006E070000}"/>
    <cellStyle name="Euro 5 3" xfId="1701" xr:uid="{00000000-0005-0000-0000-00006F070000}"/>
    <cellStyle name="Euro 5 4" xfId="1702" xr:uid="{00000000-0005-0000-0000-000070070000}"/>
    <cellStyle name="Euro 5 5" xfId="1703" xr:uid="{00000000-0005-0000-0000-000071070000}"/>
    <cellStyle name="Euro 6" xfId="1704" xr:uid="{00000000-0005-0000-0000-000072070000}"/>
    <cellStyle name="Euro 6 2" xfId="1705" xr:uid="{00000000-0005-0000-0000-000073070000}"/>
    <cellStyle name="Euro 6 3" xfId="1706" xr:uid="{00000000-0005-0000-0000-000074070000}"/>
    <cellStyle name="Euro 6 4" xfId="1707" xr:uid="{00000000-0005-0000-0000-000075070000}"/>
    <cellStyle name="Euro 6 5" xfId="1708" xr:uid="{00000000-0005-0000-0000-000076070000}"/>
    <cellStyle name="Euro 7" xfId="1709" xr:uid="{00000000-0005-0000-0000-000077070000}"/>
    <cellStyle name="Euro 7 2" xfId="1710" xr:uid="{00000000-0005-0000-0000-000078070000}"/>
    <cellStyle name="Euro 7 3" xfId="1711" xr:uid="{00000000-0005-0000-0000-000079070000}"/>
    <cellStyle name="Euro 7 4" xfId="1712" xr:uid="{00000000-0005-0000-0000-00007A070000}"/>
    <cellStyle name="Euro 7 5" xfId="1713" xr:uid="{00000000-0005-0000-0000-00007B070000}"/>
    <cellStyle name="Euro 8" xfId="1714" xr:uid="{00000000-0005-0000-0000-00007C070000}"/>
    <cellStyle name="Euro 8 2" xfId="1715" xr:uid="{00000000-0005-0000-0000-00007D070000}"/>
    <cellStyle name="Euro 8 3" xfId="1716" xr:uid="{00000000-0005-0000-0000-00007E070000}"/>
    <cellStyle name="Euro 8 4" xfId="1717" xr:uid="{00000000-0005-0000-0000-00007F070000}"/>
    <cellStyle name="Euro 8 5" xfId="1718" xr:uid="{00000000-0005-0000-0000-000080070000}"/>
    <cellStyle name="Euro 9" xfId="1719" xr:uid="{00000000-0005-0000-0000-000081070000}"/>
    <cellStyle name="Euro 9 2" xfId="1720" xr:uid="{00000000-0005-0000-0000-000082070000}"/>
    <cellStyle name="Euro 9 3" xfId="1721" xr:uid="{00000000-0005-0000-0000-000083070000}"/>
    <cellStyle name="Euro 9 4" xfId="1722" xr:uid="{00000000-0005-0000-0000-000084070000}"/>
    <cellStyle name="Euro 9 5" xfId="1723" xr:uid="{00000000-0005-0000-0000-000085070000}"/>
    <cellStyle name="Euro_PROC" xfId="4319" xr:uid="{00000000-0005-0000-0000-000086070000}"/>
    <cellStyle name="Explanatory Text 10" xfId="1724" xr:uid="{00000000-0005-0000-0000-000087070000}"/>
    <cellStyle name="Explanatory Text 2" xfId="1725" xr:uid="{00000000-0005-0000-0000-000088070000}"/>
    <cellStyle name="Explanatory Text 2 10" xfId="1726" xr:uid="{00000000-0005-0000-0000-000089070000}"/>
    <cellStyle name="Explanatory Text 2 11" xfId="1727" xr:uid="{00000000-0005-0000-0000-00008A070000}"/>
    <cellStyle name="Explanatory Text 2 2" xfId="1728" xr:uid="{00000000-0005-0000-0000-00008B070000}"/>
    <cellStyle name="Explanatory Text 2 3" xfId="1729" xr:uid="{00000000-0005-0000-0000-00008C070000}"/>
    <cellStyle name="Explanatory Text 2 4" xfId="1730" xr:uid="{00000000-0005-0000-0000-00008D070000}"/>
    <cellStyle name="Explanatory Text 2 5" xfId="1731" xr:uid="{00000000-0005-0000-0000-00008E070000}"/>
    <cellStyle name="Explanatory Text 2 6" xfId="1732" xr:uid="{00000000-0005-0000-0000-00008F070000}"/>
    <cellStyle name="Explanatory Text 2 7" xfId="1733" xr:uid="{00000000-0005-0000-0000-000090070000}"/>
    <cellStyle name="Explanatory Text 2 8" xfId="1734" xr:uid="{00000000-0005-0000-0000-000091070000}"/>
    <cellStyle name="Explanatory Text 2 9" xfId="1735" xr:uid="{00000000-0005-0000-0000-000092070000}"/>
    <cellStyle name="Explanatory Text 3" xfId="1736" xr:uid="{00000000-0005-0000-0000-000093070000}"/>
    <cellStyle name="Explanatory Text 3 10" xfId="1737" xr:uid="{00000000-0005-0000-0000-000094070000}"/>
    <cellStyle name="Explanatory Text 3 11" xfId="1738" xr:uid="{00000000-0005-0000-0000-000095070000}"/>
    <cellStyle name="Explanatory Text 3 2" xfId="1739" xr:uid="{00000000-0005-0000-0000-000096070000}"/>
    <cellStyle name="Explanatory Text 3 3" xfId="1740" xr:uid="{00000000-0005-0000-0000-000097070000}"/>
    <cellStyle name="Explanatory Text 3 4" xfId="1741" xr:uid="{00000000-0005-0000-0000-000098070000}"/>
    <cellStyle name="Explanatory Text 3 5" xfId="1742" xr:uid="{00000000-0005-0000-0000-000099070000}"/>
    <cellStyle name="Explanatory Text 3 6" xfId="1743" xr:uid="{00000000-0005-0000-0000-00009A070000}"/>
    <cellStyle name="Explanatory Text 3 7" xfId="1744" xr:uid="{00000000-0005-0000-0000-00009B070000}"/>
    <cellStyle name="Explanatory Text 3 8" xfId="1745" xr:uid="{00000000-0005-0000-0000-00009C070000}"/>
    <cellStyle name="Explanatory Text 3 9" xfId="1746" xr:uid="{00000000-0005-0000-0000-00009D070000}"/>
    <cellStyle name="Explanatory Text 4" xfId="1747" xr:uid="{00000000-0005-0000-0000-00009E070000}"/>
    <cellStyle name="Explanatory Text 4 10" xfId="1748" xr:uid="{00000000-0005-0000-0000-00009F070000}"/>
    <cellStyle name="Explanatory Text 4 11" xfId="1749" xr:uid="{00000000-0005-0000-0000-0000A0070000}"/>
    <cellStyle name="Explanatory Text 4 2" xfId="1750" xr:uid="{00000000-0005-0000-0000-0000A1070000}"/>
    <cellStyle name="Explanatory Text 4 3" xfId="1751" xr:uid="{00000000-0005-0000-0000-0000A2070000}"/>
    <cellStyle name="Explanatory Text 4 4" xfId="1752" xr:uid="{00000000-0005-0000-0000-0000A3070000}"/>
    <cellStyle name="Explanatory Text 4 5" xfId="1753" xr:uid="{00000000-0005-0000-0000-0000A4070000}"/>
    <cellStyle name="Explanatory Text 4 6" xfId="1754" xr:uid="{00000000-0005-0000-0000-0000A5070000}"/>
    <cellStyle name="Explanatory Text 4 7" xfId="1755" xr:uid="{00000000-0005-0000-0000-0000A6070000}"/>
    <cellStyle name="Explanatory Text 4 8" xfId="1756" xr:uid="{00000000-0005-0000-0000-0000A7070000}"/>
    <cellStyle name="Explanatory Text 4 9" xfId="1757" xr:uid="{00000000-0005-0000-0000-0000A8070000}"/>
    <cellStyle name="Explanatory Text 5" xfId="1758" xr:uid="{00000000-0005-0000-0000-0000A9070000}"/>
    <cellStyle name="Explanatory Text 5 10" xfId="1759" xr:uid="{00000000-0005-0000-0000-0000AA070000}"/>
    <cellStyle name="Explanatory Text 5 11" xfId="1760" xr:uid="{00000000-0005-0000-0000-0000AB070000}"/>
    <cellStyle name="Explanatory Text 5 2" xfId="1761" xr:uid="{00000000-0005-0000-0000-0000AC070000}"/>
    <cellStyle name="Explanatory Text 5 3" xfId="1762" xr:uid="{00000000-0005-0000-0000-0000AD070000}"/>
    <cellStyle name="Explanatory Text 5 4" xfId="1763" xr:uid="{00000000-0005-0000-0000-0000AE070000}"/>
    <cellStyle name="Explanatory Text 5 5" xfId="1764" xr:uid="{00000000-0005-0000-0000-0000AF070000}"/>
    <cellStyle name="Explanatory Text 5 6" xfId="1765" xr:uid="{00000000-0005-0000-0000-0000B0070000}"/>
    <cellStyle name="Explanatory Text 5 7" xfId="1766" xr:uid="{00000000-0005-0000-0000-0000B1070000}"/>
    <cellStyle name="Explanatory Text 5 8" xfId="1767" xr:uid="{00000000-0005-0000-0000-0000B2070000}"/>
    <cellStyle name="Explanatory Text 5 9" xfId="1768" xr:uid="{00000000-0005-0000-0000-0000B3070000}"/>
    <cellStyle name="Explanatory Text 6" xfId="1769" xr:uid="{00000000-0005-0000-0000-0000B4070000}"/>
    <cellStyle name="Explanatory Text 6 10" xfId="1770" xr:uid="{00000000-0005-0000-0000-0000B5070000}"/>
    <cellStyle name="Explanatory Text 6 11" xfId="1771" xr:uid="{00000000-0005-0000-0000-0000B6070000}"/>
    <cellStyle name="Explanatory Text 6 2" xfId="1772" xr:uid="{00000000-0005-0000-0000-0000B7070000}"/>
    <cellStyle name="Explanatory Text 6 3" xfId="1773" xr:uid="{00000000-0005-0000-0000-0000B8070000}"/>
    <cellStyle name="Explanatory Text 6 4" xfId="1774" xr:uid="{00000000-0005-0000-0000-0000B9070000}"/>
    <cellStyle name="Explanatory Text 6 5" xfId="1775" xr:uid="{00000000-0005-0000-0000-0000BA070000}"/>
    <cellStyle name="Explanatory Text 6 6" xfId="1776" xr:uid="{00000000-0005-0000-0000-0000BB070000}"/>
    <cellStyle name="Explanatory Text 6 7" xfId="1777" xr:uid="{00000000-0005-0000-0000-0000BC070000}"/>
    <cellStyle name="Explanatory Text 6 8" xfId="1778" xr:uid="{00000000-0005-0000-0000-0000BD070000}"/>
    <cellStyle name="Explanatory Text 6 9" xfId="1779" xr:uid="{00000000-0005-0000-0000-0000BE070000}"/>
    <cellStyle name="Explanatory Text 7" xfId="1780" xr:uid="{00000000-0005-0000-0000-0000BF070000}"/>
    <cellStyle name="Explanatory Text 8" xfId="1781" xr:uid="{00000000-0005-0000-0000-0000C0070000}"/>
    <cellStyle name="Explanatory Text 9" xfId="1782" xr:uid="{00000000-0005-0000-0000-0000C1070000}"/>
    <cellStyle name="Ezres_vegleges_en" xfId="35" xr:uid="{00000000-0005-0000-0000-0000C2070000}"/>
    <cellStyle name="Figyelmeztetés" xfId="36" xr:uid="{00000000-0005-0000-0000-0000C3070000}"/>
    <cellStyle name="Float" xfId="1783" xr:uid="{00000000-0005-0000-0000-0000C4070000}"/>
    <cellStyle name="Float 2" xfId="1784" xr:uid="{00000000-0005-0000-0000-0000C5070000}"/>
    <cellStyle name="Good 10" xfId="1785" xr:uid="{00000000-0005-0000-0000-0000C6070000}"/>
    <cellStyle name="Good 2" xfId="1786" xr:uid="{00000000-0005-0000-0000-0000C7070000}"/>
    <cellStyle name="Good 2 10" xfId="1787" xr:uid="{00000000-0005-0000-0000-0000C8070000}"/>
    <cellStyle name="Good 2 11" xfId="1788" xr:uid="{00000000-0005-0000-0000-0000C9070000}"/>
    <cellStyle name="Good 2 2" xfId="1789" xr:uid="{00000000-0005-0000-0000-0000CA070000}"/>
    <cellStyle name="Good 2 3" xfId="1790" xr:uid="{00000000-0005-0000-0000-0000CB070000}"/>
    <cellStyle name="Good 2 4" xfId="1791" xr:uid="{00000000-0005-0000-0000-0000CC070000}"/>
    <cellStyle name="Good 2 5" xfId="1792" xr:uid="{00000000-0005-0000-0000-0000CD070000}"/>
    <cellStyle name="Good 2 6" xfId="1793" xr:uid="{00000000-0005-0000-0000-0000CE070000}"/>
    <cellStyle name="Good 2 7" xfId="1794" xr:uid="{00000000-0005-0000-0000-0000CF070000}"/>
    <cellStyle name="Good 2 8" xfId="1795" xr:uid="{00000000-0005-0000-0000-0000D0070000}"/>
    <cellStyle name="Good 2 9" xfId="1796" xr:uid="{00000000-0005-0000-0000-0000D1070000}"/>
    <cellStyle name="Good 3" xfId="1797" xr:uid="{00000000-0005-0000-0000-0000D2070000}"/>
    <cellStyle name="Good 3 10" xfId="1798" xr:uid="{00000000-0005-0000-0000-0000D3070000}"/>
    <cellStyle name="Good 3 11" xfId="1799" xr:uid="{00000000-0005-0000-0000-0000D4070000}"/>
    <cellStyle name="Good 3 2" xfId="1800" xr:uid="{00000000-0005-0000-0000-0000D5070000}"/>
    <cellStyle name="Good 3 3" xfId="1801" xr:uid="{00000000-0005-0000-0000-0000D6070000}"/>
    <cellStyle name="Good 3 4" xfId="1802" xr:uid="{00000000-0005-0000-0000-0000D7070000}"/>
    <cellStyle name="Good 3 5" xfId="1803" xr:uid="{00000000-0005-0000-0000-0000D8070000}"/>
    <cellStyle name="Good 3 6" xfId="1804" xr:uid="{00000000-0005-0000-0000-0000D9070000}"/>
    <cellStyle name="Good 3 7" xfId="1805" xr:uid="{00000000-0005-0000-0000-0000DA070000}"/>
    <cellStyle name="Good 3 8" xfId="1806" xr:uid="{00000000-0005-0000-0000-0000DB070000}"/>
    <cellStyle name="Good 3 9" xfId="1807" xr:uid="{00000000-0005-0000-0000-0000DC070000}"/>
    <cellStyle name="Good 4" xfId="1808" xr:uid="{00000000-0005-0000-0000-0000DD070000}"/>
    <cellStyle name="Good 4 10" xfId="1809" xr:uid="{00000000-0005-0000-0000-0000DE070000}"/>
    <cellStyle name="Good 4 11" xfId="1810" xr:uid="{00000000-0005-0000-0000-0000DF070000}"/>
    <cellStyle name="Good 4 2" xfId="1811" xr:uid="{00000000-0005-0000-0000-0000E0070000}"/>
    <cellStyle name="Good 4 3" xfId="1812" xr:uid="{00000000-0005-0000-0000-0000E1070000}"/>
    <cellStyle name="Good 4 4" xfId="1813" xr:uid="{00000000-0005-0000-0000-0000E2070000}"/>
    <cellStyle name="Good 4 5" xfId="1814" xr:uid="{00000000-0005-0000-0000-0000E3070000}"/>
    <cellStyle name="Good 4 6" xfId="1815" xr:uid="{00000000-0005-0000-0000-0000E4070000}"/>
    <cellStyle name="Good 4 7" xfId="1816" xr:uid="{00000000-0005-0000-0000-0000E5070000}"/>
    <cellStyle name="Good 4 8" xfId="1817" xr:uid="{00000000-0005-0000-0000-0000E6070000}"/>
    <cellStyle name="Good 4 9" xfId="1818" xr:uid="{00000000-0005-0000-0000-0000E7070000}"/>
    <cellStyle name="Good 5" xfId="1819" xr:uid="{00000000-0005-0000-0000-0000E8070000}"/>
    <cellStyle name="Good 5 10" xfId="1820" xr:uid="{00000000-0005-0000-0000-0000E9070000}"/>
    <cellStyle name="Good 5 11" xfId="1821" xr:uid="{00000000-0005-0000-0000-0000EA070000}"/>
    <cellStyle name="Good 5 2" xfId="1822" xr:uid="{00000000-0005-0000-0000-0000EB070000}"/>
    <cellStyle name="Good 5 3" xfId="1823" xr:uid="{00000000-0005-0000-0000-0000EC070000}"/>
    <cellStyle name="Good 5 4" xfId="1824" xr:uid="{00000000-0005-0000-0000-0000ED070000}"/>
    <cellStyle name="Good 5 5" xfId="1825" xr:uid="{00000000-0005-0000-0000-0000EE070000}"/>
    <cellStyle name="Good 5 6" xfId="1826" xr:uid="{00000000-0005-0000-0000-0000EF070000}"/>
    <cellStyle name="Good 5 7" xfId="1827" xr:uid="{00000000-0005-0000-0000-0000F0070000}"/>
    <cellStyle name="Good 5 8" xfId="1828" xr:uid="{00000000-0005-0000-0000-0000F1070000}"/>
    <cellStyle name="Good 5 9" xfId="1829" xr:uid="{00000000-0005-0000-0000-0000F2070000}"/>
    <cellStyle name="Good 6" xfId="1830" xr:uid="{00000000-0005-0000-0000-0000F3070000}"/>
    <cellStyle name="Good 6 10" xfId="1831" xr:uid="{00000000-0005-0000-0000-0000F4070000}"/>
    <cellStyle name="Good 6 11" xfId="1832" xr:uid="{00000000-0005-0000-0000-0000F5070000}"/>
    <cellStyle name="Good 6 2" xfId="1833" xr:uid="{00000000-0005-0000-0000-0000F6070000}"/>
    <cellStyle name="Good 6 3" xfId="1834" xr:uid="{00000000-0005-0000-0000-0000F7070000}"/>
    <cellStyle name="Good 6 4" xfId="1835" xr:uid="{00000000-0005-0000-0000-0000F8070000}"/>
    <cellStyle name="Good 6 5" xfId="1836" xr:uid="{00000000-0005-0000-0000-0000F9070000}"/>
    <cellStyle name="Good 6 6" xfId="1837" xr:uid="{00000000-0005-0000-0000-0000FA070000}"/>
    <cellStyle name="Good 6 7" xfId="1838" xr:uid="{00000000-0005-0000-0000-0000FB070000}"/>
    <cellStyle name="Good 6 8" xfId="1839" xr:uid="{00000000-0005-0000-0000-0000FC070000}"/>
    <cellStyle name="Good 6 9" xfId="1840" xr:uid="{00000000-0005-0000-0000-0000FD070000}"/>
    <cellStyle name="Good 7" xfId="1841" xr:uid="{00000000-0005-0000-0000-0000FE070000}"/>
    <cellStyle name="Good 8" xfId="1842" xr:uid="{00000000-0005-0000-0000-0000FF070000}"/>
    <cellStyle name="Good 9" xfId="1843" xr:uid="{00000000-0005-0000-0000-000000080000}"/>
    <cellStyle name="Heading" xfId="55" xr:uid="{00000000-0005-0000-0000-000001080000}"/>
    <cellStyle name="Heading 1 10" xfId="1844" xr:uid="{00000000-0005-0000-0000-000002080000}"/>
    <cellStyle name="Heading 1 2" xfId="1845" xr:uid="{00000000-0005-0000-0000-000003080000}"/>
    <cellStyle name="Heading 1 2 10" xfId="1846" xr:uid="{00000000-0005-0000-0000-000004080000}"/>
    <cellStyle name="Heading 1 2 11" xfId="1847" xr:uid="{00000000-0005-0000-0000-000005080000}"/>
    <cellStyle name="Heading 1 2 2" xfId="1848" xr:uid="{00000000-0005-0000-0000-000006080000}"/>
    <cellStyle name="Heading 1 2 3" xfId="1849" xr:uid="{00000000-0005-0000-0000-000007080000}"/>
    <cellStyle name="Heading 1 2 4" xfId="1850" xr:uid="{00000000-0005-0000-0000-000008080000}"/>
    <cellStyle name="Heading 1 2 5" xfId="1851" xr:uid="{00000000-0005-0000-0000-000009080000}"/>
    <cellStyle name="Heading 1 2 6" xfId="1852" xr:uid="{00000000-0005-0000-0000-00000A080000}"/>
    <cellStyle name="Heading 1 2 7" xfId="1853" xr:uid="{00000000-0005-0000-0000-00000B080000}"/>
    <cellStyle name="Heading 1 2 8" xfId="1854" xr:uid="{00000000-0005-0000-0000-00000C080000}"/>
    <cellStyle name="Heading 1 2 9" xfId="1855" xr:uid="{00000000-0005-0000-0000-00000D080000}"/>
    <cellStyle name="Heading 1 3" xfId="1856" xr:uid="{00000000-0005-0000-0000-00000E080000}"/>
    <cellStyle name="Heading 1 3 10" xfId="1857" xr:uid="{00000000-0005-0000-0000-00000F080000}"/>
    <cellStyle name="Heading 1 3 11" xfId="1858" xr:uid="{00000000-0005-0000-0000-000010080000}"/>
    <cellStyle name="Heading 1 3 2" xfId="1859" xr:uid="{00000000-0005-0000-0000-000011080000}"/>
    <cellStyle name="Heading 1 3 3" xfId="1860" xr:uid="{00000000-0005-0000-0000-000012080000}"/>
    <cellStyle name="Heading 1 3 4" xfId="1861" xr:uid="{00000000-0005-0000-0000-000013080000}"/>
    <cellStyle name="Heading 1 3 5" xfId="1862" xr:uid="{00000000-0005-0000-0000-000014080000}"/>
    <cellStyle name="Heading 1 3 6" xfId="1863" xr:uid="{00000000-0005-0000-0000-000015080000}"/>
    <cellStyle name="Heading 1 3 7" xfId="1864" xr:uid="{00000000-0005-0000-0000-000016080000}"/>
    <cellStyle name="Heading 1 3 8" xfId="1865" xr:uid="{00000000-0005-0000-0000-000017080000}"/>
    <cellStyle name="Heading 1 3 9" xfId="1866" xr:uid="{00000000-0005-0000-0000-000018080000}"/>
    <cellStyle name="Heading 1 4" xfId="1867" xr:uid="{00000000-0005-0000-0000-000019080000}"/>
    <cellStyle name="Heading 1 4 10" xfId="1868" xr:uid="{00000000-0005-0000-0000-00001A080000}"/>
    <cellStyle name="Heading 1 4 11" xfId="1869" xr:uid="{00000000-0005-0000-0000-00001B080000}"/>
    <cellStyle name="Heading 1 4 2" xfId="1870" xr:uid="{00000000-0005-0000-0000-00001C080000}"/>
    <cellStyle name="Heading 1 4 3" xfId="1871" xr:uid="{00000000-0005-0000-0000-00001D080000}"/>
    <cellStyle name="Heading 1 4 4" xfId="1872" xr:uid="{00000000-0005-0000-0000-00001E080000}"/>
    <cellStyle name="Heading 1 4 5" xfId="1873" xr:uid="{00000000-0005-0000-0000-00001F080000}"/>
    <cellStyle name="Heading 1 4 6" xfId="1874" xr:uid="{00000000-0005-0000-0000-000020080000}"/>
    <cellStyle name="Heading 1 4 7" xfId="1875" xr:uid="{00000000-0005-0000-0000-000021080000}"/>
    <cellStyle name="Heading 1 4 8" xfId="1876" xr:uid="{00000000-0005-0000-0000-000022080000}"/>
    <cellStyle name="Heading 1 4 9" xfId="1877" xr:uid="{00000000-0005-0000-0000-000023080000}"/>
    <cellStyle name="Heading 1 5" xfId="1878" xr:uid="{00000000-0005-0000-0000-000024080000}"/>
    <cellStyle name="Heading 1 5 10" xfId="1879" xr:uid="{00000000-0005-0000-0000-000025080000}"/>
    <cellStyle name="Heading 1 5 11" xfId="1880" xr:uid="{00000000-0005-0000-0000-000026080000}"/>
    <cellStyle name="Heading 1 5 2" xfId="1881" xr:uid="{00000000-0005-0000-0000-000027080000}"/>
    <cellStyle name="Heading 1 5 3" xfId="1882" xr:uid="{00000000-0005-0000-0000-000028080000}"/>
    <cellStyle name="Heading 1 5 4" xfId="1883" xr:uid="{00000000-0005-0000-0000-000029080000}"/>
    <cellStyle name="Heading 1 5 5" xfId="1884" xr:uid="{00000000-0005-0000-0000-00002A080000}"/>
    <cellStyle name="Heading 1 5 6" xfId="1885" xr:uid="{00000000-0005-0000-0000-00002B080000}"/>
    <cellStyle name="Heading 1 5 7" xfId="1886" xr:uid="{00000000-0005-0000-0000-00002C080000}"/>
    <cellStyle name="Heading 1 5 8" xfId="1887" xr:uid="{00000000-0005-0000-0000-00002D080000}"/>
    <cellStyle name="Heading 1 5 9" xfId="1888" xr:uid="{00000000-0005-0000-0000-00002E080000}"/>
    <cellStyle name="Heading 1 6" xfId="1889" xr:uid="{00000000-0005-0000-0000-00002F080000}"/>
    <cellStyle name="Heading 1 6 10" xfId="1890" xr:uid="{00000000-0005-0000-0000-000030080000}"/>
    <cellStyle name="Heading 1 6 11" xfId="1891" xr:uid="{00000000-0005-0000-0000-000031080000}"/>
    <cellStyle name="Heading 1 6 2" xfId="1892" xr:uid="{00000000-0005-0000-0000-000032080000}"/>
    <cellStyle name="Heading 1 6 3" xfId="1893" xr:uid="{00000000-0005-0000-0000-000033080000}"/>
    <cellStyle name="Heading 1 6 4" xfId="1894" xr:uid="{00000000-0005-0000-0000-000034080000}"/>
    <cellStyle name="Heading 1 6 5" xfId="1895" xr:uid="{00000000-0005-0000-0000-000035080000}"/>
    <cellStyle name="Heading 1 6 6" xfId="1896" xr:uid="{00000000-0005-0000-0000-000036080000}"/>
    <cellStyle name="Heading 1 6 7" xfId="1897" xr:uid="{00000000-0005-0000-0000-000037080000}"/>
    <cellStyle name="Heading 1 6 8" xfId="1898" xr:uid="{00000000-0005-0000-0000-000038080000}"/>
    <cellStyle name="Heading 1 6 9" xfId="1899" xr:uid="{00000000-0005-0000-0000-000039080000}"/>
    <cellStyle name="Heading 1 7" xfId="1900" xr:uid="{00000000-0005-0000-0000-00003A080000}"/>
    <cellStyle name="Heading 1 8" xfId="1901" xr:uid="{00000000-0005-0000-0000-00003B080000}"/>
    <cellStyle name="Heading 1 9" xfId="1902" xr:uid="{00000000-0005-0000-0000-00003C080000}"/>
    <cellStyle name="Heading 2 10" xfId="1903" xr:uid="{00000000-0005-0000-0000-00003D080000}"/>
    <cellStyle name="Heading 2 2" xfId="1904" xr:uid="{00000000-0005-0000-0000-00003E080000}"/>
    <cellStyle name="Heading 2 2 10" xfId="1905" xr:uid="{00000000-0005-0000-0000-00003F080000}"/>
    <cellStyle name="Heading 2 2 11" xfId="1906" xr:uid="{00000000-0005-0000-0000-000040080000}"/>
    <cellStyle name="Heading 2 2 2" xfId="1907" xr:uid="{00000000-0005-0000-0000-000041080000}"/>
    <cellStyle name="Heading 2 2 3" xfId="1908" xr:uid="{00000000-0005-0000-0000-000042080000}"/>
    <cellStyle name="Heading 2 2 4" xfId="1909" xr:uid="{00000000-0005-0000-0000-000043080000}"/>
    <cellStyle name="Heading 2 2 5" xfId="1910" xr:uid="{00000000-0005-0000-0000-000044080000}"/>
    <cellStyle name="Heading 2 2 6" xfId="1911" xr:uid="{00000000-0005-0000-0000-000045080000}"/>
    <cellStyle name="Heading 2 2 7" xfId="1912" xr:uid="{00000000-0005-0000-0000-000046080000}"/>
    <cellStyle name="Heading 2 2 8" xfId="1913" xr:uid="{00000000-0005-0000-0000-000047080000}"/>
    <cellStyle name="Heading 2 2 9" xfId="1914" xr:uid="{00000000-0005-0000-0000-000048080000}"/>
    <cellStyle name="Heading 2 3" xfId="1915" xr:uid="{00000000-0005-0000-0000-000049080000}"/>
    <cellStyle name="Heading 2 3 10" xfId="1916" xr:uid="{00000000-0005-0000-0000-00004A080000}"/>
    <cellStyle name="Heading 2 3 11" xfId="1917" xr:uid="{00000000-0005-0000-0000-00004B080000}"/>
    <cellStyle name="Heading 2 3 2" xfId="1918" xr:uid="{00000000-0005-0000-0000-00004C080000}"/>
    <cellStyle name="Heading 2 3 3" xfId="1919" xr:uid="{00000000-0005-0000-0000-00004D080000}"/>
    <cellStyle name="Heading 2 3 4" xfId="1920" xr:uid="{00000000-0005-0000-0000-00004E080000}"/>
    <cellStyle name="Heading 2 3 5" xfId="1921" xr:uid="{00000000-0005-0000-0000-00004F080000}"/>
    <cellStyle name="Heading 2 3 6" xfId="1922" xr:uid="{00000000-0005-0000-0000-000050080000}"/>
    <cellStyle name="Heading 2 3 7" xfId="1923" xr:uid="{00000000-0005-0000-0000-000051080000}"/>
    <cellStyle name="Heading 2 3 8" xfId="1924" xr:uid="{00000000-0005-0000-0000-000052080000}"/>
    <cellStyle name="Heading 2 3 9" xfId="1925" xr:uid="{00000000-0005-0000-0000-000053080000}"/>
    <cellStyle name="Heading 2 4" xfId="1926" xr:uid="{00000000-0005-0000-0000-000054080000}"/>
    <cellStyle name="Heading 2 4 10" xfId="1927" xr:uid="{00000000-0005-0000-0000-000055080000}"/>
    <cellStyle name="Heading 2 4 11" xfId="1928" xr:uid="{00000000-0005-0000-0000-000056080000}"/>
    <cellStyle name="Heading 2 4 2" xfId="1929" xr:uid="{00000000-0005-0000-0000-000057080000}"/>
    <cellStyle name="Heading 2 4 3" xfId="1930" xr:uid="{00000000-0005-0000-0000-000058080000}"/>
    <cellStyle name="Heading 2 4 4" xfId="1931" xr:uid="{00000000-0005-0000-0000-000059080000}"/>
    <cellStyle name="Heading 2 4 5" xfId="1932" xr:uid="{00000000-0005-0000-0000-00005A080000}"/>
    <cellStyle name="Heading 2 4 6" xfId="1933" xr:uid="{00000000-0005-0000-0000-00005B080000}"/>
    <cellStyle name="Heading 2 4 7" xfId="1934" xr:uid="{00000000-0005-0000-0000-00005C080000}"/>
    <cellStyle name="Heading 2 4 8" xfId="1935" xr:uid="{00000000-0005-0000-0000-00005D080000}"/>
    <cellStyle name="Heading 2 4 9" xfId="1936" xr:uid="{00000000-0005-0000-0000-00005E080000}"/>
    <cellStyle name="Heading 2 5" xfId="1937" xr:uid="{00000000-0005-0000-0000-00005F080000}"/>
    <cellStyle name="Heading 2 5 10" xfId="1938" xr:uid="{00000000-0005-0000-0000-000060080000}"/>
    <cellStyle name="Heading 2 5 11" xfId="1939" xr:uid="{00000000-0005-0000-0000-000061080000}"/>
    <cellStyle name="Heading 2 5 2" xfId="1940" xr:uid="{00000000-0005-0000-0000-000062080000}"/>
    <cellStyle name="Heading 2 5 3" xfId="1941" xr:uid="{00000000-0005-0000-0000-000063080000}"/>
    <cellStyle name="Heading 2 5 4" xfId="1942" xr:uid="{00000000-0005-0000-0000-000064080000}"/>
    <cellStyle name="Heading 2 5 5" xfId="1943" xr:uid="{00000000-0005-0000-0000-000065080000}"/>
    <cellStyle name="Heading 2 5 6" xfId="1944" xr:uid="{00000000-0005-0000-0000-000066080000}"/>
    <cellStyle name="Heading 2 5 7" xfId="1945" xr:uid="{00000000-0005-0000-0000-000067080000}"/>
    <cellStyle name="Heading 2 5 8" xfId="1946" xr:uid="{00000000-0005-0000-0000-000068080000}"/>
    <cellStyle name="Heading 2 5 9" xfId="1947" xr:uid="{00000000-0005-0000-0000-000069080000}"/>
    <cellStyle name="Heading 2 6" xfId="1948" xr:uid="{00000000-0005-0000-0000-00006A080000}"/>
    <cellStyle name="Heading 2 6 10" xfId="1949" xr:uid="{00000000-0005-0000-0000-00006B080000}"/>
    <cellStyle name="Heading 2 6 11" xfId="1950" xr:uid="{00000000-0005-0000-0000-00006C080000}"/>
    <cellStyle name="Heading 2 6 2" xfId="1951" xr:uid="{00000000-0005-0000-0000-00006D080000}"/>
    <cellStyle name="Heading 2 6 3" xfId="1952" xr:uid="{00000000-0005-0000-0000-00006E080000}"/>
    <cellStyle name="Heading 2 6 4" xfId="1953" xr:uid="{00000000-0005-0000-0000-00006F080000}"/>
    <cellStyle name="Heading 2 6 5" xfId="1954" xr:uid="{00000000-0005-0000-0000-000070080000}"/>
    <cellStyle name="Heading 2 6 6" xfId="1955" xr:uid="{00000000-0005-0000-0000-000071080000}"/>
    <cellStyle name="Heading 2 6 7" xfId="1956" xr:uid="{00000000-0005-0000-0000-000072080000}"/>
    <cellStyle name="Heading 2 6 8" xfId="1957" xr:uid="{00000000-0005-0000-0000-000073080000}"/>
    <cellStyle name="Heading 2 6 9" xfId="1958" xr:uid="{00000000-0005-0000-0000-000074080000}"/>
    <cellStyle name="Heading 2 7" xfId="1959" xr:uid="{00000000-0005-0000-0000-000075080000}"/>
    <cellStyle name="Heading 2 8" xfId="1960" xr:uid="{00000000-0005-0000-0000-000076080000}"/>
    <cellStyle name="Heading 2 9" xfId="1961" xr:uid="{00000000-0005-0000-0000-000077080000}"/>
    <cellStyle name="Heading 3 10" xfId="1962" xr:uid="{00000000-0005-0000-0000-000078080000}"/>
    <cellStyle name="Heading 3 2" xfId="1963" xr:uid="{00000000-0005-0000-0000-000079080000}"/>
    <cellStyle name="Heading 3 2 10" xfId="1964" xr:uid="{00000000-0005-0000-0000-00007A080000}"/>
    <cellStyle name="Heading 3 2 11" xfId="1965" xr:uid="{00000000-0005-0000-0000-00007B080000}"/>
    <cellStyle name="Heading 3 2 2" xfId="1966" xr:uid="{00000000-0005-0000-0000-00007C080000}"/>
    <cellStyle name="Heading 3 2 3" xfId="1967" xr:uid="{00000000-0005-0000-0000-00007D080000}"/>
    <cellStyle name="Heading 3 2 4" xfId="1968" xr:uid="{00000000-0005-0000-0000-00007E080000}"/>
    <cellStyle name="Heading 3 2 5" xfId="1969" xr:uid="{00000000-0005-0000-0000-00007F080000}"/>
    <cellStyle name="Heading 3 2 6" xfId="1970" xr:uid="{00000000-0005-0000-0000-000080080000}"/>
    <cellStyle name="Heading 3 2 7" xfId="1971" xr:uid="{00000000-0005-0000-0000-000081080000}"/>
    <cellStyle name="Heading 3 2 8" xfId="1972" xr:uid="{00000000-0005-0000-0000-000082080000}"/>
    <cellStyle name="Heading 3 2 9" xfId="1973" xr:uid="{00000000-0005-0000-0000-000083080000}"/>
    <cellStyle name="Heading 3 3" xfId="1974" xr:uid="{00000000-0005-0000-0000-000084080000}"/>
    <cellStyle name="Heading 3 3 10" xfId="1975" xr:uid="{00000000-0005-0000-0000-000085080000}"/>
    <cellStyle name="Heading 3 3 11" xfId="1976" xr:uid="{00000000-0005-0000-0000-000086080000}"/>
    <cellStyle name="Heading 3 3 2" xfId="1977" xr:uid="{00000000-0005-0000-0000-000087080000}"/>
    <cellStyle name="Heading 3 3 3" xfId="1978" xr:uid="{00000000-0005-0000-0000-000088080000}"/>
    <cellStyle name="Heading 3 3 4" xfId="1979" xr:uid="{00000000-0005-0000-0000-000089080000}"/>
    <cellStyle name="Heading 3 3 5" xfId="1980" xr:uid="{00000000-0005-0000-0000-00008A080000}"/>
    <cellStyle name="Heading 3 3 6" xfId="1981" xr:uid="{00000000-0005-0000-0000-00008B080000}"/>
    <cellStyle name="Heading 3 3 7" xfId="1982" xr:uid="{00000000-0005-0000-0000-00008C080000}"/>
    <cellStyle name="Heading 3 3 8" xfId="1983" xr:uid="{00000000-0005-0000-0000-00008D080000}"/>
    <cellStyle name="Heading 3 3 9" xfId="1984" xr:uid="{00000000-0005-0000-0000-00008E080000}"/>
    <cellStyle name="Heading 3 4" xfId="1985" xr:uid="{00000000-0005-0000-0000-00008F080000}"/>
    <cellStyle name="Heading 3 4 10" xfId="1986" xr:uid="{00000000-0005-0000-0000-000090080000}"/>
    <cellStyle name="Heading 3 4 11" xfId="1987" xr:uid="{00000000-0005-0000-0000-000091080000}"/>
    <cellStyle name="Heading 3 4 2" xfId="1988" xr:uid="{00000000-0005-0000-0000-000092080000}"/>
    <cellStyle name="Heading 3 4 3" xfId="1989" xr:uid="{00000000-0005-0000-0000-000093080000}"/>
    <cellStyle name="Heading 3 4 4" xfId="1990" xr:uid="{00000000-0005-0000-0000-000094080000}"/>
    <cellStyle name="Heading 3 4 5" xfId="1991" xr:uid="{00000000-0005-0000-0000-000095080000}"/>
    <cellStyle name="Heading 3 4 6" xfId="1992" xr:uid="{00000000-0005-0000-0000-000096080000}"/>
    <cellStyle name="Heading 3 4 7" xfId="1993" xr:uid="{00000000-0005-0000-0000-000097080000}"/>
    <cellStyle name="Heading 3 4 8" xfId="1994" xr:uid="{00000000-0005-0000-0000-000098080000}"/>
    <cellStyle name="Heading 3 4 9" xfId="1995" xr:uid="{00000000-0005-0000-0000-000099080000}"/>
    <cellStyle name="Heading 3 5" xfId="1996" xr:uid="{00000000-0005-0000-0000-00009A080000}"/>
    <cellStyle name="Heading 3 5 10" xfId="1997" xr:uid="{00000000-0005-0000-0000-00009B080000}"/>
    <cellStyle name="Heading 3 5 11" xfId="1998" xr:uid="{00000000-0005-0000-0000-00009C080000}"/>
    <cellStyle name="Heading 3 5 2" xfId="1999" xr:uid="{00000000-0005-0000-0000-00009D080000}"/>
    <cellStyle name="Heading 3 5 3" xfId="2000" xr:uid="{00000000-0005-0000-0000-00009E080000}"/>
    <cellStyle name="Heading 3 5 4" xfId="2001" xr:uid="{00000000-0005-0000-0000-00009F080000}"/>
    <cellStyle name="Heading 3 5 5" xfId="2002" xr:uid="{00000000-0005-0000-0000-0000A0080000}"/>
    <cellStyle name="Heading 3 5 6" xfId="2003" xr:uid="{00000000-0005-0000-0000-0000A1080000}"/>
    <cellStyle name="Heading 3 5 7" xfId="2004" xr:uid="{00000000-0005-0000-0000-0000A2080000}"/>
    <cellStyle name="Heading 3 5 8" xfId="2005" xr:uid="{00000000-0005-0000-0000-0000A3080000}"/>
    <cellStyle name="Heading 3 5 9" xfId="2006" xr:uid="{00000000-0005-0000-0000-0000A4080000}"/>
    <cellStyle name="Heading 3 6" xfId="2007" xr:uid="{00000000-0005-0000-0000-0000A5080000}"/>
    <cellStyle name="Heading 3 6 10" xfId="2008" xr:uid="{00000000-0005-0000-0000-0000A6080000}"/>
    <cellStyle name="Heading 3 6 11" xfId="2009" xr:uid="{00000000-0005-0000-0000-0000A7080000}"/>
    <cellStyle name="Heading 3 6 2" xfId="2010" xr:uid="{00000000-0005-0000-0000-0000A8080000}"/>
    <cellStyle name="Heading 3 6 3" xfId="2011" xr:uid="{00000000-0005-0000-0000-0000A9080000}"/>
    <cellStyle name="Heading 3 6 4" xfId="2012" xr:uid="{00000000-0005-0000-0000-0000AA080000}"/>
    <cellStyle name="Heading 3 6 5" xfId="2013" xr:uid="{00000000-0005-0000-0000-0000AB080000}"/>
    <cellStyle name="Heading 3 6 6" xfId="2014" xr:uid="{00000000-0005-0000-0000-0000AC080000}"/>
    <cellStyle name="Heading 3 6 7" xfId="2015" xr:uid="{00000000-0005-0000-0000-0000AD080000}"/>
    <cellStyle name="Heading 3 6 8" xfId="2016" xr:uid="{00000000-0005-0000-0000-0000AE080000}"/>
    <cellStyle name="Heading 3 6 9" xfId="2017" xr:uid="{00000000-0005-0000-0000-0000AF080000}"/>
    <cellStyle name="Heading 3 7" xfId="2018" xr:uid="{00000000-0005-0000-0000-0000B0080000}"/>
    <cellStyle name="Heading 3 8" xfId="2019" xr:uid="{00000000-0005-0000-0000-0000B1080000}"/>
    <cellStyle name="Heading 3 9" xfId="2020" xr:uid="{00000000-0005-0000-0000-0000B2080000}"/>
    <cellStyle name="Heading 4 10" xfId="2021" xr:uid="{00000000-0005-0000-0000-0000B3080000}"/>
    <cellStyle name="Heading 4 2" xfId="2022" xr:uid="{00000000-0005-0000-0000-0000B4080000}"/>
    <cellStyle name="Heading 4 2 10" xfId="2023" xr:uid="{00000000-0005-0000-0000-0000B5080000}"/>
    <cellStyle name="Heading 4 2 11" xfId="2024" xr:uid="{00000000-0005-0000-0000-0000B6080000}"/>
    <cellStyle name="Heading 4 2 2" xfId="2025" xr:uid="{00000000-0005-0000-0000-0000B7080000}"/>
    <cellStyle name="Heading 4 2 3" xfId="2026" xr:uid="{00000000-0005-0000-0000-0000B8080000}"/>
    <cellStyle name="Heading 4 2 4" xfId="2027" xr:uid="{00000000-0005-0000-0000-0000B9080000}"/>
    <cellStyle name="Heading 4 2 5" xfId="2028" xr:uid="{00000000-0005-0000-0000-0000BA080000}"/>
    <cellStyle name="Heading 4 2 6" xfId="2029" xr:uid="{00000000-0005-0000-0000-0000BB080000}"/>
    <cellStyle name="Heading 4 2 7" xfId="2030" xr:uid="{00000000-0005-0000-0000-0000BC080000}"/>
    <cellStyle name="Heading 4 2 8" xfId="2031" xr:uid="{00000000-0005-0000-0000-0000BD080000}"/>
    <cellStyle name="Heading 4 2 9" xfId="2032" xr:uid="{00000000-0005-0000-0000-0000BE080000}"/>
    <cellStyle name="Heading 4 3" xfId="2033" xr:uid="{00000000-0005-0000-0000-0000BF080000}"/>
    <cellStyle name="Heading 4 3 10" xfId="2034" xr:uid="{00000000-0005-0000-0000-0000C0080000}"/>
    <cellStyle name="Heading 4 3 11" xfId="2035" xr:uid="{00000000-0005-0000-0000-0000C1080000}"/>
    <cellStyle name="Heading 4 3 2" xfId="2036" xr:uid="{00000000-0005-0000-0000-0000C2080000}"/>
    <cellStyle name="Heading 4 3 3" xfId="2037" xr:uid="{00000000-0005-0000-0000-0000C3080000}"/>
    <cellStyle name="Heading 4 3 4" xfId="2038" xr:uid="{00000000-0005-0000-0000-0000C4080000}"/>
    <cellStyle name="Heading 4 3 5" xfId="2039" xr:uid="{00000000-0005-0000-0000-0000C5080000}"/>
    <cellStyle name="Heading 4 3 6" xfId="2040" xr:uid="{00000000-0005-0000-0000-0000C6080000}"/>
    <cellStyle name="Heading 4 3 7" xfId="2041" xr:uid="{00000000-0005-0000-0000-0000C7080000}"/>
    <cellStyle name="Heading 4 3 8" xfId="2042" xr:uid="{00000000-0005-0000-0000-0000C8080000}"/>
    <cellStyle name="Heading 4 3 9" xfId="2043" xr:uid="{00000000-0005-0000-0000-0000C9080000}"/>
    <cellStyle name="Heading 4 4" xfId="2044" xr:uid="{00000000-0005-0000-0000-0000CA080000}"/>
    <cellStyle name="Heading 4 4 10" xfId="2045" xr:uid="{00000000-0005-0000-0000-0000CB080000}"/>
    <cellStyle name="Heading 4 4 11" xfId="2046" xr:uid="{00000000-0005-0000-0000-0000CC080000}"/>
    <cellStyle name="Heading 4 4 2" xfId="2047" xr:uid="{00000000-0005-0000-0000-0000CD080000}"/>
    <cellStyle name="Heading 4 4 3" xfId="2048" xr:uid="{00000000-0005-0000-0000-0000CE080000}"/>
    <cellStyle name="Heading 4 4 4" xfId="2049" xr:uid="{00000000-0005-0000-0000-0000CF080000}"/>
    <cellStyle name="Heading 4 4 5" xfId="2050" xr:uid="{00000000-0005-0000-0000-0000D0080000}"/>
    <cellStyle name="Heading 4 4 6" xfId="2051" xr:uid="{00000000-0005-0000-0000-0000D1080000}"/>
    <cellStyle name="Heading 4 4 7" xfId="2052" xr:uid="{00000000-0005-0000-0000-0000D2080000}"/>
    <cellStyle name="Heading 4 4 8" xfId="2053" xr:uid="{00000000-0005-0000-0000-0000D3080000}"/>
    <cellStyle name="Heading 4 4 9" xfId="2054" xr:uid="{00000000-0005-0000-0000-0000D4080000}"/>
    <cellStyle name="Heading 4 5" xfId="2055" xr:uid="{00000000-0005-0000-0000-0000D5080000}"/>
    <cellStyle name="Heading 4 5 10" xfId="2056" xr:uid="{00000000-0005-0000-0000-0000D6080000}"/>
    <cellStyle name="Heading 4 5 11" xfId="2057" xr:uid="{00000000-0005-0000-0000-0000D7080000}"/>
    <cellStyle name="Heading 4 5 2" xfId="2058" xr:uid="{00000000-0005-0000-0000-0000D8080000}"/>
    <cellStyle name="Heading 4 5 3" xfId="2059" xr:uid="{00000000-0005-0000-0000-0000D9080000}"/>
    <cellStyle name="Heading 4 5 4" xfId="2060" xr:uid="{00000000-0005-0000-0000-0000DA080000}"/>
    <cellStyle name="Heading 4 5 5" xfId="2061" xr:uid="{00000000-0005-0000-0000-0000DB080000}"/>
    <cellStyle name="Heading 4 5 6" xfId="2062" xr:uid="{00000000-0005-0000-0000-0000DC080000}"/>
    <cellStyle name="Heading 4 5 7" xfId="2063" xr:uid="{00000000-0005-0000-0000-0000DD080000}"/>
    <cellStyle name="Heading 4 5 8" xfId="2064" xr:uid="{00000000-0005-0000-0000-0000DE080000}"/>
    <cellStyle name="Heading 4 5 9" xfId="2065" xr:uid="{00000000-0005-0000-0000-0000DF080000}"/>
    <cellStyle name="Heading 4 6" xfId="2066" xr:uid="{00000000-0005-0000-0000-0000E0080000}"/>
    <cellStyle name="Heading 4 6 10" xfId="2067" xr:uid="{00000000-0005-0000-0000-0000E1080000}"/>
    <cellStyle name="Heading 4 6 11" xfId="2068" xr:uid="{00000000-0005-0000-0000-0000E2080000}"/>
    <cellStyle name="Heading 4 6 2" xfId="2069" xr:uid="{00000000-0005-0000-0000-0000E3080000}"/>
    <cellStyle name="Heading 4 6 3" xfId="2070" xr:uid="{00000000-0005-0000-0000-0000E4080000}"/>
    <cellStyle name="Heading 4 6 4" xfId="2071" xr:uid="{00000000-0005-0000-0000-0000E5080000}"/>
    <cellStyle name="Heading 4 6 5" xfId="2072" xr:uid="{00000000-0005-0000-0000-0000E6080000}"/>
    <cellStyle name="Heading 4 6 6" xfId="2073" xr:uid="{00000000-0005-0000-0000-0000E7080000}"/>
    <cellStyle name="Heading 4 6 7" xfId="2074" xr:uid="{00000000-0005-0000-0000-0000E8080000}"/>
    <cellStyle name="Heading 4 6 8" xfId="2075" xr:uid="{00000000-0005-0000-0000-0000E9080000}"/>
    <cellStyle name="Heading 4 6 9" xfId="2076" xr:uid="{00000000-0005-0000-0000-0000EA080000}"/>
    <cellStyle name="Heading 4 7" xfId="2077" xr:uid="{00000000-0005-0000-0000-0000EB080000}"/>
    <cellStyle name="Heading 4 8" xfId="2078" xr:uid="{00000000-0005-0000-0000-0000EC080000}"/>
    <cellStyle name="Heading 4 9" xfId="2079" xr:uid="{00000000-0005-0000-0000-0000ED080000}"/>
    <cellStyle name="Hivatkozott cella" xfId="37" xr:uid="{00000000-0005-0000-0000-0000EE080000}"/>
    <cellStyle name="Hyperlink 2" xfId="2080" xr:uid="{00000000-0005-0000-0000-0000EF080000}"/>
    <cellStyle name="Hyperlink 2 2" xfId="2081" xr:uid="{00000000-0005-0000-0000-0000F0080000}"/>
    <cellStyle name="Input 10" xfId="2082" xr:uid="{00000000-0005-0000-0000-0000F1080000}"/>
    <cellStyle name="Input 10 2" xfId="3341" xr:uid="{00000000-0005-0000-0000-0000F2080000}"/>
    <cellStyle name="Input 10 2 2" xfId="4030" xr:uid="{00000000-0005-0000-0000-0000F3080000}"/>
    <cellStyle name="Input 10 2 2 2" xfId="4842" xr:uid="{00000000-0005-0000-0000-0000F5080000}"/>
    <cellStyle name="Input 10 2 2 3" xfId="5254" xr:uid="{00000000-0005-0000-0000-0000F5080000}"/>
    <cellStyle name="Input 10 3" xfId="3707" xr:uid="{00000000-0005-0000-0000-0000F4080000}"/>
    <cellStyle name="Input 10 3 2" xfId="4585" xr:uid="{00000000-0005-0000-0000-0000F6080000}"/>
    <cellStyle name="Input 10 3 3" xfId="4449" xr:uid="{00000000-0005-0000-0000-0000F6080000}"/>
    <cellStyle name="Input 2" xfId="2083" xr:uid="{00000000-0005-0000-0000-0000F5080000}"/>
    <cellStyle name="Input 2 10" xfId="2084" xr:uid="{00000000-0005-0000-0000-0000F6080000}"/>
    <cellStyle name="Input 2 10 2" xfId="3343" xr:uid="{00000000-0005-0000-0000-0000F7080000}"/>
    <cellStyle name="Input 2 10 2 2" xfId="4032" xr:uid="{00000000-0005-0000-0000-0000F8080000}"/>
    <cellStyle name="Input 2 10 2 2 2" xfId="4844" xr:uid="{00000000-0005-0000-0000-0000FA080000}"/>
    <cellStyle name="Input 2 10 2 2 3" xfId="5256" xr:uid="{00000000-0005-0000-0000-0000FA080000}"/>
    <cellStyle name="Input 2 10 3" xfId="3709" xr:uid="{00000000-0005-0000-0000-0000F9080000}"/>
    <cellStyle name="Input 2 10 3 2" xfId="4587" xr:uid="{00000000-0005-0000-0000-0000FB080000}"/>
    <cellStyle name="Input 2 10 3 3" xfId="4447" xr:uid="{00000000-0005-0000-0000-0000FB080000}"/>
    <cellStyle name="Input 2 11" xfId="2085" xr:uid="{00000000-0005-0000-0000-0000FA080000}"/>
    <cellStyle name="Input 2 11 2" xfId="3344" xr:uid="{00000000-0005-0000-0000-0000FB080000}"/>
    <cellStyle name="Input 2 11 2 2" xfId="4033" xr:uid="{00000000-0005-0000-0000-0000FC080000}"/>
    <cellStyle name="Input 2 11 2 2 2" xfId="4845" xr:uid="{00000000-0005-0000-0000-0000FE080000}"/>
    <cellStyle name="Input 2 11 2 2 3" xfId="5257" xr:uid="{00000000-0005-0000-0000-0000FE080000}"/>
    <cellStyle name="Input 2 11 3" xfId="3710" xr:uid="{00000000-0005-0000-0000-0000FD080000}"/>
    <cellStyle name="Input 2 11 3 2" xfId="4588" xr:uid="{00000000-0005-0000-0000-0000FF080000}"/>
    <cellStyle name="Input 2 11 3 3" xfId="4446" xr:uid="{00000000-0005-0000-0000-0000FF080000}"/>
    <cellStyle name="Input 2 12" xfId="3342" xr:uid="{00000000-0005-0000-0000-0000FE080000}"/>
    <cellStyle name="Input 2 12 2" xfId="4031" xr:uid="{00000000-0005-0000-0000-0000FF080000}"/>
    <cellStyle name="Input 2 12 2 2" xfId="4843" xr:uid="{00000000-0005-0000-0000-000001090000}"/>
    <cellStyle name="Input 2 12 2 3" xfId="5255" xr:uid="{00000000-0005-0000-0000-000001090000}"/>
    <cellStyle name="Input 2 13" xfId="3708" xr:uid="{00000000-0005-0000-0000-000000090000}"/>
    <cellStyle name="Input 2 13 2" xfId="4586" xr:uid="{00000000-0005-0000-0000-000002090000}"/>
    <cellStyle name="Input 2 13 3" xfId="4448" xr:uid="{00000000-0005-0000-0000-000002090000}"/>
    <cellStyle name="Input 2 2" xfId="2086" xr:uid="{00000000-0005-0000-0000-000001090000}"/>
    <cellStyle name="Input 2 2 2" xfId="3345" xr:uid="{00000000-0005-0000-0000-000002090000}"/>
    <cellStyle name="Input 2 2 2 2" xfId="4034" xr:uid="{00000000-0005-0000-0000-000003090000}"/>
    <cellStyle name="Input 2 2 2 2 2" xfId="4846" xr:uid="{00000000-0005-0000-0000-000005090000}"/>
    <cellStyle name="Input 2 2 2 2 3" xfId="5258" xr:uid="{00000000-0005-0000-0000-000005090000}"/>
    <cellStyle name="Input 2 2 3" xfId="3711" xr:uid="{00000000-0005-0000-0000-000004090000}"/>
    <cellStyle name="Input 2 2 3 2" xfId="4589" xr:uid="{00000000-0005-0000-0000-000006090000}"/>
    <cellStyle name="Input 2 2 3 3" xfId="4445" xr:uid="{00000000-0005-0000-0000-000006090000}"/>
    <cellStyle name="Input 2 3" xfId="2087" xr:uid="{00000000-0005-0000-0000-000005090000}"/>
    <cellStyle name="Input 2 3 2" xfId="3346" xr:uid="{00000000-0005-0000-0000-000006090000}"/>
    <cellStyle name="Input 2 3 2 2" xfId="4035" xr:uid="{00000000-0005-0000-0000-000007090000}"/>
    <cellStyle name="Input 2 3 2 2 2" xfId="4847" xr:uid="{00000000-0005-0000-0000-000009090000}"/>
    <cellStyle name="Input 2 3 2 2 3" xfId="5259" xr:uid="{00000000-0005-0000-0000-000009090000}"/>
    <cellStyle name="Input 2 3 3" xfId="3712" xr:uid="{00000000-0005-0000-0000-000008090000}"/>
    <cellStyle name="Input 2 3 3 2" xfId="4590" xr:uid="{00000000-0005-0000-0000-00000A090000}"/>
    <cellStyle name="Input 2 3 3 3" xfId="4444" xr:uid="{00000000-0005-0000-0000-00000A090000}"/>
    <cellStyle name="Input 2 4" xfId="2088" xr:uid="{00000000-0005-0000-0000-000009090000}"/>
    <cellStyle name="Input 2 4 2" xfId="3347" xr:uid="{00000000-0005-0000-0000-00000A090000}"/>
    <cellStyle name="Input 2 4 2 2" xfId="4036" xr:uid="{00000000-0005-0000-0000-00000B090000}"/>
    <cellStyle name="Input 2 4 2 2 2" xfId="4848" xr:uid="{00000000-0005-0000-0000-00000D090000}"/>
    <cellStyle name="Input 2 4 2 2 3" xfId="5260" xr:uid="{00000000-0005-0000-0000-00000D090000}"/>
    <cellStyle name="Input 2 4 3" xfId="3713" xr:uid="{00000000-0005-0000-0000-00000C090000}"/>
    <cellStyle name="Input 2 4 3 2" xfId="4591" xr:uid="{00000000-0005-0000-0000-00000E090000}"/>
    <cellStyle name="Input 2 4 3 3" xfId="4443" xr:uid="{00000000-0005-0000-0000-00000E090000}"/>
    <cellStyle name="Input 2 5" xfId="2089" xr:uid="{00000000-0005-0000-0000-00000D090000}"/>
    <cellStyle name="Input 2 5 2" xfId="3348" xr:uid="{00000000-0005-0000-0000-00000E090000}"/>
    <cellStyle name="Input 2 5 2 2" xfId="4037" xr:uid="{00000000-0005-0000-0000-00000F090000}"/>
    <cellStyle name="Input 2 5 2 2 2" xfId="4849" xr:uid="{00000000-0005-0000-0000-000011090000}"/>
    <cellStyle name="Input 2 5 2 2 3" xfId="5261" xr:uid="{00000000-0005-0000-0000-000011090000}"/>
    <cellStyle name="Input 2 5 3" xfId="3714" xr:uid="{00000000-0005-0000-0000-000010090000}"/>
    <cellStyle name="Input 2 5 3 2" xfId="4592" xr:uid="{00000000-0005-0000-0000-000012090000}"/>
    <cellStyle name="Input 2 5 3 3" xfId="4442" xr:uid="{00000000-0005-0000-0000-000012090000}"/>
    <cellStyle name="Input 2 6" xfId="2090" xr:uid="{00000000-0005-0000-0000-000011090000}"/>
    <cellStyle name="Input 2 6 2" xfId="3349" xr:uid="{00000000-0005-0000-0000-000012090000}"/>
    <cellStyle name="Input 2 6 2 2" xfId="4038" xr:uid="{00000000-0005-0000-0000-000013090000}"/>
    <cellStyle name="Input 2 6 2 2 2" xfId="4850" xr:uid="{00000000-0005-0000-0000-000015090000}"/>
    <cellStyle name="Input 2 6 2 2 3" xfId="5262" xr:uid="{00000000-0005-0000-0000-000015090000}"/>
    <cellStyle name="Input 2 6 3" xfId="3715" xr:uid="{00000000-0005-0000-0000-000014090000}"/>
    <cellStyle name="Input 2 6 3 2" xfId="4593" xr:uid="{00000000-0005-0000-0000-000016090000}"/>
    <cellStyle name="Input 2 6 3 3" xfId="4441" xr:uid="{00000000-0005-0000-0000-000016090000}"/>
    <cellStyle name="Input 2 7" xfId="2091" xr:uid="{00000000-0005-0000-0000-000015090000}"/>
    <cellStyle name="Input 2 7 2" xfId="3350" xr:uid="{00000000-0005-0000-0000-000016090000}"/>
    <cellStyle name="Input 2 7 2 2" xfId="4039" xr:uid="{00000000-0005-0000-0000-000017090000}"/>
    <cellStyle name="Input 2 7 2 2 2" xfId="4851" xr:uid="{00000000-0005-0000-0000-000019090000}"/>
    <cellStyle name="Input 2 7 2 2 3" xfId="5263" xr:uid="{00000000-0005-0000-0000-000019090000}"/>
    <cellStyle name="Input 2 7 3" xfId="3716" xr:uid="{00000000-0005-0000-0000-000018090000}"/>
    <cellStyle name="Input 2 7 3 2" xfId="4594" xr:uid="{00000000-0005-0000-0000-00001A090000}"/>
    <cellStyle name="Input 2 7 3 3" xfId="4440" xr:uid="{00000000-0005-0000-0000-00001A090000}"/>
    <cellStyle name="Input 2 8" xfId="2092" xr:uid="{00000000-0005-0000-0000-000019090000}"/>
    <cellStyle name="Input 2 8 2" xfId="3351" xr:uid="{00000000-0005-0000-0000-00001A090000}"/>
    <cellStyle name="Input 2 8 2 2" xfId="4040" xr:uid="{00000000-0005-0000-0000-00001B090000}"/>
    <cellStyle name="Input 2 8 2 2 2" xfId="4852" xr:uid="{00000000-0005-0000-0000-00001D090000}"/>
    <cellStyle name="Input 2 8 2 2 3" xfId="5264" xr:uid="{00000000-0005-0000-0000-00001D090000}"/>
    <cellStyle name="Input 2 8 3" xfId="3717" xr:uid="{00000000-0005-0000-0000-00001C090000}"/>
    <cellStyle name="Input 2 8 3 2" xfId="4595" xr:uid="{00000000-0005-0000-0000-00001E090000}"/>
    <cellStyle name="Input 2 8 3 3" xfId="4439" xr:uid="{00000000-0005-0000-0000-00001E090000}"/>
    <cellStyle name="Input 2 9" xfId="2093" xr:uid="{00000000-0005-0000-0000-00001D090000}"/>
    <cellStyle name="Input 2 9 2" xfId="3352" xr:uid="{00000000-0005-0000-0000-00001E090000}"/>
    <cellStyle name="Input 2 9 2 2" xfId="4041" xr:uid="{00000000-0005-0000-0000-00001F090000}"/>
    <cellStyle name="Input 2 9 2 2 2" xfId="4853" xr:uid="{00000000-0005-0000-0000-000021090000}"/>
    <cellStyle name="Input 2 9 2 2 3" xfId="5265" xr:uid="{00000000-0005-0000-0000-000021090000}"/>
    <cellStyle name="Input 2 9 3" xfId="3718" xr:uid="{00000000-0005-0000-0000-000020090000}"/>
    <cellStyle name="Input 2 9 3 2" xfId="4596" xr:uid="{00000000-0005-0000-0000-000022090000}"/>
    <cellStyle name="Input 2 9 3 3" xfId="4438" xr:uid="{00000000-0005-0000-0000-000022090000}"/>
    <cellStyle name="Input 3" xfId="2094" xr:uid="{00000000-0005-0000-0000-000021090000}"/>
    <cellStyle name="Input 3 10" xfId="2095" xr:uid="{00000000-0005-0000-0000-000022090000}"/>
    <cellStyle name="Input 3 10 2" xfId="3354" xr:uid="{00000000-0005-0000-0000-000023090000}"/>
    <cellStyle name="Input 3 10 2 2" xfId="4043" xr:uid="{00000000-0005-0000-0000-000024090000}"/>
    <cellStyle name="Input 3 10 2 2 2" xfId="4855" xr:uid="{00000000-0005-0000-0000-000026090000}"/>
    <cellStyle name="Input 3 10 2 2 3" xfId="5267" xr:uid="{00000000-0005-0000-0000-000026090000}"/>
    <cellStyle name="Input 3 10 3" xfId="3720" xr:uid="{00000000-0005-0000-0000-000025090000}"/>
    <cellStyle name="Input 3 10 3 2" xfId="4598" xr:uid="{00000000-0005-0000-0000-000027090000}"/>
    <cellStyle name="Input 3 10 3 3" xfId="4436" xr:uid="{00000000-0005-0000-0000-000027090000}"/>
    <cellStyle name="Input 3 11" xfId="2096" xr:uid="{00000000-0005-0000-0000-000026090000}"/>
    <cellStyle name="Input 3 11 2" xfId="3355" xr:uid="{00000000-0005-0000-0000-000027090000}"/>
    <cellStyle name="Input 3 11 2 2" xfId="4044" xr:uid="{00000000-0005-0000-0000-000028090000}"/>
    <cellStyle name="Input 3 11 2 2 2" xfId="4856" xr:uid="{00000000-0005-0000-0000-00002A090000}"/>
    <cellStyle name="Input 3 11 2 2 3" xfId="5268" xr:uid="{00000000-0005-0000-0000-00002A090000}"/>
    <cellStyle name="Input 3 11 3" xfId="3721" xr:uid="{00000000-0005-0000-0000-000029090000}"/>
    <cellStyle name="Input 3 11 3 2" xfId="4599" xr:uid="{00000000-0005-0000-0000-00002B090000}"/>
    <cellStyle name="Input 3 11 3 3" xfId="4435" xr:uid="{00000000-0005-0000-0000-00002B090000}"/>
    <cellStyle name="Input 3 12" xfId="3353" xr:uid="{00000000-0005-0000-0000-00002A090000}"/>
    <cellStyle name="Input 3 12 2" xfId="4042" xr:uid="{00000000-0005-0000-0000-00002B090000}"/>
    <cellStyle name="Input 3 12 2 2" xfId="4854" xr:uid="{00000000-0005-0000-0000-00002D090000}"/>
    <cellStyle name="Input 3 12 2 3" xfId="5266" xr:uid="{00000000-0005-0000-0000-00002D090000}"/>
    <cellStyle name="Input 3 13" xfId="3719" xr:uid="{00000000-0005-0000-0000-00002C090000}"/>
    <cellStyle name="Input 3 13 2" xfId="4597" xr:uid="{00000000-0005-0000-0000-00002E090000}"/>
    <cellStyle name="Input 3 13 3" xfId="4437" xr:uid="{00000000-0005-0000-0000-00002E090000}"/>
    <cellStyle name="Input 3 2" xfId="2097" xr:uid="{00000000-0005-0000-0000-00002D090000}"/>
    <cellStyle name="Input 3 2 2" xfId="3356" xr:uid="{00000000-0005-0000-0000-00002E090000}"/>
    <cellStyle name="Input 3 2 2 2" xfId="4045" xr:uid="{00000000-0005-0000-0000-00002F090000}"/>
    <cellStyle name="Input 3 2 2 2 2" xfId="4857" xr:uid="{00000000-0005-0000-0000-000031090000}"/>
    <cellStyle name="Input 3 2 2 2 3" xfId="5269" xr:uid="{00000000-0005-0000-0000-000031090000}"/>
    <cellStyle name="Input 3 2 3" xfId="3722" xr:uid="{00000000-0005-0000-0000-000030090000}"/>
    <cellStyle name="Input 3 2 3 2" xfId="4600" xr:uid="{00000000-0005-0000-0000-000032090000}"/>
    <cellStyle name="Input 3 2 3 3" xfId="4434" xr:uid="{00000000-0005-0000-0000-000032090000}"/>
    <cellStyle name="Input 3 3" xfId="2098" xr:uid="{00000000-0005-0000-0000-000031090000}"/>
    <cellStyle name="Input 3 3 2" xfId="3357" xr:uid="{00000000-0005-0000-0000-000032090000}"/>
    <cellStyle name="Input 3 3 2 2" xfId="4046" xr:uid="{00000000-0005-0000-0000-000033090000}"/>
    <cellStyle name="Input 3 3 2 2 2" xfId="4858" xr:uid="{00000000-0005-0000-0000-000035090000}"/>
    <cellStyle name="Input 3 3 2 2 3" xfId="5270" xr:uid="{00000000-0005-0000-0000-000035090000}"/>
    <cellStyle name="Input 3 3 3" xfId="3723" xr:uid="{00000000-0005-0000-0000-000034090000}"/>
    <cellStyle name="Input 3 3 3 2" xfId="4601" xr:uid="{00000000-0005-0000-0000-000036090000}"/>
    <cellStyle name="Input 3 3 3 3" xfId="4433" xr:uid="{00000000-0005-0000-0000-000036090000}"/>
    <cellStyle name="Input 3 4" xfId="2099" xr:uid="{00000000-0005-0000-0000-000035090000}"/>
    <cellStyle name="Input 3 4 2" xfId="3358" xr:uid="{00000000-0005-0000-0000-000036090000}"/>
    <cellStyle name="Input 3 4 2 2" xfId="4047" xr:uid="{00000000-0005-0000-0000-000037090000}"/>
    <cellStyle name="Input 3 4 2 2 2" xfId="4859" xr:uid="{00000000-0005-0000-0000-000039090000}"/>
    <cellStyle name="Input 3 4 2 2 3" xfId="5271" xr:uid="{00000000-0005-0000-0000-000039090000}"/>
    <cellStyle name="Input 3 4 3" xfId="3724" xr:uid="{00000000-0005-0000-0000-000038090000}"/>
    <cellStyle name="Input 3 4 3 2" xfId="4602" xr:uid="{00000000-0005-0000-0000-00003A090000}"/>
    <cellStyle name="Input 3 4 3 3" xfId="4432" xr:uid="{00000000-0005-0000-0000-00003A090000}"/>
    <cellStyle name="Input 3 5" xfId="2100" xr:uid="{00000000-0005-0000-0000-000039090000}"/>
    <cellStyle name="Input 3 5 2" xfId="3359" xr:uid="{00000000-0005-0000-0000-00003A090000}"/>
    <cellStyle name="Input 3 5 2 2" xfId="4048" xr:uid="{00000000-0005-0000-0000-00003B090000}"/>
    <cellStyle name="Input 3 5 2 2 2" xfId="4860" xr:uid="{00000000-0005-0000-0000-00003D090000}"/>
    <cellStyle name="Input 3 5 2 2 3" xfId="5272" xr:uid="{00000000-0005-0000-0000-00003D090000}"/>
    <cellStyle name="Input 3 5 3" xfId="3725" xr:uid="{00000000-0005-0000-0000-00003C090000}"/>
    <cellStyle name="Input 3 5 3 2" xfId="4603" xr:uid="{00000000-0005-0000-0000-00003E090000}"/>
    <cellStyle name="Input 3 5 3 3" xfId="4431" xr:uid="{00000000-0005-0000-0000-00003E090000}"/>
    <cellStyle name="Input 3 6" xfId="2101" xr:uid="{00000000-0005-0000-0000-00003D090000}"/>
    <cellStyle name="Input 3 6 2" xfId="3360" xr:uid="{00000000-0005-0000-0000-00003E090000}"/>
    <cellStyle name="Input 3 6 2 2" xfId="4049" xr:uid="{00000000-0005-0000-0000-00003F090000}"/>
    <cellStyle name="Input 3 6 2 2 2" xfId="4861" xr:uid="{00000000-0005-0000-0000-000041090000}"/>
    <cellStyle name="Input 3 6 2 2 3" xfId="5273" xr:uid="{00000000-0005-0000-0000-000041090000}"/>
    <cellStyle name="Input 3 6 3" xfId="3726" xr:uid="{00000000-0005-0000-0000-000040090000}"/>
    <cellStyle name="Input 3 6 3 2" xfId="4604" xr:uid="{00000000-0005-0000-0000-000042090000}"/>
    <cellStyle name="Input 3 6 3 3" xfId="4430" xr:uid="{00000000-0005-0000-0000-000042090000}"/>
    <cellStyle name="Input 3 7" xfId="2102" xr:uid="{00000000-0005-0000-0000-000041090000}"/>
    <cellStyle name="Input 3 7 2" xfId="3361" xr:uid="{00000000-0005-0000-0000-000042090000}"/>
    <cellStyle name="Input 3 7 2 2" xfId="4050" xr:uid="{00000000-0005-0000-0000-000043090000}"/>
    <cellStyle name="Input 3 7 2 2 2" xfId="4862" xr:uid="{00000000-0005-0000-0000-000045090000}"/>
    <cellStyle name="Input 3 7 2 2 3" xfId="5274" xr:uid="{00000000-0005-0000-0000-000045090000}"/>
    <cellStyle name="Input 3 7 3" xfId="3727" xr:uid="{00000000-0005-0000-0000-000044090000}"/>
    <cellStyle name="Input 3 7 3 2" xfId="4605" xr:uid="{00000000-0005-0000-0000-000046090000}"/>
    <cellStyle name="Input 3 7 3 3" xfId="4429" xr:uid="{00000000-0005-0000-0000-000046090000}"/>
    <cellStyle name="Input 3 8" xfId="2103" xr:uid="{00000000-0005-0000-0000-000045090000}"/>
    <cellStyle name="Input 3 8 2" xfId="3362" xr:uid="{00000000-0005-0000-0000-000046090000}"/>
    <cellStyle name="Input 3 8 2 2" xfId="4051" xr:uid="{00000000-0005-0000-0000-000047090000}"/>
    <cellStyle name="Input 3 8 2 2 2" xfId="4863" xr:uid="{00000000-0005-0000-0000-000049090000}"/>
    <cellStyle name="Input 3 8 2 2 3" xfId="5275" xr:uid="{00000000-0005-0000-0000-000049090000}"/>
    <cellStyle name="Input 3 8 3" xfId="3728" xr:uid="{00000000-0005-0000-0000-000048090000}"/>
    <cellStyle name="Input 3 8 3 2" xfId="4606" xr:uid="{00000000-0005-0000-0000-00004A090000}"/>
    <cellStyle name="Input 3 8 3 3" xfId="4428" xr:uid="{00000000-0005-0000-0000-00004A090000}"/>
    <cellStyle name="Input 3 9" xfId="2104" xr:uid="{00000000-0005-0000-0000-000049090000}"/>
    <cellStyle name="Input 3 9 2" xfId="3363" xr:uid="{00000000-0005-0000-0000-00004A090000}"/>
    <cellStyle name="Input 3 9 2 2" xfId="4052" xr:uid="{00000000-0005-0000-0000-00004B090000}"/>
    <cellStyle name="Input 3 9 2 2 2" xfId="4864" xr:uid="{00000000-0005-0000-0000-00004D090000}"/>
    <cellStyle name="Input 3 9 2 2 3" xfId="5276" xr:uid="{00000000-0005-0000-0000-00004D090000}"/>
    <cellStyle name="Input 3 9 3" xfId="3729" xr:uid="{00000000-0005-0000-0000-00004C090000}"/>
    <cellStyle name="Input 3 9 3 2" xfId="4607" xr:uid="{00000000-0005-0000-0000-00004E090000}"/>
    <cellStyle name="Input 3 9 3 3" xfId="4427" xr:uid="{00000000-0005-0000-0000-00004E090000}"/>
    <cellStyle name="Input 4" xfId="2105" xr:uid="{00000000-0005-0000-0000-00004D090000}"/>
    <cellStyle name="Input 4 10" xfId="2106" xr:uid="{00000000-0005-0000-0000-00004E090000}"/>
    <cellStyle name="Input 4 10 2" xfId="3365" xr:uid="{00000000-0005-0000-0000-00004F090000}"/>
    <cellStyle name="Input 4 10 2 2" xfId="4054" xr:uid="{00000000-0005-0000-0000-000050090000}"/>
    <cellStyle name="Input 4 10 2 2 2" xfId="4866" xr:uid="{00000000-0005-0000-0000-000052090000}"/>
    <cellStyle name="Input 4 10 2 2 3" xfId="5278" xr:uid="{00000000-0005-0000-0000-000052090000}"/>
    <cellStyle name="Input 4 10 3" xfId="3731" xr:uid="{00000000-0005-0000-0000-000051090000}"/>
    <cellStyle name="Input 4 10 3 2" xfId="4609" xr:uid="{00000000-0005-0000-0000-000053090000}"/>
    <cellStyle name="Input 4 10 3 3" xfId="4425" xr:uid="{00000000-0005-0000-0000-000053090000}"/>
    <cellStyle name="Input 4 11" xfId="2107" xr:uid="{00000000-0005-0000-0000-000052090000}"/>
    <cellStyle name="Input 4 11 2" xfId="3366" xr:uid="{00000000-0005-0000-0000-000053090000}"/>
    <cellStyle name="Input 4 11 2 2" xfId="4055" xr:uid="{00000000-0005-0000-0000-000054090000}"/>
    <cellStyle name="Input 4 11 2 2 2" xfId="4867" xr:uid="{00000000-0005-0000-0000-000056090000}"/>
    <cellStyle name="Input 4 11 2 2 3" xfId="5279" xr:uid="{00000000-0005-0000-0000-000056090000}"/>
    <cellStyle name="Input 4 11 3" xfId="3732" xr:uid="{00000000-0005-0000-0000-000055090000}"/>
    <cellStyle name="Input 4 11 3 2" xfId="4610" xr:uid="{00000000-0005-0000-0000-000057090000}"/>
    <cellStyle name="Input 4 11 3 3" xfId="4424" xr:uid="{00000000-0005-0000-0000-000057090000}"/>
    <cellStyle name="Input 4 12" xfId="3364" xr:uid="{00000000-0005-0000-0000-000056090000}"/>
    <cellStyle name="Input 4 12 2" xfId="4053" xr:uid="{00000000-0005-0000-0000-000057090000}"/>
    <cellStyle name="Input 4 12 2 2" xfId="4865" xr:uid="{00000000-0005-0000-0000-000059090000}"/>
    <cellStyle name="Input 4 12 2 3" xfId="5277" xr:uid="{00000000-0005-0000-0000-000059090000}"/>
    <cellStyle name="Input 4 13" xfId="3730" xr:uid="{00000000-0005-0000-0000-000058090000}"/>
    <cellStyle name="Input 4 13 2" xfId="4608" xr:uid="{00000000-0005-0000-0000-00005A090000}"/>
    <cellStyle name="Input 4 13 3" xfId="4426" xr:uid="{00000000-0005-0000-0000-00005A090000}"/>
    <cellStyle name="Input 4 2" xfId="2108" xr:uid="{00000000-0005-0000-0000-000059090000}"/>
    <cellStyle name="Input 4 2 2" xfId="3367" xr:uid="{00000000-0005-0000-0000-00005A090000}"/>
    <cellStyle name="Input 4 2 2 2" xfId="4056" xr:uid="{00000000-0005-0000-0000-00005B090000}"/>
    <cellStyle name="Input 4 2 2 2 2" xfId="4868" xr:uid="{00000000-0005-0000-0000-00005D090000}"/>
    <cellStyle name="Input 4 2 2 2 3" xfId="5280" xr:uid="{00000000-0005-0000-0000-00005D090000}"/>
    <cellStyle name="Input 4 2 3" xfId="3733" xr:uid="{00000000-0005-0000-0000-00005C090000}"/>
    <cellStyle name="Input 4 2 3 2" xfId="4611" xr:uid="{00000000-0005-0000-0000-00005E090000}"/>
    <cellStyle name="Input 4 2 3 3" xfId="4423" xr:uid="{00000000-0005-0000-0000-00005E090000}"/>
    <cellStyle name="Input 4 3" xfId="2109" xr:uid="{00000000-0005-0000-0000-00005D090000}"/>
    <cellStyle name="Input 4 3 2" xfId="3368" xr:uid="{00000000-0005-0000-0000-00005E090000}"/>
    <cellStyle name="Input 4 3 2 2" xfId="4057" xr:uid="{00000000-0005-0000-0000-00005F090000}"/>
    <cellStyle name="Input 4 3 2 2 2" xfId="4869" xr:uid="{00000000-0005-0000-0000-000061090000}"/>
    <cellStyle name="Input 4 3 2 2 3" xfId="5281" xr:uid="{00000000-0005-0000-0000-000061090000}"/>
    <cellStyle name="Input 4 3 3" xfId="3734" xr:uid="{00000000-0005-0000-0000-000060090000}"/>
    <cellStyle name="Input 4 3 3 2" xfId="4612" xr:uid="{00000000-0005-0000-0000-000062090000}"/>
    <cellStyle name="Input 4 3 3 3" xfId="4422" xr:uid="{00000000-0005-0000-0000-000062090000}"/>
    <cellStyle name="Input 4 4" xfId="2110" xr:uid="{00000000-0005-0000-0000-000061090000}"/>
    <cellStyle name="Input 4 4 2" xfId="3369" xr:uid="{00000000-0005-0000-0000-000062090000}"/>
    <cellStyle name="Input 4 4 2 2" xfId="4058" xr:uid="{00000000-0005-0000-0000-000063090000}"/>
    <cellStyle name="Input 4 4 2 2 2" xfId="4870" xr:uid="{00000000-0005-0000-0000-000065090000}"/>
    <cellStyle name="Input 4 4 2 2 3" xfId="5282" xr:uid="{00000000-0005-0000-0000-000065090000}"/>
    <cellStyle name="Input 4 4 3" xfId="3735" xr:uid="{00000000-0005-0000-0000-000064090000}"/>
    <cellStyle name="Input 4 4 3 2" xfId="4613" xr:uid="{00000000-0005-0000-0000-000066090000}"/>
    <cellStyle name="Input 4 4 3 3" xfId="4421" xr:uid="{00000000-0005-0000-0000-000066090000}"/>
    <cellStyle name="Input 4 5" xfId="2111" xr:uid="{00000000-0005-0000-0000-000065090000}"/>
    <cellStyle name="Input 4 5 2" xfId="3370" xr:uid="{00000000-0005-0000-0000-000066090000}"/>
    <cellStyle name="Input 4 5 2 2" xfId="4059" xr:uid="{00000000-0005-0000-0000-000067090000}"/>
    <cellStyle name="Input 4 5 2 2 2" xfId="4871" xr:uid="{00000000-0005-0000-0000-000069090000}"/>
    <cellStyle name="Input 4 5 2 2 3" xfId="5283" xr:uid="{00000000-0005-0000-0000-000069090000}"/>
    <cellStyle name="Input 4 5 3" xfId="3736" xr:uid="{00000000-0005-0000-0000-000068090000}"/>
    <cellStyle name="Input 4 5 3 2" xfId="4614" xr:uid="{00000000-0005-0000-0000-00006A090000}"/>
    <cellStyle name="Input 4 5 3 3" xfId="4420" xr:uid="{00000000-0005-0000-0000-00006A090000}"/>
    <cellStyle name="Input 4 6" xfId="2112" xr:uid="{00000000-0005-0000-0000-000069090000}"/>
    <cellStyle name="Input 4 6 2" xfId="3371" xr:uid="{00000000-0005-0000-0000-00006A090000}"/>
    <cellStyle name="Input 4 6 2 2" xfId="4060" xr:uid="{00000000-0005-0000-0000-00006B090000}"/>
    <cellStyle name="Input 4 6 2 2 2" xfId="4872" xr:uid="{00000000-0005-0000-0000-00006D090000}"/>
    <cellStyle name="Input 4 6 2 2 3" xfId="5284" xr:uid="{00000000-0005-0000-0000-00006D090000}"/>
    <cellStyle name="Input 4 6 3" xfId="3737" xr:uid="{00000000-0005-0000-0000-00006C090000}"/>
    <cellStyle name="Input 4 6 3 2" xfId="4615" xr:uid="{00000000-0005-0000-0000-00006E090000}"/>
    <cellStyle name="Input 4 6 3 3" xfId="4419" xr:uid="{00000000-0005-0000-0000-00006E090000}"/>
    <cellStyle name="Input 4 7" xfId="2113" xr:uid="{00000000-0005-0000-0000-00006D090000}"/>
    <cellStyle name="Input 4 7 2" xfId="3372" xr:uid="{00000000-0005-0000-0000-00006E090000}"/>
    <cellStyle name="Input 4 7 2 2" xfId="4061" xr:uid="{00000000-0005-0000-0000-00006F090000}"/>
    <cellStyle name="Input 4 7 2 2 2" xfId="4873" xr:uid="{00000000-0005-0000-0000-000071090000}"/>
    <cellStyle name="Input 4 7 2 2 3" xfId="5285" xr:uid="{00000000-0005-0000-0000-000071090000}"/>
    <cellStyle name="Input 4 7 3" xfId="3738" xr:uid="{00000000-0005-0000-0000-000070090000}"/>
    <cellStyle name="Input 4 7 3 2" xfId="4616" xr:uid="{00000000-0005-0000-0000-000072090000}"/>
    <cellStyle name="Input 4 7 3 3" xfId="4418" xr:uid="{00000000-0005-0000-0000-000072090000}"/>
    <cellStyle name="Input 4 8" xfId="2114" xr:uid="{00000000-0005-0000-0000-000071090000}"/>
    <cellStyle name="Input 4 8 2" xfId="3373" xr:uid="{00000000-0005-0000-0000-000072090000}"/>
    <cellStyle name="Input 4 8 2 2" xfId="4062" xr:uid="{00000000-0005-0000-0000-000073090000}"/>
    <cellStyle name="Input 4 8 2 2 2" xfId="4874" xr:uid="{00000000-0005-0000-0000-000075090000}"/>
    <cellStyle name="Input 4 8 2 2 3" xfId="5286" xr:uid="{00000000-0005-0000-0000-000075090000}"/>
    <cellStyle name="Input 4 8 3" xfId="3739" xr:uid="{00000000-0005-0000-0000-000074090000}"/>
    <cellStyle name="Input 4 8 3 2" xfId="4617" xr:uid="{00000000-0005-0000-0000-000076090000}"/>
    <cellStyle name="Input 4 8 3 3" xfId="4417" xr:uid="{00000000-0005-0000-0000-000076090000}"/>
    <cellStyle name="Input 4 9" xfId="2115" xr:uid="{00000000-0005-0000-0000-000075090000}"/>
    <cellStyle name="Input 4 9 2" xfId="3374" xr:uid="{00000000-0005-0000-0000-000076090000}"/>
    <cellStyle name="Input 4 9 2 2" xfId="4063" xr:uid="{00000000-0005-0000-0000-000077090000}"/>
    <cellStyle name="Input 4 9 2 2 2" xfId="4875" xr:uid="{00000000-0005-0000-0000-000079090000}"/>
    <cellStyle name="Input 4 9 2 2 3" xfId="5287" xr:uid="{00000000-0005-0000-0000-000079090000}"/>
    <cellStyle name="Input 4 9 3" xfId="3740" xr:uid="{00000000-0005-0000-0000-000078090000}"/>
    <cellStyle name="Input 4 9 3 2" xfId="4618" xr:uid="{00000000-0005-0000-0000-00007A090000}"/>
    <cellStyle name="Input 4 9 3 3" xfId="4416" xr:uid="{00000000-0005-0000-0000-00007A090000}"/>
    <cellStyle name="Input 5" xfId="2116" xr:uid="{00000000-0005-0000-0000-000079090000}"/>
    <cellStyle name="Input 5 10" xfId="2117" xr:uid="{00000000-0005-0000-0000-00007A090000}"/>
    <cellStyle name="Input 5 10 2" xfId="3376" xr:uid="{00000000-0005-0000-0000-00007B090000}"/>
    <cellStyle name="Input 5 10 2 2" xfId="4065" xr:uid="{00000000-0005-0000-0000-00007C090000}"/>
    <cellStyle name="Input 5 10 2 2 2" xfId="4877" xr:uid="{00000000-0005-0000-0000-00007E090000}"/>
    <cellStyle name="Input 5 10 2 2 3" xfId="5289" xr:uid="{00000000-0005-0000-0000-00007E090000}"/>
    <cellStyle name="Input 5 10 3" xfId="3742" xr:uid="{00000000-0005-0000-0000-00007D090000}"/>
    <cellStyle name="Input 5 10 3 2" xfId="4620" xr:uid="{00000000-0005-0000-0000-00007F090000}"/>
    <cellStyle name="Input 5 10 3 3" xfId="4414" xr:uid="{00000000-0005-0000-0000-00007F090000}"/>
    <cellStyle name="Input 5 11" xfId="2118" xr:uid="{00000000-0005-0000-0000-00007E090000}"/>
    <cellStyle name="Input 5 11 2" xfId="3377" xr:uid="{00000000-0005-0000-0000-00007F090000}"/>
    <cellStyle name="Input 5 11 2 2" xfId="4066" xr:uid="{00000000-0005-0000-0000-000080090000}"/>
    <cellStyle name="Input 5 11 2 2 2" xfId="4878" xr:uid="{00000000-0005-0000-0000-000082090000}"/>
    <cellStyle name="Input 5 11 2 2 3" xfId="5290" xr:uid="{00000000-0005-0000-0000-000082090000}"/>
    <cellStyle name="Input 5 11 3" xfId="3743" xr:uid="{00000000-0005-0000-0000-000081090000}"/>
    <cellStyle name="Input 5 11 3 2" xfId="4621" xr:uid="{00000000-0005-0000-0000-000083090000}"/>
    <cellStyle name="Input 5 11 3 3" xfId="4413" xr:uid="{00000000-0005-0000-0000-000083090000}"/>
    <cellStyle name="Input 5 12" xfId="3375" xr:uid="{00000000-0005-0000-0000-000082090000}"/>
    <cellStyle name="Input 5 12 2" xfId="4064" xr:uid="{00000000-0005-0000-0000-000083090000}"/>
    <cellStyle name="Input 5 12 2 2" xfId="4876" xr:uid="{00000000-0005-0000-0000-000085090000}"/>
    <cellStyle name="Input 5 12 2 3" xfId="5288" xr:uid="{00000000-0005-0000-0000-000085090000}"/>
    <cellStyle name="Input 5 13" xfId="3741" xr:uid="{00000000-0005-0000-0000-000084090000}"/>
    <cellStyle name="Input 5 13 2" xfId="4619" xr:uid="{00000000-0005-0000-0000-000086090000}"/>
    <cellStyle name="Input 5 13 3" xfId="4415" xr:uid="{00000000-0005-0000-0000-000086090000}"/>
    <cellStyle name="Input 5 2" xfId="2119" xr:uid="{00000000-0005-0000-0000-000085090000}"/>
    <cellStyle name="Input 5 2 2" xfId="3378" xr:uid="{00000000-0005-0000-0000-000086090000}"/>
    <cellStyle name="Input 5 2 2 2" xfId="4067" xr:uid="{00000000-0005-0000-0000-000087090000}"/>
    <cellStyle name="Input 5 2 2 2 2" xfId="4879" xr:uid="{00000000-0005-0000-0000-000089090000}"/>
    <cellStyle name="Input 5 2 2 2 3" xfId="5291" xr:uid="{00000000-0005-0000-0000-000089090000}"/>
    <cellStyle name="Input 5 2 3" xfId="3744" xr:uid="{00000000-0005-0000-0000-000088090000}"/>
    <cellStyle name="Input 5 2 3 2" xfId="4622" xr:uid="{00000000-0005-0000-0000-00008A090000}"/>
    <cellStyle name="Input 5 2 3 3" xfId="4412" xr:uid="{00000000-0005-0000-0000-00008A090000}"/>
    <cellStyle name="Input 5 3" xfId="2120" xr:uid="{00000000-0005-0000-0000-000089090000}"/>
    <cellStyle name="Input 5 3 2" xfId="3379" xr:uid="{00000000-0005-0000-0000-00008A090000}"/>
    <cellStyle name="Input 5 3 2 2" xfId="4068" xr:uid="{00000000-0005-0000-0000-00008B090000}"/>
    <cellStyle name="Input 5 3 2 2 2" xfId="4880" xr:uid="{00000000-0005-0000-0000-00008D090000}"/>
    <cellStyle name="Input 5 3 2 2 3" xfId="5292" xr:uid="{00000000-0005-0000-0000-00008D090000}"/>
    <cellStyle name="Input 5 3 3" xfId="3745" xr:uid="{00000000-0005-0000-0000-00008C090000}"/>
    <cellStyle name="Input 5 3 3 2" xfId="4623" xr:uid="{00000000-0005-0000-0000-00008E090000}"/>
    <cellStyle name="Input 5 3 3 3" xfId="4411" xr:uid="{00000000-0005-0000-0000-00008E090000}"/>
    <cellStyle name="Input 5 4" xfId="2121" xr:uid="{00000000-0005-0000-0000-00008D090000}"/>
    <cellStyle name="Input 5 4 2" xfId="3380" xr:uid="{00000000-0005-0000-0000-00008E090000}"/>
    <cellStyle name="Input 5 4 2 2" xfId="4069" xr:uid="{00000000-0005-0000-0000-00008F090000}"/>
    <cellStyle name="Input 5 4 2 2 2" xfId="4881" xr:uid="{00000000-0005-0000-0000-000091090000}"/>
    <cellStyle name="Input 5 4 2 2 3" xfId="5293" xr:uid="{00000000-0005-0000-0000-000091090000}"/>
    <cellStyle name="Input 5 4 3" xfId="3746" xr:uid="{00000000-0005-0000-0000-000090090000}"/>
    <cellStyle name="Input 5 4 3 2" xfId="4624" xr:uid="{00000000-0005-0000-0000-000092090000}"/>
    <cellStyle name="Input 5 4 3 3" xfId="4410" xr:uid="{00000000-0005-0000-0000-000092090000}"/>
    <cellStyle name="Input 5 5" xfId="2122" xr:uid="{00000000-0005-0000-0000-000091090000}"/>
    <cellStyle name="Input 5 5 2" xfId="3381" xr:uid="{00000000-0005-0000-0000-000092090000}"/>
    <cellStyle name="Input 5 5 2 2" xfId="4070" xr:uid="{00000000-0005-0000-0000-000093090000}"/>
    <cellStyle name="Input 5 5 2 2 2" xfId="4882" xr:uid="{00000000-0005-0000-0000-000095090000}"/>
    <cellStyle name="Input 5 5 2 2 3" xfId="5294" xr:uid="{00000000-0005-0000-0000-000095090000}"/>
    <cellStyle name="Input 5 5 3" xfId="3747" xr:uid="{00000000-0005-0000-0000-000094090000}"/>
    <cellStyle name="Input 5 5 3 2" xfId="4625" xr:uid="{00000000-0005-0000-0000-000096090000}"/>
    <cellStyle name="Input 5 5 3 3" xfId="4409" xr:uid="{00000000-0005-0000-0000-000096090000}"/>
    <cellStyle name="Input 5 6" xfId="2123" xr:uid="{00000000-0005-0000-0000-000095090000}"/>
    <cellStyle name="Input 5 6 2" xfId="3382" xr:uid="{00000000-0005-0000-0000-000096090000}"/>
    <cellStyle name="Input 5 6 2 2" xfId="4071" xr:uid="{00000000-0005-0000-0000-000097090000}"/>
    <cellStyle name="Input 5 6 2 2 2" xfId="4883" xr:uid="{00000000-0005-0000-0000-000099090000}"/>
    <cellStyle name="Input 5 6 2 2 3" xfId="5295" xr:uid="{00000000-0005-0000-0000-000099090000}"/>
    <cellStyle name="Input 5 6 3" xfId="3748" xr:uid="{00000000-0005-0000-0000-000098090000}"/>
    <cellStyle name="Input 5 6 3 2" xfId="4626" xr:uid="{00000000-0005-0000-0000-00009A090000}"/>
    <cellStyle name="Input 5 6 3 3" xfId="4408" xr:uid="{00000000-0005-0000-0000-00009A090000}"/>
    <cellStyle name="Input 5 7" xfId="2124" xr:uid="{00000000-0005-0000-0000-000099090000}"/>
    <cellStyle name="Input 5 7 2" xfId="3383" xr:uid="{00000000-0005-0000-0000-00009A090000}"/>
    <cellStyle name="Input 5 7 2 2" xfId="4072" xr:uid="{00000000-0005-0000-0000-00009B090000}"/>
    <cellStyle name="Input 5 7 2 2 2" xfId="4884" xr:uid="{00000000-0005-0000-0000-00009D090000}"/>
    <cellStyle name="Input 5 7 2 2 3" xfId="5296" xr:uid="{00000000-0005-0000-0000-00009D090000}"/>
    <cellStyle name="Input 5 7 3" xfId="3749" xr:uid="{00000000-0005-0000-0000-00009C090000}"/>
    <cellStyle name="Input 5 7 3 2" xfId="4627" xr:uid="{00000000-0005-0000-0000-00009E090000}"/>
    <cellStyle name="Input 5 7 3 3" xfId="4407" xr:uid="{00000000-0005-0000-0000-00009E090000}"/>
    <cellStyle name="Input 5 8" xfId="2125" xr:uid="{00000000-0005-0000-0000-00009D090000}"/>
    <cellStyle name="Input 5 8 2" xfId="3384" xr:uid="{00000000-0005-0000-0000-00009E090000}"/>
    <cellStyle name="Input 5 8 2 2" xfId="4073" xr:uid="{00000000-0005-0000-0000-00009F090000}"/>
    <cellStyle name="Input 5 8 2 2 2" xfId="4885" xr:uid="{00000000-0005-0000-0000-0000A1090000}"/>
    <cellStyle name="Input 5 8 2 2 3" xfId="5297" xr:uid="{00000000-0005-0000-0000-0000A1090000}"/>
    <cellStyle name="Input 5 8 3" xfId="3750" xr:uid="{00000000-0005-0000-0000-0000A0090000}"/>
    <cellStyle name="Input 5 8 3 2" xfId="4628" xr:uid="{00000000-0005-0000-0000-0000A2090000}"/>
    <cellStyle name="Input 5 8 3 3" xfId="4406" xr:uid="{00000000-0005-0000-0000-0000A2090000}"/>
    <cellStyle name="Input 5 9" xfId="2126" xr:uid="{00000000-0005-0000-0000-0000A1090000}"/>
    <cellStyle name="Input 5 9 2" xfId="3385" xr:uid="{00000000-0005-0000-0000-0000A2090000}"/>
    <cellStyle name="Input 5 9 2 2" xfId="4074" xr:uid="{00000000-0005-0000-0000-0000A3090000}"/>
    <cellStyle name="Input 5 9 2 2 2" xfId="4886" xr:uid="{00000000-0005-0000-0000-0000A5090000}"/>
    <cellStyle name="Input 5 9 2 2 3" xfId="5298" xr:uid="{00000000-0005-0000-0000-0000A5090000}"/>
    <cellStyle name="Input 5 9 3" xfId="3751" xr:uid="{00000000-0005-0000-0000-0000A4090000}"/>
    <cellStyle name="Input 5 9 3 2" xfId="4629" xr:uid="{00000000-0005-0000-0000-0000A6090000}"/>
    <cellStyle name="Input 5 9 3 3" xfId="4405" xr:uid="{00000000-0005-0000-0000-0000A6090000}"/>
    <cellStyle name="Input 6" xfId="2127" xr:uid="{00000000-0005-0000-0000-0000A5090000}"/>
    <cellStyle name="Input 6 10" xfId="2128" xr:uid="{00000000-0005-0000-0000-0000A6090000}"/>
    <cellStyle name="Input 6 10 2" xfId="3387" xr:uid="{00000000-0005-0000-0000-0000A7090000}"/>
    <cellStyle name="Input 6 10 2 2" xfId="4076" xr:uid="{00000000-0005-0000-0000-0000A8090000}"/>
    <cellStyle name="Input 6 10 2 2 2" xfId="4888" xr:uid="{00000000-0005-0000-0000-0000AA090000}"/>
    <cellStyle name="Input 6 10 2 2 3" xfId="5300" xr:uid="{00000000-0005-0000-0000-0000AA090000}"/>
    <cellStyle name="Input 6 10 3" xfId="3753" xr:uid="{00000000-0005-0000-0000-0000A9090000}"/>
    <cellStyle name="Input 6 10 3 2" xfId="4631" xr:uid="{00000000-0005-0000-0000-0000AB090000}"/>
    <cellStyle name="Input 6 10 3 3" xfId="4403" xr:uid="{00000000-0005-0000-0000-0000AB090000}"/>
    <cellStyle name="Input 6 11" xfId="2129" xr:uid="{00000000-0005-0000-0000-0000AA090000}"/>
    <cellStyle name="Input 6 11 2" xfId="3388" xr:uid="{00000000-0005-0000-0000-0000AB090000}"/>
    <cellStyle name="Input 6 11 2 2" xfId="4077" xr:uid="{00000000-0005-0000-0000-0000AC090000}"/>
    <cellStyle name="Input 6 11 2 2 2" xfId="4889" xr:uid="{00000000-0005-0000-0000-0000AE090000}"/>
    <cellStyle name="Input 6 11 2 2 3" xfId="5301" xr:uid="{00000000-0005-0000-0000-0000AE090000}"/>
    <cellStyle name="Input 6 11 3" xfId="3754" xr:uid="{00000000-0005-0000-0000-0000AD090000}"/>
    <cellStyle name="Input 6 11 3 2" xfId="4632" xr:uid="{00000000-0005-0000-0000-0000AF090000}"/>
    <cellStyle name="Input 6 11 3 3" xfId="4402" xr:uid="{00000000-0005-0000-0000-0000AF090000}"/>
    <cellStyle name="Input 6 12" xfId="3386" xr:uid="{00000000-0005-0000-0000-0000AE090000}"/>
    <cellStyle name="Input 6 12 2" xfId="4075" xr:uid="{00000000-0005-0000-0000-0000AF090000}"/>
    <cellStyle name="Input 6 12 2 2" xfId="4887" xr:uid="{00000000-0005-0000-0000-0000B1090000}"/>
    <cellStyle name="Input 6 12 2 3" xfId="5299" xr:uid="{00000000-0005-0000-0000-0000B1090000}"/>
    <cellStyle name="Input 6 13" xfId="3752" xr:uid="{00000000-0005-0000-0000-0000B0090000}"/>
    <cellStyle name="Input 6 13 2" xfId="4630" xr:uid="{00000000-0005-0000-0000-0000B2090000}"/>
    <cellStyle name="Input 6 13 3" xfId="4404" xr:uid="{00000000-0005-0000-0000-0000B2090000}"/>
    <cellStyle name="Input 6 2" xfId="2130" xr:uid="{00000000-0005-0000-0000-0000B1090000}"/>
    <cellStyle name="Input 6 2 2" xfId="3389" xr:uid="{00000000-0005-0000-0000-0000B2090000}"/>
    <cellStyle name="Input 6 2 2 2" xfId="4078" xr:uid="{00000000-0005-0000-0000-0000B3090000}"/>
    <cellStyle name="Input 6 2 2 2 2" xfId="4890" xr:uid="{00000000-0005-0000-0000-0000B5090000}"/>
    <cellStyle name="Input 6 2 2 2 3" xfId="5302" xr:uid="{00000000-0005-0000-0000-0000B5090000}"/>
    <cellStyle name="Input 6 2 3" xfId="3755" xr:uid="{00000000-0005-0000-0000-0000B4090000}"/>
    <cellStyle name="Input 6 2 3 2" xfId="4633" xr:uid="{00000000-0005-0000-0000-0000B6090000}"/>
    <cellStyle name="Input 6 2 3 3" xfId="4401" xr:uid="{00000000-0005-0000-0000-0000B6090000}"/>
    <cellStyle name="Input 6 3" xfId="2131" xr:uid="{00000000-0005-0000-0000-0000B5090000}"/>
    <cellStyle name="Input 6 3 2" xfId="3390" xr:uid="{00000000-0005-0000-0000-0000B6090000}"/>
    <cellStyle name="Input 6 3 2 2" xfId="4079" xr:uid="{00000000-0005-0000-0000-0000B7090000}"/>
    <cellStyle name="Input 6 3 2 2 2" xfId="4891" xr:uid="{00000000-0005-0000-0000-0000B9090000}"/>
    <cellStyle name="Input 6 3 2 2 3" xfId="5303" xr:uid="{00000000-0005-0000-0000-0000B9090000}"/>
    <cellStyle name="Input 6 3 3" xfId="3756" xr:uid="{00000000-0005-0000-0000-0000B8090000}"/>
    <cellStyle name="Input 6 3 3 2" xfId="4634" xr:uid="{00000000-0005-0000-0000-0000BA090000}"/>
    <cellStyle name="Input 6 3 3 3" xfId="4400" xr:uid="{00000000-0005-0000-0000-0000BA090000}"/>
    <cellStyle name="Input 6 4" xfId="2132" xr:uid="{00000000-0005-0000-0000-0000B9090000}"/>
    <cellStyle name="Input 6 4 2" xfId="3391" xr:uid="{00000000-0005-0000-0000-0000BA090000}"/>
    <cellStyle name="Input 6 4 2 2" xfId="4080" xr:uid="{00000000-0005-0000-0000-0000BB090000}"/>
    <cellStyle name="Input 6 4 2 2 2" xfId="4892" xr:uid="{00000000-0005-0000-0000-0000BD090000}"/>
    <cellStyle name="Input 6 4 2 2 3" xfId="5304" xr:uid="{00000000-0005-0000-0000-0000BD090000}"/>
    <cellStyle name="Input 6 4 3" xfId="3757" xr:uid="{00000000-0005-0000-0000-0000BC090000}"/>
    <cellStyle name="Input 6 4 3 2" xfId="4635" xr:uid="{00000000-0005-0000-0000-0000BE090000}"/>
    <cellStyle name="Input 6 4 3 3" xfId="4399" xr:uid="{00000000-0005-0000-0000-0000BE090000}"/>
    <cellStyle name="Input 6 5" xfId="2133" xr:uid="{00000000-0005-0000-0000-0000BD090000}"/>
    <cellStyle name="Input 6 5 2" xfId="3392" xr:uid="{00000000-0005-0000-0000-0000BE090000}"/>
    <cellStyle name="Input 6 5 2 2" xfId="4081" xr:uid="{00000000-0005-0000-0000-0000BF090000}"/>
    <cellStyle name="Input 6 5 2 2 2" xfId="4893" xr:uid="{00000000-0005-0000-0000-0000C1090000}"/>
    <cellStyle name="Input 6 5 2 2 3" xfId="5305" xr:uid="{00000000-0005-0000-0000-0000C1090000}"/>
    <cellStyle name="Input 6 5 3" xfId="3758" xr:uid="{00000000-0005-0000-0000-0000C0090000}"/>
    <cellStyle name="Input 6 5 3 2" xfId="4636" xr:uid="{00000000-0005-0000-0000-0000C2090000}"/>
    <cellStyle name="Input 6 5 3 3" xfId="4398" xr:uid="{00000000-0005-0000-0000-0000C2090000}"/>
    <cellStyle name="Input 6 6" xfId="2134" xr:uid="{00000000-0005-0000-0000-0000C1090000}"/>
    <cellStyle name="Input 6 6 2" xfId="3393" xr:uid="{00000000-0005-0000-0000-0000C2090000}"/>
    <cellStyle name="Input 6 6 2 2" xfId="4082" xr:uid="{00000000-0005-0000-0000-0000C3090000}"/>
    <cellStyle name="Input 6 6 2 2 2" xfId="4894" xr:uid="{00000000-0005-0000-0000-0000C5090000}"/>
    <cellStyle name="Input 6 6 2 2 3" xfId="5306" xr:uid="{00000000-0005-0000-0000-0000C5090000}"/>
    <cellStyle name="Input 6 6 3" xfId="3759" xr:uid="{00000000-0005-0000-0000-0000C4090000}"/>
    <cellStyle name="Input 6 6 3 2" xfId="4637" xr:uid="{00000000-0005-0000-0000-0000C6090000}"/>
    <cellStyle name="Input 6 6 3 3" xfId="4397" xr:uid="{00000000-0005-0000-0000-0000C6090000}"/>
    <cellStyle name="Input 6 7" xfId="2135" xr:uid="{00000000-0005-0000-0000-0000C5090000}"/>
    <cellStyle name="Input 6 7 2" xfId="3394" xr:uid="{00000000-0005-0000-0000-0000C6090000}"/>
    <cellStyle name="Input 6 7 2 2" xfId="4083" xr:uid="{00000000-0005-0000-0000-0000C7090000}"/>
    <cellStyle name="Input 6 7 2 2 2" xfId="4895" xr:uid="{00000000-0005-0000-0000-0000C9090000}"/>
    <cellStyle name="Input 6 7 2 2 3" xfId="5307" xr:uid="{00000000-0005-0000-0000-0000C9090000}"/>
    <cellStyle name="Input 6 7 3" xfId="3760" xr:uid="{00000000-0005-0000-0000-0000C8090000}"/>
    <cellStyle name="Input 6 7 3 2" xfId="4638" xr:uid="{00000000-0005-0000-0000-0000CA090000}"/>
    <cellStyle name="Input 6 7 3 3" xfId="4396" xr:uid="{00000000-0005-0000-0000-0000CA090000}"/>
    <cellStyle name="Input 6 8" xfId="2136" xr:uid="{00000000-0005-0000-0000-0000C9090000}"/>
    <cellStyle name="Input 6 8 2" xfId="3395" xr:uid="{00000000-0005-0000-0000-0000CA090000}"/>
    <cellStyle name="Input 6 8 2 2" xfId="4084" xr:uid="{00000000-0005-0000-0000-0000CB090000}"/>
    <cellStyle name="Input 6 8 2 2 2" xfId="4896" xr:uid="{00000000-0005-0000-0000-0000CD090000}"/>
    <cellStyle name="Input 6 8 2 2 3" xfId="5308" xr:uid="{00000000-0005-0000-0000-0000CD090000}"/>
    <cellStyle name="Input 6 8 3" xfId="3761" xr:uid="{00000000-0005-0000-0000-0000CC090000}"/>
    <cellStyle name="Input 6 8 3 2" xfId="4639" xr:uid="{00000000-0005-0000-0000-0000CE090000}"/>
    <cellStyle name="Input 6 8 3 3" xfId="4395" xr:uid="{00000000-0005-0000-0000-0000CE090000}"/>
    <cellStyle name="Input 6 9" xfId="2137" xr:uid="{00000000-0005-0000-0000-0000CD090000}"/>
    <cellStyle name="Input 6 9 2" xfId="3396" xr:uid="{00000000-0005-0000-0000-0000CE090000}"/>
    <cellStyle name="Input 6 9 2 2" xfId="4085" xr:uid="{00000000-0005-0000-0000-0000CF090000}"/>
    <cellStyle name="Input 6 9 2 2 2" xfId="4897" xr:uid="{00000000-0005-0000-0000-0000D1090000}"/>
    <cellStyle name="Input 6 9 2 2 3" xfId="5309" xr:uid="{00000000-0005-0000-0000-0000D1090000}"/>
    <cellStyle name="Input 6 9 3" xfId="3762" xr:uid="{00000000-0005-0000-0000-0000D0090000}"/>
    <cellStyle name="Input 6 9 3 2" xfId="4640" xr:uid="{00000000-0005-0000-0000-0000D2090000}"/>
    <cellStyle name="Input 6 9 3 3" xfId="4394" xr:uid="{00000000-0005-0000-0000-0000D2090000}"/>
    <cellStyle name="Input 7" xfId="2138" xr:uid="{00000000-0005-0000-0000-0000D1090000}"/>
    <cellStyle name="Input 7 2" xfId="3397" xr:uid="{00000000-0005-0000-0000-0000D2090000}"/>
    <cellStyle name="Input 7 2 2" xfId="4086" xr:uid="{00000000-0005-0000-0000-0000D3090000}"/>
    <cellStyle name="Input 7 2 2 2" xfId="4898" xr:uid="{00000000-0005-0000-0000-0000D5090000}"/>
    <cellStyle name="Input 7 2 2 3" xfId="5310" xr:uid="{00000000-0005-0000-0000-0000D5090000}"/>
    <cellStyle name="Input 7 3" xfId="3763" xr:uid="{00000000-0005-0000-0000-0000D4090000}"/>
    <cellStyle name="Input 7 3 2" xfId="4641" xr:uid="{00000000-0005-0000-0000-0000D6090000}"/>
    <cellStyle name="Input 7 3 3" xfId="4393" xr:uid="{00000000-0005-0000-0000-0000D6090000}"/>
    <cellStyle name="Input 8" xfId="2139" xr:uid="{00000000-0005-0000-0000-0000D5090000}"/>
    <cellStyle name="Input 8 2" xfId="3398" xr:uid="{00000000-0005-0000-0000-0000D6090000}"/>
    <cellStyle name="Input 8 2 2" xfId="4087" xr:uid="{00000000-0005-0000-0000-0000D7090000}"/>
    <cellStyle name="Input 8 2 2 2" xfId="4899" xr:uid="{00000000-0005-0000-0000-0000D9090000}"/>
    <cellStyle name="Input 8 2 2 3" xfId="5311" xr:uid="{00000000-0005-0000-0000-0000D9090000}"/>
    <cellStyle name="Input 8 3" xfId="3764" xr:uid="{00000000-0005-0000-0000-0000D8090000}"/>
    <cellStyle name="Input 8 3 2" xfId="4642" xr:uid="{00000000-0005-0000-0000-0000DA090000}"/>
    <cellStyle name="Input 8 3 3" xfId="4392" xr:uid="{00000000-0005-0000-0000-0000DA090000}"/>
    <cellStyle name="Input 9" xfId="2140" xr:uid="{00000000-0005-0000-0000-0000D9090000}"/>
    <cellStyle name="Input 9 2" xfId="3399" xr:uid="{00000000-0005-0000-0000-0000DA090000}"/>
    <cellStyle name="Input 9 2 2" xfId="4088" xr:uid="{00000000-0005-0000-0000-0000DB090000}"/>
    <cellStyle name="Input 9 2 2 2" xfId="4900" xr:uid="{00000000-0005-0000-0000-0000DD090000}"/>
    <cellStyle name="Input 9 2 2 3" xfId="5312" xr:uid="{00000000-0005-0000-0000-0000DD090000}"/>
    <cellStyle name="Input 9 3" xfId="3765" xr:uid="{00000000-0005-0000-0000-0000DC090000}"/>
    <cellStyle name="Input 9 3 2" xfId="4643" xr:uid="{00000000-0005-0000-0000-0000DE090000}"/>
    <cellStyle name="Input 9 3 3" xfId="4391" xr:uid="{00000000-0005-0000-0000-0000DE090000}"/>
    <cellStyle name="InputCells" xfId="2141" xr:uid="{00000000-0005-0000-0000-0000DD090000}"/>
    <cellStyle name="Jegyzet" xfId="38" xr:uid="{00000000-0005-0000-0000-0000DE090000}"/>
    <cellStyle name="Jegyzet 2" xfId="3642" xr:uid="{00000000-0005-0000-0000-0000DF090000}"/>
    <cellStyle name="Jegyzet 2 2" xfId="4512" xr:uid="{00000000-0005-0000-0000-0000E1090000}"/>
    <cellStyle name="Jelölőszín (1)" xfId="39" xr:uid="{00000000-0005-0000-0000-0000E0090000}"/>
    <cellStyle name="Jelölőszín (2)" xfId="40" xr:uid="{00000000-0005-0000-0000-0000E1090000}"/>
    <cellStyle name="Jelölőszín (3)" xfId="41" xr:uid="{00000000-0005-0000-0000-0000E2090000}"/>
    <cellStyle name="Jelölőszín (4)" xfId="42" xr:uid="{00000000-0005-0000-0000-0000E3090000}"/>
    <cellStyle name="Jelölőszín (5)" xfId="43" xr:uid="{00000000-0005-0000-0000-0000E4090000}"/>
    <cellStyle name="Jelölőszín (6)" xfId="44" xr:uid="{00000000-0005-0000-0000-0000E5090000}"/>
    <cellStyle name="Jó" xfId="45" xr:uid="{00000000-0005-0000-0000-0000E6090000}"/>
    <cellStyle name="Kimenet" xfId="46" xr:uid="{00000000-0005-0000-0000-0000E7090000}"/>
    <cellStyle name="Kimenet 2" xfId="3643" xr:uid="{00000000-0005-0000-0000-0000E8090000}"/>
    <cellStyle name="Kimenet 2 2" xfId="4521" xr:uid="{00000000-0005-0000-0000-0000EA090000}"/>
    <cellStyle name="Kimenet 2 3" xfId="4511" xr:uid="{00000000-0005-0000-0000-0000EA090000}"/>
    <cellStyle name="ligne_titre_0" xfId="3248" xr:uid="{00000000-0005-0000-0000-0000E9090000}"/>
    <cellStyle name="Linked Cell 10" xfId="2142" xr:uid="{00000000-0005-0000-0000-0000EA090000}"/>
    <cellStyle name="Linked Cell 2" xfId="2143" xr:uid="{00000000-0005-0000-0000-0000EB090000}"/>
    <cellStyle name="Linked Cell 2 10" xfId="2144" xr:uid="{00000000-0005-0000-0000-0000EC090000}"/>
    <cellStyle name="Linked Cell 2 11" xfId="2145" xr:uid="{00000000-0005-0000-0000-0000ED090000}"/>
    <cellStyle name="Linked Cell 2 2" xfId="2146" xr:uid="{00000000-0005-0000-0000-0000EE090000}"/>
    <cellStyle name="Linked Cell 2 3" xfId="2147" xr:uid="{00000000-0005-0000-0000-0000EF090000}"/>
    <cellStyle name="Linked Cell 2 4" xfId="2148" xr:uid="{00000000-0005-0000-0000-0000F0090000}"/>
    <cellStyle name="Linked Cell 2 5" xfId="2149" xr:uid="{00000000-0005-0000-0000-0000F1090000}"/>
    <cellStyle name="Linked Cell 2 6" xfId="2150" xr:uid="{00000000-0005-0000-0000-0000F2090000}"/>
    <cellStyle name="Linked Cell 2 7" xfId="2151" xr:uid="{00000000-0005-0000-0000-0000F3090000}"/>
    <cellStyle name="Linked Cell 2 8" xfId="2152" xr:uid="{00000000-0005-0000-0000-0000F4090000}"/>
    <cellStyle name="Linked Cell 2 9" xfId="2153" xr:uid="{00000000-0005-0000-0000-0000F5090000}"/>
    <cellStyle name="Linked Cell 3" xfId="2154" xr:uid="{00000000-0005-0000-0000-0000F6090000}"/>
    <cellStyle name="Linked Cell 3 10" xfId="2155" xr:uid="{00000000-0005-0000-0000-0000F7090000}"/>
    <cellStyle name="Linked Cell 3 11" xfId="2156" xr:uid="{00000000-0005-0000-0000-0000F8090000}"/>
    <cellStyle name="Linked Cell 3 2" xfId="2157" xr:uid="{00000000-0005-0000-0000-0000F9090000}"/>
    <cellStyle name="Linked Cell 3 3" xfId="2158" xr:uid="{00000000-0005-0000-0000-0000FA090000}"/>
    <cellStyle name="Linked Cell 3 4" xfId="2159" xr:uid="{00000000-0005-0000-0000-0000FB090000}"/>
    <cellStyle name="Linked Cell 3 5" xfId="2160" xr:uid="{00000000-0005-0000-0000-0000FC090000}"/>
    <cellStyle name="Linked Cell 3 6" xfId="2161" xr:uid="{00000000-0005-0000-0000-0000FD090000}"/>
    <cellStyle name="Linked Cell 3 7" xfId="2162" xr:uid="{00000000-0005-0000-0000-0000FE090000}"/>
    <cellStyle name="Linked Cell 3 8" xfId="2163" xr:uid="{00000000-0005-0000-0000-0000FF090000}"/>
    <cellStyle name="Linked Cell 3 9" xfId="2164" xr:uid="{00000000-0005-0000-0000-0000000A0000}"/>
    <cellStyle name="Linked Cell 4" xfId="2165" xr:uid="{00000000-0005-0000-0000-0000010A0000}"/>
    <cellStyle name="Linked Cell 4 10" xfId="2166" xr:uid="{00000000-0005-0000-0000-0000020A0000}"/>
    <cellStyle name="Linked Cell 4 11" xfId="2167" xr:uid="{00000000-0005-0000-0000-0000030A0000}"/>
    <cellStyle name="Linked Cell 4 2" xfId="2168" xr:uid="{00000000-0005-0000-0000-0000040A0000}"/>
    <cellStyle name="Linked Cell 4 3" xfId="2169" xr:uid="{00000000-0005-0000-0000-0000050A0000}"/>
    <cellStyle name="Linked Cell 4 4" xfId="2170" xr:uid="{00000000-0005-0000-0000-0000060A0000}"/>
    <cellStyle name="Linked Cell 4 5" xfId="2171" xr:uid="{00000000-0005-0000-0000-0000070A0000}"/>
    <cellStyle name="Linked Cell 4 6" xfId="2172" xr:uid="{00000000-0005-0000-0000-0000080A0000}"/>
    <cellStyle name="Linked Cell 4 7" xfId="2173" xr:uid="{00000000-0005-0000-0000-0000090A0000}"/>
    <cellStyle name="Linked Cell 4 8" xfId="2174" xr:uid="{00000000-0005-0000-0000-00000A0A0000}"/>
    <cellStyle name="Linked Cell 4 9" xfId="2175" xr:uid="{00000000-0005-0000-0000-00000B0A0000}"/>
    <cellStyle name="Linked Cell 5" xfId="2176" xr:uid="{00000000-0005-0000-0000-00000C0A0000}"/>
    <cellStyle name="Linked Cell 5 10" xfId="2177" xr:uid="{00000000-0005-0000-0000-00000D0A0000}"/>
    <cellStyle name="Linked Cell 5 11" xfId="2178" xr:uid="{00000000-0005-0000-0000-00000E0A0000}"/>
    <cellStyle name="Linked Cell 5 2" xfId="2179" xr:uid="{00000000-0005-0000-0000-00000F0A0000}"/>
    <cellStyle name="Linked Cell 5 3" xfId="2180" xr:uid="{00000000-0005-0000-0000-0000100A0000}"/>
    <cellStyle name="Linked Cell 5 4" xfId="2181" xr:uid="{00000000-0005-0000-0000-0000110A0000}"/>
    <cellStyle name="Linked Cell 5 5" xfId="2182" xr:uid="{00000000-0005-0000-0000-0000120A0000}"/>
    <cellStyle name="Linked Cell 5 6" xfId="2183" xr:uid="{00000000-0005-0000-0000-0000130A0000}"/>
    <cellStyle name="Linked Cell 5 7" xfId="2184" xr:uid="{00000000-0005-0000-0000-0000140A0000}"/>
    <cellStyle name="Linked Cell 5 8" xfId="2185" xr:uid="{00000000-0005-0000-0000-0000150A0000}"/>
    <cellStyle name="Linked Cell 5 9" xfId="2186" xr:uid="{00000000-0005-0000-0000-0000160A0000}"/>
    <cellStyle name="Linked Cell 6" xfId="2187" xr:uid="{00000000-0005-0000-0000-0000170A0000}"/>
    <cellStyle name="Linked Cell 6 10" xfId="2188" xr:uid="{00000000-0005-0000-0000-0000180A0000}"/>
    <cellStyle name="Linked Cell 6 11" xfId="2189" xr:uid="{00000000-0005-0000-0000-0000190A0000}"/>
    <cellStyle name="Linked Cell 6 2" xfId="2190" xr:uid="{00000000-0005-0000-0000-00001A0A0000}"/>
    <cellStyle name="Linked Cell 6 3" xfId="2191" xr:uid="{00000000-0005-0000-0000-00001B0A0000}"/>
    <cellStyle name="Linked Cell 6 4" xfId="2192" xr:uid="{00000000-0005-0000-0000-00001C0A0000}"/>
    <cellStyle name="Linked Cell 6 5" xfId="2193" xr:uid="{00000000-0005-0000-0000-00001D0A0000}"/>
    <cellStyle name="Linked Cell 6 6" xfId="2194" xr:uid="{00000000-0005-0000-0000-00001E0A0000}"/>
    <cellStyle name="Linked Cell 6 7" xfId="2195" xr:uid="{00000000-0005-0000-0000-00001F0A0000}"/>
    <cellStyle name="Linked Cell 6 8" xfId="2196" xr:uid="{00000000-0005-0000-0000-0000200A0000}"/>
    <cellStyle name="Linked Cell 6 9" xfId="2197" xr:uid="{00000000-0005-0000-0000-0000210A0000}"/>
    <cellStyle name="Linked Cell 7" xfId="2198" xr:uid="{00000000-0005-0000-0000-0000220A0000}"/>
    <cellStyle name="Linked Cell 8" xfId="2199" xr:uid="{00000000-0005-0000-0000-0000230A0000}"/>
    <cellStyle name="Linked Cell 9" xfId="2200" xr:uid="{00000000-0005-0000-0000-0000240A0000}"/>
    <cellStyle name="Magyarázó szöveg" xfId="47" xr:uid="{00000000-0005-0000-0000-0000250A0000}"/>
    <cellStyle name="Migliaia_IND_2005_ENEA" xfId="4320" xr:uid="{00000000-0005-0000-0000-0000260A0000}"/>
    <cellStyle name="Neutral 10" xfId="2201" xr:uid="{00000000-0005-0000-0000-0000270A0000}"/>
    <cellStyle name="Neutral 2" xfId="2202" xr:uid="{00000000-0005-0000-0000-0000280A0000}"/>
    <cellStyle name="Neutral 2 10" xfId="2203" xr:uid="{00000000-0005-0000-0000-0000290A0000}"/>
    <cellStyle name="Neutral 2 11" xfId="2204" xr:uid="{00000000-0005-0000-0000-00002A0A0000}"/>
    <cellStyle name="Neutral 2 2" xfId="2205" xr:uid="{00000000-0005-0000-0000-00002B0A0000}"/>
    <cellStyle name="Neutral 2 3" xfId="2206" xr:uid="{00000000-0005-0000-0000-00002C0A0000}"/>
    <cellStyle name="Neutral 2 4" xfId="2207" xr:uid="{00000000-0005-0000-0000-00002D0A0000}"/>
    <cellStyle name="Neutral 2 5" xfId="2208" xr:uid="{00000000-0005-0000-0000-00002E0A0000}"/>
    <cellStyle name="Neutral 2 6" xfId="2209" xr:uid="{00000000-0005-0000-0000-00002F0A0000}"/>
    <cellStyle name="Neutral 2 7" xfId="2210" xr:uid="{00000000-0005-0000-0000-0000300A0000}"/>
    <cellStyle name="Neutral 2 8" xfId="2211" xr:uid="{00000000-0005-0000-0000-0000310A0000}"/>
    <cellStyle name="Neutral 2 9" xfId="2212" xr:uid="{00000000-0005-0000-0000-0000320A0000}"/>
    <cellStyle name="Neutral 3" xfId="2213" xr:uid="{00000000-0005-0000-0000-0000330A0000}"/>
    <cellStyle name="Neutral 3 10" xfId="2214" xr:uid="{00000000-0005-0000-0000-0000340A0000}"/>
    <cellStyle name="Neutral 3 11" xfId="2215" xr:uid="{00000000-0005-0000-0000-0000350A0000}"/>
    <cellStyle name="Neutral 3 2" xfId="2216" xr:uid="{00000000-0005-0000-0000-0000360A0000}"/>
    <cellStyle name="Neutral 3 3" xfId="2217" xr:uid="{00000000-0005-0000-0000-0000370A0000}"/>
    <cellStyle name="Neutral 3 4" xfId="2218" xr:uid="{00000000-0005-0000-0000-0000380A0000}"/>
    <cellStyle name="Neutral 3 5" xfId="2219" xr:uid="{00000000-0005-0000-0000-0000390A0000}"/>
    <cellStyle name="Neutral 3 6" xfId="2220" xr:uid="{00000000-0005-0000-0000-00003A0A0000}"/>
    <cellStyle name="Neutral 3 7" xfId="2221" xr:uid="{00000000-0005-0000-0000-00003B0A0000}"/>
    <cellStyle name="Neutral 3 8" xfId="2222" xr:uid="{00000000-0005-0000-0000-00003C0A0000}"/>
    <cellStyle name="Neutral 3 9" xfId="2223" xr:uid="{00000000-0005-0000-0000-00003D0A0000}"/>
    <cellStyle name="Neutral 4" xfId="2224" xr:uid="{00000000-0005-0000-0000-00003E0A0000}"/>
    <cellStyle name="Neutral 4 10" xfId="2225" xr:uid="{00000000-0005-0000-0000-00003F0A0000}"/>
    <cellStyle name="Neutral 4 11" xfId="2226" xr:uid="{00000000-0005-0000-0000-0000400A0000}"/>
    <cellStyle name="Neutral 4 2" xfId="2227" xr:uid="{00000000-0005-0000-0000-0000410A0000}"/>
    <cellStyle name="Neutral 4 3" xfId="2228" xr:uid="{00000000-0005-0000-0000-0000420A0000}"/>
    <cellStyle name="Neutral 4 4" xfId="2229" xr:uid="{00000000-0005-0000-0000-0000430A0000}"/>
    <cellStyle name="Neutral 4 5" xfId="2230" xr:uid="{00000000-0005-0000-0000-0000440A0000}"/>
    <cellStyle name="Neutral 4 6" xfId="2231" xr:uid="{00000000-0005-0000-0000-0000450A0000}"/>
    <cellStyle name="Neutral 4 7" xfId="2232" xr:uid="{00000000-0005-0000-0000-0000460A0000}"/>
    <cellStyle name="Neutral 4 8" xfId="2233" xr:uid="{00000000-0005-0000-0000-0000470A0000}"/>
    <cellStyle name="Neutral 4 9" xfId="2234" xr:uid="{00000000-0005-0000-0000-0000480A0000}"/>
    <cellStyle name="Neutral 5" xfId="2235" xr:uid="{00000000-0005-0000-0000-0000490A0000}"/>
    <cellStyle name="Neutral 5 10" xfId="2236" xr:uid="{00000000-0005-0000-0000-00004A0A0000}"/>
    <cellStyle name="Neutral 5 11" xfId="2237" xr:uid="{00000000-0005-0000-0000-00004B0A0000}"/>
    <cellStyle name="Neutral 5 2" xfId="2238" xr:uid="{00000000-0005-0000-0000-00004C0A0000}"/>
    <cellStyle name="Neutral 5 3" xfId="2239" xr:uid="{00000000-0005-0000-0000-00004D0A0000}"/>
    <cellStyle name="Neutral 5 4" xfId="2240" xr:uid="{00000000-0005-0000-0000-00004E0A0000}"/>
    <cellStyle name="Neutral 5 5" xfId="2241" xr:uid="{00000000-0005-0000-0000-00004F0A0000}"/>
    <cellStyle name="Neutral 5 6" xfId="2242" xr:uid="{00000000-0005-0000-0000-0000500A0000}"/>
    <cellStyle name="Neutral 5 7" xfId="2243" xr:uid="{00000000-0005-0000-0000-0000510A0000}"/>
    <cellStyle name="Neutral 5 8" xfId="2244" xr:uid="{00000000-0005-0000-0000-0000520A0000}"/>
    <cellStyle name="Neutral 5 9" xfId="2245" xr:uid="{00000000-0005-0000-0000-0000530A0000}"/>
    <cellStyle name="Neutral 6" xfId="2246" xr:uid="{00000000-0005-0000-0000-0000540A0000}"/>
    <cellStyle name="Neutral 6 10" xfId="2247" xr:uid="{00000000-0005-0000-0000-0000550A0000}"/>
    <cellStyle name="Neutral 6 11" xfId="2248" xr:uid="{00000000-0005-0000-0000-0000560A0000}"/>
    <cellStyle name="Neutral 6 2" xfId="2249" xr:uid="{00000000-0005-0000-0000-0000570A0000}"/>
    <cellStyle name="Neutral 6 3" xfId="2250" xr:uid="{00000000-0005-0000-0000-0000580A0000}"/>
    <cellStyle name="Neutral 6 4" xfId="2251" xr:uid="{00000000-0005-0000-0000-0000590A0000}"/>
    <cellStyle name="Neutral 6 5" xfId="2252" xr:uid="{00000000-0005-0000-0000-00005A0A0000}"/>
    <cellStyle name="Neutral 6 6" xfId="2253" xr:uid="{00000000-0005-0000-0000-00005B0A0000}"/>
    <cellStyle name="Neutral 6 7" xfId="2254" xr:uid="{00000000-0005-0000-0000-00005C0A0000}"/>
    <cellStyle name="Neutral 6 8" xfId="2255" xr:uid="{00000000-0005-0000-0000-00005D0A0000}"/>
    <cellStyle name="Neutral 6 9" xfId="2256" xr:uid="{00000000-0005-0000-0000-00005E0A0000}"/>
    <cellStyle name="Neutral 7" xfId="2257" xr:uid="{00000000-0005-0000-0000-00005F0A0000}"/>
    <cellStyle name="Neutral 8" xfId="2258" xr:uid="{00000000-0005-0000-0000-0000600A0000}"/>
    <cellStyle name="Neutral 9" xfId="2259" xr:uid="{00000000-0005-0000-0000-0000610A0000}"/>
    <cellStyle name="Neutrale" xfId="4321" xr:uid="{00000000-0005-0000-0000-0000620A0000}"/>
    <cellStyle name="NewStyle" xfId="4322" xr:uid="{00000000-0005-0000-0000-0000630A0000}"/>
    <cellStyle name="Normal" xfId="0" builtinId="0"/>
    <cellStyle name="Normal 10" xfId="3" xr:uid="{00000000-0005-0000-0000-0000650A0000}"/>
    <cellStyle name="Normal 10 2" xfId="3635" xr:uid="{00000000-0005-0000-0000-0000660A0000}"/>
    <cellStyle name="Normal 11" xfId="2260" xr:uid="{00000000-0005-0000-0000-0000670A0000}"/>
    <cellStyle name="Normal 11 2" xfId="3400" xr:uid="{00000000-0005-0000-0000-0000680A0000}"/>
    <cellStyle name="Normal 12" xfId="2261" xr:uid="{00000000-0005-0000-0000-0000690A0000}"/>
    <cellStyle name="Normal 12 10" xfId="3401" xr:uid="{00000000-0005-0000-0000-00006A0A0000}"/>
    <cellStyle name="Normal 12 2" xfId="2262" xr:uid="{00000000-0005-0000-0000-00006B0A0000}"/>
    <cellStyle name="Normal 12 2 2" xfId="2263" xr:uid="{00000000-0005-0000-0000-00006C0A0000}"/>
    <cellStyle name="Normal 12 2 2 2" xfId="2264" xr:uid="{00000000-0005-0000-0000-00006D0A0000}"/>
    <cellStyle name="Normal 12 2 3" xfId="2265" xr:uid="{00000000-0005-0000-0000-00006E0A0000}"/>
    <cellStyle name="Normal 12 2 4" xfId="2266" xr:uid="{00000000-0005-0000-0000-00006F0A0000}"/>
    <cellStyle name="Normal 12 2 5" xfId="2267" xr:uid="{00000000-0005-0000-0000-0000700A0000}"/>
    <cellStyle name="Normal 12 2 6" xfId="2268" xr:uid="{00000000-0005-0000-0000-0000710A0000}"/>
    <cellStyle name="Normal 12 3" xfId="2269" xr:uid="{00000000-0005-0000-0000-0000720A0000}"/>
    <cellStyle name="Normal 12 3 2" xfId="2270" xr:uid="{00000000-0005-0000-0000-0000730A0000}"/>
    <cellStyle name="Normal 12 3 2 2" xfId="2271" xr:uid="{00000000-0005-0000-0000-0000740A0000}"/>
    <cellStyle name="Normal 12 3 3" xfId="2272" xr:uid="{00000000-0005-0000-0000-0000750A0000}"/>
    <cellStyle name="Normal 12 3 4" xfId="2273" xr:uid="{00000000-0005-0000-0000-0000760A0000}"/>
    <cellStyle name="Normal 12 3 5" xfId="2274" xr:uid="{00000000-0005-0000-0000-0000770A0000}"/>
    <cellStyle name="Normal 12 3 6" xfId="2275" xr:uid="{00000000-0005-0000-0000-0000780A0000}"/>
    <cellStyle name="Normal 12 4" xfId="2276" xr:uid="{00000000-0005-0000-0000-0000790A0000}"/>
    <cellStyle name="Normal 12 4 2" xfId="2277" xr:uid="{00000000-0005-0000-0000-00007A0A0000}"/>
    <cellStyle name="Normal 12 4 2 2" xfId="2278" xr:uid="{00000000-0005-0000-0000-00007B0A0000}"/>
    <cellStyle name="Normal 12 4 3" xfId="2279" xr:uid="{00000000-0005-0000-0000-00007C0A0000}"/>
    <cellStyle name="Normal 12 4 4" xfId="2280" xr:uid="{00000000-0005-0000-0000-00007D0A0000}"/>
    <cellStyle name="Normal 12 4 5" xfId="2281" xr:uid="{00000000-0005-0000-0000-00007E0A0000}"/>
    <cellStyle name="Normal 12 4 6" xfId="2282" xr:uid="{00000000-0005-0000-0000-00007F0A0000}"/>
    <cellStyle name="Normal 12 5" xfId="2283" xr:uid="{00000000-0005-0000-0000-0000800A0000}"/>
    <cellStyle name="Normal 12 5 2" xfId="2284" xr:uid="{00000000-0005-0000-0000-0000810A0000}"/>
    <cellStyle name="Normal 12 5 2 2" xfId="2285" xr:uid="{00000000-0005-0000-0000-0000820A0000}"/>
    <cellStyle name="Normal 12 5 3" xfId="2286" xr:uid="{00000000-0005-0000-0000-0000830A0000}"/>
    <cellStyle name="Normal 12 5 4" xfId="2287" xr:uid="{00000000-0005-0000-0000-0000840A0000}"/>
    <cellStyle name="Normal 12 5 5" xfId="2288" xr:uid="{00000000-0005-0000-0000-0000850A0000}"/>
    <cellStyle name="Normal 12 5 6" xfId="2289" xr:uid="{00000000-0005-0000-0000-0000860A0000}"/>
    <cellStyle name="Normal 12 6" xfId="2290" xr:uid="{00000000-0005-0000-0000-0000870A0000}"/>
    <cellStyle name="Normal 12 6 2" xfId="2291" xr:uid="{00000000-0005-0000-0000-0000880A0000}"/>
    <cellStyle name="Normal 12 6 2 2" xfId="2292" xr:uid="{00000000-0005-0000-0000-0000890A0000}"/>
    <cellStyle name="Normal 12 6 3" xfId="2293" xr:uid="{00000000-0005-0000-0000-00008A0A0000}"/>
    <cellStyle name="Normal 12 6 4" xfId="2294" xr:uid="{00000000-0005-0000-0000-00008B0A0000}"/>
    <cellStyle name="Normal 12 6 5" xfId="2295" xr:uid="{00000000-0005-0000-0000-00008C0A0000}"/>
    <cellStyle name="Normal 12 6 6" xfId="2296" xr:uid="{00000000-0005-0000-0000-00008D0A0000}"/>
    <cellStyle name="Normal 12 7" xfId="2297" xr:uid="{00000000-0005-0000-0000-00008E0A0000}"/>
    <cellStyle name="Normal 12 8" xfId="2298" xr:uid="{00000000-0005-0000-0000-00008F0A0000}"/>
    <cellStyle name="Normal 12 9" xfId="2299" xr:uid="{00000000-0005-0000-0000-0000900A0000}"/>
    <cellStyle name="Normal 13" xfId="2300" xr:uid="{00000000-0005-0000-0000-0000910A0000}"/>
    <cellStyle name="Normal 13 2" xfId="2301" xr:uid="{00000000-0005-0000-0000-0000920A0000}"/>
    <cellStyle name="Normal 13 3" xfId="2302" xr:uid="{00000000-0005-0000-0000-0000930A0000}"/>
    <cellStyle name="Normal 14" xfId="2303" xr:uid="{00000000-0005-0000-0000-0000940A0000}"/>
    <cellStyle name="Normal 14 10" xfId="2304" xr:uid="{00000000-0005-0000-0000-0000950A0000}"/>
    <cellStyle name="Normal 14 10 2" xfId="3403" xr:uid="{00000000-0005-0000-0000-0000960A0000}"/>
    <cellStyle name="Normal 14 11" xfId="3402" xr:uid="{00000000-0005-0000-0000-0000970A0000}"/>
    <cellStyle name="Normal 14 2" xfId="2305" xr:uid="{00000000-0005-0000-0000-0000980A0000}"/>
    <cellStyle name="Normal 14 2 2" xfId="2306" xr:uid="{00000000-0005-0000-0000-0000990A0000}"/>
    <cellStyle name="Normal 14 2 2 2" xfId="2307" xr:uid="{00000000-0005-0000-0000-00009A0A0000}"/>
    <cellStyle name="Normal 14 2 3" xfId="2308" xr:uid="{00000000-0005-0000-0000-00009B0A0000}"/>
    <cellStyle name="Normal 14 2 4" xfId="2309" xr:uid="{00000000-0005-0000-0000-00009C0A0000}"/>
    <cellStyle name="Normal 14 2 5" xfId="2310" xr:uid="{00000000-0005-0000-0000-00009D0A0000}"/>
    <cellStyle name="Normal 14 2 6" xfId="2311" xr:uid="{00000000-0005-0000-0000-00009E0A0000}"/>
    <cellStyle name="Normal 14 3" xfId="2312" xr:uid="{00000000-0005-0000-0000-00009F0A0000}"/>
    <cellStyle name="Normal 14 3 2" xfId="2313" xr:uid="{00000000-0005-0000-0000-0000A00A0000}"/>
    <cellStyle name="Normal 14 3 2 2" xfId="2314" xr:uid="{00000000-0005-0000-0000-0000A10A0000}"/>
    <cellStyle name="Normal 14 3 3" xfId="2315" xr:uid="{00000000-0005-0000-0000-0000A20A0000}"/>
    <cellStyle name="Normal 14 3 4" xfId="2316" xr:uid="{00000000-0005-0000-0000-0000A30A0000}"/>
    <cellStyle name="Normal 14 3 5" xfId="2317" xr:uid="{00000000-0005-0000-0000-0000A40A0000}"/>
    <cellStyle name="Normal 14 3 6" xfId="2318" xr:uid="{00000000-0005-0000-0000-0000A50A0000}"/>
    <cellStyle name="Normal 14 4" xfId="2319" xr:uid="{00000000-0005-0000-0000-0000A60A0000}"/>
    <cellStyle name="Normal 14 4 2" xfId="2320" xr:uid="{00000000-0005-0000-0000-0000A70A0000}"/>
    <cellStyle name="Normal 14 4 2 2" xfId="2321" xr:uid="{00000000-0005-0000-0000-0000A80A0000}"/>
    <cellStyle name="Normal 14 4 3" xfId="2322" xr:uid="{00000000-0005-0000-0000-0000A90A0000}"/>
    <cellStyle name="Normal 14 4 4" xfId="2323" xr:uid="{00000000-0005-0000-0000-0000AA0A0000}"/>
    <cellStyle name="Normal 14 4 5" xfId="2324" xr:uid="{00000000-0005-0000-0000-0000AB0A0000}"/>
    <cellStyle name="Normal 14 4 6" xfId="2325" xr:uid="{00000000-0005-0000-0000-0000AC0A0000}"/>
    <cellStyle name="Normal 14 5" xfId="2326" xr:uid="{00000000-0005-0000-0000-0000AD0A0000}"/>
    <cellStyle name="Normal 14 5 2" xfId="2327" xr:uid="{00000000-0005-0000-0000-0000AE0A0000}"/>
    <cellStyle name="Normal 14 5 2 2" xfId="2328" xr:uid="{00000000-0005-0000-0000-0000AF0A0000}"/>
    <cellStyle name="Normal 14 5 3" xfId="2329" xr:uid="{00000000-0005-0000-0000-0000B00A0000}"/>
    <cellStyle name="Normal 14 5 4" xfId="2330" xr:uid="{00000000-0005-0000-0000-0000B10A0000}"/>
    <cellStyle name="Normal 14 5 5" xfId="2331" xr:uid="{00000000-0005-0000-0000-0000B20A0000}"/>
    <cellStyle name="Normal 14 5 6" xfId="2332" xr:uid="{00000000-0005-0000-0000-0000B30A0000}"/>
    <cellStyle name="Normal 14 6" xfId="2333" xr:uid="{00000000-0005-0000-0000-0000B40A0000}"/>
    <cellStyle name="Normal 14 6 2" xfId="2334" xr:uid="{00000000-0005-0000-0000-0000B50A0000}"/>
    <cellStyle name="Normal 14 6 2 2" xfId="2335" xr:uid="{00000000-0005-0000-0000-0000B60A0000}"/>
    <cellStyle name="Normal 14 6 3" xfId="2336" xr:uid="{00000000-0005-0000-0000-0000B70A0000}"/>
    <cellStyle name="Normal 14 6 4" xfId="2337" xr:uid="{00000000-0005-0000-0000-0000B80A0000}"/>
    <cellStyle name="Normal 14 6 5" xfId="2338" xr:uid="{00000000-0005-0000-0000-0000B90A0000}"/>
    <cellStyle name="Normal 14 6 6" xfId="2339" xr:uid="{00000000-0005-0000-0000-0000BA0A0000}"/>
    <cellStyle name="Normal 14 7" xfId="2340" xr:uid="{00000000-0005-0000-0000-0000BB0A0000}"/>
    <cellStyle name="Normal 14 8" xfId="2341" xr:uid="{00000000-0005-0000-0000-0000BC0A0000}"/>
    <cellStyle name="Normal 14 8 2" xfId="3404" xr:uid="{00000000-0005-0000-0000-0000BD0A0000}"/>
    <cellStyle name="Normal 14 9" xfId="2342" xr:uid="{00000000-0005-0000-0000-0000BE0A0000}"/>
    <cellStyle name="Normal 14 9 2" xfId="3405" xr:uid="{00000000-0005-0000-0000-0000BF0A0000}"/>
    <cellStyle name="Normal 15" xfId="2343" xr:uid="{00000000-0005-0000-0000-0000C00A0000}"/>
    <cellStyle name="Normal 15 10" xfId="2344" xr:uid="{00000000-0005-0000-0000-0000C10A0000}"/>
    <cellStyle name="Normal 15 11" xfId="2345" xr:uid="{00000000-0005-0000-0000-0000C20A0000}"/>
    <cellStyle name="Normal 15 2" xfId="2346" xr:uid="{00000000-0005-0000-0000-0000C30A0000}"/>
    <cellStyle name="Normal 15 2 2" xfId="2347" xr:uid="{00000000-0005-0000-0000-0000C40A0000}"/>
    <cellStyle name="Normal 15 2 2 2" xfId="2348" xr:uid="{00000000-0005-0000-0000-0000C50A0000}"/>
    <cellStyle name="Normal 15 2 3" xfId="2349" xr:uid="{00000000-0005-0000-0000-0000C60A0000}"/>
    <cellStyle name="Normal 15 2 4" xfId="2350" xr:uid="{00000000-0005-0000-0000-0000C70A0000}"/>
    <cellStyle name="Normal 15 2 5" xfId="2351" xr:uid="{00000000-0005-0000-0000-0000C80A0000}"/>
    <cellStyle name="Normal 15 2 6" xfId="2352" xr:uid="{00000000-0005-0000-0000-0000C90A0000}"/>
    <cellStyle name="Normal 15 3" xfId="2353" xr:uid="{00000000-0005-0000-0000-0000CA0A0000}"/>
    <cellStyle name="Normal 15 3 2" xfId="2354" xr:uid="{00000000-0005-0000-0000-0000CB0A0000}"/>
    <cellStyle name="Normal 15 3 2 2" xfId="2355" xr:uid="{00000000-0005-0000-0000-0000CC0A0000}"/>
    <cellStyle name="Normal 15 3 3" xfId="2356" xr:uid="{00000000-0005-0000-0000-0000CD0A0000}"/>
    <cellStyle name="Normal 15 3 4" xfId="2357" xr:uid="{00000000-0005-0000-0000-0000CE0A0000}"/>
    <cellStyle name="Normal 15 3 5" xfId="2358" xr:uid="{00000000-0005-0000-0000-0000CF0A0000}"/>
    <cellStyle name="Normal 15 3 6" xfId="2359" xr:uid="{00000000-0005-0000-0000-0000D00A0000}"/>
    <cellStyle name="Normal 15 4" xfId="2360" xr:uid="{00000000-0005-0000-0000-0000D10A0000}"/>
    <cellStyle name="Normal 15 4 2" xfId="2361" xr:uid="{00000000-0005-0000-0000-0000D20A0000}"/>
    <cellStyle name="Normal 15 4 2 2" xfId="2362" xr:uid="{00000000-0005-0000-0000-0000D30A0000}"/>
    <cellStyle name="Normal 15 4 3" xfId="2363" xr:uid="{00000000-0005-0000-0000-0000D40A0000}"/>
    <cellStyle name="Normal 15 4 4" xfId="2364" xr:uid="{00000000-0005-0000-0000-0000D50A0000}"/>
    <cellStyle name="Normal 15 4 5" xfId="2365" xr:uid="{00000000-0005-0000-0000-0000D60A0000}"/>
    <cellStyle name="Normal 15 4 6" xfId="2366" xr:uid="{00000000-0005-0000-0000-0000D70A0000}"/>
    <cellStyle name="Normal 15 5" xfId="2367" xr:uid="{00000000-0005-0000-0000-0000D80A0000}"/>
    <cellStyle name="Normal 15 5 2" xfId="2368" xr:uid="{00000000-0005-0000-0000-0000D90A0000}"/>
    <cellStyle name="Normal 15 5 2 2" xfId="2369" xr:uid="{00000000-0005-0000-0000-0000DA0A0000}"/>
    <cellStyle name="Normal 15 5 3" xfId="2370" xr:uid="{00000000-0005-0000-0000-0000DB0A0000}"/>
    <cellStyle name="Normal 15 5 4" xfId="2371" xr:uid="{00000000-0005-0000-0000-0000DC0A0000}"/>
    <cellStyle name="Normal 15 5 5" xfId="2372" xr:uid="{00000000-0005-0000-0000-0000DD0A0000}"/>
    <cellStyle name="Normal 15 5 6" xfId="2373" xr:uid="{00000000-0005-0000-0000-0000DE0A0000}"/>
    <cellStyle name="Normal 15 6" xfId="2374" xr:uid="{00000000-0005-0000-0000-0000DF0A0000}"/>
    <cellStyle name="Normal 15 6 2" xfId="2375" xr:uid="{00000000-0005-0000-0000-0000E00A0000}"/>
    <cellStyle name="Normal 15 6 2 2" xfId="2376" xr:uid="{00000000-0005-0000-0000-0000E10A0000}"/>
    <cellStyle name="Normal 15 6 3" xfId="2377" xr:uid="{00000000-0005-0000-0000-0000E20A0000}"/>
    <cellStyle name="Normal 15 6 4" xfId="2378" xr:uid="{00000000-0005-0000-0000-0000E30A0000}"/>
    <cellStyle name="Normal 15 6 5" xfId="2379" xr:uid="{00000000-0005-0000-0000-0000E40A0000}"/>
    <cellStyle name="Normal 15 6 6" xfId="2380" xr:uid="{00000000-0005-0000-0000-0000E50A0000}"/>
    <cellStyle name="Normal 15 7" xfId="2381" xr:uid="{00000000-0005-0000-0000-0000E60A0000}"/>
    <cellStyle name="Normal 15 7 2" xfId="2382" xr:uid="{00000000-0005-0000-0000-0000E70A0000}"/>
    <cellStyle name="Normal 15 8" xfId="2383" xr:uid="{00000000-0005-0000-0000-0000E80A0000}"/>
    <cellStyle name="Normal 15 9" xfId="2384" xr:uid="{00000000-0005-0000-0000-0000E90A0000}"/>
    <cellStyle name="Normal 16" xfId="2385" xr:uid="{00000000-0005-0000-0000-0000EA0A0000}"/>
    <cellStyle name="Normal 16 10" xfId="2386" xr:uid="{00000000-0005-0000-0000-0000EB0A0000}"/>
    <cellStyle name="Normal 16 11" xfId="2387" xr:uid="{00000000-0005-0000-0000-0000EC0A0000}"/>
    <cellStyle name="Normal 16 2" xfId="2388" xr:uid="{00000000-0005-0000-0000-0000ED0A0000}"/>
    <cellStyle name="Normal 16 2 2" xfId="2389" xr:uid="{00000000-0005-0000-0000-0000EE0A0000}"/>
    <cellStyle name="Normal 16 2 2 2" xfId="2390" xr:uid="{00000000-0005-0000-0000-0000EF0A0000}"/>
    <cellStyle name="Normal 16 2 3" xfId="2391" xr:uid="{00000000-0005-0000-0000-0000F00A0000}"/>
    <cellStyle name="Normal 16 2 4" xfId="2392" xr:uid="{00000000-0005-0000-0000-0000F10A0000}"/>
    <cellStyle name="Normal 16 2 5" xfId="2393" xr:uid="{00000000-0005-0000-0000-0000F20A0000}"/>
    <cellStyle name="Normal 16 2 6" xfId="2394" xr:uid="{00000000-0005-0000-0000-0000F30A0000}"/>
    <cellStyle name="Normal 16 3" xfId="2395" xr:uid="{00000000-0005-0000-0000-0000F40A0000}"/>
    <cellStyle name="Normal 16 3 2" xfId="2396" xr:uid="{00000000-0005-0000-0000-0000F50A0000}"/>
    <cellStyle name="Normal 16 3 2 2" xfId="2397" xr:uid="{00000000-0005-0000-0000-0000F60A0000}"/>
    <cellStyle name="Normal 16 3 3" xfId="2398" xr:uid="{00000000-0005-0000-0000-0000F70A0000}"/>
    <cellStyle name="Normal 16 3 4" xfId="2399" xr:uid="{00000000-0005-0000-0000-0000F80A0000}"/>
    <cellStyle name="Normal 16 3 5" xfId="2400" xr:uid="{00000000-0005-0000-0000-0000F90A0000}"/>
    <cellStyle name="Normal 16 3 6" xfId="2401" xr:uid="{00000000-0005-0000-0000-0000FA0A0000}"/>
    <cellStyle name="Normal 16 4" xfId="2402" xr:uid="{00000000-0005-0000-0000-0000FB0A0000}"/>
    <cellStyle name="Normal 16 4 2" xfId="2403" xr:uid="{00000000-0005-0000-0000-0000FC0A0000}"/>
    <cellStyle name="Normal 16 4 2 2" xfId="2404" xr:uid="{00000000-0005-0000-0000-0000FD0A0000}"/>
    <cellStyle name="Normal 16 4 3" xfId="2405" xr:uid="{00000000-0005-0000-0000-0000FE0A0000}"/>
    <cellStyle name="Normal 16 4 4" xfId="2406" xr:uid="{00000000-0005-0000-0000-0000FF0A0000}"/>
    <cellStyle name="Normal 16 4 5" xfId="2407" xr:uid="{00000000-0005-0000-0000-0000000B0000}"/>
    <cellStyle name="Normal 16 4 6" xfId="2408" xr:uid="{00000000-0005-0000-0000-0000010B0000}"/>
    <cellStyle name="Normal 16 5" xfId="2409" xr:uid="{00000000-0005-0000-0000-0000020B0000}"/>
    <cellStyle name="Normal 16 5 2" xfId="2410" xr:uid="{00000000-0005-0000-0000-0000030B0000}"/>
    <cellStyle name="Normal 16 5 2 2" xfId="2411" xr:uid="{00000000-0005-0000-0000-0000040B0000}"/>
    <cellStyle name="Normal 16 5 3" xfId="2412" xr:uid="{00000000-0005-0000-0000-0000050B0000}"/>
    <cellStyle name="Normal 16 5 4" xfId="2413" xr:uid="{00000000-0005-0000-0000-0000060B0000}"/>
    <cellStyle name="Normal 16 5 5" xfId="2414" xr:uid="{00000000-0005-0000-0000-0000070B0000}"/>
    <cellStyle name="Normal 16 5 6" xfId="2415" xr:uid="{00000000-0005-0000-0000-0000080B0000}"/>
    <cellStyle name="Normal 16 6" xfId="2416" xr:uid="{00000000-0005-0000-0000-0000090B0000}"/>
    <cellStyle name="Normal 16 6 2" xfId="2417" xr:uid="{00000000-0005-0000-0000-00000A0B0000}"/>
    <cellStyle name="Normal 16 6 2 2" xfId="2418" xr:uid="{00000000-0005-0000-0000-00000B0B0000}"/>
    <cellStyle name="Normal 16 6 3" xfId="2419" xr:uid="{00000000-0005-0000-0000-00000C0B0000}"/>
    <cellStyle name="Normal 16 6 4" xfId="2420" xr:uid="{00000000-0005-0000-0000-00000D0B0000}"/>
    <cellStyle name="Normal 16 6 5" xfId="2421" xr:uid="{00000000-0005-0000-0000-00000E0B0000}"/>
    <cellStyle name="Normal 16 6 6" xfId="2422" xr:uid="{00000000-0005-0000-0000-00000F0B0000}"/>
    <cellStyle name="Normal 16 7" xfId="2423" xr:uid="{00000000-0005-0000-0000-0000100B0000}"/>
    <cellStyle name="Normal 16 7 2" xfId="2424" xr:uid="{00000000-0005-0000-0000-0000110B0000}"/>
    <cellStyle name="Normal 16 8" xfId="2425" xr:uid="{00000000-0005-0000-0000-0000120B0000}"/>
    <cellStyle name="Normal 16 9" xfId="2426" xr:uid="{00000000-0005-0000-0000-0000130B0000}"/>
    <cellStyle name="Normal 17" xfId="2427" xr:uid="{00000000-0005-0000-0000-0000140B0000}"/>
    <cellStyle name="Normal 17 10" xfId="2428" xr:uid="{00000000-0005-0000-0000-0000150B0000}"/>
    <cellStyle name="Normal 17 11" xfId="2429" xr:uid="{00000000-0005-0000-0000-0000160B0000}"/>
    <cellStyle name="Normal 17 2" xfId="2430" xr:uid="{00000000-0005-0000-0000-0000170B0000}"/>
    <cellStyle name="Normal 17 2 2" xfId="2431" xr:uid="{00000000-0005-0000-0000-0000180B0000}"/>
    <cellStyle name="Normal 17 2 2 2" xfId="2432" xr:uid="{00000000-0005-0000-0000-0000190B0000}"/>
    <cellStyle name="Normal 17 2 3" xfId="2433" xr:uid="{00000000-0005-0000-0000-00001A0B0000}"/>
    <cellStyle name="Normal 17 2 4" xfId="2434" xr:uid="{00000000-0005-0000-0000-00001B0B0000}"/>
    <cellStyle name="Normal 17 2 5" xfId="2435" xr:uid="{00000000-0005-0000-0000-00001C0B0000}"/>
    <cellStyle name="Normal 17 2 6" xfId="2436" xr:uid="{00000000-0005-0000-0000-00001D0B0000}"/>
    <cellStyle name="Normal 17 3" xfId="2437" xr:uid="{00000000-0005-0000-0000-00001E0B0000}"/>
    <cellStyle name="Normal 17 3 2" xfId="2438" xr:uid="{00000000-0005-0000-0000-00001F0B0000}"/>
    <cellStyle name="Normal 17 3 2 2" xfId="2439" xr:uid="{00000000-0005-0000-0000-0000200B0000}"/>
    <cellStyle name="Normal 17 3 3" xfId="2440" xr:uid="{00000000-0005-0000-0000-0000210B0000}"/>
    <cellStyle name="Normal 17 3 4" xfId="2441" xr:uid="{00000000-0005-0000-0000-0000220B0000}"/>
    <cellStyle name="Normal 17 3 5" xfId="2442" xr:uid="{00000000-0005-0000-0000-0000230B0000}"/>
    <cellStyle name="Normal 17 3 6" xfId="2443" xr:uid="{00000000-0005-0000-0000-0000240B0000}"/>
    <cellStyle name="Normal 17 4" xfId="2444" xr:uid="{00000000-0005-0000-0000-0000250B0000}"/>
    <cellStyle name="Normal 17 4 2" xfId="2445" xr:uid="{00000000-0005-0000-0000-0000260B0000}"/>
    <cellStyle name="Normal 17 4 2 2" xfId="2446" xr:uid="{00000000-0005-0000-0000-0000270B0000}"/>
    <cellStyle name="Normal 17 4 3" xfId="2447" xr:uid="{00000000-0005-0000-0000-0000280B0000}"/>
    <cellStyle name="Normal 17 4 4" xfId="2448" xr:uid="{00000000-0005-0000-0000-0000290B0000}"/>
    <cellStyle name="Normal 17 4 5" xfId="2449" xr:uid="{00000000-0005-0000-0000-00002A0B0000}"/>
    <cellStyle name="Normal 17 4 6" xfId="2450" xr:uid="{00000000-0005-0000-0000-00002B0B0000}"/>
    <cellStyle name="Normal 17 5" xfId="2451" xr:uid="{00000000-0005-0000-0000-00002C0B0000}"/>
    <cellStyle name="Normal 17 5 2" xfId="2452" xr:uid="{00000000-0005-0000-0000-00002D0B0000}"/>
    <cellStyle name="Normal 17 5 2 2" xfId="2453" xr:uid="{00000000-0005-0000-0000-00002E0B0000}"/>
    <cellStyle name="Normal 17 5 3" xfId="2454" xr:uid="{00000000-0005-0000-0000-00002F0B0000}"/>
    <cellStyle name="Normal 17 5 4" xfId="2455" xr:uid="{00000000-0005-0000-0000-0000300B0000}"/>
    <cellStyle name="Normal 17 5 5" xfId="2456" xr:uid="{00000000-0005-0000-0000-0000310B0000}"/>
    <cellStyle name="Normal 17 5 6" xfId="2457" xr:uid="{00000000-0005-0000-0000-0000320B0000}"/>
    <cellStyle name="Normal 17 6" xfId="2458" xr:uid="{00000000-0005-0000-0000-0000330B0000}"/>
    <cellStyle name="Normal 17 6 2" xfId="2459" xr:uid="{00000000-0005-0000-0000-0000340B0000}"/>
    <cellStyle name="Normal 17 6 2 2" xfId="2460" xr:uid="{00000000-0005-0000-0000-0000350B0000}"/>
    <cellStyle name="Normal 17 6 3" xfId="2461" xr:uid="{00000000-0005-0000-0000-0000360B0000}"/>
    <cellStyle name="Normal 17 6 4" xfId="2462" xr:uid="{00000000-0005-0000-0000-0000370B0000}"/>
    <cellStyle name="Normal 17 6 5" xfId="2463" xr:uid="{00000000-0005-0000-0000-0000380B0000}"/>
    <cellStyle name="Normal 17 6 6" xfId="2464" xr:uid="{00000000-0005-0000-0000-0000390B0000}"/>
    <cellStyle name="Normal 17 7" xfId="2465" xr:uid="{00000000-0005-0000-0000-00003A0B0000}"/>
    <cellStyle name="Normal 17 7 2" xfId="2466" xr:uid="{00000000-0005-0000-0000-00003B0B0000}"/>
    <cellStyle name="Normal 17 8" xfId="2467" xr:uid="{00000000-0005-0000-0000-00003C0B0000}"/>
    <cellStyle name="Normal 17 9" xfId="2468" xr:uid="{00000000-0005-0000-0000-00003D0B0000}"/>
    <cellStyle name="Normal 18" xfId="2469" xr:uid="{00000000-0005-0000-0000-00003E0B0000}"/>
    <cellStyle name="Normal 18 2" xfId="3406" xr:uid="{00000000-0005-0000-0000-00003F0B0000}"/>
    <cellStyle name="Normal 19" xfId="2470" xr:uid="{00000000-0005-0000-0000-0000400B0000}"/>
    <cellStyle name="Normal 19 10" xfId="2471" xr:uid="{00000000-0005-0000-0000-0000410B0000}"/>
    <cellStyle name="Normal 19 11" xfId="2472" xr:uid="{00000000-0005-0000-0000-0000420B0000}"/>
    <cellStyle name="Normal 19 2" xfId="2473" xr:uid="{00000000-0005-0000-0000-0000430B0000}"/>
    <cellStyle name="Normal 19 2 2" xfId="2474" xr:uid="{00000000-0005-0000-0000-0000440B0000}"/>
    <cellStyle name="Normal 19 2 2 2" xfId="2475" xr:uid="{00000000-0005-0000-0000-0000450B0000}"/>
    <cellStyle name="Normal 19 2 3" xfId="2476" xr:uid="{00000000-0005-0000-0000-0000460B0000}"/>
    <cellStyle name="Normal 19 2 4" xfId="2477" xr:uid="{00000000-0005-0000-0000-0000470B0000}"/>
    <cellStyle name="Normal 19 2 5" xfId="2478" xr:uid="{00000000-0005-0000-0000-0000480B0000}"/>
    <cellStyle name="Normal 19 2 6" xfId="2479" xr:uid="{00000000-0005-0000-0000-0000490B0000}"/>
    <cellStyle name="Normal 19 3" xfId="2480" xr:uid="{00000000-0005-0000-0000-00004A0B0000}"/>
    <cellStyle name="Normal 19 3 2" xfId="2481" xr:uid="{00000000-0005-0000-0000-00004B0B0000}"/>
    <cellStyle name="Normal 19 3 2 2" xfId="2482" xr:uid="{00000000-0005-0000-0000-00004C0B0000}"/>
    <cellStyle name="Normal 19 3 3" xfId="2483" xr:uid="{00000000-0005-0000-0000-00004D0B0000}"/>
    <cellStyle name="Normal 19 3 4" xfId="2484" xr:uid="{00000000-0005-0000-0000-00004E0B0000}"/>
    <cellStyle name="Normal 19 3 5" xfId="2485" xr:uid="{00000000-0005-0000-0000-00004F0B0000}"/>
    <cellStyle name="Normal 19 3 6" xfId="2486" xr:uid="{00000000-0005-0000-0000-0000500B0000}"/>
    <cellStyle name="Normal 19 4" xfId="2487" xr:uid="{00000000-0005-0000-0000-0000510B0000}"/>
    <cellStyle name="Normal 19 4 2" xfId="2488" xr:uid="{00000000-0005-0000-0000-0000520B0000}"/>
    <cellStyle name="Normal 19 4 2 2" xfId="2489" xr:uid="{00000000-0005-0000-0000-0000530B0000}"/>
    <cellStyle name="Normal 19 4 3" xfId="2490" xr:uid="{00000000-0005-0000-0000-0000540B0000}"/>
    <cellStyle name="Normal 19 4 4" xfId="2491" xr:uid="{00000000-0005-0000-0000-0000550B0000}"/>
    <cellStyle name="Normal 19 4 5" xfId="2492" xr:uid="{00000000-0005-0000-0000-0000560B0000}"/>
    <cellStyle name="Normal 19 4 6" xfId="2493" xr:uid="{00000000-0005-0000-0000-0000570B0000}"/>
    <cellStyle name="Normal 19 5" xfId="2494" xr:uid="{00000000-0005-0000-0000-0000580B0000}"/>
    <cellStyle name="Normal 19 5 2" xfId="2495" xr:uid="{00000000-0005-0000-0000-0000590B0000}"/>
    <cellStyle name="Normal 19 5 2 2" xfId="2496" xr:uid="{00000000-0005-0000-0000-00005A0B0000}"/>
    <cellStyle name="Normal 19 5 3" xfId="2497" xr:uid="{00000000-0005-0000-0000-00005B0B0000}"/>
    <cellStyle name="Normal 19 5 4" xfId="2498" xr:uid="{00000000-0005-0000-0000-00005C0B0000}"/>
    <cellStyle name="Normal 19 5 5" xfId="2499" xr:uid="{00000000-0005-0000-0000-00005D0B0000}"/>
    <cellStyle name="Normal 19 5 6" xfId="2500" xr:uid="{00000000-0005-0000-0000-00005E0B0000}"/>
    <cellStyle name="Normal 19 6" xfId="2501" xr:uid="{00000000-0005-0000-0000-00005F0B0000}"/>
    <cellStyle name="Normal 19 6 2" xfId="2502" xr:uid="{00000000-0005-0000-0000-0000600B0000}"/>
    <cellStyle name="Normal 19 6 2 2" xfId="2503" xr:uid="{00000000-0005-0000-0000-0000610B0000}"/>
    <cellStyle name="Normal 19 6 3" xfId="2504" xr:uid="{00000000-0005-0000-0000-0000620B0000}"/>
    <cellStyle name="Normal 19 6 4" xfId="2505" xr:uid="{00000000-0005-0000-0000-0000630B0000}"/>
    <cellStyle name="Normal 19 6 5" xfId="2506" xr:uid="{00000000-0005-0000-0000-0000640B0000}"/>
    <cellStyle name="Normal 19 6 6" xfId="2507" xr:uid="{00000000-0005-0000-0000-0000650B0000}"/>
    <cellStyle name="Normal 19 7" xfId="2508" xr:uid="{00000000-0005-0000-0000-0000660B0000}"/>
    <cellStyle name="Normal 19 7 2" xfId="2509" xr:uid="{00000000-0005-0000-0000-0000670B0000}"/>
    <cellStyle name="Normal 19 8" xfId="2510" xr:uid="{00000000-0005-0000-0000-0000680B0000}"/>
    <cellStyle name="Normal 19 9" xfId="2511" xr:uid="{00000000-0005-0000-0000-0000690B0000}"/>
    <cellStyle name="Normal 2" xfId="2" xr:uid="{00000000-0005-0000-0000-00006A0B0000}"/>
    <cellStyle name="Normál 2" xfId="48" xr:uid="{00000000-0005-0000-0000-00006B0B0000}"/>
    <cellStyle name="Normal 2 10" xfId="2512" xr:uid="{00000000-0005-0000-0000-00006C0B0000}"/>
    <cellStyle name="Normal 2 11" xfId="2513" xr:uid="{00000000-0005-0000-0000-00006D0B0000}"/>
    <cellStyle name="Normal 2 12" xfId="2514" xr:uid="{00000000-0005-0000-0000-00006E0B0000}"/>
    <cellStyle name="Normal 2 13" xfId="2515" xr:uid="{00000000-0005-0000-0000-00006F0B0000}"/>
    <cellStyle name="Normal 2 14" xfId="2516" xr:uid="{00000000-0005-0000-0000-0000700B0000}"/>
    <cellStyle name="Normal 2 15" xfId="2517" xr:uid="{00000000-0005-0000-0000-0000710B0000}"/>
    <cellStyle name="Normal 2 16" xfId="2518" xr:uid="{00000000-0005-0000-0000-0000720B0000}"/>
    <cellStyle name="Normal 2 17" xfId="2519" xr:uid="{00000000-0005-0000-0000-0000730B0000}"/>
    <cellStyle name="Normal 2 18" xfId="3267" xr:uid="{00000000-0005-0000-0000-0000740B0000}"/>
    <cellStyle name="Normal 2 19" xfId="9" xr:uid="{00000000-0005-0000-0000-0000750B0000}"/>
    <cellStyle name="Normal 2 2" xfId="2520" xr:uid="{00000000-0005-0000-0000-0000760B0000}"/>
    <cellStyle name="Normal 2 2 10" xfId="2521" xr:uid="{00000000-0005-0000-0000-0000770B0000}"/>
    <cellStyle name="Normal 2 2 11" xfId="2522" xr:uid="{00000000-0005-0000-0000-0000780B0000}"/>
    <cellStyle name="Normal 2 2 11 2" xfId="3407" xr:uid="{00000000-0005-0000-0000-0000790B0000}"/>
    <cellStyle name="Normal 2 2 12" xfId="2523" xr:uid="{00000000-0005-0000-0000-00007A0B0000}"/>
    <cellStyle name="Normal 2 2 13" xfId="3249" xr:uid="{00000000-0005-0000-0000-00007B0B0000}"/>
    <cellStyle name="Normal 2 2 2" xfId="2524" xr:uid="{00000000-0005-0000-0000-00007C0B0000}"/>
    <cellStyle name="Normal 2 2 2 2" xfId="2525" xr:uid="{00000000-0005-0000-0000-00007D0B0000}"/>
    <cellStyle name="Normal 2 2 2 2 2" xfId="3408" xr:uid="{00000000-0005-0000-0000-00007E0B0000}"/>
    <cellStyle name="Normal 2 2 2 3" xfId="2526" xr:uid="{00000000-0005-0000-0000-00007F0B0000}"/>
    <cellStyle name="Normal 2 2 2 3 2" xfId="3409" xr:uid="{00000000-0005-0000-0000-0000800B0000}"/>
    <cellStyle name="Normal 2 2 2 4" xfId="2527" xr:uid="{00000000-0005-0000-0000-0000810B0000}"/>
    <cellStyle name="Normal 2 2 2 4 2" xfId="3410" xr:uid="{00000000-0005-0000-0000-0000820B0000}"/>
    <cellStyle name="Normal 2 2 2 5" xfId="2528" xr:uid="{00000000-0005-0000-0000-0000830B0000}"/>
    <cellStyle name="Normal 2 2 2 5 2" xfId="3411" xr:uid="{00000000-0005-0000-0000-0000840B0000}"/>
    <cellStyle name="Normal 2 2 2 6" xfId="2529" xr:uid="{00000000-0005-0000-0000-0000850B0000}"/>
    <cellStyle name="Normal 2 2 2 6 2" xfId="3412" xr:uid="{00000000-0005-0000-0000-0000860B0000}"/>
    <cellStyle name="Normal 2 2 2 7" xfId="2530" xr:uid="{00000000-0005-0000-0000-0000870B0000}"/>
    <cellStyle name="Normal 2 2 2 7 2" xfId="3413" xr:uid="{00000000-0005-0000-0000-0000880B0000}"/>
    <cellStyle name="Normal 2 2 2 8" xfId="2531" xr:uid="{00000000-0005-0000-0000-0000890B0000}"/>
    <cellStyle name="Normal 2 2 2 8 2" xfId="3414" xr:uid="{00000000-0005-0000-0000-00008A0B0000}"/>
    <cellStyle name="Normal 2 2 2 9" xfId="4323" xr:uid="{00000000-0005-0000-0000-00008B0B0000}"/>
    <cellStyle name="Normal 2 2 3" xfId="2532" xr:uid="{00000000-0005-0000-0000-00008C0B0000}"/>
    <cellStyle name="Normal 2 2 4" xfId="2533" xr:uid="{00000000-0005-0000-0000-00008D0B0000}"/>
    <cellStyle name="Normal 2 2 5" xfId="2534" xr:uid="{00000000-0005-0000-0000-00008E0B0000}"/>
    <cellStyle name="Normal 2 2 6" xfId="2535" xr:uid="{00000000-0005-0000-0000-00008F0B0000}"/>
    <cellStyle name="Normal 2 2 7" xfId="2536" xr:uid="{00000000-0005-0000-0000-0000900B0000}"/>
    <cellStyle name="Normal 2 2 8" xfId="2537" xr:uid="{00000000-0005-0000-0000-0000910B0000}"/>
    <cellStyle name="Normal 2 2 9" xfId="2538" xr:uid="{00000000-0005-0000-0000-0000920B0000}"/>
    <cellStyle name="Normal 2 2_Copy of Commissioning date correction" xfId="2539" xr:uid="{00000000-0005-0000-0000-0000930B0000}"/>
    <cellStyle name="Normal 2 20" xfId="3640" xr:uid="{00000000-0005-0000-0000-0000940B0000}"/>
    <cellStyle name="Normal 2 21" xfId="3956" xr:uid="{00000000-0005-0000-0000-0000950B0000}"/>
    <cellStyle name="Normal 2 22" xfId="4342" xr:uid="{00000000-0005-0000-0000-0000960B0000}"/>
    <cellStyle name="Normal 2 23" xfId="5516" xr:uid="{00000000-0005-0000-0000-0000B8150000}"/>
    <cellStyle name="Normal 2 3" xfId="2540" xr:uid="{00000000-0005-0000-0000-0000970B0000}"/>
    <cellStyle name="Normal 2 3 2" xfId="2541" xr:uid="{00000000-0005-0000-0000-0000980B0000}"/>
    <cellStyle name="Normal 2 3 2 2" xfId="3416" xr:uid="{00000000-0005-0000-0000-0000990B0000}"/>
    <cellStyle name="Normal 2 3 3" xfId="2542" xr:uid="{00000000-0005-0000-0000-00009A0B0000}"/>
    <cellStyle name="Normal 2 3 4" xfId="3415" xr:uid="{00000000-0005-0000-0000-00009B0B0000}"/>
    <cellStyle name="Normal 2 4" xfId="2543" xr:uid="{00000000-0005-0000-0000-00009C0B0000}"/>
    <cellStyle name="Normal 2 4 2" xfId="2544" xr:uid="{00000000-0005-0000-0000-00009D0B0000}"/>
    <cellStyle name="Normal 2 4 3" xfId="2545" xr:uid="{00000000-0005-0000-0000-00009E0B0000}"/>
    <cellStyle name="Normal 2 4 4" xfId="2546" xr:uid="{00000000-0005-0000-0000-00009F0B0000}"/>
    <cellStyle name="Normal 2 4 5" xfId="2547" xr:uid="{00000000-0005-0000-0000-0000A00B0000}"/>
    <cellStyle name="Normal 2 4 6" xfId="2548" xr:uid="{00000000-0005-0000-0000-0000A10B0000}"/>
    <cellStyle name="Normal 2 5" xfId="2549" xr:uid="{00000000-0005-0000-0000-0000A20B0000}"/>
    <cellStyle name="Normal 2 5 2" xfId="2550" xr:uid="{00000000-0005-0000-0000-0000A30B0000}"/>
    <cellStyle name="Normal 2 5 3" xfId="2551" xr:uid="{00000000-0005-0000-0000-0000A40B0000}"/>
    <cellStyle name="Normal 2 5 4" xfId="2552" xr:uid="{00000000-0005-0000-0000-0000A50B0000}"/>
    <cellStyle name="Normal 2 5 5" xfId="2553" xr:uid="{00000000-0005-0000-0000-0000A60B0000}"/>
    <cellStyle name="Normal 2 5 6" xfId="2554" xr:uid="{00000000-0005-0000-0000-0000A70B0000}"/>
    <cellStyle name="Normal 2 6" xfId="2555" xr:uid="{00000000-0005-0000-0000-0000A80B0000}"/>
    <cellStyle name="Normal 2 6 2" xfId="2556" xr:uid="{00000000-0005-0000-0000-0000A90B0000}"/>
    <cellStyle name="Normal 2 6 3" xfId="2557" xr:uid="{00000000-0005-0000-0000-0000AA0B0000}"/>
    <cellStyle name="Normal 2 6 4" xfId="2558" xr:uid="{00000000-0005-0000-0000-0000AB0B0000}"/>
    <cellStyle name="Normal 2 6 5" xfId="2559" xr:uid="{00000000-0005-0000-0000-0000AC0B0000}"/>
    <cellStyle name="Normal 2 6 6" xfId="2560" xr:uid="{00000000-0005-0000-0000-0000AD0B0000}"/>
    <cellStyle name="Normal 2 7" xfId="2561" xr:uid="{00000000-0005-0000-0000-0000AE0B0000}"/>
    <cellStyle name="Normal 2 7 2" xfId="2562" xr:uid="{00000000-0005-0000-0000-0000AF0B0000}"/>
    <cellStyle name="Normal 2 7 3" xfId="2563" xr:uid="{00000000-0005-0000-0000-0000B00B0000}"/>
    <cellStyle name="Normal 2 7 4" xfId="2564" xr:uid="{00000000-0005-0000-0000-0000B10B0000}"/>
    <cellStyle name="Normal 2 7 5" xfId="2565" xr:uid="{00000000-0005-0000-0000-0000B20B0000}"/>
    <cellStyle name="Normal 2 7 6" xfId="2566" xr:uid="{00000000-0005-0000-0000-0000B30B0000}"/>
    <cellStyle name="Normal 2 8" xfId="2567" xr:uid="{00000000-0005-0000-0000-0000B40B0000}"/>
    <cellStyle name="Normal 2 8 2" xfId="2568" xr:uid="{00000000-0005-0000-0000-0000B50B0000}"/>
    <cellStyle name="Normal 2 8 3" xfId="2569" xr:uid="{00000000-0005-0000-0000-0000B60B0000}"/>
    <cellStyle name="Normal 2 8 4" xfId="2570" xr:uid="{00000000-0005-0000-0000-0000B70B0000}"/>
    <cellStyle name="Normal 2 8 5" xfId="2571" xr:uid="{00000000-0005-0000-0000-0000B80B0000}"/>
    <cellStyle name="Normal 2 8 6" xfId="2572" xr:uid="{00000000-0005-0000-0000-0000B90B0000}"/>
    <cellStyle name="Normal 2 9" xfId="2573" xr:uid="{00000000-0005-0000-0000-0000BA0B0000}"/>
    <cellStyle name="Normal 2_Copy of Commissioning date correction" xfId="2574" xr:uid="{00000000-0005-0000-0000-0000BB0B0000}"/>
    <cellStyle name="Normal 20" xfId="2575" xr:uid="{00000000-0005-0000-0000-0000BC0B0000}"/>
    <cellStyle name="Normal 20 2" xfId="2576" xr:uid="{00000000-0005-0000-0000-0000BD0B0000}"/>
    <cellStyle name="Normal 20 2 2" xfId="2577" xr:uid="{00000000-0005-0000-0000-0000BE0B0000}"/>
    <cellStyle name="Normal 20 2 2 2" xfId="2578" xr:uid="{00000000-0005-0000-0000-0000BF0B0000}"/>
    <cellStyle name="Normal 20 2 3" xfId="2579" xr:uid="{00000000-0005-0000-0000-0000C00B0000}"/>
    <cellStyle name="Normal 20 2 4" xfId="2580" xr:uid="{00000000-0005-0000-0000-0000C10B0000}"/>
    <cellStyle name="Normal 20 2 5" xfId="2581" xr:uid="{00000000-0005-0000-0000-0000C20B0000}"/>
    <cellStyle name="Normal 20 2 6" xfId="2582" xr:uid="{00000000-0005-0000-0000-0000C30B0000}"/>
    <cellStyle name="Normal 20 3" xfId="2583" xr:uid="{00000000-0005-0000-0000-0000C40B0000}"/>
    <cellStyle name="Normal 20 3 2" xfId="2584" xr:uid="{00000000-0005-0000-0000-0000C50B0000}"/>
    <cellStyle name="Normal 20 3 2 2" xfId="2585" xr:uid="{00000000-0005-0000-0000-0000C60B0000}"/>
    <cellStyle name="Normal 20 3 3" xfId="2586" xr:uid="{00000000-0005-0000-0000-0000C70B0000}"/>
    <cellStyle name="Normal 20 3 4" xfId="2587" xr:uid="{00000000-0005-0000-0000-0000C80B0000}"/>
    <cellStyle name="Normal 20 3 5" xfId="2588" xr:uid="{00000000-0005-0000-0000-0000C90B0000}"/>
    <cellStyle name="Normal 20 3 6" xfId="2589" xr:uid="{00000000-0005-0000-0000-0000CA0B0000}"/>
    <cellStyle name="Normal 20 4" xfId="2590" xr:uid="{00000000-0005-0000-0000-0000CB0B0000}"/>
    <cellStyle name="Normal 20 4 2" xfId="2591" xr:uid="{00000000-0005-0000-0000-0000CC0B0000}"/>
    <cellStyle name="Normal 20 4 2 2" xfId="2592" xr:uid="{00000000-0005-0000-0000-0000CD0B0000}"/>
    <cellStyle name="Normal 20 4 3" xfId="2593" xr:uid="{00000000-0005-0000-0000-0000CE0B0000}"/>
    <cellStyle name="Normal 20 4 4" xfId="2594" xr:uid="{00000000-0005-0000-0000-0000CF0B0000}"/>
    <cellStyle name="Normal 20 4 5" xfId="2595" xr:uid="{00000000-0005-0000-0000-0000D00B0000}"/>
    <cellStyle name="Normal 20 4 6" xfId="2596" xr:uid="{00000000-0005-0000-0000-0000D10B0000}"/>
    <cellStyle name="Normal 20 5" xfId="2597" xr:uid="{00000000-0005-0000-0000-0000D20B0000}"/>
    <cellStyle name="Normal 20 5 2" xfId="2598" xr:uid="{00000000-0005-0000-0000-0000D30B0000}"/>
    <cellStyle name="Normal 20 5 2 2" xfId="2599" xr:uid="{00000000-0005-0000-0000-0000D40B0000}"/>
    <cellStyle name="Normal 20 5 3" xfId="2600" xr:uid="{00000000-0005-0000-0000-0000D50B0000}"/>
    <cellStyle name="Normal 20 5 4" xfId="2601" xr:uid="{00000000-0005-0000-0000-0000D60B0000}"/>
    <cellStyle name="Normal 20 5 5" xfId="2602" xr:uid="{00000000-0005-0000-0000-0000D70B0000}"/>
    <cellStyle name="Normal 20 5 6" xfId="2603" xr:uid="{00000000-0005-0000-0000-0000D80B0000}"/>
    <cellStyle name="Normal 20 6" xfId="2604" xr:uid="{00000000-0005-0000-0000-0000D90B0000}"/>
    <cellStyle name="Normal 20 6 2" xfId="2605" xr:uid="{00000000-0005-0000-0000-0000DA0B0000}"/>
    <cellStyle name="Normal 20 6 2 2" xfId="2606" xr:uid="{00000000-0005-0000-0000-0000DB0B0000}"/>
    <cellStyle name="Normal 20 6 3" xfId="2607" xr:uid="{00000000-0005-0000-0000-0000DC0B0000}"/>
    <cellStyle name="Normal 20 6 4" xfId="2608" xr:uid="{00000000-0005-0000-0000-0000DD0B0000}"/>
    <cellStyle name="Normal 20 6 5" xfId="2609" xr:uid="{00000000-0005-0000-0000-0000DE0B0000}"/>
    <cellStyle name="Normal 20 6 6" xfId="2610" xr:uid="{00000000-0005-0000-0000-0000DF0B0000}"/>
    <cellStyle name="Normal 21" xfId="2611" xr:uid="{00000000-0005-0000-0000-0000E00B0000}"/>
    <cellStyle name="Normal 21 2" xfId="2612" xr:uid="{00000000-0005-0000-0000-0000E10B0000}"/>
    <cellStyle name="Normal 21 2 2" xfId="2613" xr:uid="{00000000-0005-0000-0000-0000E20B0000}"/>
    <cellStyle name="Normal 21 2 2 2" xfId="2614" xr:uid="{00000000-0005-0000-0000-0000E30B0000}"/>
    <cellStyle name="Normal 21 2 3" xfId="2615" xr:uid="{00000000-0005-0000-0000-0000E40B0000}"/>
    <cellStyle name="Normal 21 2 4" xfId="2616" xr:uid="{00000000-0005-0000-0000-0000E50B0000}"/>
    <cellStyle name="Normal 21 2 5" xfId="2617" xr:uid="{00000000-0005-0000-0000-0000E60B0000}"/>
    <cellStyle name="Normal 21 2 6" xfId="2618" xr:uid="{00000000-0005-0000-0000-0000E70B0000}"/>
    <cellStyle name="Normal 21 3" xfId="2619" xr:uid="{00000000-0005-0000-0000-0000E80B0000}"/>
    <cellStyle name="Normal 21 3 2" xfId="2620" xr:uid="{00000000-0005-0000-0000-0000E90B0000}"/>
    <cellStyle name="Normal 21 3 2 2" xfId="2621" xr:uid="{00000000-0005-0000-0000-0000EA0B0000}"/>
    <cellStyle name="Normal 21 3 3" xfId="2622" xr:uid="{00000000-0005-0000-0000-0000EB0B0000}"/>
    <cellStyle name="Normal 21 3 4" xfId="2623" xr:uid="{00000000-0005-0000-0000-0000EC0B0000}"/>
    <cellStyle name="Normal 21 3 5" xfId="2624" xr:uid="{00000000-0005-0000-0000-0000ED0B0000}"/>
    <cellStyle name="Normal 21 3 6" xfId="2625" xr:uid="{00000000-0005-0000-0000-0000EE0B0000}"/>
    <cellStyle name="Normal 21 4" xfId="2626" xr:uid="{00000000-0005-0000-0000-0000EF0B0000}"/>
    <cellStyle name="Normal 21 4 2" xfId="2627" xr:uid="{00000000-0005-0000-0000-0000F00B0000}"/>
    <cellStyle name="Normal 21 4 2 2" xfId="2628" xr:uid="{00000000-0005-0000-0000-0000F10B0000}"/>
    <cellStyle name="Normal 21 4 3" xfId="2629" xr:uid="{00000000-0005-0000-0000-0000F20B0000}"/>
    <cellStyle name="Normal 21 4 4" xfId="2630" xr:uid="{00000000-0005-0000-0000-0000F30B0000}"/>
    <cellStyle name="Normal 21 4 5" xfId="2631" xr:uid="{00000000-0005-0000-0000-0000F40B0000}"/>
    <cellStyle name="Normal 21 4 6" xfId="2632" xr:uid="{00000000-0005-0000-0000-0000F50B0000}"/>
    <cellStyle name="Normal 21 5" xfId="2633" xr:uid="{00000000-0005-0000-0000-0000F60B0000}"/>
    <cellStyle name="Normal 21 5 2" xfId="2634" xr:uid="{00000000-0005-0000-0000-0000F70B0000}"/>
    <cellStyle name="Normal 21 5 2 2" xfId="2635" xr:uid="{00000000-0005-0000-0000-0000F80B0000}"/>
    <cellStyle name="Normal 21 5 3" xfId="2636" xr:uid="{00000000-0005-0000-0000-0000F90B0000}"/>
    <cellStyle name="Normal 21 5 4" xfId="2637" xr:uid="{00000000-0005-0000-0000-0000FA0B0000}"/>
    <cellStyle name="Normal 21 5 5" xfId="2638" xr:uid="{00000000-0005-0000-0000-0000FB0B0000}"/>
    <cellStyle name="Normal 21 5 6" xfId="2639" xr:uid="{00000000-0005-0000-0000-0000FC0B0000}"/>
    <cellStyle name="Normal 21 6" xfId="2640" xr:uid="{00000000-0005-0000-0000-0000FD0B0000}"/>
    <cellStyle name="Normal 21 6 2" xfId="2641" xr:uid="{00000000-0005-0000-0000-0000FE0B0000}"/>
    <cellStyle name="Normal 21 6 2 2" xfId="2642" xr:uid="{00000000-0005-0000-0000-0000FF0B0000}"/>
    <cellStyle name="Normal 21 6 3" xfId="2643" xr:uid="{00000000-0005-0000-0000-0000000C0000}"/>
    <cellStyle name="Normal 21 6 4" xfId="2644" xr:uid="{00000000-0005-0000-0000-0000010C0000}"/>
    <cellStyle name="Normal 21 6 5" xfId="2645" xr:uid="{00000000-0005-0000-0000-0000020C0000}"/>
    <cellStyle name="Normal 21 6 6" xfId="2646" xr:uid="{00000000-0005-0000-0000-0000030C0000}"/>
    <cellStyle name="Normal 22" xfId="2647" xr:uid="{00000000-0005-0000-0000-0000040C0000}"/>
    <cellStyle name="Normal 22 10" xfId="2648" xr:uid="{00000000-0005-0000-0000-0000050C0000}"/>
    <cellStyle name="Normal 22 2" xfId="2649" xr:uid="{00000000-0005-0000-0000-0000060C0000}"/>
    <cellStyle name="Normal 22 2 2" xfId="2650" xr:uid="{00000000-0005-0000-0000-0000070C0000}"/>
    <cellStyle name="Normal 22 2 2 2" xfId="2651" xr:uid="{00000000-0005-0000-0000-0000080C0000}"/>
    <cellStyle name="Normal 22 2 3" xfId="2652" xr:uid="{00000000-0005-0000-0000-0000090C0000}"/>
    <cellStyle name="Normal 22 2 4" xfId="2653" xr:uid="{00000000-0005-0000-0000-00000A0C0000}"/>
    <cellStyle name="Normal 22 2 5" xfId="2654" xr:uid="{00000000-0005-0000-0000-00000B0C0000}"/>
    <cellStyle name="Normal 22 2 6" xfId="2655" xr:uid="{00000000-0005-0000-0000-00000C0C0000}"/>
    <cellStyle name="Normal 22 3" xfId="2656" xr:uid="{00000000-0005-0000-0000-00000D0C0000}"/>
    <cellStyle name="Normal 22 3 2" xfId="2657" xr:uid="{00000000-0005-0000-0000-00000E0C0000}"/>
    <cellStyle name="Normal 22 3 2 2" xfId="2658" xr:uid="{00000000-0005-0000-0000-00000F0C0000}"/>
    <cellStyle name="Normal 22 3 3" xfId="2659" xr:uid="{00000000-0005-0000-0000-0000100C0000}"/>
    <cellStyle name="Normal 22 3 4" xfId="2660" xr:uid="{00000000-0005-0000-0000-0000110C0000}"/>
    <cellStyle name="Normal 22 3 5" xfId="2661" xr:uid="{00000000-0005-0000-0000-0000120C0000}"/>
    <cellStyle name="Normal 22 3 6" xfId="2662" xr:uid="{00000000-0005-0000-0000-0000130C0000}"/>
    <cellStyle name="Normal 22 4" xfId="2663" xr:uid="{00000000-0005-0000-0000-0000140C0000}"/>
    <cellStyle name="Normal 22 4 2" xfId="2664" xr:uid="{00000000-0005-0000-0000-0000150C0000}"/>
    <cellStyle name="Normal 22 4 2 2" xfId="2665" xr:uid="{00000000-0005-0000-0000-0000160C0000}"/>
    <cellStyle name="Normal 22 4 3" xfId="2666" xr:uid="{00000000-0005-0000-0000-0000170C0000}"/>
    <cellStyle name="Normal 22 4 4" xfId="2667" xr:uid="{00000000-0005-0000-0000-0000180C0000}"/>
    <cellStyle name="Normal 22 4 5" xfId="2668" xr:uid="{00000000-0005-0000-0000-0000190C0000}"/>
    <cellStyle name="Normal 22 4 6" xfId="2669" xr:uid="{00000000-0005-0000-0000-00001A0C0000}"/>
    <cellStyle name="Normal 22 5" xfId="2670" xr:uid="{00000000-0005-0000-0000-00001B0C0000}"/>
    <cellStyle name="Normal 22 5 2" xfId="2671" xr:uid="{00000000-0005-0000-0000-00001C0C0000}"/>
    <cellStyle name="Normal 22 5 2 2" xfId="2672" xr:uid="{00000000-0005-0000-0000-00001D0C0000}"/>
    <cellStyle name="Normal 22 5 3" xfId="2673" xr:uid="{00000000-0005-0000-0000-00001E0C0000}"/>
    <cellStyle name="Normal 22 5 4" xfId="2674" xr:uid="{00000000-0005-0000-0000-00001F0C0000}"/>
    <cellStyle name="Normal 22 5 5" xfId="2675" xr:uid="{00000000-0005-0000-0000-0000200C0000}"/>
    <cellStyle name="Normal 22 5 6" xfId="2676" xr:uid="{00000000-0005-0000-0000-0000210C0000}"/>
    <cellStyle name="Normal 22 6" xfId="2677" xr:uid="{00000000-0005-0000-0000-0000220C0000}"/>
    <cellStyle name="Normal 22 6 2" xfId="2678" xr:uid="{00000000-0005-0000-0000-0000230C0000}"/>
    <cellStyle name="Normal 22 6 2 2" xfId="2679" xr:uid="{00000000-0005-0000-0000-0000240C0000}"/>
    <cellStyle name="Normal 22 6 3" xfId="2680" xr:uid="{00000000-0005-0000-0000-0000250C0000}"/>
    <cellStyle name="Normal 22 6 4" xfId="2681" xr:uid="{00000000-0005-0000-0000-0000260C0000}"/>
    <cellStyle name="Normal 22 6 5" xfId="2682" xr:uid="{00000000-0005-0000-0000-0000270C0000}"/>
    <cellStyle name="Normal 22 6 6" xfId="2683" xr:uid="{00000000-0005-0000-0000-0000280C0000}"/>
    <cellStyle name="Normal 22 7" xfId="2684" xr:uid="{00000000-0005-0000-0000-0000290C0000}"/>
    <cellStyle name="Normal 22 8" xfId="2685" xr:uid="{00000000-0005-0000-0000-00002A0C0000}"/>
    <cellStyle name="Normal 22 9" xfId="2686" xr:uid="{00000000-0005-0000-0000-00002B0C0000}"/>
    <cellStyle name="Normal 23" xfId="2687" xr:uid="{00000000-0005-0000-0000-00002C0C0000}"/>
    <cellStyle name="Normal 23 2" xfId="2688" xr:uid="{00000000-0005-0000-0000-00002D0C0000}"/>
    <cellStyle name="Normal 23 2 2" xfId="2689" xr:uid="{00000000-0005-0000-0000-00002E0C0000}"/>
    <cellStyle name="Normal 23 2 2 2" xfId="2690" xr:uid="{00000000-0005-0000-0000-00002F0C0000}"/>
    <cellStyle name="Normal 23 2 3" xfId="2691" xr:uid="{00000000-0005-0000-0000-0000300C0000}"/>
    <cellStyle name="Normal 23 2 4" xfId="2692" xr:uid="{00000000-0005-0000-0000-0000310C0000}"/>
    <cellStyle name="Normal 23 2 5" xfId="2693" xr:uid="{00000000-0005-0000-0000-0000320C0000}"/>
    <cellStyle name="Normal 23 2 6" xfId="2694" xr:uid="{00000000-0005-0000-0000-0000330C0000}"/>
    <cellStyle name="Normal 23 3" xfId="2695" xr:uid="{00000000-0005-0000-0000-0000340C0000}"/>
    <cellStyle name="Normal 23 3 2" xfId="2696" xr:uid="{00000000-0005-0000-0000-0000350C0000}"/>
    <cellStyle name="Normal 23 3 2 2" xfId="2697" xr:uid="{00000000-0005-0000-0000-0000360C0000}"/>
    <cellStyle name="Normal 23 3 3" xfId="2698" xr:uid="{00000000-0005-0000-0000-0000370C0000}"/>
    <cellStyle name="Normal 23 3 4" xfId="2699" xr:uid="{00000000-0005-0000-0000-0000380C0000}"/>
    <cellStyle name="Normal 23 3 5" xfId="2700" xr:uid="{00000000-0005-0000-0000-0000390C0000}"/>
    <cellStyle name="Normal 23 3 6" xfId="2701" xr:uid="{00000000-0005-0000-0000-00003A0C0000}"/>
    <cellStyle name="Normal 23 4" xfId="2702" xr:uid="{00000000-0005-0000-0000-00003B0C0000}"/>
    <cellStyle name="Normal 23 4 2" xfId="2703" xr:uid="{00000000-0005-0000-0000-00003C0C0000}"/>
    <cellStyle name="Normal 23 4 2 2" xfId="2704" xr:uid="{00000000-0005-0000-0000-00003D0C0000}"/>
    <cellStyle name="Normal 23 4 3" xfId="2705" xr:uid="{00000000-0005-0000-0000-00003E0C0000}"/>
    <cellStyle name="Normal 23 4 4" xfId="2706" xr:uid="{00000000-0005-0000-0000-00003F0C0000}"/>
    <cellStyle name="Normal 23 4 5" xfId="2707" xr:uid="{00000000-0005-0000-0000-0000400C0000}"/>
    <cellStyle name="Normal 23 4 6" xfId="2708" xr:uid="{00000000-0005-0000-0000-0000410C0000}"/>
    <cellStyle name="Normal 23 5" xfId="2709" xr:uid="{00000000-0005-0000-0000-0000420C0000}"/>
    <cellStyle name="Normal 23 5 2" xfId="2710" xr:uid="{00000000-0005-0000-0000-0000430C0000}"/>
    <cellStyle name="Normal 23 5 2 2" xfId="2711" xr:uid="{00000000-0005-0000-0000-0000440C0000}"/>
    <cellStyle name="Normal 23 5 3" xfId="2712" xr:uid="{00000000-0005-0000-0000-0000450C0000}"/>
    <cellStyle name="Normal 23 5 4" xfId="2713" xr:uid="{00000000-0005-0000-0000-0000460C0000}"/>
    <cellStyle name="Normal 23 5 5" xfId="2714" xr:uid="{00000000-0005-0000-0000-0000470C0000}"/>
    <cellStyle name="Normal 23 5 6" xfId="2715" xr:uid="{00000000-0005-0000-0000-0000480C0000}"/>
    <cellStyle name="Normal 23 6" xfId="2716" xr:uid="{00000000-0005-0000-0000-0000490C0000}"/>
    <cellStyle name="Normal 23 6 2" xfId="2717" xr:uid="{00000000-0005-0000-0000-00004A0C0000}"/>
    <cellStyle name="Normal 23 6 2 2" xfId="2718" xr:uid="{00000000-0005-0000-0000-00004B0C0000}"/>
    <cellStyle name="Normal 23 6 3" xfId="2719" xr:uid="{00000000-0005-0000-0000-00004C0C0000}"/>
    <cellStyle name="Normal 23 6 4" xfId="2720" xr:uid="{00000000-0005-0000-0000-00004D0C0000}"/>
    <cellStyle name="Normal 23 6 5" xfId="2721" xr:uid="{00000000-0005-0000-0000-00004E0C0000}"/>
    <cellStyle name="Normal 23 6 6" xfId="2722" xr:uid="{00000000-0005-0000-0000-00004F0C0000}"/>
    <cellStyle name="Normal 24" xfId="2723" xr:uid="{00000000-0005-0000-0000-0000500C0000}"/>
    <cellStyle name="Normal 24 10" xfId="2724" xr:uid="{00000000-0005-0000-0000-0000510C0000}"/>
    <cellStyle name="Normal 24 11" xfId="2725" xr:uid="{00000000-0005-0000-0000-0000520C0000}"/>
    <cellStyle name="Normal 24 2" xfId="2726" xr:uid="{00000000-0005-0000-0000-0000530C0000}"/>
    <cellStyle name="Normal 24 2 2" xfId="2727" xr:uid="{00000000-0005-0000-0000-0000540C0000}"/>
    <cellStyle name="Normal 24 2 2 2" xfId="2728" xr:uid="{00000000-0005-0000-0000-0000550C0000}"/>
    <cellStyle name="Normal 24 2 3" xfId="2729" xr:uid="{00000000-0005-0000-0000-0000560C0000}"/>
    <cellStyle name="Normal 24 2 4" xfId="2730" xr:uid="{00000000-0005-0000-0000-0000570C0000}"/>
    <cellStyle name="Normal 24 2 5" xfId="2731" xr:uid="{00000000-0005-0000-0000-0000580C0000}"/>
    <cellStyle name="Normal 24 2 6" xfId="2732" xr:uid="{00000000-0005-0000-0000-0000590C0000}"/>
    <cellStyle name="Normal 24 3" xfId="2733" xr:uid="{00000000-0005-0000-0000-00005A0C0000}"/>
    <cellStyle name="Normal 24 3 2" xfId="2734" xr:uid="{00000000-0005-0000-0000-00005B0C0000}"/>
    <cellStyle name="Normal 24 3 2 2" xfId="2735" xr:uid="{00000000-0005-0000-0000-00005C0C0000}"/>
    <cellStyle name="Normal 24 3 3" xfId="2736" xr:uid="{00000000-0005-0000-0000-00005D0C0000}"/>
    <cellStyle name="Normal 24 3 4" xfId="2737" xr:uid="{00000000-0005-0000-0000-00005E0C0000}"/>
    <cellStyle name="Normal 24 3 5" xfId="2738" xr:uid="{00000000-0005-0000-0000-00005F0C0000}"/>
    <cellStyle name="Normal 24 3 6" xfId="2739" xr:uid="{00000000-0005-0000-0000-0000600C0000}"/>
    <cellStyle name="Normal 24 4" xfId="2740" xr:uid="{00000000-0005-0000-0000-0000610C0000}"/>
    <cellStyle name="Normal 24 4 2" xfId="2741" xr:uid="{00000000-0005-0000-0000-0000620C0000}"/>
    <cellStyle name="Normal 24 4 2 2" xfId="2742" xr:uid="{00000000-0005-0000-0000-0000630C0000}"/>
    <cellStyle name="Normal 24 4 3" xfId="2743" xr:uid="{00000000-0005-0000-0000-0000640C0000}"/>
    <cellStyle name="Normal 24 4 4" xfId="2744" xr:uid="{00000000-0005-0000-0000-0000650C0000}"/>
    <cellStyle name="Normal 24 4 5" xfId="2745" xr:uid="{00000000-0005-0000-0000-0000660C0000}"/>
    <cellStyle name="Normal 24 4 6" xfId="2746" xr:uid="{00000000-0005-0000-0000-0000670C0000}"/>
    <cellStyle name="Normal 24 5" xfId="2747" xr:uid="{00000000-0005-0000-0000-0000680C0000}"/>
    <cellStyle name="Normal 24 5 2" xfId="2748" xr:uid="{00000000-0005-0000-0000-0000690C0000}"/>
    <cellStyle name="Normal 24 5 2 2" xfId="2749" xr:uid="{00000000-0005-0000-0000-00006A0C0000}"/>
    <cellStyle name="Normal 24 5 3" xfId="2750" xr:uid="{00000000-0005-0000-0000-00006B0C0000}"/>
    <cellStyle name="Normal 24 5 4" xfId="2751" xr:uid="{00000000-0005-0000-0000-00006C0C0000}"/>
    <cellStyle name="Normal 24 5 5" xfId="2752" xr:uid="{00000000-0005-0000-0000-00006D0C0000}"/>
    <cellStyle name="Normal 24 5 6" xfId="2753" xr:uid="{00000000-0005-0000-0000-00006E0C0000}"/>
    <cellStyle name="Normal 24 6" xfId="2754" xr:uid="{00000000-0005-0000-0000-00006F0C0000}"/>
    <cellStyle name="Normal 24 6 2" xfId="2755" xr:uid="{00000000-0005-0000-0000-0000700C0000}"/>
    <cellStyle name="Normal 24 6 2 2" xfId="2756" xr:uid="{00000000-0005-0000-0000-0000710C0000}"/>
    <cellStyle name="Normal 24 6 3" xfId="2757" xr:uid="{00000000-0005-0000-0000-0000720C0000}"/>
    <cellStyle name="Normal 24 6 4" xfId="2758" xr:uid="{00000000-0005-0000-0000-0000730C0000}"/>
    <cellStyle name="Normal 24 6 5" xfId="2759" xr:uid="{00000000-0005-0000-0000-0000740C0000}"/>
    <cellStyle name="Normal 24 6 6" xfId="2760" xr:uid="{00000000-0005-0000-0000-0000750C0000}"/>
    <cellStyle name="Normal 24 7" xfId="2761" xr:uid="{00000000-0005-0000-0000-0000760C0000}"/>
    <cellStyle name="Normal 24 7 2" xfId="2762" xr:uid="{00000000-0005-0000-0000-0000770C0000}"/>
    <cellStyle name="Normal 24 8" xfId="2763" xr:uid="{00000000-0005-0000-0000-0000780C0000}"/>
    <cellStyle name="Normal 24 9" xfId="2764" xr:uid="{00000000-0005-0000-0000-0000790C0000}"/>
    <cellStyle name="Normal 25" xfId="2765" xr:uid="{00000000-0005-0000-0000-00007A0C0000}"/>
    <cellStyle name="Normal 25 2" xfId="2766" xr:uid="{00000000-0005-0000-0000-00007B0C0000}"/>
    <cellStyle name="Normal 25 2 2" xfId="2767" xr:uid="{00000000-0005-0000-0000-00007C0C0000}"/>
    <cellStyle name="Normal 25 3" xfId="2768" xr:uid="{00000000-0005-0000-0000-00007D0C0000}"/>
    <cellStyle name="Normal 25 4" xfId="2769" xr:uid="{00000000-0005-0000-0000-00007E0C0000}"/>
    <cellStyle name="Normal 25 5" xfId="2770" xr:uid="{00000000-0005-0000-0000-00007F0C0000}"/>
    <cellStyle name="Normal 25 6" xfId="2771" xr:uid="{00000000-0005-0000-0000-0000800C0000}"/>
    <cellStyle name="Normal 26" xfId="2772" xr:uid="{00000000-0005-0000-0000-0000810C0000}"/>
    <cellStyle name="Normal 27" xfId="2773" xr:uid="{00000000-0005-0000-0000-0000820C0000}"/>
    <cellStyle name="Normal 28" xfId="3271" xr:uid="{00000000-0005-0000-0000-0000830C0000}"/>
    <cellStyle name="Normal 29" xfId="3272" xr:uid="{00000000-0005-0000-0000-0000840C0000}"/>
    <cellStyle name="Normal 3" xfId="5" xr:uid="{00000000-0005-0000-0000-0000850C0000}"/>
    <cellStyle name="Normal 3 10" xfId="3417" xr:uid="{00000000-0005-0000-0000-0000860C0000}"/>
    <cellStyle name="Normal 3 2" xfId="2774" xr:uid="{00000000-0005-0000-0000-0000870C0000}"/>
    <cellStyle name="Normal 3 2 2" xfId="2775" xr:uid="{00000000-0005-0000-0000-0000880C0000}"/>
    <cellStyle name="Normal 3 2 3" xfId="2776" xr:uid="{00000000-0005-0000-0000-0000890C0000}"/>
    <cellStyle name="Normal 3 2 4" xfId="2777" xr:uid="{00000000-0005-0000-0000-00008A0C0000}"/>
    <cellStyle name="Normal 3 2 5" xfId="3418" xr:uid="{00000000-0005-0000-0000-00008B0C0000}"/>
    <cellStyle name="Normal 3 3" xfId="2778" xr:uid="{00000000-0005-0000-0000-00008C0C0000}"/>
    <cellStyle name="Normal 3 4" xfId="2779" xr:uid="{00000000-0005-0000-0000-00008D0C0000}"/>
    <cellStyle name="Normal 3 5" xfId="2780" xr:uid="{00000000-0005-0000-0000-00008E0C0000}"/>
    <cellStyle name="Normal 3 6" xfId="2781" xr:uid="{00000000-0005-0000-0000-00008F0C0000}"/>
    <cellStyle name="Normal 3 7" xfId="2782" xr:uid="{00000000-0005-0000-0000-0000900C0000}"/>
    <cellStyle name="Normal 3 8" xfId="3250" xr:uid="{00000000-0005-0000-0000-0000910C0000}"/>
    <cellStyle name="Normal 3 9" xfId="3268" xr:uid="{00000000-0005-0000-0000-0000920C0000}"/>
    <cellStyle name="Normal 3_Copy of Commissioning date correction" xfId="2783" xr:uid="{00000000-0005-0000-0000-0000930C0000}"/>
    <cellStyle name="Normal 30" xfId="3273" xr:uid="{00000000-0005-0000-0000-0000940C0000}"/>
    <cellStyle name="Normal 31" xfId="3274" xr:uid="{00000000-0005-0000-0000-0000950C0000}"/>
    <cellStyle name="Normal 32" xfId="3275" xr:uid="{00000000-0005-0000-0000-0000960C0000}"/>
    <cellStyle name="Normal 33" xfId="3276" xr:uid="{00000000-0005-0000-0000-0000970C0000}"/>
    <cellStyle name="Normal 34" xfId="3277" xr:uid="{00000000-0005-0000-0000-0000980C0000}"/>
    <cellStyle name="Normal 35" xfId="3278" xr:uid="{00000000-0005-0000-0000-0000990C0000}"/>
    <cellStyle name="Normal 36" xfId="57" xr:uid="{00000000-0005-0000-0000-00009A0C0000}"/>
    <cellStyle name="Normal 37" xfId="3629" xr:uid="{00000000-0005-0000-0000-00009B0C0000}"/>
    <cellStyle name="Normal 38" xfId="4285" xr:uid="{00000000-0005-0000-0000-00009C0C0000}"/>
    <cellStyle name="Normal 39" xfId="4340" xr:uid="{00000000-0005-0000-0000-00009D0C0000}"/>
    <cellStyle name="Normal 4" xfId="8" xr:uid="{00000000-0005-0000-0000-00009E0C0000}"/>
    <cellStyle name="Normal 4 10" xfId="2784" xr:uid="{00000000-0005-0000-0000-00009F0C0000}"/>
    <cellStyle name="Normal 4 11" xfId="2785" xr:uid="{00000000-0005-0000-0000-0000A00C0000}"/>
    <cellStyle name="Normal 4 11 2" xfId="3419" xr:uid="{00000000-0005-0000-0000-0000A10C0000}"/>
    <cellStyle name="Normal 4 12" xfId="2786" xr:uid="{00000000-0005-0000-0000-0000A20C0000}"/>
    <cellStyle name="Normal 4 13" xfId="2787" xr:uid="{00000000-0005-0000-0000-0000A30C0000}"/>
    <cellStyle name="Normal 4 14" xfId="2788" xr:uid="{00000000-0005-0000-0000-0000A40C0000}"/>
    <cellStyle name="Normal 4 15" xfId="2789" xr:uid="{00000000-0005-0000-0000-0000A50C0000}"/>
    <cellStyle name="Normal 4 16" xfId="2790" xr:uid="{00000000-0005-0000-0000-0000A60C0000}"/>
    <cellStyle name="Normal 4 17" xfId="2791" xr:uid="{00000000-0005-0000-0000-0000A70C0000}"/>
    <cellStyle name="Normal 4 18" xfId="2792" xr:uid="{00000000-0005-0000-0000-0000A80C0000}"/>
    <cellStyle name="Normal 4 19" xfId="2793" xr:uid="{00000000-0005-0000-0000-0000A90C0000}"/>
    <cellStyle name="Normal 4 19 2" xfId="2794" xr:uid="{00000000-0005-0000-0000-0000AA0C0000}"/>
    <cellStyle name="Normal 4 19 3" xfId="3420" xr:uid="{00000000-0005-0000-0000-0000AB0C0000}"/>
    <cellStyle name="Normal 4 2" xfId="2795" xr:uid="{00000000-0005-0000-0000-0000AC0C0000}"/>
    <cellStyle name="Normal 4 2 2" xfId="2796" xr:uid="{00000000-0005-0000-0000-0000AD0C0000}"/>
    <cellStyle name="Normal 4 2 2 2" xfId="3422" xr:uid="{00000000-0005-0000-0000-0000AE0C0000}"/>
    <cellStyle name="Normal 4 2 3" xfId="2797" xr:uid="{00000000-0005-0000-0000-0000AF0C0000}"/>
    <cellStyle name="Normal 4 2 3 2" xfId="3423" xr:uid="{00000000-0005-0000-0000-0000B00C0000}"/>
    <cellStyle name="Normal 4 2 4" xfId="2798" xr:uid="{00000000-0005-0000-0000-0000B10C0000}"/>
    <cellStyle name="Normal 4 2 4 2" xfId="3424" xr:uid="{00000000-0005-0000-0000-0000B20C0000}"/>
    <cellStyle name="Normal 4 2 5" xfId="3421" xr:uid="{00000000-0005-0000-0000-0000B30C0000}"/>
    <cellStyle name="Normal 4 20" xfId="2799" xr:uid="{00000000-0005-0000-0000-0000B40C0000}"/>
    <cellStyle name="Normal 4 20 2" xfId="2800" xr:uid="{00000000-0005-0000-0000-0000B50C0000}"/>
    <cellStyle name="Normal 4 20 3" xfId="3425" xr:uid="{00000000-0005-0000-0000-0000B60C0000}"/>
    <cellStyle name="Normal 4 21" xfId="2801" xr:uid="{00000000-0005-0000-0000-0000B70C0000}"/>
    <cellStyle name="Normal 4 22" xfId="2802" xr:uid="{00000000-0005-0000-0000-0000B80C0000}"/>
    <cellStyle name="Normal 4 23" xfId="2803" xr:uid="{00000000-0005-0000-0000-0000B90C0000}"/>
    <cellStyle name="Normal 4 24" xfId="2804" xr:uid="{00000000-0005-0000-0000-0000BA0C0000}"/>
    <cellStyle name="Normal 4 25" xfId="2805" xr:uid="{00000000-0005-0000-0000-0000BB0C0000}"/>
    <cellStyle name="Normal 4 3" xfId="2806" xr:uid="{00000000-0005-0000-0000-0000BC0C0000}"/>
    <cellStyle name="Normal 4 4" xfId="2807" xr:uid="{00000000-0005-0000-0000-0000BD0C0000}"/>
    <cellStyle name="Normal 4 5" xfId="2808" xr:uid="{00000000-0005-0000-0000-0000BE0C0000}"/>
    <cellStyle name="Normal 4 6" xfId="2809" xr:uid="{00000000-0005-0000-0000-0000BF0C0000}"/>
    <cellStyle name="Normal 4 7" xfId="2810" xr:uid="{00000000-0005-0000-0000-0000C00C0000}"/>
    <cellStyle name="Normal 4 8" xfId="2811" xr:uid="{00000000-0005-0000-0000-0000C10C0000}"/>
    <cellStyle name="Normal 4 9" xfId="2812" xr:uid="{00000000-0005-0000-0000-0000C20C0000}"/>
    <cellStyle name="Normal 5" xfId="2813" xr:uid="{00000000-0005-0000-0000-0000C30C0000}"/>
    <cellStyle name="Normal 5 2" xfId="2814" xr:uid="{00000000-0005-0000-0000-0000C40C0000}"/>
    <cellStyle name="Normal 5 2 2" xfId="3252" xr:uid="{00000000-0005-0000-0000-0000C50C0000}"/>
    <cellStyle name="Normal 5 2 3" xfId="3427" xr:uid="{00000000-0005-0000-0000-0000C60C0000}"/>
    <cellStyle name="Normal 5 3" xfId="3251" xr:uid="{00000000-0005-0000-0000-0000C70C0000}"/>
    <cellStyle name="Normal 5 4" xfId="3426" xr:uid="{00000000-0005-0000-0000-0000C80C0000}"/>
    <cellStyle name="Normal 6" xfId="2815" xr:uid="{00000000-0005-0000-0000-0000C90C0000}"/>
    <cellStyle name="Normal 6 2" xfId="2816" xr:uid="{00000000-0005-0000-0000-0000CA0C0000}"/>
    <cellStyle name="Normal 6 3" xfId="2817" xr:uid="{00000000-0005-0000-0000-0000CB0C0000}"/>
    <cellStyle name="Normal 6 4" xfId="2818" xr:uid="{00000000-0005-0000-0000-0000CC0C0000}"/>
    <cellStyle name="Normal 6 4 2" xfId="3428" xr:uid="{00000000-0005-0000-0000-0000CD0C0000}"/>
    <cellStyle name="Normal 7" xfId="2819" xr:uid="{00000000-0005-0000-0000-0000CE0C0000}"/>
    <cellStyle name="Normal 7 2" xfId="2820" xr:uid="{00000000-0005-0000-0000-0000CF0C0000}"/>
    <cellStyle name="Normal 8" xfId="2821" xr:uid="{00000000-0005-0000-0000-0000D00C0000}"/>
    <cellStyle name="Normal 8 10" xfId="2822" xr:uid="{00000000-0005-0000-0000-0000D10C0000}"/>
    <cellStyle name="Normal 8 11" xfId="2823" xr:uid="{00000000-0005-0000-0000-0000D20C0000}"/>
    <cellStyle name="Normal 8 2" xfId="2824" xr:uid="{00000000-0005-0000-0000-0000D30C0000}"/>
    <cellStyle name="Normal 8 2 2" xfId="2825" xr:uid="{00000000-0005-0000-0000-0000D40C0000}"/>
    <cellStyle name="Normal 8 2 2 2" xfId="2826" xr:uid="{00000000-0005-0000-0000-0000D50C0000}"/>
    <cellStyle name="Normal 8 2 3" xfId="2827" xr:uid="{00000000-0005-0000-0000-0000D60C0000}"/>
    <cellStyle name="Normal 8 2 4" xfId="2828" xr:uid="{00000000-0005-0000-0000-0000D70C0000}"/>
    <cellStyle name="Normal 8 2 5" xfId="2829" xr:uid="{00000000-0005-0000-0000-0000D80C0000}"/>
    <cellStyle name="Normal 8 2 6" xfId="2830" xr:uid="{00000000-0005-0000-0000-0000D90C0000}"/>
    <cellStyle name="Normal 8 3" xfId="2831" xr:uid="{00000000-0005-0000-0000-0000DA0C0000}"/>
    <cellStyle name="Normal 8 3 2" xfId="2832" xr:uid="{00000000-0005-0000-0000-0000DB0C0000}"/>
    <cellStyle name="Normal 8 3 2 2" xfId="2833" xr:uid="{00000000-0005-0000-0000-0000DC0C0000}"/>
    <cellStyle name="Normal 8 3 3" xfId="2834" xr:uid="{00000000-0005-0000-0000-0000DD0C0000}"/>
    <cellStyle name="Normal 8 3 4" xfId="2835" xr:uid="{00000000-0005-0000-0000-0000DE0C0000}"/>
    <cellStyle name="Normal 8 3 5" xfId="2836" xr:uid="{00000000-0005-0000-0000-0000DF0C0000}"/>
    <cellStyle name="Normal 8 3 6" xfId="2837" xr:uid="{00000000-0005-0000-0000-0000E00C0000}"/>
    <cellStyle name="Normal 8 4" xfId="2838" xr:uid="{00000000-0005-0000-0000-0000E10C0000}"/>
    <cellStyle name="Normal 8 4 2" xfId="2839" xr:uid="{00000000-0005-0000-0000-0000E20C0000}"/>
    <cellStyle name="Normal 8 4 2 2" xfId="2840" xr:uid="{00000000-0005-0000-0000-0000E30C0000}"/>
    <cellStyle name="Normal 8 4 3" xfId="2841" xr:uid="{00000000-0005-0000-0000-0000E40C0000}"/>
    <cellStyle name="Normal 8 4 4" xfId="2842" xr:uid="{00000000-0005-0000-0000-0000E50C0000}"/>
    <cellStyle name="Normal 8 4 5" xfId="2843" xr:uid="{00000000-0005-0000-0000-0000E60C0000}"/>
    <cellStyle name="Normal 8 4 6" xfId="2844" xr:uid="{00000000-0005-0000-0000-0000E70C0000}"/>
    <cellStyle name="Normal 8 5" xfId="2845" xr:uid="{00000000-0005-0000-0000-0000E80C0000}"/>
    <cellStyle name="Normal 8 5 2" xfId="2846" xr:uid="{00000000-0005-0000-0000-0000E90C0000}"/>
    <cellStyle name="Normal 8 5 2 2" xfId="2847" xr:uid="{00000000-0005-0000-0000-0000EA0C0000}"/>
    <cellStyle name="Normal 8 5 3" xfId="2848" xr:uid="{00000000-0005-0000-0000-0000EB0C0000}"/>
    <cellStyle name="Normal 8 5 4" xfId="2849" xr:uid="{00000000-0005-0000-0000-0000EC0C0000}"/>
    <cellStyle name="Normal 8 5 5" xfId="2850" xr:uid="{00000000-0005-0000-0000-0000ED0C0000}"/>
    <cellStyle name="Normal 8 5 6" xfId="2851" xr:uid="{00000000-0005-0000-0000-0000EE0C0000}"/>
    <cellStyle name="Normal 8 6" xfId="2852" xr:uid="{00000000-0005-0000-0000-0000EF0C0000}"/>
    <cellStyle name="Normal 8 6 2" xfId="2853" xr:uid="{00000000-0005-0000-0000-0000F00C0000}"/>
    <cellStyle name="Normal 8 6 2 2" xfId="2854" xr:uid="{00000000-0005-0000-0000-0000F10C0000}"/>
    <cellStyle name="Normal 8 6 3" xfId="2855" xr:uid="{00000000-0005-0000-0000-0000F20C0000}"/>
    <cellStyle name="Normal 8 6 4" xfId="2856" xr:uid="{00000000-0005-0000-0000-0000F30C0000}"/>
    <cellStyle name="Normal 8 6 5" xfId="2857" xr:uid="{00000000-0005-0000-0000-0000F40C0000}"/>
    <cellStyle name="Normal 8 6 6" xfId="2858" xr:uid="{00000000-0005-0000-0000-0000F50C0000}"/>
    <cellStyle name="Normal 8 7" xfId="2859" xr:uid="{00000000-0005-0000-0000-0000F60C0000}"/>
    <cellStyle name="Normal 8 7 2" xfId="2860" xr:uid="{00000000-0005-0000-0000-0000F70C0000}"/>
    <cellStyle name="Normal 8 8" xfId="2861" xr:uid="{00000000-0005-0000-0000-0000F80C0000}"/>
    <cellStyle name="Normal 8 8 2" xfId="2862" xr:uid="{00000000-0005-0000-0000-0000F90C0000}"/>
    <cellStyle name="Normal 8 9" xfId="2863" xr:uid="{00000000-0005-0000-0000-0000FA0C0000}"/>
    <cellStyle name="Normal 8 9 2" xfId="2864" xr:uid="{00000000-0005-0000-0000-0000FB0C0000}"/>
    <cellStyle name="Normal 9" xfId="2865" xr:uid="{00000000-0005-0000-0000-0000FC0C0000}"/>
    <cellStyle name="Normal 9 10" xfId="2866" xr:uid="{00000000-0005-0000-0000-0000FD0C0000}"/>
    <cellStyle name="Normal 9 11" xfId="2867" xr:uid="{00000000-0005-0000-0000-0000FE0C0000}"/>
    <cellStyle name="Normal 9 12" xfId="3429" xr:uid="{00000000-0005-0000-0000-0000FF0C0000}"/>
    <cellStyle name="Normal 9 2" xfId="2868" xr:uid="{00000000-0005-0000-0000-0000000D0000}"/>
    <cellStyle name="Normal 9 2 2" xfId="2869" xr:uid="{00000000-0005-0000-0000-0000010D0000}"/>
    <cellStyle name="Normal 9 2 2 2" xfId="2870" xr:uid="{00000000-0005-0000-0000-0000020D0000}"/>
    <cellStyle name="Normal 9 2 3" xfId="2871" xr:uid="{00000000-0005-0000-0000-0000030D0000}"/>
    <cellStyle name="Normal 9 2 4" xfId="2872" xr:uid="{00000000-0005-0000-0000-0000040D0000}"/>
    <cellStyle name="Normal 9 2 5" xfId="2873" xr:uid="{00000000-0005-0000-0000-0000050D0000}"/>
    <cellStyle name="Normal 9 2 6" xfId="2874" xr:uid="{00000000-0005-0000-0000-0000060D0000}"/>
    <cellStyle name="Normal 9 3" xfId="2875" xr:uid="{00000000-0005-0000-0000-0000070D0000}"/>
    <cellStyle name="Normal 9 3 2" xfId="2876" xr:uid="{00000000-0005-0000-0000-0000080D0000}"/>
    <cellStyle name="Normal 9 3 2 2" xfId="2877" xr:uid="{00000000-0005-0000-0000-0000090D0000}"/>
    <cellStyle name="Normal 9 3 3" xfId="2878" xr:uid="{00000000-0005-0000-0000-00000A0D0000}"/>
    <cellStyle name="Normal 9 3 4" xfId="2879" xr:uid="{00000000-0005-0000-0000-00000B0D0000}"/>
    <cellStyle name="Normal 9 3 5" xfId="2880" xr:uid="{00000000-0005-0000-0000-00000C0D0000}"/>
    <cellStyle name="Normal 9 3 6" xfId="2881" xr:uid="{00000000-0005-0000-0000-00000D0D0000}"/>
    <cellStyle name="Normal 9 4" xfId="2882" xr:uid="{00000000-0005-0000-0000-00000E0D0000}"/>
    <cellStyle name="Normal 9 4 2" xfId="2883" xr:uid="{00000000-0005-0000-0000-00000F0D0000}"/>
    <cellStyle name="Normal 9 4 2 2" xfId="2884" xr:uid="{00000000-0005-0000-0000-0000100D0000}"/>
    <cellStyle name="Normal 9 4 3" xfId="2885" xr:uid="{00000000-0005-0000-0000-0000110D0000}"/>
    <cellStyle name="Normal 9 4 4" xfId="2886" xr:uid="{00000000-0005-0000-0000-0000120D0000}"/>
    <cellStyle name="Normal 9 4 5" xfId="2887" xr:uid="{00000000-0005-0000-0000-0000130D0000}"/>
    <cellStyle name="Normal 9 4 6" xfId="2888" xr:uid="{00000000-0005-0000-0000-0000140D0000}"/>
    <cellStyle name="Normal 9 5" xfId="2889" xr:uid="{00000000-0005-0000-0000-0000150D0000}"/>
    <cellStyle name="Normal 9 5 2" xfId="2890" xr:uid="{00000000-0005-0000-0000-0000160D0000}"/>
    <cellStyle name="Normal 9 5 2 2" xfId="2891" xr:uid="{00000000-0005-0000-0000-0000170D0000}"/>
    <cellStyle name="Normal 9 5 3" xfId="2892" xr:uid="{00000000-0005-0000-0000-0000180D0000}"/>
    <cellStyle name="Normal 9 5 4" xfId="2893" xr:uid="{00000000-0005-0000-0000-0000190D0000}"/>
    <cellStyle name="Normal 9 5 5" xfId="2894" xr:uid="{00000000-0005-0000-0000-00001A0D0000}"/>
    <cellStyle name="Normal 9 5 6" xfId="2895" xr:uid="{00000000-0005-0000-0000-00001B0D0000}"/>
    <cellStyle name="Normal 9 6" xfId="2896" xr:uid="{00000000-0005-0000-0000-00001C0D0000}"/>
    <cellStyle name="Normal 9 6 2" xfId="2897" xr:uid="{00000000-0005-0000-0000-00001D0D0000}"/>
    <cellStyle name="Normal 9 6 2 2" xfId="2898" xr:uid="{00000000-0005-0000-0000-00001E0D0000}"/>
    <cellStyle name="Normal 9 6 3" xfId="2899" xr:uid="{00000000-0005-0000-0000-00001F0D0000}"/>
    <cellStyle name="Normal 9 6 4" xfId="2900" xr:uid="{00000000-0005-0000-0000-0000200D0000}"/>
    <cellStyle name="Normal 9 6 5" xfId="2901" xr:uid="{00000000-0005-0000-0000-0000210D0000}"/>
    <cellStyle name="Normal 9 6 6" xfId="2902" xr:uid="{00000000-0005-0000-0000-0000220D0000}"/>
    <cellStyle name="Normal 9 7" xfId="2903" xr:uid="{00000000-0005-0000-0000-0000230D0000}"/>
    <cellStyle name="Normal 9 7 2" xfId="2904" xr:uid="{00000000-0005-0000-0000-0000240D0000}"/>
    <cellStyle name="Normal 9 8" xfId="2905" xr:uid="{00000000-0005-0000-0000-0000250D0000}"/>
    <cellStyle name="Normal 9 8 2" xfId="2906" xr:uid="{00000000-0005-0000-0000-0000260D0000}"/>
    <cellStyle name="Normal 9 9" xfId="2907" xr:uid="{00000000-0005-0000-0000-0000270D0000}"/>
    <cellStyle name="Normal 9 9 2" xfId="2908" xr:uid="{00000000-0005-0000-0000-0000280D0000}"/>
    <cellStyle name="Normal GHG Numbers (0.00)" xfId="2909" xr:uid="{00000000-0005-0000-0000-0000290D0000}"/>
    <cellStyle name="Normal GHG Numbers (0.00) 2" xfId="3430" xr:uid="{00000000-0005-0000-0000-00002A0D0000}"/>
    <cellStyle name="Normal GHG Numbers (0.00) 2 2" xfId="4089" xr:uid="{00000000-0005-0000-0000-00002B0D0000}"/>
    <cellStyle name="Normal GHG Numbers (0.00) 2 2 2" xfId="4901" xr:uid="{00000000-0005-0000-0000-00002D0D0000}"/>
    <cellStyle name="Normal GHG Numbers (0.00) 2 2 3" xfId="5313" xr:uid="{00000000-0005-0000-0000-00002D0D0000}"/>
    <cellStyle name="Normal GHG Numbers (0.00) 3" xfId="3622" xr:uid="{00000000-0005-0000-0000-00002C0D0000}"/>
    <cellStyle name="Normal GHG Numbers (0.00) 3 2" xfId="4278" xr:uid="{00000000-0005-0000-0000-00002D0D0000}"/>
    <cellStyle name="Normal GHG Numbers (0.00) 3 2 2" xfId="5026" xr:uid="{00000000-0005-0000-0000-00002F0D0000}"/>
    <cellStyle name="Normal GHG Numbers (0.00) 3 2 3" xfId="5502" xr:uid="{00000000-0005-0000-0000-00002F0D0000}"/>
    <cellStyle name="Normal GHG Numbers (0.00) 4" xfId="3766" xr:uid="{00000000-0005-0000-0000-00002E0D0000}"/>
    <cellStyle name="Normal GHG Numbers (0.00) 4 2" xfId="4644" xr:uid="{00000000-0005-0000-0000-0000300D0000}"/>
    <cellStyle name="Normal GHG Numbers (0.00) 4 3" xfId="4390" xr:uid="{00000000-0005-0000-0000-0000300D0000}"/>
    <cellStyle name="Normal GHG Textfiels Bold" xfId="2910" xr:uid="{00000000-0005-0000-0000-00002F0D0000}"/>
    <cellStyle name="Normal GHG-Shade" xfId="2911" xr:uid="{00000000-0005-0000-0000-0000300D0000}"/>
    <cellStyle name="Normál_C3EM_v2" xfId="49" xr:uid="{00000000-0005-0000-0000-0000310D0000}"/>
    <cellStyle name="Normal_SubRES_UCC_CCS-INF_working" xfId="5515" xr:uid="{6C780345-98F2-4F2C-8334-6C033EBF92C2}"/>
    <cellStyle name="Normale 2" xfId="2912" xr:uid="{00000000-0005-0000-0000-0000320D0000}"/>
    <cellStyle name="Normale 2 2" xfId="2913" xr:uid="{00000000-0005-0000-0000-0000330D0000}"/>
    <cellStyle name="Normale 2 2 2" xfId="3431" xr:uid="{00000000-0005-0000-0000-0000340D0000}"/>
    <cellStyle name="Normale 3" xfId="2914" xr:uid="{00000000-0005-0000-0000-0000350D0000}"/>
    <cellStyle name="Normale 3 2" xfId="3432" xr:uid="{00000000-0005-0000-0000-0000360D0000}"/>
    <cellStyle name="Normale 4" xfId="2915" xr:uid="{00000000-0005-0000-0000-0000370D0000}"/>
    <cellStyle name="Normale 4 2" xfId="2916" xr:uid="{00000000-0005-0000-0000-0000380D0000}"/>
    <cellStyle name="Normale 4 3" xfId="2917" xr:uid="{00000000-0005-0000-0000-0000390D0000}"/>
    <cellStyle name="Normale 4 4" xfId="2918" xr:uid="{00000000-0005-0000-0000-00003A0D0000}"/>
    <cellStyle name="Normale 4 5" xfId="2919" xr:uid="{00000000-0005-0000-0000-00003B0D0000}"/>
    <cellStyle name="Normale 4 6" xfId="2920" xr:uid="{00000000-0005-0000-0000-00003C0D0000}"/>
    <cellStyle name="Normale 5" xfId="3636" xr:uid="{00000000-0005-0000-0000-00003D0D0000}"/>
    <cellStyle name="Normale 54" xfId="4324" xr:uid="{00000000-0005-0000-0000-00003E0D0000}"/>
    <cellStyle name="Normale 60" xfId="4325" xr:uid="{00000000-0005-0000-0000-00003F0D0000}"/>
    <cellStyle name="Normale 64" xfId="4326" xr:uid="{00000000-0005-0000-0000-0000400D0000}"/>
    <cellStyle name="Normale 65" xfId="4327" xr:uid="{00000000-0005-0000-0000-0000410D0000}"/>
    <cellStyle name="Normale_B2020" xfId="2921" xr:uid="{00000000-0005-0000-0000-0000420D0000}"/>
    <cellStyle name="normální_List1" xfId="50" xr:uid="{00000000-0005-0000-0000-0000430D0000}"/>
    <cellStyle name="Nota" xfId="4328" xr:uid="{00000000-0005-0000-0000-0000440D0000}"/>
    <cellStyle name="Nota 2" xfId="5511" xr:uid="{00000000-0005-0000-0000-0000460D0000}"/>
    <cellStyle name="Note 10" xfId="2922" xr:uid="{00000000-0005-0000-0000-0000450D0000}"/>
    <cellStyle name="Note 10 2" xfId="3433" xr:uid="{00000000-0005-0000-0000-0000460D0000}"/>
    <cellStyle name="Note 10 2 2" xfId="4090" xr:uid="{00000000-0005-0000-0000-0000470D0000}"/>
    <cellStyle name="Note 10 2 2 2" xfId="5314" xr:uid="{00000000-0005-0000-0000-0000490D0000}"/>
    <cellStyle name="Note 10 3" xfId="3768" xr:uid="{00000000-0005-0000-0000-0000480D0000}"/>
    <cellStyle name="Note 10 3 2" xfId="4389" xr:uid="{00000000-0005-0000-0000-00004A0D0000}"/>
    <cellStyle name="Note 11" xfId="2923" xr:uid="{00000000-0005-0000-0000-0000490D0000}"/>
    <cellStyle name="Note 11 2" xfId="3434" xr:uid="{00000000-0005-0000-0000-00004A0D0000}"/>
    <cellStyle name="Note 11 2 2" xfId="4091" xr:uid="{00000000-0005-0000-0000-00004B0D0000}"/>
    <cellStyle name="Note 11 2 2 2" xfId="5315" xr:uid="{00000000-0005-0000-0000-00004D0D0000}"/>
    <cellStyle name="Note 11 3" xfId="3769" xr:uid="{00000000-0005-0000-0000-00004C0D0000}"/>
    <cellStyle name="Note 11 3 2" xfId="4388" xr:uid="{00000000-0005-0000-0000-00004E0D0000}"/>
    <cellStyle name="Note 2" xfId="2924" xr:uid="{00000000-0005-0000-0000-00004D0D0000}"/>
    <cellStyle name="Note 2 10" xfId="2925" xr:uid="{00000000-0005-0000-0000-00004E0D0000}"/>
    <cellStyle name="Note 2 10 2" xfId="3436" xr:uid="{00000000-0005-0000-0000-00004F0D0000}"/>
    <cellStyle name="Note 2 10 2 2" xfId="4093" xr:uid="{00000000-0005-0000-0000-0000500D0000}"/>
    <cellStyle name="Note 2 10 2 2 2" xfId="5317" xr:uid="{00000000-0005-0000-0000-0000520D0000}"/>
    <cellStyle name="Note 2 10 3" xfId="3771" xr:uid="{00000000-0005-0000-0000-0000510D0000}"/>
    <cellStyle name="Note 2 10 3 2" xfId="4386" xr:uid="{00000000-0005-0000-0000-0000530D0000}"/>
    <cellStyle name="Note 2 11" xfId="2926" xr:uid="{00000000-0005-0000-0000-0000520D0000}"/>
    <cellStyle name="Note 2 11 2" xfId="3437" xr:uid="{00000000-0005-0000-0000-0000530D0000}"/>
    <cellStyle name="Note 2 11 2 2" xfId="4094" xr:uid="{00000000-0005-0000-0000-0000540D0000}"/>
    <cellStyle name="Note 2 11 2 2 2" xfId="5318" xr:uid="{00000000-0005-0000-0000-0000560D0000}"/>
    <cellStyle name="Note 2 11 3" xfId="3772" xr:uid="{00000000-0005-0000-0000-0000550D0000}"/>
    <cellStyle name="Note 2 11 3 2" xfId="4385" xr:uid="{00000000-0005-0000-0000-0000570D0000}"/>
    <cellStyle name="Note 2 12" xfId="2927" xr:uid="{00000000-0005-0000-0000-0000560D0000}"/>
    <cellStyle name="Note 2 12 2" xfId="3438" xr:uid="{00000000-0005-0000-0000-0000570D0000}"/>
    <cellStyle name="Note 2 12 2 2" xfId="4095" xr:uid="{00000000-0005-0000-0000-0000580D0000}"/>
    <cellStyle name="Note 2 12 2 2 2" xfId="5319" xr:uid="{00000000-0005-0000-0000-00005A0D0000}"/>
    <cellStyle name="Note 2 12 3" xfId="3773" xr:uid="{00000000-0005-0000-0000-0000590D0000}"/>
    <cellStyle name="Note 2 12 3 2" xfId="4384" xr:uid="{00000000-0005-0000-0000-00005B0D0000}"/>
    <cellStyle name="Note 2 13" xfId="2928" xr:uid="{00000000-0005-0000-0000-00005A0D0000}"/>
    <cellStyle name="Note 2 13 2" xfId="3439" xr:uid="{00000000-0005-0000-0000-00005B0D0000}"/>
    <cellStyle name="Note 2 13 2 2" xfId="4096" xr:uid="{00000000-0005-0000-0000-00005C0D0000}"/>
    <cellStyle name="Note 2 13 2 2 2" xfId="5320" xr:uid="{00000000-0005-0000-0000-00005E0D0000}"/>
    <cellStyle name="Note 2 13 3" xfId="3774" xr:uid="{00000000-0005-0000-0000-00005D0D0000}"/>
    <cellStyle name="Note 2 13 3 2" xfId="4383" xr:uid="{00000000-0005-0000-0000-00005F0D0000}"/>
    <cellStyle name="Note 2 14" xfId="3435" xr:uid="{00000000-0005-0000-0000-00005E0D0000}"/>
    <cellStyle name="Note 2 14 2" xfId="4092" xr:uid="{00000000-0005-0000-0000-00005F0D0000}"/>
    <cellStyle name="Note 2 14 2 2" xfId="5316" xr:uid="{00000000-0005-0000-0000-0000610D0000}"/>
    <cellStyle name="Note 2 15" xfId="3770" xr:uid="{00000000-0005-0000-0000-0000600D0000}"/>
    <cellStyle name="Note 2 15 2" xfId="4387" xr:uid="{00000000-0005-0000-0000-0000620D0000}"/>
    <cellStyle name="Note 2 2" xfId="2929" xr:uid="{00000000-0005-0000-0000-0000610D0000}"/>
    <cellStyle name="Note 2 2 2" xfId="3253" xr:uid="{00000000-0005-0000-0000-0000620D0000}"/>
    <cellStyle name="Note 2 2 2 2" xfId="3958" xr:uid="{00000000-0005-0000-0000-0000630D0000}"/>
    <cellStyle name="Note 2 2 2 2 2" xfId="5185" xr:uid="{00000000-0005-0000-0000-0000650D0000}"/>
    <cellStyle name="Note 2 2 3" xfId="3440" xr:uid="{00000000-0005-0000-0000-0000640D0000}"/>
    <cellStyle name="Note 2 2 3 2" xfId="4097" xr:uid="{00000000-0005-0000-0000-0000650D0000}"/>
    <cellStyle name="Note 2 2 3 2 2" xfId="5321" xr:uid="{00000000-0005-0000-0000-0000670D0000}"/>
    <cellStyle name="Note 2 2 4" xfId="3775" xr:uid="{00000000-0005-0000-0000-0000660D0000}"/>
    <cellStyle name="Note 2 2 4 2" xfId="4382" xr:uid="{00000000-0005-0000-0000-0000680D0000}"/>
    <cellStyle name="Note 2 3" xfId="2930" xr:uid="{00000000-0005-0000-0000-0000670D0000}"/>
    <cellStyle name="Note 2 3 2" xfId="3441" xr:uid="{00000000-0005-0000-0000-0000680D0000}"/>
    <cellStyle name="Note 2 3 2 2" xfId="4098" xr:uid="{00000000-0005-0000-0000-0000690D0000}"/>
    <cellStyle name="Note 2 3 2 2 2" xfId="5322" xr:uid="{00000000-0005-0000-0000-00006B0D0000}"/>
    <cellStyle name="Note 2 3 3" xfId="3776" xr:uid="{00000000-0005-0000-0000-00006A0D0000}"/>
    <cellStyle name="Note 2 3 3 2" xfId="4381" xr:uid="{00000000-0005-0000-0000-00006C0D0000}"/>
    <cellStyle name="Note 2 4" xfId="2931" xr:uid="{00000000-0005-0000-0000-00006B0D0000}"/>
    <cellStyle name="Note 2 4 2" xfId="3442" xr:uid="{00000000-0005-0000-0000-00006C0D0000}"/>
    <cellStyle name="Note 2 4 2 2" xfId="4099" xr:uid="{00000000-0005-0000-0000-00006D0D0000}"/>
    <cellStyle name="Note 2 4 2 2 2" xfId="5323" xr:uid="{00000000-0005-0000-0000-00006F0D0000}"/>
    <cellStyle name="Note 2 4 3" xfId="3777" xr:uid="{00000000-0005-0000-0000-00006E0D0000}"/>
    <cellStyle name="Note 2 4 3 2" xfId="4380" xr:uid="{00000000-0005-0000-0000-0000700D0000}"/>
    <cellStyle name="Note 2 5" xfId="2932" xr:uid="{00000000-0005-0000-0000-00006F0D0000}"/>
    <cellStyle name="Note 2 5 2" xfId="3443" xr:uid="{00000000-0005-0000-0000-0000700D0000}"/>
    <cellStyle name="Note 2 5 2 2" xfId="4100" xr:uid="{00000000-0005-0000-0000-0000710D0000}"/>
    <cellStyle name="Note 2 5 2 2 2" xfId="5324" xr:uid="{00000000-0005-0000-0000-0000730D0000}"/>
    <cellStyle name="Note 2 5 3" xfId="3778" xr:uid="{00000000-0005-0000-0000-0000720D0000}"/>
    <cellStyle name="Note 2 5 3 2" xfId="4379" xr:uid="{00000000-0005-0000-0000-0000740D0000}"/>
    <cellStyle name="Note 2 6" xfId="2933" xr:uid="{00000000-0005-0000-0000-0000730D0000}"/>
    <cellStyle name="Note 2 6 2" xfId="3444" xr:uid="{00000000-0005-0000-0000-0000740D0000}"/>
    <cellStyle name="Note 2 6 2 2" xfId="4101" xr:uid="{00000000-0005-0000-0000-0000750D0000}"/>
    <cellStyle name="Note 2 6 2 2 2" xfId="5325" xr:uid="{00000000-0005-0000-0000-0000770D0000}"/>
    <cellStyle name="Note 2 6 3" xfId="3779" xr:uid="{00000000-0005-0000-0000-0000760D0000}"/>
    <cellStyle name="Note 2 6 3 2" xfId="4378" xr:uid="{00000000-0005-0000-0000-0000780D0000}"/>
    <cellStyle name="Note 2 7" xfId="2934" xr:uid="{00000000-0005-0000-0000-0000770D0000}"/>
    <cellStyle name="Note 2 7 2" xfId="3445" xr:uid="{00000000-0005-0000-0000-0000780D0000}"/>
    <cellStyle name="Note 2 7 2 2" xfId="4102" xr:uid="{00000000-0005-0000-0000-0000790D0000}"/>
    <cellStyle name="Note 2 7 2 2 2" xfId="5326" xr:uid="{00000000-0005-0000-0000-00007B0D0000}"/>
    <cellStyle name="Note 2 7 3" xfId="3780" xr:uid="{00000000-0005-0000-0000-00007A0D0000}"/>
    <cellStyle name="Note 2 7 3 2" xfId="4377" xr:uid="{00000000-0005-0000-0000-00007C0D0000}"/>
    <cellStyle name="Note 2 8" xfId="2935" xr:uid="{00000000-0005-0000-0000-00007B0D0000}"/>
    <cellStyle name="Note 2 8 2" xfId="3446" xr:uid="{00000000-0005-0000-0000-00007C0D0000}"/>
    <cellStyle name="Note 2 8 2 2" xfId="4103" xr:uid="{00000000-0005-0000-0000-00007D0D0000}"/>
    <cellStyle name="Note 2 8 2 2 2" xfId="5327" xr:uid="{00000000-0005-0000-0000-00007F0D0000}"/>
    <cellStyle name="Note 2 8 3" xfId="3781" xr:uid="{00000000-0005-0000-0000-00007E0D0000}"/>
    <cellStyle name="Note 2 8 3 2" xfId="4376" xr:uid="{00000000-0005-0000-0000-0000800D0000}"/>
    <cellStyle name="Note 2 9" xfId="2936" xr:uid="{00000000-0005-0000-0000-00007F0D0000}"/>
    <cellStyle name="Note 2 9 2" xfId="3447" xr:uid="{00000000-0005-0000-0000-0000800D0000}"/>
    <cellStyle name="Note 2 9 2 2" xfId="4104" xr:uid="{00000000-0005-0000-0000-0000810D0000}"/>
    <cellStyle name="Note 2 9 2 2 2" xfId="5328" xr:uid="{00000000-0005-0000-0000-0000830D0000}"/>
    <cellStyle name="Note 2 9 3" xfId="3782" xr:uid="{00000000-0005-0000-0000-0000820D0000}"/>
    <cellStyle name="Note 2 9 3 2" xfId="4375" xr:uid="{00000000-0005-0000-0000-0000840D0000}"/>
    <cellStyle name="Note 3" xfId="2937" xr:uid="{00000000-0005-0000-0000-0000830D0000}"/>
    <cellStyle name="Note 3 10" xfId="2938" xr:uid="{00000000-0005-0000-0000-0000840D0000}"/>
    <cellStyle name="Note 3 10 2" xfId="3449" xr:uid="{00000000-0005-0000-0000-0000850D0000}"/>
    <cellStyle name="Note 3 10 2 2" xfId="4106" xr:uid="{00000000-0005-0000-0000-0000860D0000}"/>
    <cellStyle name="Note 3 10 2 2 2" xfId="5330" xr:uid="{00000000-0005-0000-0000-0000880D0000}"/>
    <cellStyle name="Note 3 10 3" xfId="3784" xr:uid="{00000000-0005-0000-0000-0000870D0000}"/>
    <cellStyle name="Note 3 10 3 2" xfId="4373" xr:uid="{00000000-0005-0000-0000-0000890D0000}"/>
    <cellStyle name="Note 3 11" xfId="2939" xr:uid="{00000000-0005-0000-0000-0000880D0000}"/>
    <cellStyle name="Note 3 11 2" xfId="3450" xr:uid="{00000000-0005-0000-0000-0000890D0000}"/>
    <cellStyle name="Note 3 11 2 2" xfId="4107" xr:uid="{00000000-0005-0000-0000-00008A0D0000}"/>
    <cellStyle name="Note 3 11 2 2 2" xfId="5331" xr:uid="{00000000-0005-0000-0000-00008C0D0000}"/>
    <cellStyle name="Note 3 11 3" xfId="3785" xr:uid="{00000000-0005-0000-0000-00008B0D0000}"/>
    <cellStyle name="Note 3 11 3 2" xfId="4372" xr:uid="{00000000-0005-0000-0000-00008D0D0000}"/>
    <cellStyle name="Note 3 12" xfId="2940" xr:uid="{00000000-0005-0000-0000-00008C0D0000}"/>
    <cellStyle name="Note 3 12 2" xfId="3451" xr:uid="{00000000-0005-0000-0000-00008D0D0000}"/>
    <cellStyle name="Note 3 12 2 2" xfId="4108" xr:uid="{00000000-0005-0000-0000-00008E0D0000}"/>
    <cellStyle name="Note 3 12 2 2 2" xfId="5332" xr:uid="{00000000-0005-0000-0000-0000900D0000}"/>
    <cellStyle name="Note 3 12 3" xfId="3786" xr:uid="{00000000-0005-0000-0000-00008F0D0000}"/>
    <cellStyle name="Note 3 12 3 2" xfId="4371" xr:uid="{00000000-0005-0000-0000-0000910D0000}"/>
    <cellStyle name="Note 3 13" xfId="2941" xr:uid="{00000000-0005-0000-0000-0000900D0000}"/>
    <cellStyle name="Note 3 13 2" xfId="3452" xr:uid="{00000000-0005-0000-0000-0000910D0000}"/>
    <cellStyle name="Note 3 13 2 2" xfId="4109" xr:uid="{00000000-0005-0000-0000-0000920D0000}"/>
    <cellStyle name="Note 3 13 2 2 2" xfId="5333" xr:uid="{00000000-0005-0000-0000-0000940D0000}"/>
    <cellStyle name="Note 3 13 3" xfId="3787" xr:uid="{00000000-0005-0000-0000-0000930D0000}"/>
    <cellStyle name="Note 3 13 3 2" xfId="4370" xr:uid="{00000000-0005-0000-0000-0000950D0000}"/>
    <cellStyle name="Note 3 14" xfId="3448" xr:uid="{00000000-0005-0000-0000-0000940D0000}"/>
    <cellStyle name="Note 3 14 2" xfId="4105" xr:uid="{00000000-0005-0000-0000-0000950D0000}"/>
    <cellStyle name="Note 3 14 2 2" xfId="5329" xr:uid="{00000000-0005-0000-0000-0000970D0000}"/>
    <cellStyle name="Note 3 15" xfId="3783" xr:uid="{00000000-0005-0000-0000-0000960D0000}"/>
    <cellStyle name="Note 3 15 2" xfId="4374" xr:uid="{00000000-0005-0000-0000-0000980D0000}"/>
    <cellStyle name="Note 3 2" xfId="2942" xr:uid="{00000000-0005-0000-0000-0000970D0000}"/>
    <cellStyle name="Note 3 2 2" xfId="3453" xr:uid="{00000000-0005-0000-0000-0000980D0000}"/>
    <cellStyle name="Note 3 2 2 2" xfId="4110" xr:uid="{00000000-0005-0000-0000-0000990D0000}"/>
    <cellStyle name="Note 3 2 2 2 2" xfId="5334" xr:uid="{00000000-0005-0000-0000-00009B0D0000}"/>
    <cellStyle name="Note 3 2 3" xfId="3788" xr:uid="{00000000-0005-0000-0000-00009A0D0000}"/>
    <cellStyle name="Note 3 2 3 2" xfId="4369" xr:uid="{00000000-0005-0000-0000-00009C0D0000}"/>
    <cellStyle name="Note 3 3" xfId="2943" xr:uid="{00000000-0005-0000-0000-00009B0D0000}"/>
    <cellStyle name="Note 3 3 2" xfId="3454" xr:uid="{00000000-0005-0000-0000-00009C0D0000}"/>
    <cellStyle name="Note 3 3 2 2" xfId="4111" xr:uid="{00000000-0005-0000-0000-00009D0D0000}"/>
    <cellStyle name="Note 3 3 2 2 2" xfId="5335" xr:uid="{00000000-0005-0000-0000-00009F0D0000}"/>
    <cellStyle name="Note 3 3 3" xfId="3789" xr:uid="{00000000-0005-0000-0000-00009E0D0000}"/>
    <cellStyle name="Note 3 3 3 2" xfId="4368" xr:uid="{00000000-0005-0000-0000-0000A00D0000}"/>
    <cellStyle name="Note 3 4" xfId="2944" xr:uid="{00000000-0005-0000-0000-00009F0D0000}"/>
    <cellStyle name="Note 3 4 2" xfId="3455" xr:uid="{00000000-0005-0000-0000-0000A00D0000}"/>
    <cellStyle name="Note 3 4 2 2" xfId="4112" xr:uid="{00000000-0005-0000-0000-0000A10D0000}"/>
    <cellStyle name="Note 3 4 2 2 2" xfId="5336" xr:uid="{00000000-0005-0000-0000-0000A30D0000}"/>
    <cellStyle name="Note 3 4 3" xfId="3790" xr:uid="{00000000-0005-0000-0000-0000A20D0000}"/>
    <cellStyle name="Note 3 4 3 2" xfId="4367" xr:uid="{00000000-0005-0000-0000-0000A40D0000}"/>
    <cellStyle name="Note 3 5" xfId="2945" xr:uid="{00000000-0005-0000-0000-0000A30D0000}"/>
    <cellStyle name="Note 3 5 2" xfId="3456" xr:uid="{00000000-0005-0000-0000-0000A40D0000}"/>
    <cellStyle name="Note 3 5 2 2" xfId="4113" xr:uid="{00000000-0005-0000-0000-0000A50D0000}"/>
    <cellStyle name="Note 3 5 2 2 2" xfId="5337" xr:uid="{00000000-0005-0000-0000-0000A70D0000}"/>
    <cellStyle name="Note 3 5 3" xfId="3791" xr:uid="{00000000-0005-0000-0000-0000A60D0000}"/>
    <cellStyle name="Note 3 5 3 2" xfId="4366" xr:uid="{00000000-0005-0000-0000-0000A80D0000}"/>
    <cellStyle name="Note 3 6" xfId="2946" xr:uid="{00000000-0005-0000-0000-0000A70D0000}"/>
    <cellStyle name="Note 3 6 2" xfId="3457" xr:uid="{00000000-0005-0000-0000-0000A80D0000}"/>
    <cellStyle name="Note 3 6 2 2" xfId="4114" xr:uid="{00000000-0005-0000-0000-0000A90D0000}"/>
    <cellStyle name="Note 3 6 2 2 2" xfId="5338" xr:uid="{00000000-0005-0000-0000-0000AB0D0000}"/>
    <cellStyle name="Note 3 6 3" xfId="3792" xr:uid="{00000000-0005-0000-0000-0000AA0D0000}"/>
    <cellStyle name="Note 3 6 3 2" xfId="4365" xr:uid="{00000000-0005-0000-0000-0000AC0D0000}"/>
    <cellStyle name="Note 3 7" xfId="2947" xr:uid="{00000000-0005-0000-0000-0000AB0D0000}"/>
    <cellStyle name="Note 3 7 2" xfId="3458" xr:uid="{00000000-0005-0000-0000-0000AC0D0000}"/>
    <cellStyle name="Note 3 7 2 2" xfId="4115" xr:uid="{00000000-0005-0000-0000-0000AD0D0000}"/>
    <cellStyle name="Note 3 7 2 2 2" xfId="5339" xr:uid="{00000000-0005-0000-0000-0000AF0D0000}"/>
    <cellStyle name="Note 3 7 3" xfId="3793" xr:uid="{00000000-0005-0000-0000-0000AE0D0000}"/>
    <cellStyle name="Note 3 7 3 2" xfId="4364" xr:uid="{00000000-0005-0000-0000-0000B00D0000}"/>
    <cellStyle name="Note 3 8" xfId="2948" xr:uid="{00000000-0005-0000-0000-0000AF0D0000}"/>
    <cellStyle name="Note 3 8 2" xfId="3459" xr:uid="{00000000-0005-0000-0000-0000B00D0000}"/>
    <cellStyle name="Note 3 8 2 2" xfId="4116" xr:uid="{00000000-0005-0000-0000-0000B10D0000}"/>
    <cellStyle name="Note 3 8 2 2 2" xfId="5340" xr:uid="{00000000-0005-0000-0000-0000B30D0000}"/>
    <cellStyle name="Note 3 8 3" xfId="3794" xr:uid="{00000000-0005-0000-0000-0000B20D0000}"/>
    <cellStyle name="Note 3 8 3 2" xfId="4363" xr:uid="{00000000-0005-0000-0000-0000B40D0000}"/>
    <cellStyle name="Note 3 9" xfId="2949" xr:uid="{00000000-0005-0000-0000-0000B30D0000}"/>
    <cellStyle name="Note 3 9 2" xfId="3460" xr:uid="{00000000-0005-0000-0000-0000B40D0000}"/>
    <cellStyle name="Note 3 9 2 2" xfId="4117" xr:uid="{00000000-0005-0000-0000-0000B50D0000}"/>
    <cellStyle name="Note 3 9 2 2 2" xfId="5341" xr:uid="{00000000-0005-0000-0000-0000B70D0000}"/>
    <cellStyle name="Note 3 9 3" xfId="3795" xr:uid="{00000000-0005-0000-0000-0000B60D0000}"/>
    <cellStyle name="Note 3 9 3 2" xfId="4362" xr:uid="{00000000-0005-0000-0000-0000B80D0000}"/>
    <cellStyle name="Note 4" xfId="2950" xr:uid="{00000000-0005-0000-0000-0000B70D0000}"/>
    <cellStyle name="Note 4 10" xfId="2951" xr:uid="{00000000-0005-0000-0000-0000B80D0000}"/>
    <cellStyle name="Note 4 10 2" xfId="3462" xr:uid="{00000000-0005-0000-0000-0000B90D0000}"/>
    <cellStyle name="Note 4 10 2 2" xfId="4119" xr:uid="{00000000-0005-0000-0000-0000BA0D0000}"/>
    <cellStyle name="Note 4 10 2 2 2" xfId="5343" xr:uid="{00000000-0005-0000-0000-0000BC0D0000}"/>
    <cellStyle name="Note 4 10 3" xfId="3797" xr:uid="{00000000-0005-0000-0000-0000BB0D0000}"/>
    <cellStyle name="Note 4 10 3 2" xfId="4360" xr:uid="{00000000-0005-0000-0000-0000BD0D0000}"/>
    <cellStyle name="Note 4 11" xfId="2952" xr:uid="{00000000-0005-0000-0000-0000BC0D0000}"/>
    <cellStyle name="Note 4 11 2" xfId="3463" xr:uid="{00000000-0005-0000-0000-0000BD0D0000}"/>
    <cellStyle name="Note 4 11 2 2" xfId="4120" xr:uid="{00000000-0005-0000-0000-0000BE0D0000}"/>
    <cellStyle name="Note 4 11 2 2 2" xfId="5344" xr:uid="{00000000-0005-0000-0000-0000C00D0000}"/>
    <cellStyle name="Note 4 11 3" xfId="3798" xr:uid="{00000000-0005-0000-0000-0000BF0D0000}"/>
    <cellStyle name="Note 4 11 3 2" xfId="4359" xr:uid="{00000000-0005-0000-0000-0000C10D0000}"/>
    <cellStyle name="Note 4 12" xfId="3461" xr:uid="{00000000-0005-0000-0000-0000C00D0000}"/>
    <cellStyle name="Note 4 12 2" xfId="4118" xr:uid="{00000000-0005-0000-0000-0000C10D0000}"/>
    <cellStyle name="Note 4 12 2 2" xfId="5342" xr:uid="{00000000-0005-0000-0000-0000C30D0000}"/>
    <cellStyle name="Note 4 13" xfId="3796" xr:uid="{00000000-0005-0000-0000-0000C20D0000}"/>
    <cellStyle name="Note 4 13 2" xfId="4361" xr:uid="{00000000-0005-0000-0000-0000C40D0000}"/>
    <cellStyle name="Note 4 2" xfId="2953" xr:uid="{00000000-0005-0000-0000-0000C30D0000}"/>
    <cellStyle name="Note 4 2 2" xfId="3464" xr:uid="{00000000-0005-0000-0000-0000C40D0000}"/>
    <cellStyle name="Note 4 2 2 2" xfId="4121" xr:uid="{00000000-0005-0000-0000-0000C50D0000}"/>
    <cellStyle name="Note 4 2 2 2 2" xfId="5345" xr:uid="{00000000-0005-0000-0000-0000C70D0000}"/>
    <cellStyle name="Note 4 2 3" xfId="3799" xr:uid="{00000000-0005-0000-0000-0000C60D0000}"/>
    <cellStyle name="Note 4 2 3 2" xfId="4358" xr:uid="{00000000-0005-0000-0000-0000C80D0000}"/>
    <cellStyle name="Note 4 3" xfId="2954" xr:uid="{00000000-0005-0000-0000-0000C70D0000}"/>
    <cellStyle name="Note 4 3 2" xfId="3465" xr:uid="{00000000-0005-0000-0000-0000C80D0000}"/>
    <cellStyle name="Note 4 3 2 2" xfId="4122" xr:uid="{00000000-0005-0000-0000-0000C90D0000}"/>
    <cellStyle name="Note 4 3 2 2 2" xfId="5346" xr:uid="{00000000-0005-0000-0000-0000CB0D0000}"/>
    <cellStyle name="Note 4 3 3" xfId="3800" xr:uid="{00000000-0005-0000-0000-0000CA0D0000}"/>
    <cellStyle name="Note 4 3 3 2" xfId="4357" xr:uid="{00000000-0005-0000-0000-0000CC0D0000}"/>
    <cellStyle name="Note 4 4" xfId="2955" xr:uid="{00000000-0005-0000-0000-0000CB0D0000}"/>
    <cellStyle name="Note 4 4 2" xfId="3466" xr:uid="{00000000-0005-0000-0000-0000CC0D0000}"/>
    <cellStyle name="Note 4 4 2 2" xfId="4123" xr:uid="{00000000-0005-0000-0000-0000CD0D0000}"/>
    <cellStyle name="Note 4 4 2 2 2" xfId="5347" xr:uid="{00000000-0005-0000-0000-0000CF0D0000}"/>
    <cellStyle name="Note 4 4 3" xfId="3801" xr:uid="{00000000-0005-0000-0000-0000CE0D0000}"/>
    <cellStyle name="Note 4 4 3 2" xfId="4356" xr:uid="{00000000-0005-0000-0000-0000D00D0000}"/>
    <cellStyle name="Note 4 5" xfId="2956" xr:uid="{00000000-0005-0000-0000-0000CF0D0000}"/>
    <cellStyle name="Note 4 5 2" xfId="3467" xr:uid="{00000000-0005-0000-0000-0000D00D0000}"/>
    <cellStyle name="Note 4 5 2 2" xfId="4124" xr:uid="{00000000-0005-0000-0000-0000D10D0000}"/>
    <cellStyle name="Note 4 5 2 2 2" xfId="5348" xr:uid="{00000000-0005-0000-0000-0000D30D0000}"/>
    <cellStyle name="Note 4 5 3" xfId="3802" xr:uid="{00000000-0005-0000-0000-0000D20D0000}"/>
    <cellStyle name="Note 4 5 3 2" xfId="4355" xr:uid="{00000000-0005-0000-0000-0000D40D0000}"/>
    <cellStyle name="Note 4 6" xfId="2957" xr:uid="{00000000-0005-0000-0000-0000D30D0000}"/>
    <cellStyle name="Note 4 6 2" xfId="3468" xr:uid="{00000000-0005-0000-0000-0000D40D0000}"/>
    <cellStyle name="Note 4 6 2 2" xfId="4125" xr:uid="{00000000-0005-0000-0000-0000D50D0000}"/>
    <cellStyle name="Note 4 6 2 2 2" xfId="5349" xr:uid="{00000000-0005-0000-0000-0000D70D0000}"/>
    <cellStyle name="Note 4 6 3" xfId="3803" xr:uid="{00000000-0005-0000-0000-0000D60D0000}"/>
    <cellStyle name="Note 4 6 3 2" xfId="4354" xr:uid="{00000000-0005-0000-0000-0000D80D0000}"/>
    <cellStyle name="Note 4 7" xfId="2958" xr:uid="{00000000-0005-0000-0000-0000D70D0000}"/>
    <cellStyle name="Note 4 7 2" xfId="3469" xr:uid="{00000000-0005-0000-0000-0000D80D0000}"/>
    <cellStyle name="Note 4 7 2 2" xfId="4126" xr:uid="{00000000-0005-0000-0000-0000D90D0000}"/>
    <cellStyle name="Note 4 7 2 2 2" xfId="5350" xr:uid="{00000000-0005-0000-0000-0000DB0D0000}"/>
    <cellStyle name="Note 4 7 3" xfId="3804" xr:uid="{00000000-0005-0000-0000-0000DA0D0000}"/>
    <cellStyle name="Note 4 7 3 2" xfId="4353" xr:uid="{00000000-0005-0000-0000-0000DC0D0000}"/>
    <cellStyle name="Note 4 8" xfId="2959" xr:uid="{00000000-0005-0000-0000-0000DB0D0000}"/>
    <cellStyle name="Note 4 8 2" xfId="3470" xr:uid="{00000000-0005-0000-0000-0000DC0D0000}"/>
    <cellStyle name="Note 4 8 2 2" xfId="4127" xr:uid="{00000000-0005-0000-0000-0000DD0D0000}"/>
    <cellStyle name="Note 4 8 2 2 2" xfId="5351" xr:uid="{00000000-0005-0000-0000-0000DF0D0000}"/>
    <cellStyle name="Note 4 8 3" xfId="3805" xr:uid="{00000000-0005-0000-0000-0000DE0D0000}"/>
    <cellStyle name="Note 4 8 3 2" xfId="4352" xr:uid="{00000000-0005-0000-0000-0000E00D0000}"/>
    <cellStyle name="Note 4 9" xfId="2960" xr:uid="{00000000-0005-0000-0000-0000DF0D0000}"/>
    <cellStyle name="Note 4 9 2" xfId="3471" xr:uid="{00000000-0005-0000-0000-0000E00D0000}"/>
    <cellStyle name="Note 4 9 2 2" xfId="4128" xr:uid="{00000000-0005-0000-0000-0000E10D0000}"/>
    <cellStyle name="Note 4 9 2 2 2" xfId="5352" xr:uid="{00000000-0005-0000-0000-0000E30D0000}"/>
    <cellStyle name="Note 4 9 3" xfId="3806" xr:uid="{00000000-0005-0000-0000-0000E20D0000}"/>
    <cellStyle name="Note 4 9 3 2" xfId="4351" xr:uid="{00000000-0005-0000-0000-0000E40D0000}"/>
    <cellStyle name="Note 5" xfId="2961" xr:uid="{00000000-0005-0000-0000-0000E30D0000}"/>
    <cellStyle name="Note 5 10" xfId="2962" xr:uid="{00000000-0005-0000-0000-0000E40D0000}"/>
    <cellStyle name="Note 5 10 2" xfId="3473" xr:uid="{00000000-0005-0000-0000-0000E50D0000}"/>
    <cellStyle name="Note 5 10 2 2" xfId="4130" xr:uid="{00000000-0005-0000-0000-0000E60D0000}"/>
    <cellStyle name="Note 5 10 2 2 2" xfId="5354" xr:uid="{00000000-0005-0000-0000-0000E80D0000}"/>
    <cellStyle name="Note 5 10 3" xfId="3808" xr:uid="{00000000-0005-0000-0000-0000E70D0000}"/>
    <cellStyle name="Note 5 10 3 2" xfId="4349" xr:uid="{00000000-0005-0000-0000-0000E90D0000}"/>
    <cellStyle name="Note 5 11" xfId="2963" xr:uid="{00000000-0005-0000-0000-0000E80D0000}"/>
    <cellStyle name="Note 5 11 2" xfId="3474" xr:uid="{00000000-0005-0000-0000-0000E90D0000}"/>
    <cellStyle name="Note 5 11 2 2" xfId="4131" xr:uid="{00000000-0005-0000-0000-0000EA0D0000}"/>
    <cellStyle name="Note 5 11 2 2 2" xfId="5355" xr:uid="{00000000-0005-0000-0000-0000EC0D0000}"/>
    <cellStyle name="Note 5 11 3" xfId="3809" xr:uid="{00000000-0005-0000-0000-0000EB0D0000}"/>
    <cellStyle name="Note 5 11 3 2" xfId="4348" xr:uid="{00000000-0005-0000-0000-0000ED0D0000}"/>
    <cellStyle name="Note 5 12" xfId="3472" xr:uid="{00000000-0005-0000-0000-0000EC0D0000}"/>
    <cellStyle name="Note 5 12 2" xfId="4129" xr:uid="{00000000-0005-0000-0000-0000ED0D0000}"/>
    <cellStyle name="Note 5 12 2 2" xfId="5353" xr:uid="{00000000-0005-0000-0000-0000EF0D0000}"/>
    <cellStyle name="Note 5 13" xfId="3807" xr:uid="{00000000-0005-0000-0000-0000EE0D0000}"/>
    <cellStyle name="Note 5 13 2" xfId="4350" xr:uid="{00000000-0005-0000-0000-0000F00D0000}"/>
    <cellStyle name="Note 5 2" xfId="2964" xr:uid="{00000000-0005-0000-0000-0000EF0D0000}"/>
    <cellStyle name="Note 5 2 2" xfId="3475" xr:uid="{00000000-0005-0000-0000-0000F00D0000}"/>
    <cellStyle name="Note 5 2 2 2" xfId="4132" xr:uid="{00000000-0005-0000-0000-0000F10D0000}"/>
    <cellStyle name="Note 5 2 2 2 2" xfId="5356" xr:uid="{00000000-0005-0000-0000-0000F30D0000}"/>
    <cellStyle name="Note 5 2 3" xfId="3810" xr:uid="{00000000-0005-0000-0000-0000F20D0000}"/>
    <cellStyle name="Note 5 2 3 2" xfId="4347" xr:uid="{00000000-0005-0000-0000-0000F40D0000}"/>
    <cellStyle name="Note 5 3" xfId="2965" xr:uid="{00000000-0005-0000-0000-0000F30D0000}"/>
    <cellStyle name="Note 5 3 2" xfId="3476" xr:uid="{00000000-0005-0000-0000-0000F40D0000}"/>
    <cellStyle name="Note 5 3 2 2" xfId="4133" xr:uid="{00000000-0005-0000-0000-0000F50D0000}"/>
    <cellStyle name="Note 5 3 2 2 2" xfId="5357" xr:uid="{00000000-0005-0000-0000-0000F70D0000}"/>
    <cellStyle name="Note 5 3 3" xfId="3811" xr:uid="{00000000-0005-0000-0000-0000F60D0000}"/>
    <cellStyle name="Note 5 3 3 2" xfId="4346" xr:uid="{00000000-0005-0000-0000-0000F80D0000}"/>
    <cellStyle name="Note 5 4" xfId="2966" xr:uid="{00000000-0005-0000-0000-0000F70D0000}"/>
    <cellStyle name="Note 5 4 2" xfId="3477" xr:uid="{00000000-0005-0000-0000-0000F80D0000}"/>
    <cellStyle name="Note 5 4 2 2" xfId="4134" xr:uid="{00000000-0005-0000-0000-0000F90D0000}"/>
    <cellStyle name="Note 5 4 2 2 2" xfId="5358" xr:uid="{00000000-0005-0000-0000-0000FB0D0000}"/>
    <cellStyle name="Note 5 4 3" xfId="3812" xr:uid="{00000000-0005-0000-0000-0000FA0D0000}"/>
    <cellStyle name="Note 5 4 3 2" xfId="4345" xr:uid="{00000000-0005-0000-0000-0000FC0D0000}"/>
    <cellStyle name="Note 5 5" xfId="2967" xr:uid="{00000000-0005-0000-0000-0000FB0D0000}"/>
    <cellStyle name="Note 5 5 2" xfId="3478" xr:uid="{00000000-0005-0000-0000-0000FC0D0000}"/>
    <cellStyle name="Note 5 5 2 2" xfId="4135" xr:uid="{00000000-0005-0000-0000-0000FD0D0000}"/>
    <cellStyle name="Note 5 5 2 2 2" xfId="5359" xr:uid="{00000000-0005-0000-0000-0000FF0D0000}"/>
    <cellStyle name="Note 5 5 3" xfId="3813" xr:uid="{00000000-0005-0000-0000-0000FE0D0000}"/>
    <cellStyle name="Note 5 5 3 2" xfId="5041" xr:uid="{00000000-0005-0000-0000-0000000E0000}"/>
    <cellStyle name="Note 5 6" xfId="2968" xr:uid="{00000000-0005-0000-0000-0000FF0D0000}"/>
    <cellStyle name="Note 5 6 2" xfId="3479" xr:uid="{00000000-0005-0000-0000-0000000E0000}"/>
    <cellStyle name="Note 5 6 2 2" xfId="4136" xr:uid="{00000000-0005-0000-0000-0000010E0000}"/>
    <cellStyle name="Note 5 6 2 2 2" xfId="5360" xr:uid="{00000000-0005-0000-0000-0000030E0000}"/>
    <cellStyle name="Note 5 6 3" xfId="3814" xr:uid="{00000000-0005-0000-0000-0000020E0000}"/>
    <cellStyle name="Note 5 6 3 2" xfId="5042" xr:uid="{00000000-0005-0000-0000-0000040E0000}"/>
    <cellStyle name="Note 5 7" xfId="2969" xr:uid="{00000000-0005-0000-0000-0000030E0000}"/>
    <cellStyle name="Note 5 7 2" xfId="3480" xr:uid="{00000000-0005-0000-0000-0000040E0000}"/>
    <cellStyle name="Note 5 7 2 2" xfId="4137" xr:uid="{00000000-0005-0000-0000-0000050E0000}"/>
    <cellStyle name="Note 5 7 2 2 2" xfId="5361" xr:uid="{00000000-0005-0000-0000-0000070E0000}"/>
    <cellStyle name="Note 5 7 3" xfId="3815" xr:uid="{00000000-0005-0000-0000-0000060E0000}"/>
    <cellStyle name="Note 5 7 3 2" xfId="5043" xr:uid="{00000000-0005-0000-0000-0000080E0000}"/>
    <cellStyle name="Note 5 8" xfId="2970" xr:uid="{00000000-0005-0000-0000-0000070E0000}"/>
    <cellStyle name="Note 5 8 2" xfId="3481" xr:uid="{00000000-0005-0000-0000-0000080E0000}"/>
    <cellStyle name="Note 5 8 2 2" xfId="4138" xr:uid="{00000000-0005-0000-0000-0000090E0000}"/>
    <cellStyle name="Note 5 8 2 2 2" xfId="5362" xr:uid="{00000000-0005-0000-0000-00000B0E0000}"/>
    <cellStyle name="Note 5 8 3" xfId="3816" xr:uid="{00000000-0005-0000-0000-00000A0E0000}"/>
    <cellStyle name="Note 5 8 3 2" xfId="5044" xr:uid="{00000000-0005-0000-0000-00000C0E0000}"/>
    <cellStyle name="Note 5 9" xfId="2971" xr:uid="{00000000-0005-0000-0000-00000B0E0000}"/>
    <cellStyle name="Note 5 9 2" xfId="3482" xr:uid="{00000000-0005-0000-0000-00000C0E0000}"/>
    <cellStyle name="Note 5 9 2 2" xfId="4139" xr:uid="{00000000-0005-0000-0000-00000D0E0000}"/>
    <cellStyle name="Note 5 9 2 2 2" xfId="5363" xr:uid="{00000000-0005-0000-0000-00000F0E0000}"/>
    <cellStyle name="Note 5 9 3" xfId="3817" xr:uid="{00000000-0005-0000-0000-00000E0E0000}"/>
    <cellStyle name="Note 5 9 3 2" xfId="5045" xr:uid="{00000000-0005-0000-0000-0000100E0000}"/>
    <cellStyle name="Note 6" xfId="2972" xr:uid="{00000000-0005-0000-0000-00000F0E0000}"/>
    <cellStyle name="Note 6 10" xfId="2973" xr:uid="{00000000-0005-0000-0000-0000100E0000}"/>
    <cellStyle name="Note 6 10 2" xfId="3484" xr:uid="{00000000-0005-0000-0000-0000110E0000}"/>
    <cellStyle name="Note 6 10 2 2" xfId="4141" xr:uid="{00000000-0005-0000-0000-0000120E0000}"/>
    <cellStyle name="Note 6 10 2 2 2" xfId="5365" xr:uid="{00000000-0005-0000-0000-0000140E0000}"/>
    <cellStyle name="Note 6 10 3" xfId="3819" xr:uid="{00000000-0005-0000-0000-0000130E0000}"/>
    <cellStyle name="Note 6 10 3 2" xfId="5047" xr:uid="{00000000-0005-0000-0000-0000150E0000}"/>
    <cellStyle name="Note 6 11" xfId="2974" xr:uid="{00000000-0005-0000-0000-0000140E0000}"/>
    <cellStyle name="Note 6 11 2" xfId="3485" xr:uid="{00000000-0005-0000-0000-0000150E0000}"/>
    <cellStyle name="Note 6 11 2 2" xfId="4142" xr:uid="{00000000-0005-0000-0000-0000160E0000}"/>
    <cellStyle name="Note 6 11 2 2 2" xfId="5366" xr:uid="{00000000-0005-0000-0000-0000180E0000}"/>
    <cellStyle name="Note 6 11 3" xfId="3820" xr:uid="{00000000-0005-0000-0000-0000170E0000}"/>
    <cellStyle name="Note 6 11 3 2" xfId="5048" xr:uid="{00000000-0005-0000-0000-0000190E0000}"/>
    <cellStyle name="Note 6 12" xfId="3483" xr:uid="{00000000-0005-0000-0000-0000180E0000}"/>
    <cellStyle name="Note 6 12 2" xfId="4140" xr:uid="{00000000-0005-0000-0000-0000190E0000}"/>
    <cellStyle name="Note 6 12 2 2" xfId="5364" xr:uid="{00000000-0005-0000-0000-00001B0E0000}"/>
    <cellStyle name="Note 6 13" xfId="3818" xr:uid="{00000000-0005-0000-0000-00001A0E0000}"/>
    <cellStyle name="Note 6 13 2" xfId="5046" xr:uid="{00000000-0005-0000-0000-00001C0E0000}"/>
    <cellStyle name="Note 6 2" xfId="2975" xr:uid="{00000000-0005-0000-0000-00001B0E0000}"/>
    <cellStyle name="Note 6 2 2" xfId="3486" xr:uid="{00000000-0005-0000-0000-00001C0E0000}"/>
    <cellStyle name="Note 6 2 2 2" xfId="4143" xr:uid="{00000000-0005-0000-0000-00001D0E0000}"/>
    <cellStyle name="Note 6 2 2 2 2" xfId="5367" xr:uid="{00000000-0005-0000-0000-00001F0E0000}"/>
    <cellStyle name="Note 6 2 3" xfId="3821" xr:uid="{00000000-0005-0000-0000-00001E0E0000}"/>
    <cellStyle name="Note 6 2 3 2" xfId="5049" xr:uid="{00000000-0005-0000-0000-0000200E0000}"/>
    <cellStyle name="Note 6 3" xfId="2976" xr:uid="{00000000-0005-0000-0000-00001F0E0000}"/>
    <cellStyle name="Note 6 3 2" xfId="3487" xr:uid="{00000000-0005-0000-0000-0000200E0000}"/>
    <cellStyle name="Note 6 3 2 2" xfId="4144" xr:uid="{00000000-0005-0000-0000-0000210E0000}"/>
    <cellStyle name="Note 6 3 2 2 2" xfId="5368" xr:uid="{00000000-0005-0000-0000-0000230E0000}"/>
    <cellStyle name="Note 6 3 3" xfId="3822" xr:uid="{00000000-0005-0000-0000-0000220E0000}"/>
    <cellStyle name="Note 6 3 3 2" xfId="5050" xr:uid="{00000000-0005-0000-0000-0000240E0000}"/>
    <cellStyle name="Note 6 4" xfId="2977" xr:uid="{00000000-0005-0000-0000-0000230E0000}"/>
    <cellStyle name="Note 6 4 2" xfId="3488" xr:uid="{00000000-0005-0000-0000-0000240E0000}"/>
    <cellStyle name="Note 6 4 2 2" xfId="4145" xr:uid="{00000000-0005-0000-0000-0000250E0000}"/>
    <cellStyle name="Note 6 4 2 2 2" xfId="5369" xr:uid="{00000000-0005-0000-0000-0000270E0000}"/>
    <cellStyle name="Note 6 4 3" xfId="3823" xr:uid="{00000000-0005-0000-0000-0000260E0000}"/>
    <cellStyle name="Note 6 4 3 2" xfId="5051" xr:uid="{00000000-0005-0000-0000-0000280E0000}"/>
    <cellStyle name="Note 6 5" xfId="2978" xr:uid="{00000000-0005-0000-0000-0000270E0000}"/>
    <cellStyle name="Note 6 5 2" xfId="3489" xr:uid="{00000000-0005-0000-0000-0000280E0000}"/>
    <cellStyle name="Note 6 5 2 2" xfId="4146" xr:uid="{00000000-0005-0000-0000-0000290E0000}"/>
    <cellStyle name="Note 6 5 2 2 2" xfId="5370" xr:uid="{00000000-0005-0000-0000-00002B0E0000}"/>
    <cellStyle name="Note 6 5 3" xfId="3824" xr:uid="{00000000-0005-0000-0000-00002A0E0000}"/>
    <cellStyle name="Note 6 5 3 2" xfId="5052" xr:uid="{00000000-0005-0000-0000-00002C0E0000}"/>
    <cellStyle name="Note 6 6" xfId="2979" xr:uid="{00000000-0005-0000-0000-00002B0E0000}"/>
    <cellStyle name="Note 6 6 2" xfId="3490" xr:uid="{00000000-0005-0000-0000-00002C0E0000}"/>
    <cellStyle name="Note 6 6 2 2" xfId="4147" xr:uid="{00000000-0005-0000-0000-00002D0E0000}"/>
    <cellStyle name="Note 6 6 2 2 2" xfId="5371" xr:uid="{00000000-0005-0000-0000-00002F0E0000}"/>
    <cellStyle name="Note 6 6 3" xfId="3825" xr:uid="{00000000-0005-0000-0000-00002E0E0000}"/>
    <cellStyle name="Note 6 6 3 2" xfId="5053" xr:uid="{00000000-0005-0000-0000-0000300E0000}"/>
    <cellStyle name="Note 6 7" xfId="2980" xr:uid="{00000000-0005-0000-0000-00002F0E0000}"/>
    <cellStyle name="Note 6 7 2" xfId="3491" xr:uid="{00000000-0005-0000-0000-0000300E0000}"/>
    <cellStyle name="Note 6 7 2 2" xfId="4148" xr:uid="{00000000-0005-0000-0000-0000310E0000}"/>
    <cellStyle name="Note 6 7 2 2 2" xfId="5372" xr:uid="{00000000-0005-0000-0000-0000330E0000}"/>
    <cellStyle name="Note 6 7 3" xfId="3826" xr:uid="{00000000-0005-0000-0000-0000320E0000}"/>
    <cellStyle name="Note 6 7 3 2" xfId="5054" xr:uid="{00000000-0005-0000-0000-0000340E0000}"/>
    <cellStyle name="Note 6 8" xfId="2981" xr:uid="{00000000-0005-0000-0000-0000330E0000}"/>
    <cellStyle name="Note 6 8 2" xfId="3492" xr:uid="{00000000-0005-0000-0000-0000340E0000}"/>
    <cellStyle name="Note 6 8 2 2" xfId="4149" xr:uid="{00000000-0005-0000-0000-0000350E0000}"/>
    <cellStyle name="Note 6 8 2 2 2" xfId="5373" xr:uid="{00000000-0005-0000-0000-0000370E0000}"/>
    <cellStyle name="Note 6 8 3" xfId="3827" xr:uid="{00000000-0005-0000-0000-0000360E0000}"/>
    <cellStyle name="Note 6 8 3 2" xfId="5055" xr:uid="{00000000-0005-0000-0000-0000380E0000}"/>
    <cellStyle name="Note 6 9" xfId="2982" xr:uid="{00000000-0005-0000-0000-0000370E0000}"/>
    <cellStyle name="Note 6 9 2" xfId="3493" xr:uid="{00000000-0005-0000-0000-0000380E0000}"/>
    <cellStyle name="Note 6 9 2 2" xfId="4150" xr:uid="{00000000-0005-0000-0000-0000390E0000}"/>
    <cellStyle name="Note 6 9 2 2 2" xfId="5374" xr:uid="{00000000-0005-0000-0000-00003B0E0000}"/>
    <cellStyle name="Note 6 9 3" xfId="3828" xr:uid="{00000000-0005-0000-0000-00003A0E0000}"/>
    <cellStyle name="Note 6 9 3 2" xfId="5056" xr:uid="{00000000-0005-0000-0000-00003C0E0000}"/>
    <cellStyle name="Note 7" xfId="2983" xr:uid="{00000000-0005-0000-0000-00003B0E0000}"/>
    <cellStyle name="Note 7 2" xfId="3494" xr:uid="{00000000-0005-0000-0000-00003C0E0000}"/>
    <cellStyle name="Note 7 2 2" xfId="4151" xr:uid="{00000000-0005-0000-0000-00003D0E0000}"/>
    <cellStyle name="Note 7 2 2 2" xfId="5375" xr:uid="{00000000-0005-0000-0000-00003F0E0000}"/>
    <cellStyle name="Note 7 3" xfId="3829" xr:uid="{00000000-0005-0000-0000-00003E0E0000}"/>
    <cellStyle name="Note 7 3 2" xfId="5057" xr:uid="{00000000-0005-0000-0000-0000400E0000}"/>
    <cellStyle name="Note 8" xfId="2984" xr:uid="{00000000-0005-0000-0000-00003F0E0000}"/>
    <cellStyle name="Note 8 2" xfId="3495" xr:uid="{00000000-0005-0000-0000-0000400E0000}"/>
    <cellStyle name="Note 8 2 2" xfId="4152" xr:uid="{00000000-0005-0000-0000-0000410E0000}"/>
    <cellStyle name="Note 8 2 2 2" xfId="5376" xr:uid="{00000000-0005-0000-0000-0000430E0000}"/>
    <cellStyle name="Note 8 3" xfId="3830" xr:uid="{00000000-0005-0000-0000-0000420E0000}"/>
    <cellStyle name="Note 8 3 2" xfId="5058" xr:uid="{00000000-0005-0000-0000-0000440E0000}"/>
    <cellStyle name="Note 9" xfId="2985" xr:uid="{00000000-0005-0000-0000-0000430E0000}"/>
    <cellStyle name="Note 9 2" xfId="3496" xr:uid="{00000000-0005-0000-0000-0000440E0000}"/>
    <cellStyle name="Note 9 2 2" xfId="4153" xr:uid="{00000000-0005-0000-0000-0000450E0000}"/>
    <cellStyle name="Note 9 2 2 2" xfId="5377" xr:uid="{00000000-0005-0000-0000-0000470E0000}"/>
    <cellStyle name="Note 9 3" xfId="3831" xr:uid="{00000000-0005-0000-0000-0000460E0000}"/>
    <cellStyle name="Note 9 3 2" xfId="5059" xr:uid="{00000000-0005-0000-0000-0000480E0000}"/>
    <cellStyle name="num_note" xfId="3254" xr:uid="{00000000-0005-0000-0000-0000470E0000}"/>
    <cellStyle name="Nuovo" xfId="2986" xr:uid="{00000000-0005-0000-0000-0000480E0000}"/>
    <cellStyle name="Nuovo 2" xfId="4329" xr:uid="{00000000-0005-0000-0000-0000490E0000}"/>
    <cellStyle name="Összesen" xfId="51" xr:uid="{00000000-0005-0000-0000-00004A0E0000}"/>
    <cellStyle name="Összesen 2" xfId="3644" xr:uid="{00000000-0005-0000-0000-00004B0E0000}"/>
    <cellStyle name="Összesen 2 2" xfId="4522" xr:uid="{00000000-0005-0000-0000-00004D0E0000}"/>
    <cellStyle name="Összesen 2 3" xfId="4510" xr:uid="{00000000-0005-0000-0000-00004D0E0000}"/>
    <cellStyle name="Output 10" xfId="2987" xr:uid="{00000000-0005-0000-0000-00004C0E0000}"/>
    <cellStyle name="Output 10 2" xfId="3497" xr:uid="{00000000-0005-0000-0000-00004D0E0000}"/>
    <cellStyle name="Output 10 2 2" xfId="4154" xr:uid="{00000000-0005-0000-0000-00004E0E0000}"/>
    <cellStyle name="Output 10 2 2 2" xfId="4902" xr:uid="{00000000-0005-0000-0000-0000500E0000}"/>
    <cellStyle name="Output 10 2 2 3" xfId="5378" xr:uid="{00000000-0005-0000-0000-0000500E0000}"/>
    <cellStyle name="Output 10 3" xfId="3832" xr:uid="{00000000-0005-0000-0000-00004F0E0000}"/>
    <cellStyle name="Output 10 3 2" xfId="4646" xr:uid="{00000000-0005-0000-0000-0000510E0000}"/>
    <cellStyle name="Output 10 3 3" xfId="5060" xr:uid="{00000000-0005-0000-0000-0000510E0000}"/>
    <cellStyle name="Output 2" xfId="2988" xr:uid="{00000000-0005-0000-0000-0000500E0000}"/>
    <cellStyle name="Output 2 10" xfId="2989" xr:uid="{00000000-0005-0000-0000-0000510E0000}"/>
    <cellStyle name="Output 2 10 2" xfId="3499" xr:uid="{00000000-0005-0000-0000-0000520E0000}"/>
    <cellStyle name="Output 2 10 2 2" xfId="4156" xr:uid="{00000000-0005-0000-0000-0000530E0000}"/>
    <cellStyle name="Output 2 10 2 2 2" xfId="4904" xr:uid="{00000000-0005-0000-0000-0000550E0000}"/>
    <cellStyle name="Output 2 10 2 2 3" xfId="5380" xr:uid="{00000000-0005-0000-0000-0000550E0000}"/>
    <cellStyle name="Output 2 10 3" xfId="3834" xr:uid="{00000000-0005-0000-0000-0000540E0000}"/>
    <cellStyle name="Output 2 10 3 2" xfId="4648" xr:uid="{00000000-0005-0000-0000-0000560E0000}"/>
    <cellStyle name="Output 2 10 3 3" xfId="5062" xr:uid="{00000000-0005-0000-0000-0000560E0000}"/>
    <cellStyle name="Output 2 11" xfId="2990" xr:uid="{00000000-0005-0000-0000-0000550E0000}"/>
    <cellStyle name="Output 2 11 2" xfId="3500" xr:uid="{00000000-0005-0000-0000-0000560E0000}"/>
    <cellStyle name="Output 2 11 2 2" xfId="4157" xr:uid="{00000000-0005-0000-0000-0000570E0000}"/>
    <cellStyle name="Output 2 11 2 2 2" xfId="4905" xr:uid="{00000000-0005-0000-0000-0000590E0000}"/>
    <cellStyle name="Output 2 11 2 2 3" xfId="5381" xr:uid="{00000000-0005-0000-0000-0000590E0000}"/>
    <cellStyle name="Output 2 11 3" xfId="3835" xr:uid="{00000000-0005-0000-0000-0000580E0000}"/>
    <cellStyle name="Output 2 11 3 2" xfId="4649" xr:uid="{00000000-0005-0000-0000-00005A0E0000}"/>
    <cellStyle name="Output 2 11 3 3" xfId="5063" xr:uid="{00000000-0005-0000-0000-00005A0E0000}"/>
    <cellStyle name="Output 2 12" xfId="3498" xr:uid="{00000000-0005-0000-0000-0000590E0000}"/>
    <cellStyle name="Output 2 12 2" xfId="4155" xr:uid="{00000000-0005-0000-0000-00005A0E0000}"/>
    <cellStyle name="Output 2 12 2 2" xfId="4903" xr:uid="{00000000-0005-0000-0000-00005C0E0000}"/>
    <cellStyle name="Output 2 12 2 3" xfId="5379" xr:uid="{00000000-0005-0000-0000-00005C0E0000}"/>
    <cellStyle name="Output 2 13" xfId="3833" xr:uid="{00000000-0005-0000-0000-00005B0E0000}"/>
    <cellStyle name="Output 2 13 2" xfId="4647" xr:uid="{00000000-0005-0000-0000-00005D0E0000}"/>
    <cellStyle name="Output 2 13 3" xfId="5061" xr:uid="{00000000-0005-0000-0000-00005D0E0000}"/>
    <cellStyle name="Output 2 2" xfId="2991" xr:uid="{00000000-0005-0000-0000-00005C0E0000}"/>
    <cellStyle name="Output 2 2 2" xfId="3501" xr:uid="{00000000-0005-0000-0000-00005D0E0000}"/>
    <cellStyle name="Output 2 2 2 2" xfId="4158" xr:uid="{00000000-0005-0000-0000-00005E0E0000}"/>
    <cellStyle name="Output 2 2 2 2 2" xfId="4906" xr:uid="{00000000-0005-0000-0000-0000600E0000}"/>
    <cellStyle name="Output 2 2 2 2 3" xfId="5382" xr:uid="{00000000-0005-0000-0000-0000600E0000}"/>
    <cellStyle name="Output 2 2 3" xfId="3836" xr:uid="{00000000-0005-0000-0000-00005F0E0000}"/>
    <cellStyle name="Output 2 2 3 2" xfId="4650" xr:uid="{00000000-0005-0000-0000-0000610E0000}"/>
    <cellStyle name="Output 2 2 3 3" xfId="5064" xr:uid="{00000000-0005-0000-0000-0000610E0000}"/>
    <cellStyle name="Output 2 3" xfId="2992" xr:uid="{00000000-0005-0000-0000-0000600E0000}"/>
    <cellStyle name="Output 2 3 2" xfId="3502" xr:uid="{00000000-0005-0000-0000-0000610E0000}"/>
    <cellStyle name="Output 2 3 2 2" xfId="4159" xr:uid="{00000000-0005-0000-0000-0000620E0000}"/>
    <cellStyle name="Output 2 3 2 2 2" xfId="4907" xr:uid="{00000000-0005-0000-0000-0000640E0000}"/>
    <cellStyle name="Output 2 3 2 2 3" xfId="5383" xr:uid="{00000000-0005-0000-0000-0000640E0000}"/>
    <cellStyle name="Output 2 3 3" xfId="3837" xr:uid="{00000000-0005-0000-0000-0000630E0000}"/>
    <cellStyle name="Output 2 3 3 2" xfId="4651" xr:uid="{00000000-0005-0000-0000-0000650E0000}"/>
    <cellStyle name="Output 2 3 3 3" xfId="5065" xr:uid="{00000000-0005-0000-0000-0000650E0000}"/>
    <cellStyle name="Output 2 4" xfId="2993" xr:uid="{00000000-0005-0000-0000-0000640E0000}"/>
    <cellStyle name="Output 2 4 2" xfId="3503" xr:uid="{00000000-0005-0000-0000-0000650E0000}"/>
    <cellStyle name="Output 2 4 2 2" xfId="4160" xr:uid="{00000000-0005-0000-0000-0000660E0000}"/>
    <cellStyle name="Output 2 4 2 2 2" xfId="4908" xr:uid="{00000000-0005-0000-0000-0000680E0000}"/>
    <cellStyle name="Output 2 4 2 2 3" xfId="5384" xr:uid="{00000000-0005-0000-0000-0000680E0000}"/>
    <cellStyle name="Output 2 4 3" xfId="3838" xr:uid="{00000000-0005-0000-0000-0000670E0000}"/>
    <cellStyle name="Output 2 4 3 2" xfId="4652" xr:uid="{00000000-0005-0000-0000-0000690E0000}"/>
    <cellStyle name="Output 2 4 3 3" xfId="5066" xr:uid="{00000000-0005-0000-0000-0000690E0000}"/>
    <cellStyle name="Output 2 5" xfId="2994" xr:uid="{00000000-0005-0000-0000-0000680E0000}"/>
    <cellStyle name="Output 2 5 2" xfId="3504" xr:uid="{00000000-0005-0000-0000-0000690E0000}"/>
    <cellStyle name="Output 2 5 2 2" xfId="4161" xr:uid="{00000000-0005-0000-0000-00006A0E0000}"/>
    <cellStyle name="Output 2 5 2 2 2" xfId="4909" xr:uid="{00000000-0005-0000-0000-00006C0E0000}"/>
    <cellStyle name="Output 2 5 2 2 3" xfId="5385" xr:uid="{00000000-0005-0000-0000-00006C0E0000}"/>
    <cellStyle name="Output 2 5 3" xfId="3839" xr:uid="{00000000-0005-0000-0000-00006B0E0000}"/>
    <cellStyle name="Output 2 5 3 2" xfId="4653" xr:uid="{00000000-0005-0000-0000-00006D0E0000}"/>
    <cellStyle name="Output 2 5 3 3" xfId="5067" xr:uid="{00000000-0005-0000-0000-00006D0E0000}"/>
    <cellStyle name="Output 2 6" xfId="2995" xr:uid="{00000000-0005-0000-0000-00006C0E0000}"/>
    <cellStyle name="Output 2 6 2" xfId="3505" xr:uid="{00000000-0005-0000-0000-00006D0E0000}"/>
    <cellStyle name="Output 2 6 2 2" xfId="4162" xr:uid="{00000000-0005-0000-0000-00006E0E0000}"/>
    <cellStyle name="Output 2 6 2 2 2" xfId="4910" xr:uid="{00000000-0005-0000-0000-0000700E0000}"/>
    <cellStyle name="Output 2 6 2 2 3" xfId="5386" xr:uid="{00000000-0005-0000-0000-0000700E0000}"/>
    <cellStyle name="Output 2 6 3" xfId="3840" xr:uid="{00000000-0005-0000-0000-00006F0E0000}"/>
    <cellStyle name="Output 2 6 3 2" xfId="4654" xr:uid="{00000000-0005-0000-0000-0000710E0000}"/>
    <cellStyle name="Output 2 6 3 3" xfId="5068" xr:uid="{00000000-0005-0000-0000-0000710E0000}"/>
    <cellStyle name="Output 2 7" xfId="2996" xr:uid="{00000000-0005-0000-0000-0000700E0000}"/>
    <cellStyle name="Output 2 7 2" xfId="3506" xr:uid="{00000000-0005-0000-0000-0000710E0000}"/>
    <cellStyle name="Output 2 7 2 2" xfId="4163" xr:uid="{00000000-0005-0000-0000-0000720E0000}"/>
    <cellStyle name="Output 2 7 2 2 2" xfId="4911" xr:uid="{00000000-0005-0000-0000-0000740E0000}"/>
    <cellStyle name="Output 2 7 2 2 3" xfId="5387" xr:uid="{00000000-0005-0000-0000-0000740E0000}"/>
    <cellStyle name="Output 2 7 3" xfId="3841" xr:uid="{00000000-0005-0000-0000-0000730E0000}"/>
    <cellStyle name="Output 2 7 3 2" xfId="4655" xr:uid="{00000000-0005-0000-0000-0000750E0000}"/>
    <cellStyle name="Output 2 7 3 3" xfId="5069" xr:uid="{00000000-0005-0000-0000-0000750E0000}"/>
    <cellStyle name="Output 2 8" xfId="2997" xr:uid="{00000000-0005-0000-0000-0000740E0000}"/>
    <cellStyle name="Output 2 8 2" xfId="3507" xr:uid="{00000000-0005-0000-0000-0000750E0000}"/>
    <cellStyle name="Output 2 8 2 2" xfId="4164" xr:uid="{00000000-0005-0000-0000-0000760E0000}"/>
    <cellStyle name="Output 2 8 2 2 2" xfId="4912" xr:uid="{00000000-0005-0000-0000-0000780E0000}"/>
    <cellStyle name="Output 2 8 2 2 3" xfId="5388" xr:uid="{00000000-0005-0000-0000-0000780E0000}"/>
    <cellStyle name="Output 2 8 3" xfId="3842" xr:uid="{00000000-0005-0000-0000-0000770E0000}"/>
    <cellStyle name="Output 2 8 3 2" xfId="4656" xr:uid="{00000000-0005-0000-0000-0000790E0000}"/>
    <cellStyle name="Output 2 8 3 3" xfId="5070" xr:uid="{00000000-0005-0000-0000-0000790E0000}"/>
    <cellStyle name="Output 2 9" xfId="2998" xr:uid="{00000000-0005-0000-0000-0000780E0000}"/>
    <cellStyle name="Output 2 9 2" xfId="3508" xr:uid="{00000000-0005-0000-0000-0000790E0000}"/>
    <cellStyle name="Output 2 9 2 2" xfId="4165" xr:uid="{00000000-0005-0000-0000-00007A0E0000}"/>
    <cellStyle name="Output 2 9 2 2 2" xfId="4913" xr:uid="{00000000-0005-0000-0000-00007C0E0000}"/>
    <cellStyle name="Output 2 9 2 2 3" xfId="5389" xr:uid="{00000000-0005-0000-0000-00007C0E0000}"/>
    <cellStyle name="Output 2 9 3" xfId="3843" xr:uid="{00000000-0005-0000-0000-00007B0E0000}"/>
    <cellStyle name="Output 2 9 3 2" xfId="4657" xr:uid="{00000000-0005-0000-0000-00007D0E0000}"/>
    <cellStyle name="Output 2 9 3 3" xfId="5071" xr:uid="{00000000-0005-0000-0000-00007D0E0000}"/>
    <cellStyle name="Output 3" xfId="2999" xr:uid="{00000000-0005-0000-0000-00007C0E0000}"/>
    <cellStyle name="Output 3 10" xfId="3000" xr:uid="{00000000-0005-0000-0000-00007D0E0000}"/>
    <cellStyle name="Output 3 10 2" xfId="3510" xr:uid="{00000000-0005-0000-0000-00007E0E0000}"/>
    <cellStyle name="Output 3 10 2 2" xfId="4167" xr:uid="{00000000-0005-0000-0000-00007F0E0000}"/>
    <cellStyle name="Output 3 10 2 2 2" xfId="4915" xr:uid="{00000000-0005-0000-0000-0000810E0000}"/>
    <cellStyle name="Output 3 10 2 2 3" xfId="5391" xr:uid="{00000000-0005-0000-0000-0000810E0000}"/>
    <cellStyle name="Output 3 10 3" xfId="3845" xr:uid="{00000000-0005-0000-0000-0000800E0000}"/>
    <cellStyle name="Output 3 10 3 2" xfId="4659" xr:uid="{00000000-0005-0000-0000-0000820E0000}"/>
    <cellStyle name="Output 3 10 3 3" xfId="5073" xr:uid="{00000000-0005-0000-0000-0000820E0000}"/>
    <cellStyle name="Output 3 11" xfId="3001" xr:uid="{00000000-0005-0000-0000-0000810E0000}"/>
    <cellStyle name="Output 3 11 2" xfId="3511" xr:uid="{00000000-0005-0000-0000-0000820E0000}"/>
    <cellStyle name="Output 3 11 2 2" xfId="4168" xr:uid="{00000000-0005-0000-0000-0000830E0000}"/>
    <cellStyle name="Output 3 11 2 2 2" xfId="4916" xr:uid="{00000000-0005-0000-0000-0000850E0000}"/>
    <cellStyle name="Output 3 11 2 2 3" xfId="5392" xr:uid="{00000000-0005-0000-0000-0000850E0000}"/>
    <cellStyle name="Output 3 11 3" xfId="3846" xr:uid="{00000000-0005-0000-0000-0000840E0000}"/>
    <cellStyle name="Output 3 11 3 2" xfId="4660" xr:uid="{00000000-0005-0000-0000-0000860E0000}"/>
    <cellStyle name="Output 3 11 3 3" xfId="5074" xr:uid="{00000000-0005-0000-0000-0000860E0000}"/>
    <cellStyle name="Output 3 12" xfId="3509" xr:uid="{00000000-0005-0000-0000-0000850E0000}"/>
    <cellStyle name="Output 3 12 2" xfId="4166" xr:uid="{00000000-0005-0000-0000-0000860E0000}"/>
    <cellStyle name="Output 3 12 2 2" xfId="4914" xr:uid="{00000000-0005-0000-0000-0000880E0000}"/>
    <cellStyle name="Output 3 12 2 3" xfId="5390" xr:uid="{00000000-0005-0000-0000-0000880E0000}"/>
    <cellStyle name="Output 3 13" xfId="3844" xr:uid="{00000000-0005-0000-0000-0000870E0000}"/>
    <cellStyle name="Output 3 13 2" xfId="4658" xr:uid="{00000000-0005-0000-0000-0000890E0000}"/>
    <cellStyle name="Output 3 13 3" xfId="5072" xr:uid="{00000000-0005-0000-0000-0000890E0000}"/>
    <cellStyle name="Output 3 2" xfId="3002" xr:uid="{00000000-0005-0000-0000-0000880E0000}"/>
    <cellStyle name="Output 3 2 2" xfId="3512" xr:uid="{00000000-0005-0000-0000-0000890E0000}"/>
    <cellStyle name="Output 3 2 2 2" xfId="4169" xr:uid="{00000000-0005-0000-0000-00008A0E0000}"/>
    <cellStyle name="Output 3 2 2 2 2" xfId="4917" xr:uid="{00000000-0005-0000-0000-00008C0E0000}"/>
    <cellStyle name="Output 3 2 2 2 3" xfId="5393" xr:uid="{00000000-0005-0000-0000-00008C0E0000}"/>
    <cellStyle name="Output 3 2 3" xfId="3847" xr:uid="{00000000-0005-0000-0000-00008B0E0000}"/>
    <cellStyle name="Output 3 2 3 2" xfId="4661" xr:uid="{00000000-0005-0000-0000-00008D0E0000}"/>
    <cellStyle name="Output 3 2 3 3" xfId="5075" xr:uid="{00000000-0005-0000-0000-00008D0E0000}"/>
    <cellStyle name="Output 3 3" xfId="3003" xr:uid="{00000000-0005-0000-0000-00008C0E0000}"/>
    <cellStyle name="Output 3 3 2" xfId="3513" xr:uid="{00000000-0005-0000-0000-00008D0E0000}"/>
    <cellStyle name="Output 3 3 2 2" xfId="4170" xr:uid="{00000000-0005-0000-0000-00008E0E0000}"/>
    <cellStyle name="Output 3 3 2 2 2" xfId="4918" xr:uid="{00000000-0005-0000-0000-0000900E0000}"/>
    <cellStyle name="Output 3 3 2 2 3" xfId="5394" xr:uid="{00000000-0005-0000-0000-0000900E0000}"/>
    <cellStyle name="Output 3 3 3" xfId="3848" xr:uid="{00000000-0005-0000-0000-00008F0E0000}"/>
    <cellStyle name="Output 3 3 3 2" xfId="4662" xr:uid="{00000000-0005-0000-0000-0000910E0000}"/>
    <cellStyle name="Output 3 3 3 3" xfId="5076" xr:uid="{00000000-0005-0000-0000-0000910E0000}"/>
    <cellStyle name="Output 3 4" xfId="3004" xr:uid="{00000000-0005-0000-0000-0000900E0000}"/>
    <cellStyle name="Output 3 4 2" xfId="3514" xr:uid="{00000000-0005-0000-0000-0000910E0000}"/>
    <cellStyle name="Output 3 4 2 2" xfId="4171" xr:uid="{00000000-0005-0000-0000-0000920E0000}"/>
    <cellStyle name="Output 3 4 2 2 2" xfId="4919" xr:uid="{00000000-0005-0000-0000-0000940E0000}"/>
    <cellStyle name="Output 3 4 2 2 3" xfId="5395" xr:uid="{00000000-0005-0000-0000-0000940E0000}"/>
    <cellStyle name="Output 3 4 3" xfId="3849" xr:uid="{00000000-0005-0000-0000-0000930E0000}"/>
    <cellStyle name="Output 3 4 3 2" xfId="4663" xr:uid="{00000000-0005-0000-0000-0000950E0000}"/>
    <cellStyle name="Output 3 4 3 3" xfId="5077" xr:uid="{00000000-0005-0000-0000-0000950E0000}"/>
    <cellStyle name="Output 3 5" xfId="3005" xr:uid="{00000000-0005-0000-0000-0000940E0000}"/>
    <cellStyle name="Output 3 5 2" xfId="3515" xr:uid="{00000000-0005-0000-0000-0000950E0000}"/>
    <cellStyle name="Output 3 5 2 2" xfId="4172" xr:uid="{00000000-0005-0000-0000-0000960E0000}"/>
    <cellStyle name="Output 3 5 2 2 2" xfId="4920" xr:uid="{00000000-0005-0000-0000-0000980E0000}"/>
    <cellStyle name="Output 3 5 2 2 3" xfId="5396" xr:uid="{00000000-0005-0000-0000-0000980E0000}"/>
    <cellStyle name="Output 3 5 3" xfId="3850" xr:uid="{00000000-0005-0000-0000-0000970E0000}"/>
    <cellStyle name="Output 3 5 3 2" xfId="4664" xr:uid="{00000000-0005-0000-0000-0000990E0000}"/>
    <cellStyle name="Output 3 5 3 3" xfId="5078" xr:uid="{00000000-0005-0000-0000-0000990E0000}"/>
    <cellStyle name="Output 3 6" xfId="3006" xr:uid="{00000000-0005-0000-0000-0000980E0000}"/>
    <cellStyle name="Output 3 6 2" xfId="3516" xr:uid="{00000000-0005-0000-0000-0000990E0000}"/>
    <cellStyle name="Output 3 6 2 2" xfId="4173" xr:uid="{00000000-0005-0000-0000-00009A0E0000}"/>
    <cellStyle name="Output 3 6 2 2 2" xfId="4921" xr:uid="{00000000-0005-0000-0000-00009C0E0000}"/>
    <cellStyle name="Output 3 6 2 2 3" xfId="5397" xr:uid="{00000000-0005-0000-0000-00009C0E0000}"/>
    <cellStyle name="Output 3 6 3" xfId="3851" xr:uid="{00000000-0005-0000-0000-00009B0E0000}"/>
    <cellStyle name="Output 3 6 3 2" xfId="4665" xr:uid="{00000000-0005-0000-0000-00009D0E0000}"/>
    <cellStyle name="Output 3 6 3 3" xfId="5079" xr:uid="{00000000-0005-0000-0000-00009D0E0000}"/>
    <cellStyle name="Output 3 7" xfId="3007" xr:uid="{00000000-0005-0000-0000-00009C0E0000}"/>
    <cellStyle name="Output 3 7 2" xfId="3517" xr:uid="{00000000-0005-0000-0000-00009D0E0000}"/>
    <cellStyle name="Output 3 7 2 2" xfId="4174" xr:uid="{00000000-0005-0000-0000-00009E0E0000}"/>
    <cellStyle name="Output 3 7 2 2 2" xfId="4922" xr:uid="{00000000-0005-0000-0000-0000A00E0000}"/>
    <cellStyle name="Output 3 7 2 2 3" xfId="5398" xr:uid="{00000000-0005-0000-0000-0000A00E0000}"/>
    <cellStyle name="Output 3 7 3" xfId="3852" xr:uid="{00000000-0005-0000-0000-00009F0E0000}"/>
    <cellStyle name="Output 3 7 3 2" xfId="4666" xr:uid="{00000000-0005-0000-0000-0000A10E0000}"/>
    <cellStyle name="Output 3 7 3 3" xfId="5080" xr:uid="{00000000-0005-0000-0000-0000A10E0000}"/>
    <cellStyle name="Output 3 8" xfId="3008" xr:uid="{00000000-0005-0000-0000-0000A00E0000}"/>
    <cellStyle name="Output 3 8 2" xfId="3518" xr:uid="{00000000-0005-0000-0000-0000A10E0000}"/>
    <cellStyle name="Output 3 8 2 2" xfId="4175" xr:uid="{00000000-0005-0000-0000-0000A20E0000}"/>
    <cellStyle name="Output 3 8 2 2 2" xfId="4923" xr:uid="{00000000-0005-0000-0000-0000A40E0000}"/>
    <cellStyle name="Output 3 8 2 2 3" xfId="5399" xr:uid="{00000000-0005-0000-0000-0000A40E0000}"/>
    <cellStyle name="Output 3 8 3" xfId="3853" xr:uid="{00000000-0005-0000-0000-0000A30E0000}"/>
    <cellStyle name="Output 3 8 3 2" xfId="4667" xr:uid="{00000000-0005-0000-0000-0000A50E0000}"/>
    <cellStyle name="Output 3 8 3 3" xfId="5081" xr:uid="{00000000-0005-0000-0000-0000A50E0000}"/>
    <cellStyle name="Output 3 9" xfId="3009" xr:uid="{00000000-0005-0000-0000-0000A40E0000}"/>
    <cellStyle name="Output 3 9 2" xfId="3519" xr:uid="{00000000-0005-0000-0000-0000A50E0000}"/>
    <cellStyle name="Output 3 9 2 2" xfId="4176" xr:uid="{00000000-0005-0000-0000-0000A60E0000}"/>
    <cellStyle name="Output 3 9 2 2 2" xfId="4924" xr:uid="{00000000-0005-0000-0000-0000A80E0000}"/>
    <cellStyle name="Output 3 9 2 2 3" xfId="5400" xr:uid="{00000000-0005-0000-0000-0000A80E0000}"/>
    <cellStyle name="Output 3 9 3" xfId="3854" xr:uid="{00000000-0005-0000-0000-0000A70E0000}"/>
    <cellStyle name="Output 3 9 3 2" xfId="4668" xr:uid="{00000000-0005-0000-0000-0000A90E0000}"/>
    <cellStyle name="Output 3 9 3 3" xfId="5082" xr:uid="{00000000-0005-0000-0000-0000A90E0000}"/>
    <cellStyle name="Output 4" xfId="3010" xr:uid="{00000000-0005-0000-0000-0000A80E0000}"/>
    <cellStyle name="Output 4 10" xfId="3011" xr:uid="{00000000-0005-0000-0000-0000A90E0000}"/>
    <cellStyle name="Output 4 10 2" xfId="3521" xr:uid="{00000000-0005-0000-0000-0000AA0E0000}"/>
    <cellStyle name="Output 4 10 2 2" xfId="4178" xr:uid="{00000000-0005-0000-0000-0000AB0E0000}"/>
    <cellStyle name="Output 4 10 2 2 2" xfId="4926" xr:uid="{00000000-0005-0000-0000-0000AD0E0000}"/>
    <cellStyle name="Output 4 10 2 2 3" xfId="5402" xr:uid="{00000000-0005-0000-0000-0000AD0E0000}"/>
    <cellStyle name="Output 4 10 3" xfId="3856" xr:uid="{00000000-0005-0000-0000-0000AC0E0000}"/>
    <cellStyle name="Output 4 10 3 2" xfId="4670" xr:uid="{00000000-0005-0000-0000-0000AE0E0000}"/>
    <cellStyle name="Output 4 10 3 3" xfId="5084" xr:uid="{00000000-0005-0000-0000-0000AE0E0000}"/>
    <cellStyle name="Output 4 11" xfId="3012" xr:uid="{00000000-0005-0000-0000-0000AD0E0000}"/>
    <cellStyle name="Output 4 11 2" xfId="3522" xr:uid="{00000000-0005-0000-0000-0000AE0E0000}"/>
    <cellStyle name="Output 4 11 2 2" xfId="4179" xr:uid="{00000000-0005-0000-0000-0000AF0E0000}"/>
    <cellStyle name="Output 4 11 2 2 2" xfId="4927" xr:uid="{00000000-0005-0000-0000-0000B10E0000}"/>
    <cellStyle name="Output 4 11 2 2 3" xfId="5403" xr:uid="{00000000-0005-0000-0000-0000B10E0000}"/>
    <cellStyle name="Output 4 11 3" xfId="3857" xr:uid="{00000000-0005-0000-0000-0000B00E0000}"/>
    <cellStyle name="Output 4 11 3 2" xfId="4671" xr:uid="{00000000-0005-0000-0000-0000B20E0000}"/>
    <cellStyle name="Output 4 11 3 3" xfId="5085" xr:uid="{00000000-0005-0000-0000-0000B20E0000}"/>
    <cellStyle name="Output 4 12" xfId="3520" xr:uid="{00000000-0005-0000-0000-0000B10E0000}"/>
    <cellStyle name="Output 4 12 2" xfId="4177" xr:uid="{00000000-0005-0000-0000-0000B20E0000}"/>
    <cellStyle name="Output 4 12 2 2" xfId="4925" xr:uid="{00000000-0005-0000-0000-0000B40E0000}"/>
    <cellStyle name="Output 4 12 2 3" xfId="5401" xr:uid="{00000000-0005-0000-0000-0000B40E0000}"/>
    <cellStyle name="Output 4 13" xfId="3855" xr:uid="{00000000-0005-0000-0000-0000B30E0000}"/>
    <cellStyle name="Output 4 13 2" xfId="4669" xr:uid="{00000000-0005-0000-0000-0000B50E0000}"/>
    <cellStyle name="Output 4 13 3" xfId="5083" xr:uid="{00000000-0005-0000-0000-0000B50E0000}"/>
    <cellStyle name="Output 4 2" xfId="3013" xr:uid="{00000000-0005-0000-0000-0000B40E0000}"/>
    <cellStyle name="Output 4 2 2" xfId="3523" xr:uid="{00000000-0005-0000-0000-0000B50E0000}"/>
    <cellStyle name="Output 4 2 2 2" xfId="4180" xr:uid="{00000000-0005-0000-0000-0000B60E0000}"/>
    <cellStyle name="Output 4 2 2 2 2" xfId="4928" xr:uid="{00000000-0005-0000-0000-0000B80E0000}"/>
    <cellStyle name="Output 4 2 2 2 3" xfId="5404" xr:uid="{00000000-0005-0000-0000-0000B80E0000}"/>
    <cellStyle name="Output 4 2 3" xfId="3858" xr:uid="{00000000-0005-0000-0000-0000B70E0000}"/>
    <cellStyle name="Output 4 2 3 2" xfId="4672" xr:uid="{00000000-0005-0000-0000-0000B90E0000}"/>
    <cellStyle name="Output 4 2 3 3" xfId="5086" xr:uid="{00000000-0005-0000-0000-0000B90E0000}"/>
    <cellStyle name="Output 4 3" xfId="3014" xr:uid="{00000000-0005-0000-0000-0000B80E0000}"/>
    <cellStyle name="Output 4 3 2" xfId="3524" xr:uid="{00000000-0005-0000-0000-0000B90E0000}"/>
    <cellStyle name="Output 4 3 2 2" xfId="4181" xr:uid="{00000000-0005-0000-0000-0000BA0E0000}"/>
    <cellStyle name="Output 4 3 2 2 2" xfId="4929" xr:uid="{00000000-0005-0000-0000-0000BC0E0000}"/>
    <cellStyle name="Output 4 3 2 2 3" xfId="5405" xr:uid="{00000000-0005-0000-0000-0000BC0E0000}"/>
    <cellStyle name="Output 4 3 3" xfId="3859" xr:uid="{00000000-0005-0000-0000-0000BB0E0000}"/>
    <cellStyle name="Output 4 3 3 2" xfId="4673" xr:uid="{00000000-0005-0000-0000-0000BD0E0000}"/>
    <cellStyle name="Output 4 3 3 3" xfId="5087" xr:uid="{00000000-0005-0000-0000-0000BD0E0000}"/>
    <cellStyle name="Output 4 4" xfId="3015" xr:uid="{00000000-0005-0000-0000-0000BC0E0000}"/>
    <cellStyle name="Output 4 4 2" xfId="3525" xr:uid="{00000000-0005-0000-0000-0000BD0E0000}"/>
    <cellStyle name="Output 4 4 2 2" xfId="4182" xr:uid="{00000000-0005-0000-0000-0000BE0E0000}"/>
    <cellStyle name="Output 4 4 2 2 2" xfId="4930" xr:uid="{00000000-0005-0000-0000-0000C00E0000}"/>
    <cellStyle name="Output 4 4 2 2 3" xfId="5406" xr:uid="{00000000-0005-0000-0000-0000C00E0000}"/>
    <cellStyle name="Output 4 4 3" xfId="3860" xr:uid="{00000000-0005-0000-0000-0000BF0E0000}"/>
    <cellStyle name="Output 4 4 3 2" xfId="4674" xr:uid="{00000000-0005-0000-0000-0000C10E0000}"/>
    <cellStyle name="Output 4 4 3 3" xfId="5088" xr:uid="{00000000-0005-0000-0000-0000C10E0000}"/>
    <cellStyle name="Output 4 5" xfId="3016" xr:uid="{00000000-0005-0000-0000-0000C00E0000}"/>
    <cellStyle name="Output 4 5 2" xfId="3526" xr:uid="{00000000-0005-0000-0000-0000C10E0000}"/>
    <cellStyle name="Output 4 5 2 2" xfId="4183" xr:uid="{00000000-0005-0000-0000-0000C20E0000}"/>
    <cellStyle name="Output 4 5 2 2 2" xfId="4931" xr:uid="{00000000-0005-0000-0000-0000C40E0000}"/>
    <cellStyle name="Output 4 5 2 2 3" xfId="5407" xr:uid="{00000000-0005-0000-0000-0000C40E0000}"/>
    <cellStyle name="Output 4 5 3" xfId="3861" xr:uid="{00000000-0005-0000-0000-0000C30E0000}"/>
    <cellStyle name="Output 4 5 3 2" xfId="4675" xr:uid="{00000000-0005-0000-0000-0000C50E0000}"/>
    <cellStyle name="Output 4 5 3 3" xfId="5089" xr:uid="{00000000-0005-0000-0000-0000C50E0000}"/>
    <cellStyle name="Output 4 6" xfId="3017" xr:uid="{00000000-0005-0000-0000-0000C40E0000}"/>
    <cellStyle name="Output 4 6 2" xfId="3527" xr:uid="{00000000-0005-0000-0000-0000C50E0000}"/>
    <cellStyle name="Output 4 6 2 2" xfId="4184" xr:uid="{00000000-0005-0000-0000-0000C60E0000}"/>
    <cellStyle name="Output 4 6 2 2 2" xfId="4932" xr:uid="{00000000-0005-0000-0000-0000C80E0000}"/>
    <cellStyle name="Output 4 6 2 2 3" xfId="5408" xr:uid="{00000000-0005-0000-0000-0000C80E0000}"/>
    <cellStyle name="Output 4 6 3" xfId="3862" xr:uid="{00000000-0005-0000-0000-0000C70E0000}"/>
    <cellStyle name="Output 4 6 3 2" xfId="4676" xr:uid="{00000000-0005-0000-0000-0000C90E0000}"/>
    <cellStyle name="Output 4 6 3 3" xfId="5090" xr:uid="{00000000-0005-0000-0000-0000C90E0000}"/>
    <cellStyle name="Output 4 7" xfId="3018" xr:uid="{00000000-0005-0000-0000-0000C80E0000}"/>
    <cellStyle name="Output 4 7 2" xfId="3528" xr:uid="{00000000-0005-0000-0000-0000C90E0000}"/>
    <cellStyle name="Output 4 7 2 2" xfId="4185" xr:uid="{00000000-0005-0000-0000-0000CA0E0000}"/>
    <cellStyle name="Output 4 7 2 2 2" xfId="4933" xr:uid="{00000000-0005-0000-0000-0000CC0E0000}"/>
    <cellStyle name="Output 4 7 2 2 3" xfId="5409" xr:uid="{00000000-0005-0000-0000-0000CC0E0000}"/>
    <cellStyle name="Output 4 7 3" xfId="3863" xr:uid="{00000000-0005-0000-0000-0000CB0E0000}"/>
    <cellStyle name="Output 4 7 3 2" xfId="4677" xr:uid="{00000000-0005-0000-0000-0000CD0E0000}"/>
    <cellStyle name="Output 4 7 3 3" xfId="5091" xr:uid="{00000000-0005-0000-0000-0000CD0E0000}"/>
    <cellStyle name="Output 4 8" xfId="3019" xr:uid="{00000000-0005-0000-0000-0000CC0E0000}"/>
    <cellStyle name="Output 4 8 2" xfId="3529" xr:uid="{00000000-0005-0000-0000-0000CD0E0000}"/>
    <cellStyle name="Output 4 8 2 2" xfId="4186" xr:uid="{00000000-0005-0000-0000-0000CE0E0000}"/>
    <cellStyle name="Output 4 8 2 2 2" xfId="4934" xr:uid="{00000000-0005-0000-0000-0000D00E0000}"/>
    <cellStyle name="Output 4 8 2 2 3" xfId="5410" xr:uid="{00000000-0005-0000-0000-0000D00E0000}"/>
    <cellStyle name="Output 4 8 3" xfId="3864" xr:uid="{00000000-0005-0000-0000-0000CF0E0000}"/>
    <cellStyle name="Output 4 8 3 2" xfId="4678" xr:uid="{00000000-0005-0000-0000-0000D10E0000}"/>
    <cellStyle name="Output 4 8 3 3" xfId="5092" xr:uid="{00000000-0005-0000-0000-0000D10E0000}"/>
    <cellStyle name="Output 4 9" xfId="3020" xr:uid="{00000000-0005-0000-0000-0000D00E0000}"/>
    <cellStyle name="Output 4 9 2" xfId="3530" xr:uid="{00000000-0005-0000-0000-0000D10E0000}"/>
    <cellStyle name="Output 4 9 2 2" xfId="4187" xr:uid="{00000000-0005-0000-0000-0000D20E0000}"/>
    <cellStyle name="Output 4 9 2 2 2" xfId="4935" xr:uid="{00000000-0005-0000-0000-0000D40E0000}"/>
    <cellStyle name="Output 4 9 2 2 3" xfId="5411" xr:uid="{00000000-0005-0000-0000-0000D40E0000}"/>
    <cellStyle name="Output 4 9 3" xfId="3865" xr:uid="{00000000-0005-0000-0000-0000D30E0000}"/>
    <cellStyle name="Output 4 9 3 2" xfId="4679" xr:uid="{00000000-0005-0000-0000-0000D50E0000}"/>
    <cellStyle name="Output 4 9 3 3" xfId="5093" xr:uid="{00000000-0005-0000-0000-0000D50E0000}"/>
    <cellStyle name="Output 5" xfId="3021" xr:uid="{00000000-0005-0000-0000-0000D40E0000}"/>
    <cellStyle name="Output 5 10" xfId="3022" xr:uid="{00000000-0005-0000-0000-0000D50E0000}"/>
    <cellStyle name="Output 5 10 2" xfId="3532" xr:uid="{00000000-0005-0000-0000-0000D60E0000}"/>
    <cellStyle name="Output 5 10 2 2" xfId="4189" xr:uid="{00000000-0005-0000-0000-0000D70E0000}"/>
    <cellStyle name="Output 5 10 2 2 2" xfId="4937" xr:uid="{00000000-0005-0000-0000-0000D90E0000}"/>
    <cellStyle name="Output 5 10 2 2 3" xfId="5413" xr:uid="{00000000-0005-0000-0000-0000D90E0000}"/>
    <cellStyle name="Output 5 10 3" xfId="3867" xr:uid="{00000000-0005-0000-0000-0000D80E0000}"/>
    <cellStyle name="Output 5 10 3 2" xfId="4681" xr:uid="{00000000-0005-0000-0000-0000DA0E0000}"/>
    <cellStyle name="Output 5 10 3 3" xfId="5095" xr:uid="{00000000-0005-0000-0000-0000DA0E0000}"/>
    <cellStyle name="Output 5 11" xfId="3023" xr:uid="{00000000-0005-0000-0000-0000D90E0000}"/>
    <cellStyle name="Output 5 11 2" xfId="3533" xr:uid="{00000000-0005-0000-0000-0000DA0E0000}"/>
    <cellStyle name="Output 5 11 2 2" xfId="4190" xr:uid="{00000000-0005-0000-0000-0000DB0E0000}"/>
    <cellStyle name="Output 5 11 2 2 2" xfId="4938" xr:uid="{00000000-0005-0000-0000-0000DD0E0000}"/>
    <cellStyle name="Output 5 11 2 2 3" xfId="5414" xr:uid="{00000000-0005-0000-0000-0000DD0E0000}"/>
    <cellStyle name="Output 5 11 3" xfId="3868" xr:uid="{00000000-0005-0000-0000-0000DC0E0000}"/>
    <cellStyle name="Output 5 11 3 2" xfId="4682" xr:uid="{00000000-0005-0000-0000-0000DE0E0000}"/>
    <cellStyle name="Output 5 11 3 3" xfId="5096" xr:uid="{00000000-0005-0000-0000-0000DE0E0000}"/>
    <cellStyle name="Output 5 12" xfId="3531" xr:uid="{00000000-0005-0000-0000-0000DD0E0000}"/>
    <cellStyle name="Output 5 12 2" xfId="4188" xr:uid="{00000000-0005-0000-0000-0000DE0E0000}"/>
    <cellStyle name="Output 5 12 2 2" xfId="4936" xr:uid="{00000000-0005-0000-0000-0000E00E0000}"/>
    <cellStyle name="Output 5 12 2 3" xfId="5412" xr:uid="{00000000-0005-0000-0000-0000E00E0000}"/>
    <cellStyle name="Output 5 13" xfId="3866" xr:uid="{00000000-0005-0000-0000-0000DF0E0000}"/>
    <cellStyle name="Output 5 13 2" xfId="4680" xr:uid="{00000000-0005-0000-0000-0000E10E0000}"/>
    <cellStyle name="Output 5 13 3" xfId="5094" xr:uid="{00000000-0005-0000-0000-0000E10E0000}"/>
    <cellStyle name="Output 5 2" xfId="3024" xr:uid="{00000000-0005-0000-0000-0000E00E0000}"/>
    <cellStyle name="Output 5 2 2" xfId="3534" xr:uid="{00000000-0005-0000-0000-0000E10E0000}"/>
    <cellStyle name="Output 5 2 2 2" xfId="4191" xr:uid="{00000000-0005-0000-0000-0000E20E0000}"/>
    <cellStyle name="Output 5 2 2 2 2" xfId="4939" xr:uid="{00000000-0005-0000-0000-0000E40E0000}"/>
    <cellStyle name="Output 5 2 2 2 3" xfId="5415" xr:uid="{00000000-0005-0000-0000-0000E40E0000}"/>
    <cellStyle name="Output 5 2 3" xfId="3869" xr:uid="{00000000-0005-0000-0000-0000E30E0000}"/>
    <cellStyle name="Output 5 2 3 2" xfId="4683" xr:uid="{00000000-0005-0000-0000-0000E50E0000}"/>
    <cellStyle name="Output 5 2 3 3" xfId="5097" xr:uid="{00000000-0005-0000-0000-0000E50E0000}"/>
    <cellStyle name="Output 5 3" xfId="3025" xr:uid="{00000000-0005-0000-0000-0000E40E0000}"/>
    <cellStyle name="Output 5 3 2" xfId="3535" xr:uid="{00000000-0005-0000-0000-0000E50E0000}"/>
    <cellStyle name="Output 5 3 2 2" xfId="4192" xr:uid="{00000000-0005-0000-0000-0000E60E0000}"/>
    <cellStyle name="Output 5 3 2 2 2" xfId="4940" xr:uid="{00000000-0005-0000-0000-0000E80E0000}"/>
    <cellStyle name="Output 5 3 2 2 3" xfId="5416" xr:uid="{00000000-0005-0000-0000-0000E80E0000}"/>
    <cellStyle name="Output 5 3 3" xfId="3870" xr:uid="{00000000-0005-0000-0000-0000E70E0000}"/>
    <cellStyle name="Output 5 3 3 2" xfId="4684" xr:uid="{00000000-0005-0000-0000-0000E90E0000}"/>
    <cellStyle name="Output 5 3 3 3" xfId="5098" xr:uid="{00000000-0005-0000-0000-0000E90E0000}"/>
    <cellStyle name="Output 5 4" xfId="3026" xr:uid="{00000000-0005-0000-0000-0000E80E0000}"/>
    <cellStyle name="Output 5 4 2" xfId="3536" xr:uid="{00000000-0005-0000-0000-0000E90E0000}"/>
    <cellStyle name="Output 5 4 2 2" xfId="4193" xr:uid="{00000000-0005-0000-0000-0000EA0E0000}"/>
    <cellStyle name="Output 5 4 2 2 2" xfId="4941" xr:uid="{00000000-0005-0000-0000-0000EC0E0000}"/>
    <cellStyle name="Output 5 4 2 2 3" xfId="5417" xr:uid="{00000000-0005-0000-0000-0000EC0E0000}"/>
    <cellStyle name="Output 5 4 3" xfId="3871" xr:uid="{00000000-0005-0000-0000-0000EB0E0000}"/>
    <cellStyle name="Output 5 4 3 2" xfId="4685" xr:uid="{00000000-0005-0000-0000-0000ED0E0000}"/>
    <cellStyle name="Output 5 4 3 3" xfId="5099" xr:uid="{00000000-0005-0000-0000-0000ED0E0000}"/>
    <cellStyle name="Output 5 5" xfId="3027" xr:uid="{00000000-0005-0000-0000-0000EC0E0000}"/>
    <cellStyle name="Output 5 5 2" xfId="3537" xr:uid="{00000000-0005-0000-0000-0000ED0E0000}"/>
    <cellStyle name="Output 5 5 2 2" xfId="4194" xr:uid="{00000000-0005-0000-0000-0000EE0E0000}"/>
    <cellStyle name="Output 5 5 2 2 2" xfId="4942" xr:uid="{00000000-0005-0000-0000-0000F00E0000}"/>
    <cellStyle name="Output 5 5 2 2 3" xfId="5418" xr:uid="{00000000-0005-0000-0000-0000F00E0000}"/>
    <cellStyle name="Output 5 5 3" xfId="3872" xr:uid="{00000000-0005-0000-0000-0000EF0E0000}"/>
    <cellStyle name="Output 5 5 3 2" xfId="4686" xr:uid="{00000000-0005-0000-0000-0000F10E0000}"/>
    <cellStyle name="Output 5 5 3 3" xfId="5100" xr:uid="{00000000-0005-0000-0000-0000F10E0000}"/>
    <cellStyle name="Output 5 6" xfId="3028" xr:uid="{00000000-0005-0000-0000-0000F00E0000}"/>
    <cellStyle name="Output 5 6 2" xfId="3538" xr:uid="{00000000-0005-0000-0000-0000F10E0000}"/>
    <cellStyle name="Output 5 6 2 2" xfId="4195" xr:uid="{00000000-0005-0000-0000-0000F20E0000}"/>
    <cellStyle name="Output 5 6 2 2 2" xfId="4943" xr:uid="{00000000-0005-0000-0000-0000F40E0000}"/>
    <cellStyle name="Output 5 6 2 2 3" xfId="5419" xr:uid="{00000000-0005-0000-0000-0000F40E0000}"/>
    <cellStyle name="Output 5 6 3" xfId="3873" xr:uid="{00000000-0005-0000-0000-0000F30E0000}"/>
    <cellStyle name="Output 5 6 3 2" xfId="4687" xr:uid="{00000000-0005-0000-0000-0000F50E0000}"/>
    <cellStyle name="Output 5 6 3 3" xfId="5101" xr:uid="{00000000-0005-0000-0000-0000F50E0000}"/>
    <cellStyle name="Output 5 7" xfId="3029" xr:uid="{00000000-0005-0000-0000-0000F40E0000}"/>
    <cellStyle name="Output 5 7 2" xfId="3539" xr:uid="{00000000-0005-0000-0000-0000F50E0000}"/>
    <cellStyle name="Output 5 7 2 2" xfId="4196" xr:uid="{00000000-0005-0000-0000-0000F60E0000}"/>
    <cellStyle name="Output 5 7 2 2 2" xfId="4944" xr:uid="{00000000-0005-0000-0000-0000F80E0000}"/>
    <cellStyle name="Output 5 7 2 2 3" xfId="5420" xr:uid="{00000000-0005-0000-0000-0000F80E0000}"/>
    <cellStyle name="Output 5 7 3" xfId="3874" xr:uid="{00000000-0005-0000-0000-0000F70E0000}"/>
    <cellStyle name="Output 5 7 3 2" xfId="4688" xr:uid="{00000000-0005-0000-0000-0000F90E0000}"/>
    <cellStyle name="Output 5 7 3 3" xfId="5102" xr:uid="{00000000-0005-0000-0000-0000F90E0000}"/>
    <cellStyle name="Output 5 8" xfId="3030" xr:uid="{00000000-0005-0000-0000-0000F80E0000}"/>
    <cellStyle name="Output 5 8 2" xfId="3540" xr:uid="{00000000-0005-0000-0000-0000F90E0000}"/>
    <cellStyle name="Output 5 8 2 2" xfId="4197" xr:uid="{00000000-0005-0000-0000-0000FA0E0000}"/>
    <cellStyle name="Output 5 8 2 2 2" xfId="4945" xr:uid="{00000000-0005-0000-0000-0000FC0E0000}"/>
    <cellStyle name="Output 5 8 2 2 3" xfId="5421" xr:uid="{00000000-0005-0000-0000-0000FC0E0000}"/>
    <cellStyle name="Output 5 8 3" xfId="3875" xr:uid="{00000000-0005-0000-0000-0000FB0E0000}"/>
    <cellStyle name="Output 5 8 3 2" xfId="4689" xr:uid="{00000000-0005-0000-0000-0000FD0E0000}"/>
    <cellStyle name="Output 5 8 3 3" xfId="5103" xr:uid="{00000000-0005-0000-0000-0000FD0E0000}"/>
    <cellStyle name="Output 5 9" xfId="3031" xr:uid="{00000000-0005-0000-0000-0000FC0E0000}"/>
    <cellStyle name="Output 5 9 2" xfId="3541" xr:uid="{00000000-0005-0000-0000-0000FD0E0000}"/>
    <cellStyle name="Output 5 9 2 2" xfId="4198" xr:uid="{00000000-0005-0000-0000-0000FE0E0000}"/>
    <cellStyle name="Output 5 9 2 2 2" xfId="4946" xr:uid="{00000000-0005-0000-0000-0000000F0000}"/>
    <cellStyle name="Output 5 9 2 2 3" xfId="5422" xr:uid="{00000000-0005-0000-0000-0000000F0000}"/>
    <cellStyle name="Output 5 9 3" xfId="3876" xr:uid="{00000000-0005-0000-0000-0000FF0E0000}"/>
    <cellStyle name="Output 5 9 3 2" xfId="4690" xr:uid="{00000000-0005-0000-0000-0000010F0000}"/>
    <cellStyle name="Output 5 9 3 3" xfId="5104" xr:uid="{00000000-0005-0000-0000-0000010F0000}"/>
    <cellStyle name="Output 6" xfId="3032" xr:uid="{00000000-0005-0000-0000-0000000F0000}"/>
    <cellStyle name="Output 6 10" xfId="3033" xr:uid="{00000000-0005-0000-0000-0000010F0000}"/>
    <cellStyle name="Output 6 10 2" xfId="3543" xr:uid="{00000000-0005-0000-0000-0000020F0000}"/>
    <cellStyle name="Output 6 10 2 2" xfId="4200" xr:uid="{00000000-0005-0000-0000-0000030F0000}"/>
    <cellStyle name="Output 6 10 2 2 2" xfId="4948" xr:uid="{00000000-0005-0000-0000-0000050F0000}"/>
    <cellStyle name="Output 6 10 2 2 3" xfId="5424" xr:uid="{00000000-0005-0000-0000-0000050F0000}"/>
    <cellStyle name="Output 6 10 3" xfId="3878" xr:uid="{00000000-0005-0000-0000-0000040F0000}"/>
    <cellStyle name="Output 6 10 3 2" xfId="4692" xr:uid="{00000000-0005-0000-0000-0000060F0000}"/>
    <cellStyle name="Output 6 10 3 3" xfId="5106" xr:uid="{00000000-0005-0000-0000-0000060F0000}"/>
    <cellStyle name="Output 6 11" xfId="3034" xr:uid="{00000000-0005-0000-0000-0000050F0000}"/>
    <cellStyle name="Output 6 11 2" xfId="3544" xr:uid="{00000000-0005-0000-0000-0000060F0000}"/>
    <cellStyle name="Output 6 11 2 2" xfId="4201" xr:uid="{00000000-0005-0000-0000-0000070F0000}"/>
    <cellStyle name="Output 6 11 2 2 2" xfId="4949" xr:uid="{00000000-0005-0000-0000-0000090F0000}"/>
    <cellStyle name="Output 6 11 2 2 3" xfId="5425" xr:uid="{00000000-0005-0000-0000-0000090F0000}"/>
    <cellStyle name="Output 6 11 3" xfId="3879" xr:uid="{00000000-0005-0000-0000-0000080F0000}"/>
    <cellStyle name="Output 6 11 3 2" xfId="4693" xr:uid="{00000000-0005-0000-0000-00000A0F0000}"/>
    <cellStyle name="Output 6 11 3 3" xfId="5107" xr:uid="{00000000-0005-0000-0000-00000A0F0000}"/>
    <cellStyle name="Output 6 12" xfId="3542" xr:uid="{00000000-0005-0000-0000-0000090F0000}"/>
    <cellStyle name="Output 6 12 2" xfId="4199" xr:uid="{00000000-0005-0000-0000-00000A0F0000}"/>
    <cellStyle name="Output 6 12 2 2" xfId="4947" xr:uid="{00000000-0005-0000-0000-00000C0F0000}"/>
    <cellStyle name="Output 6 12 2 3" xfId="5423" xr:uid="{00000000-0005-0000-0000-00000C0F0000}"/>
    <cellStyle name="Output 6 13" xfId="3877" xr:uid="{00000000-0005-0000-0000-00000B0F0000}"/>
    <cellStyle name="Output 6 13 2" xfId="4691" xr:uid="{00000000-0005-0000-0000-00000D0F0000}"/>
    <cellStyle name="Output 6 13 3" xfId="5105" xr:uid="{00000000-0005-0000-0000-00000D0F0000}"/>
    <cellStyle name="Output 6 2" xfId="3035" xr:uid="{00000000-0005-0000-0000-00000C0F0000}"/>
    <cellStyle name="Output 6 2 2" xfId="3545" xr:uid="{00000000-0005-0000-0000-00000D0F0000}"/>
    <cellStyle name="Output 6 2 2 2" xfId="4202" xr:uid="{00000000-0005-0000-0000-00000E0F0000}"/>
    <cellStyle name="Output 6 2 2 2 2" xfId="4950" xr:uid="{00000000-0005-0000-0000-0000100F0000}"/>
    <cellStyle name="Output 6 2 2 2 3" xfId="5426" xr:uid="{00000000-0005-0000-0000-0000100F0000}"/>
    <cellStyle name="Output 6 2 3" xfId="3880" xr:uid="{00000000-0005-0000-0000-00000F0F0000}"/>
    <cellStyle name="Output 6 2 3 2" xfId="4694" xr:uid="{00000000-0005-0000-0000-0000110F0000}"/>
    <cellStyle name="Output 6 2 3 3" xfId="5108" xr:uid="{00000000-0005-0000-0000-0000110F0000}"/>
    <cellStyle name="Output 6 3" xfId="3036" xr:uid="{00000000-0005-0000-0000-0000100F0000}"/>
    <cellStyle name="Output 6 3 2" xfId="3546" xr:uid="{00000000-0005-0000-0000-0000110F0000}"/>
    <cellStyle name="Output 6 3 2 2" xfId="4203" xr:uid="{00000000-0005-0000-0000-0000120F0000}"/>
    <cellStyle name="Output 6 3 2 2 2" xfId="4951" xr:uid="{00000000-0005-0000-0000-0000140F0000}"/>
    <cellStyle name="Output 6 3 2 2 3" xfId="5427" xr:uid="{00000000-0005-0000-0000-0000140F0000}"/>
    <cellStyle name="Output 6 3 3" xfId="3881" xr:uid="{00000000-0005-0000-0000-0000130F0000}"/>
    <cellStyle name="Output 6 3 3 2" xfId="4695" xr:uid="{00000000-0005-0000-0000-0000150F0000}"/>
    <cellStyle name="Output 6 3 3 3" xfId="5109" xr:uid="{00000000-0005-0000-0000-0000150F0000}"/>
    <cellStyle name="Output 6 4" xfId="3037" xr:uid="{00000000-0005-0000-0000-0000140F0000}"/>
    <cellStyle name="Output 6 4 2" xfId="3547" xr:uid="{00000000-0005-0000-0000-0000150F0000}"/>
    <cellStyle name="Output 6 4 2 2" xfId="4204" xr:uid="{00000000-0005-0000-0000-0000160F0000}"/>
    <cellStyle name="Output 6 4 2 2 2" xfId="4952" xr:uid="{00000000-0005-0000-0000-0000180F0000}"/>
    <cellStyle name="Output 6 4 2 2 3" xfId="5428" xr:uid="{00000000-0005-0000-0000-0000180F0000}"/>
    <cellStyle name="Output 6 4 3" xfId="3882" xr:uid="{00000000-0005-0000-0000-0000170F0000}"/>
    <cellStyle name="Output 6 4 3 2" xfId="4696" xr:uid="{00000000-0005-0000-0000-0000190F0000}"/>
    <cellStyle name="Output 6 4 3 3" xfId="5110" xr:uid="{00000000-0005-0000-0000-0000190F0000}"/>
    <cellStyle name="Output 6 5" xfId="3038" xr:uid="{00000000-0005-0000-0000-0000180F0000}"/>
    <cellStyle name="Output 6 5 2" xfId="3548" xr:uid="{00000000-0005-0000-0000-0000190F0000}"/>
    <cellStyle name="Output 6 5 2 2" xfId="4205" xr:uid="{00000000-0005-0000-0000-00001A0F0000}"/>
    <cellStyle name="Output 6 5 2 2 2" xfId="4953" xr:uid="{00000000-0005-0000-0000-00001C0F0000}"/>
    <cellStyle name="Output 6 5 2 2 3" xfId="5429" xr:uid="{00000000-0005-0000-0000-00001C0F0000}"/>
    <cellStyle name="Output 6 5 3" xfId="3883" xr:uid="{00000000-0005-0000-0000-00001B0F0000}"/>
    <cellStyle name="Output 6 5 3 2" xfId="4697" xr:uid="{00000000-0005-0000-0000-00001D0F0000}"/>
    <cellStyle name="Output 6 5 3 3" xfId="5111" xr:uid="{00000000-0005-0000-0000-00001D0F0000}"/>
    <cellStyle name="Output 6 6" xfId="3039" xr:uid="{00000000-0005-0000-0000-00001C0F0000}"/>
    <cellStyle name="Output 6 6 2" xfId="3549" xr:uid="{00000000-0005-0000-0000-00001D0F0000}"/>
    <cellStyle name="Output 6 6 2 2" xfId="4206" xr:uid="{00000000-0005-0000-0000-00001E0F0000}"/>
    <cellStyle name="Output 6 6 2 2 2" xfId="4954" xr:uid="{00000000-0005-0000-0000-0000200F0000}"/>
    <cellStyle name="Output 6 6 2 2 3" xfId="5430" xr:uid="{00000000-0005-0000-0000-0000200F0000}"/>
    <cellStyle name="Output 6 6 3" xfId="3884" xr:uid="{00000000-0005-0000-0000-00001F0F0000}"/>
    <cellStyle name="Output 6 6 3 2" xfId="4698" xr:uid="{00000000-0005-0000-0000-0000210F0000}"/>
    <cellStyle name="Output 6 6 3 3" xfId="5112" xr:uid="{00000000-0005-0000-0000-0000210F0000}"/>
    <cellStyle name="Output 6 7" xfId="3040" xr:uid="{00000000-0005-0000-0000-0000200F0000}"/>
    <cellStyle name="Output 6 7 2" xfId="3550" xr:uid="{00000000-0005-0000-0000-0000210F0000}"/>
    <cellStyle name="Output 6 7 2 2" xfId="4207" xr:uid="{00000000-0005-0000-0000-0000220F0000}"/>
    <cellStyle name="Output 6 7 2 2 2" xfId="4955" xr:uid="{00000000-0005-0000-0000-0000240F0000}"/>
    <cellStyle name="Output 6 7 2 2 3" xfId="5431" xr:uid="{00000000-0005-0000-0000-0000240F0000}"/>
    <cellStyle name="Output 6 7 3" xfId="3885" xr:uid="{00000000-0005-0000-0000-0000230F0000}"/>
    <cellStyle name="Output 6 7 3 2" xfId="4699" xr:uid="{00000000-0005-0000-0000-0000250F0000}"/>
    <cellStyle name="Output 6 7 3 3" xfId="5113" xr:uid="{00000000-0005-0000-0000-0000250F0000}"/>
    <cellStyle name="Output 6 8" xfId="3041" xr:uid="{00000000-0005-0000-0000-0000240F0000}"/>
    <cellStyle name="Output 6 8 2" xfId="3551" xr:uid="{00000000-0005-0000-0000-0000250F0000}"/>
    <cellStyle name="Output 6 8 2 2" xfId="4208" xr:uid="{00000000-0005-0000-0000-0000260F0000}"/>
    <cellStyle name="Output 6 8 2 2 2" xfId="4956" xr:uid="{00000000-0005-0000-0000-0000280F0000}"/>
    <cellStyle name="Output 6 8 2 2 3" xfId="5432" xr:uid="{00000000-0005-0000-0000-0000280F0000}"/>
    <cellStyle name="Output 6 8 3" xfId="3886" xr:uid="{00000000-0005-0000-0000-0000270F0000}"/>
    <cellStyle name="Output 6 8 3 2" xfId="4700" xr:uid="{00000000-0005-0000-0000-0000290F0000}"/>
    <cellStyle name="Output 6 8 3 3" xfId="5114" xr:uid="{00000000-0005-0000-0000-0000290F0000}"/>
    <cellStyle name="Output 6 9" xfId="3042" xr:uid="{00000000-0005-0000-0000-0000280F0000}"/>
    <cellStyle name="Output 6 9 2" xfId="3552" xr:uid="{00000000-0005-0000-0000-0000290F0000}"/>
    <cellStyle name="Output 6 9 2 2" xfId="4209" xr:uid="{00000000-0005-0000-0000-00002A0F0000}"/>
    <cellStyle name="Output 6 9 2 2 2" xfId="4957" xr:uid="{00000000-0005-0000-0000-00002C0F0000}"/>
    <cellStyle name="Output 6 9 2 2 3" xfId="5433" xr:uid="{00000000-0005-0000-0000-00002C0F0000}"/>
    <cellStyle name="Output 6 9 3" xfId="3887" xr:uid="{00000000-0005-0000-0000-00002B0F0000}"/>
    <cellStyle name="Output 6 9 3 2" xfId="4701" xr:uid="{00000000-0005-0000-0000-00002D0F0000}"/>
    <cellStyle name="Output 6 9 3 3" xfId="5115" xr:uid="{00000000-0005-0000-0000-00002D0F0000}"/>
    <cellStyle name="Output 7" xfId="3043" xr:uid="{00000000-0005-0000-0000-00002C0F0000}"/>
    <cellStyle name="Output 7 2" xfId="3553" xr:uid="{00000000-0005-0000-0000-00002D0F0000}"/>
    <cellStyle name="Output 7 2 2" xfId="4210" xr:uid="{00000000-0005-0000-0000-00002E0F0000}"/>
    <cellStyle name="Output 7 2 2 2" xfId="4958" xr:uid="{00000000-0005-0000-0000-0000300F0000}"/>
    <cellStyle name="Output 7 2 2 3" xfId="5434" xr:uid="{00000000-0005-0000-0000-0000300F0000}"/>
    <cellStyle name="Output 7 3" xfId="3888" xr:uid="{00000000-0005-0000-0000-00002F0F0000}"/>
    <cellStyle name="Output 7 3 2" xfId="4702" xr:uid="{00000000-0005-0000-0000-0000310F0000}"/>
    <cellStyle name="Output 7 3 3" xfId="5116" xr:uid="{00000000-0005-0000-0000-0000310F0000}"/>
    <cellStyle name="Output 8" xfId="3044" xr:uid="{00000000-0005-0000-0000-0000300F0000}"/>
    <cellStyle name="Output 8 2" xfId="3554" xr:uid="{00000000-0005-0000-0000-0000310F0000}"/>
    <cellStyle name="Output 8 2 2" xfId="4211" xr:uid="{00000000-0005-0000-0000-0000320F0000}"/>
    <cellStyle name="Output 8 2 2 2" xfId="4959" xr:uid="{00000000-0005-0000-0000-0000340F0000}"/>
    <cellStyle name="Output 8 2 2 3" xfId="5435" xr:uid="{00000000-0005-0000-0000-0000340F0000}"/>
    <cellStyle name="Output 8 3" xfId="3889" xr:uid="{00000000-0005-0000-0000-0000330F0000}"/>
    <cellStyle name="Output 8 3 2" xfId="4703" xr:uid="{00000000-0005-0000-0000-0000350F0000}"/>
    <cellStyle name="Output 8 3 3" xfId="5117" xr:uid="{00000000-0005-0000-0000-0000350F0000}"/>
    <cellStyle name="Output 9" xfId="3045" xr:uid="{00000000-0005-0000-0000-0000340F0000}"/>
    <cellStyle name="Output 9 2" xfId="3555" xr:uid="{00000000-0005-0000-0000-0000350F0000}"/>
    <cellStyle name="Output 9 2 2" xfId="4212" xr:uid="{00000000-0005-0000-0000-0000360F0000}"/>
    <cellStyle name="Output 9 2 2 2" xfId="4960" xr:uid="{00000000-0005-0000-0000-0000380F0000}"/>
    <cellStyle name="Output 9 2 2 3" xfId="5436" xr:uid="{00000000-0005-0000-0000-0000380F0000}"/>
    <cellStyle name="Output 9 3" xfId="3890" xr:uid="{00000000-0005-0000-0000-0000370F0000}"/>
    <cellStyle name="Output 9 3 2" xfId="4704" xr:uid="{00000000-0005-0000-0000-0000390F0000}"/>
    <cellStyle name="Output 9 3 3" xfId="5118" xr:uid="{00000000-0005-0000-0000-0000390F0000}"/>
    <cellStyle name="Percent" xfId="1" builtinId="5"/>
    <cellStyle name="Percent 2" xfId="7" xr:uid="{00000000-0005-0000-0000-0000390F0000}"/>
    <cellStyle name="Percent 2 2" xfId="3046" xr:uid="{00000000-0005-0000-0000-00003A0F0000}"/>
    <cellStyle name="Percent 2 3" xfId="3047" xr:uid="{00000000-0005-0000-0000-00003B0F0000}"/>
    <cellStyle name="Percent 2 4" xfId="3048" xr:uid="{00000000-0005-0000-0000-00003C0F0000}"/>
    <cellStyle name="Percent 2 4 2" xfId="3556" xr:uid="{00000000-0005-0000-0000-00003D0F0000}"/>
    <cellStyle name="Percent 2 5" xfId="3265" xr:uid="{00000000-0005-0000-0000-00003E0F0000}"/>
    <cellStyle name="Percent 3" xfId="3049" xr:uid="{00000000-0005-0000-0000-00003F0F0000}"/>
    <cellStyle name="Percent 3 2" xfId="3050" xr:uid="{00000000-0005-0000-0000-0000400F0000}"/>
    <cellStyle name="Percent 4" xfId="3051" xr:uid="{00000000-0005-0000-0000-0000410F0000}"/>
    <cellStyle name="Percent 5" xfId="3269" xr:uid="{00000000-0005-0000-0000-0000420F0000}"/>
    <cellStyle name="Percent 6" xfId="3279" xr:uid="{00000000-0005-0000-0000-0000430F0000}"/>
    <cellStyle name="Pilkku_Layo9704" xfId="3052" xr:uid="{00000000-0005-0000-0000-0000440F0000}"/>
    <cellStyle name="Pyör. luku_Layo9704" xfId="3053" xr:uid="{00000000-0005-0000-0000-0000450F0000}"/>
    <cellStyle name="Pyör. valuutta_Layo9704" xfId="3054" xr:uid="{00000000-0005-0000-0000-0000460F0000}"/>
    <cellStyle name="Rossz" xfId="52" xr:uid="{00000000-0005-0000-0000-0000470F0000}"/>
    <cellStyle name="Semleges" xfId="53" xr:uid="{00000000-0005-0000-0000-0000480F0000}"/>
    <cellStyle name="Sheet Title" xfId="3637" xr:uid="{00000000-0005-0000-0000-0000490F0000}"/>
    <cellStyle name="source" xfId="3255" xr:uid="{00000000-0005-0000-0000-00004A0F0000}"/>
    <cellStyle name="Standard_M_ELE_OU_Primary" xfId="3055" xr:uid="{00000000-0005-0000-0000-00004B0F0000}"/>
    <cellStyle name="Style 21" xfId="3056" xr:uid="{00000000-0005-0000-0000-00004C0F0000}"/>
    <cellStyle name="Style 21 2" xfId="3057" xr:uid="{00000000-0005-0000-0000-00004D0F0000}"/>
    <cellStyle name="Style 21 2 2" xfId="3558" xr:uid="{00000000-0005-0000-0000-00004E0F0000}"/>
    <cellStyle name="Style 21 2 2 2" xfId="4214" xr:uid="{00000000-0005-0000-0000-00004F0F0000}"/>
    <cellStyle name="Style 21 2 2 2 2" xfId="4962" xr:uid="{00000000-0005-0000-0000-0000510F0000}"/>
    <cellStyle name="Style 21 2 2 2 3" xfId="5438" xr:uid="{00000000-0005-0000-0000-0000510F0000}"/>
    <cellStyle name="Style 21 2 3" xfId="3624" xr:uid="{00000000-0005-0000-0000-0000500F0000}"/>
    <cellStyle name="Style 21 2 3 2" xfId="4280" xr:uid="{00000000-0005-0000-0000-0000510F0000}"/>
    <cellStyle name="Style 21 2 3 2 2" xfId="5028" xr:uid="{00000000-0005-0000-0000-0000530F0000}"/>
    <cellStyle name="Style 21 2 3 2 3" xfId="5504" xr:uid="{00000000-0005-0000-0000-0000530F0000}"/>
    <cellStyle name="Style 21 2 4" xfId="3892" xr:uid="{00000000-0005-0000-0000-0000520F0000}"/>
    <cellStyle name="Style 21 2 4 2" xfId="4706" xr:uid="{00000000-0005-0000-0000-0000540F0000}"/>
    <cellStyle name="Style 21 2 4 3" xfId="5120" xr:uid="{00000000-0005-0000-0000-0000540F0000}"/>
    <cellStyle name="Style 21 3" xfId="3557" xr:uid="{00000000-0005-0000-0000-0000530F0000}"/>
    <cellStyle name="Style 21 3 2" xfId="4213" xr:uid="{00000000-0005-0000-0000-0000540F0000}"/>
    <cellStyle name="Style 21 3 2 2" xfId="4961" xr:uid="{00000000-0005-0000-0000-0000560F0000}"/>
    <cellStyle name="Style 21 3 2 3" xfId="5437" xr:uid="{00000000-0005-0000-0000-0000560F0000}"/>
    <cellStyle name="Style 21 4" xfId="3623" xr:uid="{00000000-0005-0000-0000-0000550F0000}"/>
    <cellStyle name="Style 21 4 2" xfId="4279" xr:uid="{00000000-0005-0000-0000-0000560F0000}"/>
    <cellStyle name="Style 21 4 2 2" xfId="5027" xr:uid="{00000000-0005-0000-0000-0000580F0000}"/>
    <cellStyle name="Style 21 4 2 3" xfId="5503" xr:uid="{00000000-0005-0000-0000-0000580F0000}"/>
    <cellStyle name="Style 21 5" xfId="3891" xr:uid="{00000000-0005-0000-0000-0000570F0000}"/>
    <cellStyle name="Style 21 5 2" xfId="4705" xr:uid="{00000000-0005-0000-0000-0000590F0000}"/>
    <cellStyle name="Style 21 5 3" xfId="5119" xr:uid="{00000000-0005-0000-0000-0000590F0000}"/>
    <cellStyle name="Style 22" xfId="3058" xr:uid="{00000000-0005-0000-0000-0000580F0000}"/>
    <cellStyle name="Style 22 2" xfId="3559" xr:uid="{00000000-0005-0000-0000-0000590F0000}"/>
    <cellStyle name="Style 22 2 2" xfId="4215" xr:uid="{00000000-0005-0000-0000-00005A0F0000}"/>
    <cellStyle name="Style 22 2 2 2" xfId="4963" xr:uid="{00000000-0005-0000-0000-00005C0F0000}"/>
    <cellStyle name="Style 22 2 2 3" xfId="5439" xr:uid="{00000000-0005-0000-0000-00005C0F0000}"/>
    <cellStyle name="Style 22 3" xfId="3625" xr:uid="{00000000-0005-0000-0000-00005B0F0000}"/>
    <cellStyle name="Style 22 3 2" xfId="4281" xr:uid="{00000000-0005-0000-0000-00005C0F0000}"/>
    <cellStyle name="Style 22 3 2 2" xfId="5029" xr:uid="{00000000-0005-0000-0000-00005E0F0000}"/>
    <cellStyle name="Style 22 3 2 3" xfId="5505" xr:uid="{00000000-0005-0000-0000-00005E0F0000}"/>
    <cellStyle name="Style 22 4" xfId="3893" xr:uid="{00000000-0005-0000-0000-00005D0F0000}"/>
    <cellStyle name="Style 22 4 2" xfId="4707" xr:uid="{00000000-0005-0000-0000-00005F0F0000}"/>
    <cellStyle name="Style 22 4 3" xfId="5121" xr:uid="{00000000-0005-0000-0000-00005F0F0000}"/>
    <cellStyle name="Style 23" xfId="3059" xr:uid="{00000000-0005-0000-0000-00005E0F0000}"/>
    <cellStyle name="Style 24" xfId="3060" xr:uid="{00000000-0005-0000-0000-00005F0F0000}"/>
    <cellStyle name="Style 24 2" xfId="3560" xr:uid="{00000000-0005-0000-0000-0000600F0000}"/>
    <cellStyle name="Style 24 2 2" xfId="4216" xr:uid="{00000000-0005-0000-0000-0000610F0000}"/>
    <cellStyle name="Style 24 2 2 2" xfId="4964" xr:uid="{00000000-0005-0000-0000-0000630F0000}"/>
    <cellStyle name="Style 24 2 2 3" xfId="5440" xr:uid="{00000000-0005-0000-0000-0000630F0000}"/>
    <cellStyle name="Style 24 3" xfId="3626" xr:uid="{00000000-0005-0000-0000-0000620F0000}"/>
    <cellStyle name="Style 24 3 2" xfId="4282" xr:uid="{00000000-0005-0000-0000-0000630F0000}"/>
    <cellStyle name="Style 24 3 2 2" xfId="5030" xr:uid="{00000000-0005-0000-0000-0000650F0000}"/>
    <cellStyle name="Style 24 3 2 3" xfId="5506" xr:uid="{00000000-0005-0000-0000-0000650F0000}"/>
    <cellStyle name="Style 24 4" xfId="3894" xr:uid="{00000000-0005-0000-0000-0000640F0000}"/>
    <cellStyle name="Style 24 4 2" xfId="4708" xr:uid="{00000000-0005-0000-0000-0000660F0000}"/>
    <cellStyle name="Style 24 4 3" xfId="5122" xr:uid="{00000000-0005-0000-0000-0000660F0000}"/>
    <cellStyle name="Style 25" xfId="3061" xr:uid="{00000000-0005-0000-0000-0000650F0000}"/>
    <cellStyle name="Style 25 2" xfId="3062" xr:uid="{00000000-0005-0000-0000-0000660F0000}"/>
    <cellStyle name="Style 25 2 2" xfId="3562" xr:uid="{00000000-0005-0000-0000-0000670F0000}"/>
    <cellStyle name="Style 25 2 2 2" xfId="4218" xr:uid="{00000000-0005-0000-0000-0000680F0000}"/>
    <cellStyle name="Style 25 2 2 2 2" xfId="4966" xr:uid="{00000000-0005-0000-0000-00006A0F0000}"/>
    <cellStyle name="Style 25 2 2 2 3" xfId="5442" xr:uid="{00000000-0005-0000-0000-00006A0F0000}"/>
    <cellStyle name="Style 25 2 3" xfId="3628" xr:uid="{00000000-0005-0000-0000-0000690F0000}"/>
    <cellStyle name="Style 25 2 3 2" xfId="4284" xr:uid="{00000000-0005-0000-0000-00006A0F0000}"/>
    <cellStyle name="Style 25 2 3 2 2" xfId="5032" xr:uid="{00000000-0005-0000-0000-00006C0F0000}"/>
    <cellStyle name="Style 25 2 3 2 3" xfId="5508" xr:uid="{00000000-0005-0000-0000-00006C0F0000}"/>
    <cellStyle name="Style 25 2 4" xfId="3896" xr:uid="{00000000-0005-0000-0000-00006B0F0000}"/>
    <cellStyle name="Style 25 2 4 2" xfId="4710" xr:uid="{00000000-0005-0000-0000-00006D0F0000}"/>
    <cellStyle name="Style 25 2 4 3" xfId="5124" xr:uid="{00000000-0005-0000-0000-00006D0F0000}"/>
    <cellStyle name="Style 25 3" xfId="3561" xr:uid="{00000000-0005-0000-0000-00006C0F0000}"/>
    <cellStyle name="Style 25 3 2" xfId="4217" xr:uid="{00000000-0005-0000-0000-00006D0F0000}"/>
    <cellStyle name="Style 25 3 2 2" xfId="4965" xr:uid="{00000000-0005-0000-0000-00006F0F0000}"/>
    <cellStyle name="Style 25 3 2 3" xfId="5441" xr:uid="{00000000-0005-0000-0000-00006F0F0000}"/>
    <cellStyle name="Style 25 4" xfId="3627" xr:uid="{00000000-0005-0000-0000-00006E0F0000}"/>
    <cellStyle name="Style 25 4 2" xfId="4283" xr:uid="{00000000-0005-0000-0000-00006F0F0000}"/>
    <cellStyle name="Style 25 4 2 2" xfId="5031" xr:uid="{00000000-0005-0000-0000-0000710F0000}"/>
    <cellStyle name="Style 25 4 2 3" xfId="5507" xr:uid="{00000000-0005-0000-0000-0000710F0000}"/>
    <cellStyle name="Style 25 5" xfId="3895" xr:uid="{00000000-0005-0000-0000-0000700F0000}"/>
    <cellStyle name="Style 25 5 2" xfId="4709" xr:uid="{00000000-0005-0000-0000-0000720F0000}"/>
    <cellStyle name="Style 25 5 3" xfId="5123" xr:uid="{00000000-0005-0000-0000-0000720F0000}"/>
    <cellStyle name="Style 26" xfId="3063" xr:uid="{00000000-0005-0000-0000-0000710F0000}"/>
    <cellStyle name="Sub heading - 1" xfId="3638" xr:uid="{00000000-0005-0000-0000-0000720F0000}"/>
    <cellStyle name="Számítás" xfId="54" xr:uid="{00000000-0005-0000-0000-0000730F0000}"/>
    <cellStyle name="Számítás 2" xfId="3645" xr:uid="{00000000-0005-0000-0000-0000740F0000}"/>
    <cellStyle name="Számítás 2 2" xfId="4523" xr:uid="{00000000-0005-0000-0000-0000760F0000}"/>
    <cellStyle name="Számítás 2 3" xfId="4509" xr:uid="{00000000-0005-0000-0000-0000760F0000}"/>
    <cellStyle name="Table" xfId="56" xr:uid="{00000000-0005-0000-0000-0000750F0000}"/>
    <cellStyle name="tableau | cellule | normal | decimal 1" xfId="3256" xr:uid="{00000000-0005-0000-0000-0000760F0000}"/>
    <cellStyle name="tableau | cellule | normal | decimal 1 2" xfId="3959" xr:uid="{00000000-0005-0000-0000-0000770F0000}"/>
    <cellStyle name="tableau | cellule | normal | decimal 1 2 2" xfId="4771" xr:uid="{00000000-0005-0000-0000-0000790F0000}"/>
    <cellStyle name="tableau | cellule | normal | decimal 1 2 3" xfId="5186" xr:uid="{00000000-0005-0000-0000-0000790F0000}"/>
    <cellStyle name="tableau | cellule | normal | pourcentage | decimal 1" xfId="3257" xr:uid="{00000000-0005-0000-0000-0000780F0000}"/>
    <cellStyle name="tableau | cellule | normal | pourcentage | decimal 1 2" xfId="3960" xr:uid="{00000000-0005-0000-0000-0000790F0000}"/>
    <cellStyle name="tableau | cellule | normal | pourcentage | decimal 1 2 2" xfId="4772" xr:uid="{00000000-0005-0000-0000-00007B0F0000}"/>
    <cellStyle name="tableau | cellule | normal | pourcentage | decimal 1 2 3" xfId="5187" xr:uid="{00000000-0005-0000-0000-00007B0F0000}"/>
    <cellStyle name="tableau | cellule | total | decimal 1" xfId="3258" xr:uid="{00000000-0005-0000-0000-00007A0F0000}"/>
    <cellStyle name="tableau | cellule | total | decimal 1 2" xfId="3961" xr:uid="{00000000-0005-0000-0000-00007B0F0000}"/>
    <cellStyle name="tableau | cellule | total | decimal 1 2 2" xfId="4773" xr:uid="{00000000-0005-0000-0000-00007D0F0000}"/>
    <cellStyle name="tableau | cellule | total | decimal 1 2 3" xfId="5188" xr:uid="{00000000-0005-0000-0000-00007D0F0000}"/>
    <cellStyle name="tableau | coin superieur gauche" xfId="3259" xr:uid="{00000000-0005-0000-0000-00007C0F0000}"/>
    <cellStyle name="tableau | coin superieur gauche 2" xfId="3962" xr:uid="{00000000-0005-0000-0000-00007D0F0000}"/>
    <cellStyle name="tableau | coin superieur gauche 2 2" xfId="4774" xr:uid="{00000000-0005-0000-0000-00007F0F0000}"/>
    <cellStyle name="tableau | coin superieur gauche 2 3" xfId="5189" xr:uid="{00000000-0005-0000-0000-00007F0F0000}"/>
    <cellStyle name="tableau | entete-colonne | series" xfId="3260" xr:uid="{00000000-0005-0000-0000-00007E0F0000}"/>
    <cellStyle name="tableau | entete-colonne | series 2" xfId="3963" xr:uid="{00000000-0005-0000-0000-00007F0F0000}"/>
    <cellStyle name="tableau | entete-colonne | series 2 2" xfId="4775" xr:uid="{00000000-0005-0000-0000-0000810F0000}"/>
    <cellStyle name="tableau | entete-colonne | series 2 3" xfId="5190" xr:uid="{00000000-0005-0000-0000-0000810F0000}"/>
    <cellStyle name="tableau | entete-ligne | normal" xfId="3261" xr:uid="{00000000-0005-0000-0000-0000800F0000}"/>
    <cellStyle name="tableau | entete-ligne | normal 2" xfId="3964" xr:uid="{00000000-0005-0000-0000-0000810F0000}"/>
    <cellStyle name="tableau | entete-ligne | normal 2 2" xfId="4776" xr:uid="{00000000-0005-0000-0000-0000830F0000}"/>
    <cellStyle name="tableau | entete-ligne | normal 2 3" xfId="5191" xr:uid="{00000000-0005-0000-0000-0000830F0000}"/>
    <cellStyle name="tableau | entete-ligne | total" xfId="3262" xr:uid="{00000000-0005-0000-0000-0000820F0000}"/>
    <cellStyle name="tableau | entete-ligne | total 2" xfId="3965" xr:uid="{00000000-0005-0000-0000-0000830F0000}"/>
    <cellStyle name="tableau | entete-ligne | total 2 2" xfId="4777" xr:uid="{00000000-0005-0000-0000-0000850F0000}"/>
    <cellStyle name="tableau | entete-ligne | total 2 3" xfId="5192" xr:uid="{00000000-0005-0000-0000-0000850F0000}"/>
    <cellStyle name="tableau | ligne-titre | niveau1" xfId="3263" xr:uid="{00000000-0005-0000-0000-0000840F0000}"/>
    <cellStyle name="tableau | ligne-titre | niveau1 2" xfId="3966" xr:uid="{00000000-0005-0000-0000-0000850F0000}"/>
    <cellStyle name="tableau | ligne-titre | niveau1 2 2" xfId="4778" xr:uid="{00000000-0005-0000-0000-0000870F0000}"/>
    <cellStyle name="tableau | ligne-titre | niveau1 2 3" xfId="5193" xr:uid="{00000000-0005-0000-0000-0000870F0000}"/>
    <cellStyle name="tableau | ligne-titre | niveau2" xfId="3264" xr:uid="{00000000-0005-0000-0000-0000860F0000}"/>
    <cellStyle name="tableau | ligne-titre | niveau2 2" xfId="3967" xr:uid="{00000000-0005-0000-0000-0000870F0000}"/>
    <cellStyle name="tableau | ligne-titre | niveau2 2 2" xfId="4779" xr:uid="{00000000-0005-0000-0000-0000890F0000}"/>
    <cellStyle name="tableau | ligne-titre | niveau2 2 3" xfId="5194" xr:uid="{00000000-0005-0000-0000-0000890F0000}"/>
    <cellStyle name="Testo avviso" xfId="4330" xr:uid="{00000000-0005-0000-0000-0000880F0000}"/>
    <cellStyle name="Testo descrittivo" xfId="4331" xr:uid="{00000000-0005-0000-0000-0000890F0000}"/>
    <cellStyle name="Title 10" xfId="3064" xr:uid="{00000000-0005-0000-0000-00008A0F0000}"/>
    <cellStyle name="Title 2" xfId="3065" xr:uid="{00000000-0005-0000-0000-00008B0F0000}"/>
    <cellStyle name="Title 2 10" xfId="3066" xr:uid="{00000000-0005-0000-0000-00008C0F0000}"/>
    <cellStyle name="Title 2 11" xfId="3067" xr:uid="{00000000-0005-0000-0000-00008D0F0000}"/>
    <cellStyle name="Title 2 2" xfId="3068" xr:uid="{00000000-0005-0000-0000-00008E0F0000}"/>
    <cellStyle name="Title 2 3" xfId="3069" xr:uid="{00000000-0005-0000-0000-00008F0F0000}"/>
    <cellStyle name="Title 2 4" xfId="3070" xr:uid="{00000000-0005-0000-0000-0000900F0000}"/>
    <cellStyle name="Title 2 5" xfId="3071" xr:uid="{00000000-0005-0000-0000-0000910F0000}"/>
    <cellStyle name="Title 2 6" xfId="3072" xr:uid="{00000000-0005-0000-0000-0000920F0000}"/>
    <cellStyle name="Title 2 7" xfId="3073" xr:uid="{00000000-0005-0000-0000-0000930F0000}"/>
    <cellStyle name="Title 2 8" xfId="3074" xr:uid="{00000000-0005-0000-0000-0000940F0000}"/>
    <cellStyle name="Title 2 9" xfId="3075" xr:uid="{00000000-0005-0000-0000-0000950F0000}"/>
    <cellStyle name="Title 3" xfId="3076" xr:uid="{00000000-0005-0000-0000-0000960F0000}"/>
    <cellStyle name="Title 3 10" xfId="3077" xr:uid="{00000000-0005-0000-0000-0000970F0000}"/>
    <cellStyle name="Title 3 11" xfId="3078" xr:uid="{00000000-0005-0000-0000-0000980F0000}"/>
    <cellStyle name="Title 3 2" xfId="3079" xr:uid="{00000000-0005-0000-0000-0000990F0000}"/>
    <cellStyle name="Title 3 3" xfId="3080" xr:uid="{00000000-0005-0000-0000-00009A0F0000}"/>
    <cellStyle name="Title 3 4" xfId="3081" xr:uid="{00000000-0005-0000-0000-00009B0F0000}"/>
    <cellStyle name="Title 3 5" xfId="3082" xr:uid="{00000000-0005-0000-0000-00009C0F0000}"/>
    <cellStyle name="Title 3 6" xfId="3083" xr:uid="{00000000-0005-0000-0000-00009D0F0000}"/>
    <cellStyle name="Title 3 7" xfId="3084" xr:uid="{00000000-0005-0000-0000-00009E0F0000}"/>
    <cellStyle name="Title 3 8" xfId="3085" xr:uid="{00000000-0005-0000-0000-00009F0F0000}"/>
    <cellStyle name="Title 3 9" xfId="3086" xr:uid="{00000000-0005-0000-0000-0000A00F0000}"/>
    <cellStyle name="Title 4" xfId="3087" xr:uid="{00000000-0005-0000-0000-0000A10F0000}"/>
    <cellStyle name="Title 4 10" xfId="3088" xr:uid="{00000000-0005-0000-0000-0000A20F0000}"/>
    <cellStyle name="Title 4 11" xfId="3089" xr:uid="{00000000-0005-0000-0000-0000A30F0000}"/>
    <cellStyle name="Title 4 2" xfId="3090" xr:uid="{00000000-0005-0000-0000-0000A40F0000}"/>
    <cellStyle name="Title 4 3" xfId="3091" xr:uid="{00000000-0005-0000-0000-0000A50F0000}"/>
    <cellStyle name="Title 4 4" xfId="3092" xr:uid="{00000000-0005-0000-0000-0000A60F0000}"/>
    <cellStyle name="Title 4 5" xfId="3093" xr:uid="{00000000-0005-0000-0000-0000A70F0000}"/>
    <cellStyle name="Title 4 6" xfId="3094" xr:uid="{00000000-0005-0000-0000-0000A80F0000}"/>
    <cellStyle name="Title 4 7" xfId="3095" xr:uid="{00000000-0005-0000-0000-0000A90F0000}"/>
    <cellStyle name="Title 4 8" xfId="3096" xr:uid="{00000000-0005-0000-0000-0000AA0F0000}"/>
    <cellStyle name="Title 4 9" xfId="3097" xr:uid="{00000000-0005-0000-0000-0000AB0F0000}"/>
    <cellStyle name="Title 5" xfId="3098" xr:uid="{00000000-0005-0000-0000-0000AC0F0000}"/>
    <cellStyle name="Title 5 10" xfId="3099" xr:uid="{00000000-0005-0000-0000-0000AD0F0000}"/>
    <cellStyle name="Title 5 11" xfId="3100" xr:uid="{00000000-0005-0000-0000-0000AE0F0000}"/>
    <cellStyle name="Title 5 2" xfId="3101" xr:uid="{00000000-0005-0000-0000-0000AF0F0000}"/>
    <cellStyle name="Title 5 3" xfId="3102" xr:uid="{00000000-0005-0000-0000-0000B00F0000}"/>
    <cellStyle name="Title 5 4" xfId="3103" xr:uid="{00000000-0005-0000-0000-0000B10F0000}"/>
    <cellStyle name="Title 5 5" xfId="3104" xr:uid="{00000000-0005-0000-0000-0000B20F0000}"/>
    <cellStyle name="Title 5 6" xfId="3105" xr:uid="{00000000-0005-0000-0000-0000B30F0000}"/>
    <cellStyle name="Title 5 7" xfId="3106" xr:uid="{00000000-0005-0000-0000-0000B40F0000}"/>
    <cellStyle name="Title 5 8" xfId="3107" xr:uid="{00000000-0005-0000-0000-0000B50F0000}"/>
    <cellStyle name="Title 5 9" xfId="3108" xr:uid="{00000000-0005-0000-0000-0000B60F0000}"/>
    <cellStyle name="Title 6" xfId="3109" xr:uid="{00000000-0005-0000-0000-0000B70F0000}"/>
    <cellStyle name="Title 6 10" xfId="3110" xr:uid="{00000000-0005-0000-0000-0000B80F0000}"/>
    <cellStyle name="Title 6 11" xfId="3111" xr:uid="{00000000-0005-0000-0000-0000B90F0000}"/>
    <cellStyle name="Title 6 2" xfId="3112" xr:uid="{00000000-0005-0000-0000-0000BA0F0000}"/>
    <cellStyle name="Title 6 3" xfId="3113" xr:uid="{00000000-0005-0000-0000-0000BB0F0000}"/>
    <cellStyle name="Title 6 4" xfId="3114" xr:uid="{00000000-0005-0000-0000-0000BC0F0000}"/>
    <cellStyle name="Title 6 5" xfId="3115" xr:uid="{00000000-0005-0000-0000-0000BD0F0000}"/>
    <cellStyle name="Title 6 6" xfId="3116" xr:uid="{00000000-0005-0000-0000-0000BE0F0000}"/>
    <cellStyle name="Title 6 7" xfId="3117" xr:uid="{00000000-0005-0000-0000-0000BF0F0000}"/>
    <cellStyle name="Title 6 8" xfId="3118" xr:uid="{00000000-0005-0000-0000-0000C00F0000}"/>
    <cellStyle name="Title 6 9" xfId="3119" xr:uid="{00000000-0005-0000-0000-0000C10F0000}"/>
    <cellStyle name="Title 7" xfId="3120" xr:uid="{00000000-0005-0000-0000-0000C20F0000}"/>
    <cellStyle name="Title 8" xfId="3121" xr:uid="{00000000-0005-0000-0000-0000C30F0000}"/>
    <cellStyle name="Title 9" xfId="3122" xr:uid="{00000000-0005-0000-0000-0000C40F0000}"/>
    <cellStyle name="Titolo" xfId="4332" xr:uid="{00000000-0005-0000-0000-0000C50F0000}"/>
    <cellStyle name="Titolo 1" xfId="4333" xr:uid="{00000000-0005-0000-0000-0000C60F0000}"/>
    <cellStyle name="Titolo 2" xfId="4334" xr:uid="{00000000-0005-0000-0000-0000C70F0000}"/>
    <cellStyle name="Titolo 3" xfId="4335" xr:uid="{00000000-0005-0000-0000-0000C80F0000}"/>
    <cellStyle name="Titolo 4" xfId="4336" xr:uid="{00000000-0005-0000-0000-0000C90F0000}"/>
    <cellStyle name="Total 10" xfId="3123" xr:uid="{00000000-0005-0000-0000-0000CA0F0000}"/>
    <cellStyle name="Total 10 2" xfId="3563" xr:uid="{00000000-0005-0000-0000-0000CB0F0000}"/>
    <cellStyle name="Total 10 2 2" xfId="4219" xr:uid="{00000000-0005-0000-0000-0000CC0F0000}"/>
    <cellStyle name="Total 10 2 2 2" xfId="4967" xr:uid="{00000000-0005-0000-0000-0000CE0F0000}"/>
    <cellStyle name="Total 10 2 2 3" xfId="5443" xr:uid="{00000000-0005-0000-0000-0000CE0F0000}"/>
    <cellStyle name="Total 10 3" xfId="3897" xr:uid="{00000000-0005-0000-0000-0000CD0F0000}"/>
    <cellStyle name="Total 10 3 2" xfId="4711" xr:uid="{00000000-0005-0000-0000-0000CF0F0000}"/>
    <cellStyle name="Total 10 3 3" xfId="5125" xr:uid="{00000000-0005-0000-0000-0000CF0F0000}"/>
    <cellStyle name="Total 2" xfId="3124" xr:uid="{00000000-0005-0000-0000-0000CE0F0000}"/>
    <cellStyle name="Total 2 10" xfId="3125" xr:uid="{00000000-0005-0000-0000-0000CF0F0000}"/>
    <cellStyle name="Total 2 10 2" xfId="3565" xr:uid="{00000000-0005-0000-0000-0000D00F0000}"/>
    <cellStyle name="Total 2 10 2 2" xfId="4221" xr:uid="{00000000-0005-0000-0000-0000D10F0000}"/>
    <cellStyle name="Total 2 10 2 2 2" xfId="4969" xr:uid="{00000000-0005-0000-0000-0000D30F0000}"/>
    <cellStyle name="Total 2 10 2 2 3" xfId="5445" xr:uid="{00000000-0005-0000-0000-0000D30F0000}"/>
    <cellStyle name="Total 2 10 3" xfId="3899" xr:uid="{00000000-0005-0000-0000-0000D20F0000}"/>
    <cellStyle name="Total 2 10 3 2" xfId="4713" xr:uid="{00000000-0005-0000-0000-0000D40F0000}"/>
    <cellStyle name="Total 2 10 3 3" xfId="5127" xr:uid="{00000000-0005-0000-0000-0000D40F0000}"/>
    <cellStyle name="Total 2 11" xfId="3126" xr:uid="{00000000-0005-0000-0000-0000D30F0000}"/>
    <cellStyle name="Total 2 11 2" xfId="3566" xr:uid="{00000000-0005-0000-0000-0000D40F0000}"/>
    <cellStyle name="Total 2 11 2 2" xfId="4222" xr:uid="{00000000-0005-0000-0000-0000D50F0000}"/>
    <cellStyle name="Total 2 11 2 2 2" xfId="4970" xr:uid="{00000000-0005-0000-0000-0000D70F0000}"/>
    <cellStyle name="Total 2 11 2 2 3" xfId="5446" xr:uid="{00000000-0005-0000-0000-0000D70F0000}"/>
    <cellStyle name="Total 2 11 3" xfId="3900" xr:uid="{00000000-0005-0000-0000-0000D60F0000}"/>
    <cellStyle name="Total 2 11 3 2" xfId="4714" xr:uid="{00000000-0005-0000-0000-0000D80F0000}"/>
    <cellStyle name="Total 2 11 3 3" xfId="5128" xr:uid="{00000000-0005-0000-0000-0000D80F0000}"/>
    <cellStyle name="Total 2 12" xfId="3564" xr:uid="{00000000-0005-0000-0000-0000D70F0000}"/>
    <cellStyle name="Total 2 12 2" xfId="4220" xr:uid="{00000000-0005-0000-0000-0000D80F0000}"/>
    <cellStyle name="Total 2 12 2 2" xfId="4968" xr:uid="{00000000-0005-0000-0000-0000DA0F0000}"/>
    <cellStyle name="Total 2 12 2 3" xfId="5444" xr:uid="{00000000-0005-0000-0000-0000DA0F0000}"/>
    <cellStyle name="Total 2 13" xfId="3898" xr:uid="{00000000-0005-0000-0000-0000D90F0000}"/>
    <cellStyle name="Total 2 13 2" xfId="4712" xr:uid="{00000000-0005-0000-0000-0000DB0F0000}"/>
    <cellStyle name="Total 2 13 3" xfId="5126" xr:uid="{00000000-0005-0000-0000-0000DB0F0000}"/>
    <cellStyle name="Total 2 2" xfId="3127" xr:uid="{00000000-0005-0000-0000-0000DA0F0000}"/>
    <cellStyle name="Total 2 2 2" xfId="3567" xr:uid="{00000000-0005-0000-0000-0000DB0F0000}"/>
    <cellStyle name="Total 2 2 2 2" xfId="4223" xr:uid="{00000000-0005-0000-0000-0000DC0F0000}"/>
    <cellStyle name="Total 2 2 2 2 2" xfId="4971" xr:uid="{00000000-0005-0000-0000-0000DE0F0000}"/>
    <cellStyle name="Total 2 2 2 2 3" xfId="5447" xr:uid="{00000000-0005-0000-0000-0000DE0F0000}"/>
    <cellStyle name="Total 2 2 3" xfId="3901" xr:uid="{00000000-0005-0000-0000-0000DD0F0000}"/>
    <cellStyle name="Total 2 2 3 2" xfId="4715" xr:uid="{00000000-0005-0000-0000-0000DF0F0000}"/>
    <cellStyle name="Total 2 2 3 3" xfId="5129" xr:uid="{00000000-0005-0000-0000-0000DF0F0000}"/>
    <cellStyle name="Total 2 3" xfId="3128" xr:uid="{00000000-0005-0000-0000-0000DE0F0000}"/>
    <cellStyle name="Total 2 3 2" xfId="3568" xr:uid="{00000000-0005-0000-0000-0000DF0F0000}"/>
    <cellStyle name="Total 2 3 2 2" xfId="4224" xr:uid="{00000000-0005-0000-0000-0000E00F0000}"/>
    <cellStyle name="Total 2 3 2 2 2" xfId="4972" xr:uid="{00000000-0005-0000-0000-0000E20F0000}"/>
    <cellStyle name="Total 2 3 2 2 3" xfId="5448" xr:uid="{00000000-0005-0000-0000-0000E20F0000}"/>
    <cellStyle name="Total 2 3 3" xfId="3902" xr:uid="{00000000-0005-0000-0000-0000E10F0000}"/>
    <cellStyle name="Total 2 3 3 2" xfId="4716" xr:uid="{00000000-0005-0000-0000-0000E30F0000}"/>
    <cellStyle name="Total 2 3 3 3" xfId="5130" xr:uid="{00000000-0005-0000-0000-0000E30F0000}"/>
    <cellStyle name="Total 2 4" xfId="3129" xr:uid="{00000000-0005-0000-0000-0000E20F0000}"/>
    <cellStyle name="Total 2 4 2" xfId="3569" xr:uid="{00000000-0005-0000-0000-0000E30F0000}"/>
    <cellStyle name="Total 2 4 2 2" xfId="4225" xr:uid="{00000000-0005-0000-0000-0000E40F0000}"/>
    <cellStyle name="Total 2 4 2 2 2" xfId="4973" xr:uid="{00000000-0005-0000-0000-0000E60F0000}"/>
    <cellStyle name="Total 2 4 2 2 3" xfId="5449" xr:uid="{00000000-0005-0000-0000-0000E60F0000}"/>
    <cellStyle name="Total 2 4 3" xfId="3903" xr:uid="{00000000-0005-0000-0000-0000E50F0000}"/>
    <cellStyle name="Total 2 4 3 2" xfId="4717" xr:uid="{00000000-0005-0000-0000-0000E70F0000}"/>
    <cellStyle name="Total 2 4 3 3" xfId="5131" xr:uid="{00000000-0005-0000-0000-0000E70F0000}"/>
    <cellStyle name="Total 2 5" xfId="3130" xr:uid="{00000000-0005-0000-0000-0000E60F0000}"/>
    <cellStyle name="Total 2 5 2" xfId="3570" xr:uid="{00000000-0005-0000-0000-0000E70F0000}"/>
    <cellStyle name="Total 2 5 2 2" xfId="4226" xr:uid="{00000000-0005-0000-0000-0000E80F0000}"/>
    <cellStyle name="Total 2 5 2 2 2" xfId="4974" xr:uid="{00000000-0005-0000-0000-0000EA0F0000}"/>
    <cellStyle name="Total 2 5 2 2 3" xfId="5450" xr:uid="{00000000-0005-0000-0000-0000EA0F0000}"/>
    <cellStyle name="Total 2 5 3" xfId="3904" xr:uid="{00000000-0005-0000-0000-0000E90F0000}"/>
    <cellStyle name="Total 2 5 3 2" xfId="4718" xr:uid="{00000000-0005-0000-0000-0000EB0F0000}"/>
    <cellStyle name="Total 2 5 3 3" xfId="5132" xr:uid="{00000000-0005-0000-0000-0000EB0F0000}"/>
    <cellStyle name="Total 2 6" xfId="3131" xr:uid="{00000000-0005-0000-0000-0000EA0F0000}"/>
    <cellStyle name="Total 2 6 2" xfId="3571" xr:uid="{00000000-0005-0000-0000-0000EB0F0000}"/>
    <cellStyle name="Total 2 6 2 2" xfId="4227" xr:uid="{00000000-0005-0000-0000-0000EC0F0000}"/>
    <cellStyle name="Total 2 6 2 2 2" xfId="4975" xr:uid="{00000000-0005-0000-0000-0000EE0F0000}"/>
    <cellStyle name="Total 2 6 2 2 3" xfId="5451" xr:uid="{00000000-0005-0000-0000-0000EE0F0000}"/>
    <cellStyle name="Total 2 6 3" xfId="3905" xr:uid="{00000000-0005-0000-0000-0000ED0F0000}"/>
    <cellStyle name="Total 2 6 3 2" xfId="4719" xr:uid="{00000000-0005-0000-0000-0000EF0F0000}"/>
    <cellStyle name="Total 2 6 3 3" xfId="5133" xr:uid="{00000000-0005-0000-0000-0000EF0F0000}"/>
    <cellStyle name="Total 2 7" xfId="3132" xr:uid="{00000000-0005-0000-0000-0000EE0F0000}"/>
    <cellStyle name="Total 2 7 2" xfId="3572" xr:uid="{00000000-0005-0000-0000-0000EF0F0000}"/>
    <cellStyle name="Total 2 7 2 2" xfId="4228" xr:uid="{00000000-0005-0000-0000-0000F00F0000}"/>
    <cellStyle name="Total 2 7 2 2 2" xfId="4976" xr:uid="{00000000-0005-0000-0000-0000F20F0000}"/>
    <cellStyle name="Total 2 7 2 2 3" xfId="5452" xr:uid="{00000000-0005-0000-0000-0000F20F0000}"/>
    <cellStyle name="Total 2 7 3" xfId="3906" xr:uid="{00000000-0005-0000-0000-0000F10F0000}"/>
    <cellStyle name="Total 2 7 3 2" xfId="4720" xr:uid="{00000000-0005-0000-0000-0000F30F0000}"/>
    <cellStyle name="Total 2 7 3 3" xfId="5134" xr:uid="{00000000-0005-0000-0000-0000F30F0000}"/>
    <cellStyle name="Total 2 8" xfId="3133" xr:uid="{00000000-0005-0000-0000-0000F20F0000}"/>
    <cellStyle name="Total 2 8 2" xfId="3573" xr:uid="{00000000-0005-0000-0000-0000F30F0000}"/>
    <cellStyle name="Total 2 8 2 2" xfId="4229" xr:uid="{00000000-0005-0000-0000-0000F40F0000}"/>
    <cellStyle name="Total 2 8 2 2 2" xfId="4977" xr:uid="{00000000-0005-0000-0000-0000F60F0000}"/>
    <cellStyle name="Total 2 8 2 2 3" xfId="5453" xr:uid="{00000000-0005-0000-0000-0000F60F0000}"/>
    <cellStyle name="Total 2 8 3" xfId="3907" xr:uid="{00000000-0005-0000-0000-0000F50F0000}"/>
    <cellStyle name="Total 2 8 3 2" xfId="4721" xr:uid="{00000000-0005-0000-0000-0000F70F0000}"/>
    <cellStyle name="Total 2 8 3 3" xfId="5135" xr:uid="{00000000-0005-0000-0000-0000F70F0000}"/>
    <cellStyle name="Total 2 9" xfId="3134" xr:uid="{00000000-0005-0000-0000-0000F60F0000}"/>
    <cellStyle name="Total 2 9 2" xfId="3574" xr:uid="{00000000-0005-0000-0000-0000F70F0000}"/>
    <cellStyle name="Total 2 9 2 2" xfId="4230" xr:uid="{00000000-0005-0000-0000-0000F80F0000}"/>
    <cellStyle name="Total 2 9 2 2 2" xfId="4978" xr:uid="{00000000-0005-0000-0000-0000FA0F0000}"/>
    <cellStyle name="Total 2 9 2 2 3" xfId="5454" xr:uid="{00000000-0005-0000-0000-0000FA0F0000}"/>
    <cellStyle name="Total 2 9 3" xfId="3908" xr:uid="{00000000-0005-0000-0000-0000F90F0000}"/>
    <cellStyle name="Total 2 9 3 2" xfId="4722" xr:uid="{00000000-0005-0000-0000-0000FB0F0000}"/>
    <cellStyle name="Total 2 9 3 3" xfId="5136" xr:uid="{00000000-0005-0000-0000-0000FB0F0000}"/>
    <cellStyle name="Total 3" xfId="3135" xr:uid="{00000000-0005-0000-0000-0000FA0F0000}"/>
    <cellStyle name="Total 3 10" xfId="3136" xr:uid="{00000000-0005-0000-0000-0000FB0F0000}"/>
    <cellStyle name="Total 3 10 2" xfId="3576" xr:uid="{00000000-0005-0000-0000-0000FC0F0000}"/>
    <cellStyle name="Total 3 10 2 2" xfId="4232" xr:uid="{00000000-0005-0000-0000-0000FD0F0000}"/>
    <cellStyle name="Total 3 10 2 2 2" xfId="4980" xr:uid="{00000000-0005-0000-0000-0000FF0F0000}"/>
    <cellStyle name="Total 3 10 2 2 3" xfId="5456" xr:uid="{00000000-0005-0000-0000-0000FF0F0000}"/>
    <cellStyle name="Total 3 10 3" xfId="3910" xr:uid="{00000000-0005-0000-0000-0000FE0F0000}"/>
    <cellStyle name="Total 3 10 3 2" xfId="4724" xr:uid="{00000000-0005-0000-0000-000000100000}"/>
    <cellStyle name="Total 3 10 3 3" xfId="5138" xr:uid="{00000000-0005-0000-0000-000000100000}"/>
    <cellStyle name="Total 3 11" xfId="3137" xr:uid="{00000000-0005-0000-0000-0000FF0F0000}"/>
    <cellStyle name="Total 3 11 2" xfId="3577" xr:uid="{00000000-0005-0000-0000-000000100000}"/>
    <cellStyle name="Total 3 11 2 2" xfId="4233" xr:uid="{00000000-0005-0000-0000-000001100000}"/>
    <cellStyle name="Total 3 11 2 2 2" xfId="4981" xr:uid="{00000000-0005-0000-0000-000003100000}"/>
    <cellStyle name="Total 3 11 2 2 3" xfId="5457" xr:uid="{00000000-0005-0000-0000-000003100000}"/>
    <cellStyle name="Total 3 11 3" xfId="3911" xr:uid="{00000000-0005-0000-0000-000002100000}"/>
    <cellStyle name="Total 3 11 3 2" xfId="4725" xr:uid="{00000000-0005-0000-0000-000004100000}"/>
    <cellStyle name="Total 3 11 3 3" xfId="5139" xr:uid="{00000000-0005-0000-0000-000004100000}"/>
    <cellStyle name="Total 3 12" xfId="3575" xr:uid="{00000000-0005-0000-0000-000003100000}"/>
    <cellStyle name="Total 3 12 2" xfId="4231" xr:uid="{00000000-0005-0000-0000-000004100000}"/>
    <cellStyle name="Total 3 12 2 2" xfId="4979" xr:uid="{00000000-0005-0000-0000-000006100000}"/>
    <cellStyle name="Total 3 12 2 3" xfId="5455" xr:uid="{00000000-0005-0000-0000-000006100000}"/>
    <cellStyle name="Total 3 13" xfId="3909" xr:uid="{00000000-0005-0000-0000-000005100000}"/>
    <cellStyle name="Total 3 13 2" xfId="4723" xr:uid="{00000000-0005-0000-0000-000007100000}"/>
    <cellStyle name="Total 3 13 3" xfId="5137" xr:uid="{00000000-0005-0000-0000-000007100000}"/>
    <cellStyle name="Total 3 2" xfId="3138" xr:uid="{00000000-0005-0000-0000-000006100000}"/>
    <cellStyle name="Total 3 2 2" xfId="3578" xr:uid="{00000000-0005-0000-0000-000007100000}"/>
    <cellStyle name="Total 3 2 2 2" xfId="4234" xr:uid="{00000000-0005-0000-0000-000008100000}"/>
    <cellStyle name="Total 3 2 2 2 2" xfId="4982" xr:uid="{00000000-0005-0000-0000-00000A100000}"/>
    <cellStyle name="Total 3 2 2 2 3" xfId="5458" xr:uid="{00000000-0005-0000-0000-00000A100000}"/>
    <cellStyle name="Total 3 2 3" xfId="3912" xr:uid="{00000000-0005-0000-0000-000009100000}"/>
    <cellStyle name="Total 3 2 3 2" xfId="4726" xr:uid="{00000000-0005-0000-0000-00000B100000}"/>
    <cellStyle name="Total 3 2 3 3" xfId="5140" xr:uid="{00000000-0005-0000-0000-00000B100000}"/>
    <cellStyle name="Total 3 3" xfId="3139" xr:uid="{00000000-0005-0000-0000-00000A100000}"/>
    <cellStyle name="Total 3 3 2" xfId="3579" xr:uid="{00000000-0005-0000-0000-00000B100000}"/>
    <cellStyle name="Total 3 3 2 2" xfId="4235" xr:uid="{00000000-0005-0000-0000-00000C100000}"/>
    <cellStyle name="Total 3 3 2 2 2" xfId="4983" xr:uid="{00000000-0005-0000-0000-00000E100000}"/>
    <cellStyle name="Total 3 3 2 2 3" xfId="5459" xr:uid="{00000000-0005-0000-0000-00000E100000}"/>
    <cellStyle name="Total 3 3 3" xfId="3913" xr:uid="{00000000-0005-0000-0000-00000D100000}"/>
    <cellStyle name="Total 3 3 3 2" xfId="4727" xr:uid="{00000000-0005-0000-0000-00000F100000}"/>
    <cellStyle name="Total 3 3 3 3" xfId="5141" xr:uid="{00000000-0005-0000-0000-00000F100000}"/>
    <cellStyle name="Total 3 4" xfId="3140" xr:uid="{00000000-0005-0000-0000-00000E100000}"/>
    <cellStyle name="Total 3 4 2" xfId="3580" xr:uid="{00000000-0005-0000-0000-00000F100000}"/>
    <cellStyle name="Total 3 4 2 2" xfId="4236" xr:uid="{00000000-0005-0000-0000-000010100000}"/>
    <cellStyle name="Total 3 4 2 2 2" xfId="4984" xr:uid="{00000000-0005-0000-0000-000012100000}"/>
    <cellStyle name="Total 3 4 2 2 3" xfId="5460" xr:uid="{00000000-0005-0000-0000-000012100000}"/>
    <cellStyle name="Total 3 4 3" xfId="3914" xr:uid="{00000000-0005-0000-0000-000011100000}"/>
    <cellStyle name="Total 3 4 3 2" xfId="4728" xr:uid="{00000000-0005-0000-0000-000013100000}"/>
    <cellStyle name="Total 3 4 3 3" xfId="5142" xr:uid="{00000000-0005-0000-0000-000013100000}"/>
    <cellStyle name="Total 3 5" xfId="3141" xr:uid="{00000000-0005-0000-0000-000012100000}"/>
    <cellStyle name="Total 3 5 2" xfId="3581" xr:uid="{00000000-0005-0000-0000-000013100000}"/>
    <cellStyle name="Total 3 5 2 2" xfId="4237" xr:uid="{00000000-0005-0000-0000-000014100000}"/>
    <cellStyle name="Total 3 5 2 2 2" xfId="4985" xr:uid="{00000000-0005-0000-0000-000016100000}"/>
    <cellStyle name="Total 3 5 2 2 3" xfId="5461" xr:uid="{00000000-0005-0000-0000-000016100000}"/>
    <cellStyle name="Total 3 5 3" xfId="3915" xr:uid="{00000000-0005-0000-0000-000015100000}"/>
    <cellStyle name="Total 3 5 3 2" xfId="4729" xr:uid="{00000000-0005-0000-0000-000017100000}"/>
    <cellStyle name="Total 3 5 3 3" xfId="5143" xr:uid="{00000000-0005-0000-0000-000017100000}"/>
    <cellStyle name="Total 3 6" xfId="3142" xr:uid="{00000000-0005-0000-0000-000016100000}"/>
    <cellStyle name="Total 3 6 2" xfId="3582" xr:uid="{00000000-0005-0000-0000-000017100000}"/>
    <cellStyle name="Total 3 6 2 2" xfId="4238" xr:uid="{00000000-0005-0000-0000-000018100000}"/>
    <cellStyle name="Total 3 6 2 2 2" xfId="4986" xr:uid="{00000000-0005-0000-0000-00001A100000}"/>
    <cellStyle name="Total 3 6 2 2 3" xfId="5462" xr:uid="{00000000-0005-0000-0000-00001A100000}"/>
    <cellStyle name="Total 3 6 3" xfId="3916" xr:uid="{00000000-0005-0000-0000-000019100000}"/>
    <cellStyle name="Total 3 6 3 2" xfId="4730" xr:uid="{00000000-0005-0000-0000-00001B100000}"/>
    <cellStyle name="Total 3 6 3 3" xfId="5144" xr:uid="{00000000-0005-0000-0000-00001B100000}"/>
    <cellStyle name="Total 3 7" xfId="3143" xr:uid="{00000000-0005-0000-0000-00001A100000}"/>
    <cellStyle name="Total 3 7 2" xfId="3583" xr:uid="{00000000-0005-0000-0000-00001B100000}"/>
    <cellStyle name="Total 3 7 2 2" xfId="4239" xr:uid="{00000000-0005-0000-0000-00001C100000}"/>
    <cellStyle name="Total 3 7 2 2 2" xfId="4987" xr:uid="{00000000-0005-0000-0000-00001E100000}"/>
    <cellStyle name="Total 3 7 2 2 3" xfId="5463" xr:uid="{00000000-0005-0000-0000-00001E100000}"/>
    <cellStyle name="Total 3 7 3" xfId="3917" xr:uid="{00000000-0005-0000-0000-00001D100000}"/>
    <cellStyle name="Total 3 7 3 2" xfId="4731" xr:uid="{00000000-0005-0000-0000-00001F100000}"/>
    <cellStyle name="Total 3 7 3 3" xfId="5145" xr:uid="{00000000-0005-0000-0000-00001F100000}"/>
    <cellStyle name="Total 3 8" xfId="3144" xr:uid="{00000000-0005-0000-0000-00001E100000}"/>
    <cellStyle name="Total 3 8 2" xfId="3584" xr:uid="{00000000-0005-0000-0000-00001F100000}"/>
    <cellStyle name="Total 3 8 2 2" xfId="4240" xr:uid="{00000000-0005-0000-0000-000020100000}"/>
    <cellStyle name="Total 3 8 2 2 2" xfId="4988" xr:uid="{00000000-0005-0000-0000-000022100000}"/>
    <cellStyle name="Total 3 8 2 2 3" xfId="5464" xr:uid="{00000000-0005-0000-0000-000022100000}"/>
    <cellStyle name="Total 3 8 3" xfId="3918" xr:uid="{00000000-0005-0000-0000-000021100000}"/>
    <cellStyle name="Total 3 8 3 2" xfId="4732" xr:uid="{00000000-0005-0000-0000-000023100000}"/>
    <cellStyle name="Total 3 8 3 3" xfId="5146" xr:uid="{00000000-0005-0000-0000-000023100000}"/>
    <cellStyle name="Total 3 9" xfId="3145" xr:uid="{00000000-0005-0000-0000-000022100000}"/>
    <cellStyle name="Total 3 9 2" xfId="3585" xr:uid="{00000000-0005-0000-0000-000023100000}"/>
    <cellStyle name="Total 3 9 2 2" xfId="4241" xr:uid="{00000000-0005-0000-0000-000024100000}"/>
    <cellStyle name="Total 3 9 2 2 2" xfId="4989" xr:uid="{00000000-0005-0000-0000-000026100000}"/>
    <cellStyle name="Total 3 9 2 2 3" xfId="5465" xr:uid="{00000000-0005-0000-0000-000026100000}"/>
    <cellStyle name="Total 3 9 3" xfId="3919" xr:uid="{00000000-0005-0000-0000-000025100000}"/>
    <cellStyle name="Total 3 9 3 2" xfId="4733" xr:uid="{00000000-0005-0000-0000-000027100000}"/>
    <cellStyle name="Total 3 9 3 3" xfId="5147" xr:uid="{00000000-0005-0000-0000-000027100000}"/>
    <cellStyle name="Total 4" xfId="3146" xr:uid="{00000000-0005-0000-0000-000026100000}"/>
    <cellStyle name="Total 4 10" xfId="3147" xr:uid="{00000000-0005-0000-0000-000027100000}"/>
    <cellStyle name="Total 4 10 2" xfId="3587" xr:uid="{00000000-0005-0000-0000-000028100000}"/>
    <cellStyle name="Total 4 10 2 2" xfId="4243" xr:uid="{00000000-0005-0000-0000-000029100000}"/>
    <cellStyle name="Total 4 10 2 2 2" xfId="4991" xr:uid="{00000000-0005-0000-0000-00002B100000}"/>
    <cellStyle name="Total 4 10 2 2 3" xfId="5467" xr:uid="{00000000-0005-0000-0000-00002B100000}"/>
    <cellStyle name="Total 4 10 3" xfId="3921" xr:uid="{00000000-0005-0000-0000-00002A100000}"/>
    <cellStyle name="Total 4 10 3 2" xfId="4735" xr:uid="{00000000-0005-0000-0000-00002C100000}"/>
    <cellStyle name="Total 4 10 3 3" xfId="5149" xr:uid="{00000000-0005-0000-0000-00002C100000}"/>
    <cellStyle name="Total 4 11" xfId="3148" xr:uid="{00000000-0005-0000-0000-00002B100000}"/>
    <cellStyle name="Total 4 11 2" xfId="3588" xr:uid="{00000000-0005-0000-0000-00002C100000}"/>
    <cellStyle name="Total 4 11 2 2" xfId="4244" xr:uid="{00000000-0005-0000-0000-00002D100000}"/>
    <cellStyle name="Total 4 11 2 2 2" xfId="4992" xr:uid="{00000000-0005-0000-0000-00002F100000}"/>
    <cellStyle name="Total 4 11 2 2 3" xfId="5468" xr:uid="{00000000-0005-0000-0000-00002F100000}"/>
    <cellStyle name="Total 4 11 3" xfId="3922" xr:uid="{00000000-0005-0000-0000-00002E100000}"/>
    <cellStyle name="Total 4 11 3 2" xfId="4736" xr:uid="{00000000-0005-0000-0000-000030100000}"/>
    <cellStyle name="Total 4 11 3 3" xfId="5150" xr:uid="{00000000-0005-0000-0000-000030100000}"/>
    <cellStyle name="Total 4 12" xfId="3586" xr:uid="{00000000-0005-0000-0000-00002F100000}"/>
    <cellStyle name="Total 4 12 2" xfId="4242" xr:uid="{00000000-0005-0000-0000-000030100000}"/>
    <cellStyle name="Total 4 12 2 2" xfId="4990" xr:uid="{00000000-0005-0000-0000-000032100000}"/>
    <cellStyle name="Total 4 12 2 3" xfId="5466" xr:uid="{00000000-0005-0000-0000-000032100000}"/>
    <cellStyle name="Total 4 13" xfId="3920" xr:uid="{00000000-0005-0000-0000-000031100000}"/>
    <cellStyle name="Total 4 13 2" xfId="4734" xr:uid="{00000000-0005-0000-0000-000033100000}"/>
    <cellStyle name="Total 4 13 3" xfId="5148" xr:uid="{00000000-0005-0000-0000-000033100000}"/>
    <cellStyle name="Total 4 2" xfId="3149" xr:uid="{00000000-0005-0000-0000-000032100000}"/>
    <cellStyle name="Total 4 2 2" xfId="3589" xr:uid="{00000000-0005-0000-0000-000033100000}"/>
    <cellStyle name="Total 4 2 2 2" xfId="4245" xr:uid="{00000000-0005-0000-0000-000034100000}"/>
    <cellStyle name="Total 4 2 2 2 2" xfId="4993" xr:uid="{00000000-0005-0000-0000-000036100000}"/>
    <cellStyle name="Total 4 2 2 2 3" xfId="5469" xr:uid="{00000000-0005-0000-0000-000036100000}"/>
    <cellStyle name="Total 4 2 3" xfId="3923" xr:uid="{00000000-0005-0000-0000-000035100000}"/>
    <cellStyle name="Total 4 2 3 2" xfId="4737" xr:uid="{00000000-0005-0000-0000-000037100000}"/>
    <cellStyle name="Total 4 2 3 3" xfId="5151" xr:uid="{00000000-0005-0000-0000-000037100000}"/>
    <cellStyle name="Total 4 3" xfId="3150" xr:uid="{00000000-0005-0000-0000-000036100000}"/>
    <cellStyle name="Total 4 3 2" xfId="3590" xr:uid="{00000000-0005-0000-0000-000037100000}"/>
    <cellStyle name="Total 4 3 2 2" xfId="4246" xr:uid="{00000000-0005-0000-0000-000038100000}"/>
    <cellStyle name="Total 4 3 2 2 2" xfId="4994" xr:uid="{00000000-0005-0000-0000-00003A100000}"/>
    <cellStyle name="Total 4 3 2 2 3" xfId="5470" xr:uid="{00000000-0005-0000-0000-00003A100000}"/>
    <cellStyle name="Total 4 3 3" xfId="3924" xr:uid="{00000000-0005-0000-0000-000039100000}"/>
    <cellStyle name="Total 4 3 3 2" xfId="4738" xr:uid="{00000000-0005-0000-0000-00003B100000}"/>
    <cellStyle name="Total 4 3 3 3" xfId="5152" xr:uid="{00000000-0005-0000-0000-00003B100000}"/>
    <cellStyle name="Total 4 4" xfId="3151" xr:uid="{00000000-0005-0000-0000-00003A100000}"/>
    <cellStyle name="Total 4 4 2" xfId="3591" xr:uid="{00000000-0005-0000-0000-00003B100000}"/>
    <cellStyle name="Total 4 4 2 2" xfId="4247" xr:uid="{00000000-0005-0000-0000-00003C100000}"/>
    <cellStyle name="Total 4 4 2 2 2" xfId="4995" xr:uid="{00000000-0005-0000-0000-00003E100000}"/>
    <cellStyle name="Total 4 4 2 2 3" xfId="5471" xr:uid="{00000000-0005-0000-0000-00003E100000}"/>
    <cellStyle name="Total 4 4 3" xfId="3925" xr:uid="{00000000-0005-0000-0000-00003D100000}"/>
    <cellStyle name="Total 4 4 3 2" xfId="4739" xr:uid="{00000000-0005-0000-0000-00003F100000}"/>
    <cellStyle name="Total 4 4 3 3" xfId="5153" xr:uid="{00000000-0005-0000-0000-00003F100000}"/>
    <cellStyle name="Total 4 5" xfId="3152" xr:uid="{00000000-0005-0000-0000-00003E100000}"/>
    <cellStyle name="Total 4 5 2" xfId="3592" xr:uid="{00000000-0005-0000-0000-00003F100000}"/>
    <cellStyle name="Total 4 5 2 2" xfId="4248" xr:uid="{00000000-0005-0000-0000-000040100000}"/>
    <cellStyle name="Total 4 5 2 2 2" xfId="4996" xr:uid="{00000000-0005-0000-0000-000042100000}"/>
    <cellStyle name="Total 4 5 2 2 3" xfId="5472" xr:uid="{00000000-0005-0000-0000-000042100000}"/>
    <cellStyle name="Total 4 5 3" xfId="3926" xr:uid="{00000000-0005-0000-0000-000041100000}"/>
    <cellStyle name="Total 4 5 3 2" xfId="4740" xr:uid="{00000000-0005-0000-0000-000043100000}"/>
    <cellStyle name="Total 4 5 3 3" xfId="5154" xr:uid="{00000000-0005-0000-0000-000043100000}"/>
    <cellStyle name="Total 4 6" xfId="3153" xr:uid="{00000000-0005-0000-0000-000042100000}"/>
    <cellStyle name="Total 4 6 2" xfId="3593" xr:uid="{00000000-0005-0000-0000-000043100000}"/>
    <cellStyle name="Total 4 6 2 2" xfId="4249" xr:uid="{00000000-0005-0000-0000-000044100000}"/>
    <cellStyle name="Total 4 6 2 2 2" xfId="4997" xr:uid="{00000000-0005-0000-0000-000046100000}"/>
    <cellStyle name="Total 4 6 2 2 3" xfId="5473" xr:uid="{00000000-0005-0000-0000-000046100000}"/>
    <cellStyle name="Total 4 6 3" xfId="3927" xr:uid="{00000000-0005-0000-0000-000045100000}"/>
    <cellStyle name="Total 4 6 3 2" xfId="4741" xr:uid="{00000000-0005-0000-0000-000047100000}"/>
    <cellStyle name="Total 4 6 3 3" xfId="5155" xr:uid="{00000000-0005-0000-0000-000047100000}"/>
    <cellStyle name="Total 4 7" xfId="3154" xr:uid="{00000000-0005-0000-0000-000046100000}"/>
    <cellStyle name="Total 4 7 2" xfId="3594" xr:uid="{00000000-0005-0000-0000-000047100000}"/>
    <cellStyle name="Total 4 7 2 2" xfId="4250" xr:uid="{00000000-0005-0000-0000-000048100000}"/>
    <cellStyle name="Total 4 7 2 2 2" xfId="4998" xr:uid="{00000000-0005-0000-0000-00004A100000}"/>
    <cellStyle name="Total 4 7 2 2 3" xfId="5474" xr:uid="{00000000-0005-0000-0000-00004A100000}"/>
    <cellStyle name="Total 4 7 3" xfId="3928" xr:uid="{00000000-0005-0000-0000-000049100000}"/>
    <cellStyle name="Total 4 7 3 2" xfId="4742" xr:uid="{00000000-0005-0000-0000-00004B100000}"/>
    <cellStyle name="Total 4 7 3 3" xfId="5156" xr:uid="{00000000-0005-0000-0000-00004B100000}"/>
    <cellStyle name="Total 4 8" xfId="3155" xr:uid="{00000000-0005-0000-0000-00004A100000}"/>
    <cellStyle name="Total 4 8 2" xfId="3595" xr:uid="{00000000-0005-0000-0000-00004B100000}"/>
    <cellStyle name="Total 4 8 2 2" xfId="4251" xr:uid="{00000000-0005-0000-0000-00004C100000}"/>
    <cellStyle name="Total 4 8 2 2 2" xfId="4999" xr:uid="{00000000-0005-0000-0000-00004E100000}"/>
    <cellStyle name="Total 4 8 2 2 3" xfId="5475" xr:uid="{00000000-0005-0000-0000-00004E100000}"/>
    <cellStyle name="Total 4 8 3" xfId="3929" xr:uid="{00000000-0005-0000-0000-00004D100000}"/>
    <cellStyle name="Total 4 8 3 2" xfId="4743" xr:uid="{00000000-0005-0000-0000-00004F100000}"/>
    <cellStyle name="Total 4 8 3 3" xfId="5157" xr:uid="{00000000-0005-0000-0000-00004F100000}"/>
    <cellStyle name="Total 4 9" xfId="3156" xr:uid="{00000000-0005-0000-0000-00004E100000}"/>
    <cellStyle name="Total 4 9 2" xfId="3596" xr:uid="{00000000-0005-0000-0000-00004F100000}"/>
    <cellStyle name="Total 4 9 2 2" xfId="4252" xr:uid="{00000000-0005-0000-0000-000050100000}"/>
    <cellStyle name="Total 4 9 2 2 2" xfId="5000" xr:uid="{00000000-0005-0000-0000-000052100000}"/>
    <cellStyle name="Total 4 9 2 2 3" xfId="5476" xr:uid="{00000000-0005-0000-0000-000052100000}"/>
    <cellStyle name="Total 4 9 3" xfId="3930" xr:uid="{00000000-0005-0000-0000-000051100000}"/>
    <cellStyle name="Total 4 9 3 2" xfId="4744" xr:uid="{00000000-0005-0000-0000-000053100000}"/>
    <cellStyle name="Total 4 9 3 3" xfId="5158" xr:uid="{00000000-0005-0000-0000-000053100000}"/>
    <cellStyle name="Total 5" xfId="3157" xr:uid="{00000000-0005-0000-0000-000052100000}"/>
    <cellStyle name="Total 5 10" xfId="3158" xr:uid="{00000000-0005-0000-0000-000053100000}"/>
    <cellStyle name="Total 5 10 2" xfId="3598" xr:uid="{00000000-0005-0000-0000-000054100000}"/>
    <cellStyle name="Total 5 10 2 2" xfId="4254" xr:uid="{00000000-0005-0000-0000-000055100000}"/>
    <cellStyle name="Total 5 10 2 2 2" xfId="5002" xr:uid="{00000000-0005-0000-0000-000057100000}"/>
    <cellStyle name="Total 5 10 2 2 3" xfId="5478" xr:uid="{00000000-0005-0000-0000-000057100000}"/>
    <cellStyle name="Total 5 10 3" xfId="3932" xr:uid="{00000000-0005-0000-0000-000056100000}"/>
    <cellStyle name="Total 5 10 3 2" xfId="4746" xr:uid="{00000000-0005-0000-0000-000058100000}"/>
    <cellStyle name="Total 5 10 3 3" xfId="5160" xr:uid="{00000000-0005-0000-0000-000058100000}"/>
    <cellStyle name="Total 5 11" xfId="3159" xr:uid="{00000000-0005-0000-0000-000057100000}"/>
    <cellStyle name="Total 5 11 2" xfId="3599" xr:uid="{00000000-0005-0000-0000-000058100000}"/>
    <cellStyle name="Total 5 11 2 2" xfId="4255" xr:uid="{00000000-0005-0000-0000-000059100000}"/>
    <cellStyle name="Total 5 11 2 2 2" xfId="5003" xr:uid="{00000000-0005-0000-0000-00005B100000}"/>
    <cellStyle name="Total 5 11 2 2 3" xfId="5479" xr:uid="{00000000-0005-0000-0000-00005B100000}"/>
    <cellStyle name="Total 5 11 3" xfId="3933" xr:uid="{00000000-0005-0000-0000-00005A100000}"/>
    <cellStyle name="Total 5 11 3 2" xfId="4747" xr:uid="{00000000-0005-0000-0000-00005C100000}"/>
    <cellStyle name="Total 5 11 3 3" xfId="5161" xr:uid="{00000000-0005-0000-0000-00005C100000}"/>
    <cellStyle name="Total 5 12" xfId="3597" xr:uid="{00000000-0005-0000-0000-00005B100000}"/>
    <cellStyle name="Total 5 12 2" xfId="4253" xr:uid="{00000000-0005-0000-0000-00005C100000}"/>
    <cellStyle name="Total 5 12 2 2" xfId="5001" xr:uid="{00000000-0005-0000-0000-00005E100000}"/>
    <cellStyle name="Total 5 12 2 3" xfId="5477" xr:uid="{00000000-0005-0000-0000-00005E100000}"/>
    <cellStyle name="Total 5 13" xfId="3931" xr:uid="{00000000-0005-0000-0000-00005D100000}"/>
    <cellStyle name="Total 5 13 2" xfId="4745" xr:uid="{00000000-0005-0000-0000-00005F100000}"/>
    <cellStyle name="Total 5 13 3" xfId="5159" xr:uid="{00000000-0005-0000-0000-00005F100000}"/>
    <cellStyle name="Total 5 2" xfId="3160" xr:uid="{00000000-0005-0000-0000-00005E100000}"/>
    <cellStyle name="Total 5 2 2" xfId="3600" xr:uid="{00000000-0005-0000-0000-00005F100000}"/>
    <cellStyle name="Total 5 2 2 2" xfId="4256" xr:uid="{00000000-0005-0000-0000-000060100000}"/>
    <cellStyle name="Total 5 2 2 2 2" xfId="5004" xr:uid="{00000000-0005-0000-0000-000062100000}"/>
    <cellStyle name="Total 5 2 2 2 3" xfId="5480" xr:uid="{00000000-0005-0000-0000-000062100000}"/>
    <cellStyle name="Total 5 2 3" xfId="3934" xr:uid="{00000000-0005-0000-0000-000061100000}"/>
    <cellStyle name="Total 5 2 3 2" xfId="4748" xr:uid="{00000000-0005-0000-0000-000063100000}"/>
    <cellStyle name="Total 5 2 3 3" xfId="5162" xr:uid="{00000000-0005-0000-0000-000063100000}"/>
    <cellStyle name="Total 5 3" xfId="3161" xr:uid="{00000000-0005-0000-0000-000062100000}"/>
    <cellStyle name="Total 5 3 2" xfId="3601" xr:uid="{00000000-0005-0000-0000-000063100000}"/>
    <cellStyle name="Total 5 3 2 2" xfId="4257" xr:uid="{00000000-0005-0000-0000-000064100000}"/>
    <cellStyle name="Total 5 3 2 2 2" xfId="5005" xr:uid="{00000000-0005-0000-0000-000066100000}"/>
    <cellStyle name="Total 5 3 2 2 3" xfId="5481" xr:uid="{00000000-0005-0000-0000-000066100000}"/>
    <cellStyle name="Total 5 3 3" xfId="3935" xr:uid="{00000000-0005-0000-0000-000065100000}"/>
    <cellStyle name="Total 5 3 3 2" xfId="4749" xr:uid="{00000000-0005-0000-0000-000067100000}"/>
    <cellStyle name="Total 5 3 3 3" xfId="5163" xr:uid="{00000000-0005-0000-0000-000067100000}"/>
    <cellStyle name="Total 5 4" xfId="3162" xr:uid="{00000000-0005-0000-0000-000066100000}"/>
    <cellStyle name="Total 5 4 2" xfId="3602" xr:uid="{00000000-0005-0000-0000-000067100000}"/>
    <cellStyle name="Total 5 4 2 2" xfId="4258" xr:uid="{00000000-0005-0000-0000-000068100000}"/>
    <cellStyle name="Total 5 4 2 2 2" xfId="5006" xr:uid="{00000000-0005-0000-0000-00006A100000}"/>
    <cellStyle name="Total 5 4 2 2 3" xfId="5482" xr:uid="{00000000-0005-0000-0000-00006A100000}"/>
    <cellStyle name="Total 5 4 3" xfId="3936" xr:uid="{00000000-0005-0000-0000-000069100000}"/>
    <cellStyle name="Total 5 4 3 2" xfId="4750" xr:uid="{00000000-0005-0000-0000-00006B100000}"/>
    <cellStyle name="Total 5 4 3 3" xfId="5164" xr:uid="{00000000-0005-0000-0000-00006B100000}"/>
    <cellStyle name="Total 5 5" xfId="3163" xr:uid="{00000000-0005-0000-0000-00006A100000}"/>
    <cellStyle name="Total 5 5 2" xfId="3603" xr:uid="{00000000-0005-0000-0000-00006B100000}"/>
    <cellStyle name="Total 5 5 2 2" xfId="4259" xr:uid="{00000000-0005-0000-0000-00006C100000}"/>
    <cellStyle name="Total 5 5 2 2 2" xfId="5007" xr:uid="{00000000-0005-0000-0000-00006E100000}"/>
    <cellStyle name="Total 5 5 2 2 3" xfId="5483" xr:uid="{00000000-0005-0000-0000-00006E100000}"/>
    <cellStyle name="Total 5 5 3" xfId="3937" xr:uid="{00000000-0005-0000-0000-00006D100000}"/>
    <cellStyle name="Total 5 5 3 2" xfId="4751" xr:uid="{00000000-0005-0000-0000-00006F100000}"/>
    <cellStyle name="Total 5 5 3 3" xfId="5165" xr:uid="{00000000-0005-0000-0000-00006F100000}"/>
    <cellStyle name="Total 5 6" xfId="3164" xr:uid="{00000000-0005-0000-0000-00006E100000}"/>
    <cellStyle name="Total 5 6 2" xfId="3604" xr:uid="{00000000-0005-0000-0000-00006F100000}"/>
    <cellStyle name="Total 5 6 2 2" xfId="4260" xr:uid="{00000000-0005-0000-0000-000070100000}"/>
    <cellStyle name="Total 5 6 2 2 2" xfId="5008" xr:uid="{00000000-0005-0000-0000-000072100000}"/>
    <cellStyle name="Total 5 6 2 2 3" xfId="5484" xr:uid="{00000000-0005-0000-0000-000072100000}"/>
    <cellStyle name="Total 5 6 3" xfId="3938" xr:uid="{00000000-0005-0000-0000-000071100000}"/>
    <cellStyle name="Total 5 6 3 2" xfId="4752" xr:uid="{00000000-0005-0000-0000-000073100000}"/>
    <cellStyle name="Total 5 6 3 3" xfId="5166" xr:uid="{00000000-0005-0000-0000-000073100000}"/>
    <cellStyle name="Total 5 7" xfId="3165" xr:uid="{00000000-0005-0000-0000-000072100000}"/>
    <cellStyle name="Total 5 7 2" xfId="3605" xr:uid="{00000000-0005-0000-0000-000073100000}"/>
    <cellStyle name="Total 5 7 2 2" xfId="4261" xr:uid="{00000000-0005-0000-0000-000074100000}"/>
    <cellStyle name="Total 5 7 2 2 2" xfId="5009" xr:uid="{00000000-0005-0000-0000-000076100000}"/>
    <cellStyle name="Total 5 7 2 2 3" xfId="5485" xr:uid="{00000000-0005-0000-0000-000076100000}"/>
    <cellStyle name="Total 5 7 3" xfId="3939" xr:uid="{00000000-0005-0000-0000-000075100000}"/>
    <cellStyle name="Total 5 7 3 2" xfId="4753" xr:uid="{00000000-0005-0000-0000-000077100000}"/>
    <cellStyle name="Total 5 7 3 3" xfId="5167" xr:uid="{00000000-0005-0000-0000-000077100000}"/>
    <cellStyle name="Total 5 8" xfId="3166" xr:uid="{00000000-0005-0000-0000-000076100000}"/>
    <cellStyle name="Total 5 8 2" xfId="3606" xr:uid="{00000000-0005-0000-0000-000077100000}"/>
    <cellStyle name="Total 5 8 2 2" xfId="4262" xr:uid="{00000000-0005-0000-0000-000078100000}"/>
    <cellStyle name="Total 5 8 2 2 2" xfId="5010" xr:uid="{00000000-0005-0000-0000-00007A100000}"/>
    <cellStyle name="Total 5 8 2 2 3" xfId="5486" xr:uid="{00000000-0005-0000-0000-00007A100000}"/>
    <cellStyle name="Total 5 8 3" xfId="3940" xr:uid="{00000000-0005-0000-0000-000079100000}"/>
    <cellStyle name="Total 5 8 3 2" xfId="4754" xr:uid="{00000000-0005-0000-0000-00007B100000}"/>
    <cellStyle name="Total 5 8 3 3" xfId="5168" xr:uid="{00000000-0005-0000-0000-00007B100000}"/>
    <cellStyle name="Total 5 9" xfId="3167" xr:uid="{00000000-0005-0000-0000-00007A100000}"/>
    <cellStyle name="Total 5 9 2" xfId="3607" xr:uid="{00000000-0005-0000-0000-00007B100000}"/>
    <cellStyle name="Total 5 9 2 2" xfId="4263" xr:uid="{00000000-0005-0000-0000-00007C100000}"/>
    <cellStyle name="Total 5 9 2 2 2" xfId="5011" xr:uid="{00000000-0005-0000-0000-00007E100000}"/>
    <cellStyle name="Total 5 9 2 2 3" xfId="5487" xr:uid="{00000000-0005-0000-0000-00007E100000}"/>
    <cellStyle name="Total 5 9 3" xfId="3941" xr:uid="{00000000-0005-0000-0000-00007D100000}"/>
    <cellStyle name="Total 5 9 3 2" xfId="4755" xr:uid="{00000000-0005-0000-0000-00007F100000}"/>
    <cellStyle name="Total 5 9 3 3" xfId="5169" xr:uid="{00000000-0005-0000-0000-00007F100000}"/>
    <cellStyle name="Total 6" xfId="3168" xr:uid="{00000000-0005-0000-0000-00007E100000}"/>
    <cellStyle name="Total 6 10" xfId="3169" xr:uid="{00000000-0005-0000-0000-00007F100000}"/>
    <cellStyle name="Total 6 10 2" xfId="3609" xr:uid="{00000000-0005-0000-0000-000080100000}"/>
    <cellStyle name="Total 6 10 2 2" xfId="4265" xr:uid="{00000000-0005-0000-0000-000081100000}"/>
    <cellStyle name="Total 6 10 2 2 2" xfId="5013" xr:uid="{00000000-0005-0000-0000-000083100000}"/>
    <cellStyle name="Total 6 10 2 2 3" xfId="5489" xr:uid="{00000000-0005-0000-0000-000083100000}"/>
    <cellStyle name="Total 6 10 3" xfId="3943" xr:uid="{00000000-0005-0000-0000-000082100000}"/>
    <cellStyle name="Total 6 10 3 2" xfId="4757" xr:uid="{00000000-0005-0000-0000-000084100000}"/>
    <cellStyle name="Total 6 10 3 3" xfId="5171" xr:uid="{00000000-0005-0000-0000-000084100000}"/>
    <cellStyle name="Total 6 11" xfId="3170" xr:uid="{00000000-0005-0000-0000-000083100000}"/>
    <cellStyle name="Total 6 11 2" xfId="3610" xr:uid="{00000000-0005-0000-0000-000084100000}"/>
    <cellStyle name="Total 6 11 2 2" xfId="4266" xr:uid="{00000000-0005-0000-0000-000085100000}"/>
    <cellStyle name="Total 6 11 2 2 2" xfId="5014" xr:uid="{00000000-0005-0000-0000-000087100000}"/>
    <cellStyle name="Total 6 11 2 2 3" xfId="5490" xr:uid="{00000000-0005-0000-0000-000087100000}"/>
    <cellStyle name="Total 6 11 3" xfId="3944" xr:uid="{00000000-0005-0000-0000-000086100000}"/>
    <cellStyle name="Total 6 11 3 2" xfId="4758" xr:uid="{00000000-0005-0000-0000-000088100000}"/>
    <cellStyle name="Total 6 11 3 3" xfId="5172" xr:uid="{00000000-0005-0000-0000-000088100000}"/>
    <cellStyle name="Total 6 12" xfId="3608" xr:uid="{00000000-0005-0000-0000-000087100000}"/>
    <cellStyle name="Total 6 12 2" xfId="4264" xr:uid="{00000000-0005-0000-0000-000088100000}"/>
    <cellStyle name="Total 6 12 2 2" xfId="5012" xr:uid="{00000000-0005-0000-0000-00008A100000}"/>
    <cellStyle name="Total 6 12 2 3" xfId="5488" xr:uid="{00000000-0005-0000-0000-00008A100000}"/>
    <cellStyle name="Total 6 13" xfId="3942" xr:uid="{00000000-0005-0000-0000-000089100000}"/>
    <cellStyle name="Total 6 13 2" xfId="4756" xr:uid="{00000000-0005-0000-0000-00008B100000}"/>
    <cellStyle name="Total 6 13 3" xfId="5170" xr:uid="{00000000-0005-0000-0000-00008B100000}"/>
    <cellStyle name="Total 6 2" xfId="3171" xr:uid="{00000000-0005-0000-0000-00008A100000}"/>
    <cellStyle name="Total 6 2 2" xfId="3611" xr:uid="{00000000-0005-0000-0000-00008B100000}"/>
    <cellStyle name="Total 6 2 2 2" xfId="4267" xr:uid="{00000000-0005-0000-0000-00008C100000}"/>
    <cellStyle name="Total 6 2 2 2 2" xfId="5015" xr:uid="{00000000-0005-0000-0000-00008E100000}"/>
    <cellStyle name="Total 6 2 2 2 3" xfId="5491" xr:uid="{00000000-0005-0000-0000-00008E100000}"/>
    <cellStyle name="Total 6 2 3" xfId="3945" xr:uid="{00000000-0005-0000-0000-00008D100000}"/>
    <cellStyle name="Total 6 2 3 2" xfId="4759" xr:uid="{00000000-0005-0000-0000-00008F100000}"/>
    <cellStyle name="Total 6 2 3 3" xfId="5173" xr:uid="{00000000-0005-0000-0000-00008F100000}"/>
    <cellStyle name="Total 6 3" xfId="3172" xr:uid="{00000000-0005-0000-0000-00008E100000}"/>
    <cellStyle name="Total 6 3 2" xfId="3612" xr:uid="{00000000-0005-0000-0000-00008F100000}"/>
    <cellStyle name="Total 6 3 2 2" xfId="4268" xr:uid="{00000000-0005-0000-0000-000090100000}"/>
    <cellStyle name="Total 6 3 2 2 2" xfId="5016" xr:uid="{00000000-0005-0000-0000-000092100000}"/>
    <cellStyle name="Total 6 3 2 2 3" xfId="5492" xr:uid="{00000000-0005-0000-0000-000092100000}"/>
    <cellStyle name="Total 6 3 3" xfId="3946" xr:uid="{00000000-0005-0000-0000-000091100000}"/>
    <cellStyle name="Total 6 3 3 2" xfId="4760" xr:uid="{00000000-0005-0000-0000-000093100000}"/>
    <cellStyle name="Total 6 3 3 3" xfId="5174" xr:uid="{00000000-0005-0000-0000-000093100000}"/>
    <cellStyle name="Total 6 4" xfId="3173" xr:uid="{00000000-0005-0000-0000-000092100000}"/>
    <cellStyle name="Total 6 4 2" xfId="3613" xr:uid="{00000000-0005-0000-0000-000093100000}"/>
    <cellStyle name="Total 6 4 2 2" xfId="4269" xr:uid="{00000000-0005-0000-0000-000094100000}"/>
    <cellStyle name="Total 6 4 2 2 2" xfId="5017" xr:uid="{00000000-0005-0000-0000-000096100000}"/>
    <cellStyle name="Total 6 4 2 2 3" xfId="5493" xr:uid="{00000000-0005-0000-0000-000096100000}"/>
    <cellStyle name="Total 6 4 3" xfId="3947" xr:uid="{00000000-0005-0000-0000-000095100000}"/>
    <cellStyle name="Total 6 4 3 2" xfId="4761" xr:uid="{00000000-0005-0000-0000-000097100000}"/>
    <cellStyle name="Total 6 4 3 3" xfId="5175" xr:uid="{00000000-0005-0000-0000-000097100000}"/>
    <cellStyle name="Total 6 5" xfId="3174" xr:uid="{00000000-0005-0000-0000-000096100000}"/>
    <cellStyle name="Total 6 5 2" xfId="3614" xr:uid="{00000000-0005-0000-0000-000097100000}"/>
    <cellStyle name="Total 6 5 2 2" xfId="4270" xr:uid="{00000000-0005-0000-0000-000098100000}"/>
    <cellStyle name="Total 6 5 2 2 2" xfId="5018" xr:uid="{00000000-0005-0000-0000-00009A100000}"/>
    <cellStyle name="Total 6 5 2 2 3" xfId="5494" xr:uid="{00000000-0005-0000-0000-00009A100000}"/>
    <cellStyle name="Total 6 5 3" xfId="3948" xr:uid="{00000000-0005-0000-0000-000099100000}"/>
    <cellStyle name="Total 6 5 3 2" xfId="4762" xr:uid="{00000000-0005-0000-0000-00009B100000}"/>
    <cellStyle name="Total 6 5 3 3" xfId="5176" xr:uid="{00000000-0005-0000-0000-00009B100000}"/>
    <cellStyle name="Total 6 6" xfId="3175" xr:uid="{00000000-0005-0000-0000-00009A100000}"/>
    <cellStyle name="Total 6 6 2" xfId="3615" xr:uid="{00000000-0005-0000-0000-00009B100000}"/>
    <cellStyle name="Total 6 6 2 2" xfId="4271" xr:uid="{00000000-0005-0000-0000-00009C100000}"/>
    <cellStyle name="Total 6 6 2 2 2" xfId="5019" xr:uid="{00000000-0005-0000-0000-00009E100000}"/>
    <cellStyle name="Total 6 6 2 2 3" xfId="5495" xr:uid="{00000000-0005-0000-0000-00009E100000}"/>
    <cellStyle name="Total 6 6 3" xfId="3949" xr:uid="{00000000-0005-0000-0000-00009D100000}"/>
    <cellStyle name="Total 6 6 3 2" xfId="4763" xr:uid="{00000000-0005-0000-0000-00009F100000}"/>
    <cellStyle name="Total 6 6 3 3" xfId="5177" xr:uid="{00000000-0005-0000-0000-00009F100000}"/>
    <cellStyle name="Total 6 7" xfId="3176" xr:uid="{00000000-0005-0000-0000-00009E100000}"/>
    <cellStyle name="Total 6 7 2" xfId="3616" xr:uid="{00000000-0005-0000-0000-00009F100000}"/>
    <cellStyle name="Total 6 7 2 2" xfId="4272" xr:uid="{00000000-0005-0000-0000-0000A0100000}"/>
    <cellStyle name="Total 6 7 2 2 2" xfId="5020" xr:uid="{00000000-0005-0000-0000-0000A2100000}"/>
    <cellStyle name="Total 6 7 2 2 3" xfId="5496" xr:uid="{00000000-0005-0000-0000-0000A2100000}"/>
    <cellStyle name="Total 6 7 3" xfId="3950" xr:uid="{00000000-0005-0000-0000-0000A1100000}"/>
    <cellStyle name="Total 6 7 3 2" xfId="4764" xr:uid="{00000000-0005-0000-0000-0000A3100000}"/>
    <cellStyle name="Total 6 7 3 3" xfId="5178" xr:uid="{00000000-0005-0000-0000-0000A3100000}"/>
    <cellStyle name="Total 6 8" xfId="3177" xr:uid="{00000000-0005-0000-0000-0000A2100000}"/>
    <cellStyle name="Total 6 8 2" xfId="3617" xr:uid="{00000000-0005-0000-0000-0000A3100000}"/>
    <cellStyle name="Total 6 8 2 2" xfId="4273" xr:uid="{00000000-0005-0000-0000-0000A4100000}"/>
    <cellStyle name="Total 6 8 2 2 2" xfId="5021" xr:uid="{00000000-0005-0000-0000-0000A6100000}"/>
    <cellStyle name="Total 6 8 2 2 3" xfId="5497" xr:uid="{00000000-0005-0000-0000-0000A6100000}"/>
    <cellStyle name="Total 6 8 3" xfId="3951" xr:uid="{00000000-0005-0000-0000-0000A5100000}"/>
    <cellStyle name="Total 6 8 3 2" xfId="4765" xr:uid="{00000000-0005-0000-0000-0000A7100000}"/>
    <cellStyle name="Total 6 8 3 3" xfId="5179" xr:uid="{00000000-0005-0000-0000-0000A7100000}"/>
    <cellStyle name="Total 6 9" xfId="3178" xr:uid="{00000000-0005-0000-0000-0000A6100000}"/>
    <cellStyle name="Total 6 9 2" xfId="3618" xr:uid="{00000000-0005-0000-0000-0000A7100000}"/>
    <cellStyle name="Total 6 9 2 2" xfId="4274" xr:uid="{00000000-0005-0000-0000-0000A8100000}"/>
    <cellStyle name="Total 6 9 2 2 2" xfId="5022" xr:uid="{00000000-0005-0000-0000-0000AA100000}"/>
    <cellStyle name="Total 6 9 2 2 3" xfId="5498" xr:uid="{00000000-0005-0000-0000-0000AA100000}"/>
    <cellStyle name="Total 6 9 3" xfId="3952" xr:uid="{00000000-0005-0000-0000-0000A9100000}"/>
    <cellStyle name="Total 6 9 3 2" xfId="4766" xr:uid="{00000000-0005-0000-0000-0000AB100000}"/>
    <cellStyle name="Total 6 9 3 3" xfId="5180" xr:uid="{00000000-0005-0000-0000-0000AB100000}"/>
    <cellStyle name="Total 7" xfId="3179" xr:uid="{00000000-0005-0000-0000-0000AA100000}"/>
    <cellStyle name="Total 7 2" xfId="3619" xr:uid="{00000000-0005-0000-0000-0000AB100000}"/>
    <cellStyle name="Total 7 2 2" xfId="4275" xr:uid="{00000000-0005-0000-0000-0000AC100000}"/>
    <cellStyle name="Total 7 2 2 2" xfId="5023" xr:uid="{00000000-0005-0000-0000-0000AE100000}"/>
    <cellStyle name="Total 7 2 2 3" xfId="5499" xr:uid="{00000000-0005-0000-0000-0000AE100000}"/>
    <cellStyle name="Total 7 3" xfId="3953" xr:uid="{00000000-0005-0000-0000-0000AD100000}"/>
    <cellStyle name="Total 7 3 2" xfId="4767" xr:uid="{00000000-0005-0000-0000-0000AF100000}"/>
    <cellStyle name="Total 7 3 3" xfId="5181" xr:uid="{00000000-0005-0000-0000-0000AF100000}"/>
    <cellStyle name="Total 8" xfId="3180" xr:uid="{00000000-0005-0000-0000-0000AE100000}"/>
    <cellStyle name="Total 8 2" xfId="3620" xr:uid="{00000000-0005-0000-0000-0000AF100000}"/>
    <cellStyle name="Total 8 2 2" xfId="4276" xr:uid="{00000000-0005-0000-0000-0000B0100000}"/>
    <cellStyle name="Total 8 2 2 2" xfId="5024" xr:uid="{00000000-0005-0000-0000-0000B2100000}"/>
    <cellStyle name="Total 8 2 2 3" xfId="5500" xr:uid="{00000000-0005-0000-0000-0000B2100000}"/>
    <cellStyle name="Total 8 3" xfId="3954" xr:uid="{00000000-0005-0000-0000-0000B1100000}"/>
    <cellStyle name="Total 8 3 2" xfId="4768" xr:uid="{00000000-0005-0000-0000-0000B3100000}"/>
    <cellStyle name="Total 8 3 3" xfId="5182" xr:uid="{00000000-0005-0000-0000-0000B3100000}"/>
    <cellStyle name="Total 9" xfId="3181" xr:uid="{00000000-0005-0000-0000-0000B2100000}"/>
    <cellStyle name="Total 9 2" xfId="3621" xr:uid="{00000000-0005-0000-0000-0000B3100000}"/>
    <cellStyle name="Total 9 2 2" xfId="4277" xr:uid="{00000000-0005-0000-0000-0000B4100000}"/>
    <cellStyle name="Total 9 2 2 2" xfId="5025" xr:uid="{00000000-0005-0000-0000-0000B6100000}"/>
    <cellStyle name="Total 9 2 2 3" xfId="5501" xr:uid="{00000000-0005-0000-0000-0000B6100000}"/>
    <cellStyle name="Total 9 3" xfId="3955" xr:uid="{00000000-0005-0000-0000-0000B5100000}"/>
    <cellStyle name="Total 9 3 2" xfId="4769" xr:uid="{00000000-0005-0000-0000-0000B7100000}"/>
    <cellStyle name="Total 9 3 3" xfId="5183" xr:uid="{00000000-0005-0000-0000-0000B7100000}"/>
    <cellStyle name="Totale" xfId="4337" xr:uid="{00000000-0005-0000-0000-0000B6100000}"/>
    <cellStyle name="Totale 2" xfId="4343" xr:uid="{00000000-0005-0000-0000-0000B7100000}"/>
    <cellStyle name="Totale 3" xfId="5512" xr:uid="{00000000-0005-0000-0000-0000B8100000}"/>
    <cellStyle name="Valore non valido" xfId="4338" xr:uid="{00000000-0005-0000-0000-0000B8100000}"/>
    <cellStyle name="Valore valido" xfId="4339" xr:uid="{00000000-0005-0000-0000-0000B9100000}"/>
    <cellStyle name="Valuutta_Layo9704" xfId="3182" xr:uid="{00000000-0005-0000-0000-0000BA100000}"/>
    <cellStyle name="Warning Text 10" xfId="3183" xr:uid="{00000000-0005-0000-0000-0000BB100000}"/>
    <cellStyle name="Warning Text 2" xfId="3184" xr:uid="{00000000-0005-0000-0000-0000BC100000}"/>
    <cellStyle name="Warning Text 2 10" xfId="3185" xr:uid="{00000000-0005-0000-0000-0000BD100000}"/>
    <cellStyle name="Warning Text 2 11" xfId="3186" xr:uid="{00000000-0005-0000-0000-0000BE100000}"/>
    <cellStyle name="Warning Text 2 2" xfId="3187" xr:uid="{00000000-0005-0000-0000-0000BF100000}"/>
    <cellStyle name="Warning Text 2 3" xfId="3188" xr:uid="{00000000-0005-0000-0000-0000C0100000}"/>
    <cellStyle name="Warning Text 2 4" xfId="3189" xr:uid="{00000000-0005-0000-0000-0000C1100000}"/>
    <cellStyle name="Warning Text 2 5" xfId="3190" xr:uid="{00000000-0005-0000-0000-0000C2100000}"/>
    <cellStyle name="Warning Text 2 6" xfId="3191" xr:uid="{00000000-0005-0000-0000-0000C3100000}"/>
    <cellStyle name="Warning Text 2 7" xfId="3192" xr:uid="{00000000-0005-0000-0000-0000C4100000}"/>
    <cellStyle name="Warning Text 2 8" xfId="3193" xr:uid="{00000000-0005-0000-0000-0000C5100000}"/>
    <cellStyle name="Warning Text 2 9" xfId="3194" xr:uid="{00000000-0005-0000-0000-0000C6100000}"/>
    <cellStyle name="Warning Text 3" xfId="3195" xr:uid="{00000000-0005-0000-0000-0000C7100000}"/>
    <cellStyle name="Warning Text 3 10" xfId="3196" xr:uid="{00000000-0005-0000-0000-0000C8100000}"/>
    <cellStyle name="Warning Text 3 11" xfId="3197" xr:uid="{00000000-0005-0000-0000-0000C9100000}"/>
    <cellStyle name="Warning Text 3 2" xfId="3198" xr:uid="{00000000-0005-0000-0000-0000CA100000}"/>
    <cellStyle name="Warning Text 3 3" xfId="3199" xr:uid="{00000000-0005-0000-0000-0000CB100000}"/>
    <cellStyle name="Warning Text 3 4" xfId="3200" xr:uid="{00000000-0005-0000-0000-0000CC100000}"/>
    <cellStyle name="Warning Text 3 5" xfId="3201" xr:uid="{00000000-0005-0000-0000-0000CD100000}"/>
    <cellStyle name="Warning Text 3 6" xfId="3202" xr:uid="{00000000-0005-0000-0000-0000CE100000}"/>
    <cellStyle name="Warning Text 3 7" xfId="3203" xr:uid="{00000000-0005-0000-0000-0000CF100000}"/>
    <cellStyle name="Warning Text 3 8" xfId="3204" xr:uid="{00000000-0005-0000-0000-0000D0100000}"/>
    <cellStyle name="Warning Text 3 9" xfId="3205" xr:uid="{00000000-0005-0000-0000-0000D1100000}"/>
    <cellStyle name="Warning Text 4" xfId="3206" xr:uid="{00000000-0005-0000-0000-0000D2100000}"/>
    <cellStyle name="Warning Text 4 10" xfId="3207" xr:uid="{00000000-0005-0000-0000-0000D3100000}"/>
    <cellStyle name="Warning Text 4 11" xfId="3208" xr:uid="{00000000-0005-0000-0000-0000D4100000}"/>
    <cellStyle name="Warning Text 4 2" xfId="3209" xr:uid="{00000000-0005-0000-0000-0000D5100000}"/>
    <cellStyle name="Warning Text 4 3" xfId="3210" xr:uid="{00000000-0005-0000-0000-0000D6100000}"/>
    <cellStyle name="Warning Text 4 4" xfId="3211" xr:uid="{00000000-0005-0000-0000-0000D7100000}"/>
    <cellStyle name="Warning Text 4 5" xfId="3212" xr:uid="{00000000-0005-0000-0000-0000D8100000}"/>
    <cellStyle name="Warning Text 4 6" xfId="3213" xr:uid="{00000000-0005-0000-0000-0000D9100000}"/>
    <cellStyle name="Warning Text 4 7" xfId="3214" xr:uid="{00000000-0005-0000-0000-0000DA100000}"/>
    <cellStyle name="Warning Text 4 8" xfId="3215" xr:uid="{00000000-0005-0000-0000-0000DB100000}"/>
    <cellStyle name="Warning Text 4 9" xfId="3216" xr:uid="{00000000-0005-0000-0000-0000DC100000}"/>
    <cellStyle name="Warning Text 5" xfId="3217" xr:uid="{00000000-0005-0000-0000-0000DD100000}"/>
    <cellStyle name="Warning Text 5 10" xfId="3218" xr:uid="{00000000-0005-0000-0000-0000DE100000}"/>
    <cellStyle name="Warning Text 5 11" xfId="3219" xr:uid="{00000000-0005-0000-0000-0000DF100000}"/>
    <cellStyle name="Warning Text 5 2" xfId="3220" xr:uid="{00000000-0005-0000-0000-0000E0100000}"/>
    <cellStyle name="Warning Text 5 3" xfId="3221" xr:uid="{00000000-0005-0000-0000-0000E1100000}"/>
    <cellStyle name="Warning Text 5 4" xfId="3222" xr:uid="{00000000-0005-0000-0000-0000E2100000}"/>
    <cellStyle name="Warning Text 5 5" xfId="3223" xr:uid="{00000000-0005-0000-0000-0000E3100000}"/>
    <cellStyle name="Warning Text 5 6" xfId="3224" xr:uid="{00000000-0005-0000-0000-0000E4100000}"/>
    <cellStyle name="Warning Text 5 7" xfId="3225" xr:uid="{00000000-0005-0000-0000-0000E5100000}"/>
    <cellStyle name="Warning Text 5 8" xfId="3226" xr:uid="{00000000-0005-0000-0000-0000E6100000}"/>
    <cellStyle name="Warning Text 5 9" xfId="3227" xr:uid="{00000000-0005-0000-0000-0000E7100000}"/>
    <cellStyle name="Warning Text 6" xfId="3228" xr:uid="{00000000-0005-0000-0000-0000E8100000}"/>
    <cellStyle name="Warning Text 6 10" xfId="3229" xr:uid="{00000000-0005-0000-0000-0000E9100000}"/>
    <cellStyle name="Warning Text 6 11" xfId="3230" xr:uid="{00000000-0005-0000-0000-0000EA100000}"/>
    <cellStyle name="Warning Text 6 2" xfId="3231" xr:uid="{00000000-0005-0000-0000-0000EB100000}"/>
    <cellStyle name="Warning Text 6 3" xfId="3232" xr:uid="{00000000-0005-0000-0000-0000EC100000}"/>
    <cellStyle name="Warning Text 6 4" xfId="3233" xr:uid="{00000000-0005-0000-0000-0000ED100000}"/>
    <cellStyle name="Warning Text 6 5" xfId="3234" xr:uid="{00000000-0005-0000-0000-0000EE100000}"/>
    <cellStyle name="Warning Text 6 6" xfId="3235" xr:uid="{00000000-0005-0000-0000-0000EF100000}"/>
    <cellStyle name="Warning Text 6 7" xfId="3236" xr:uid="{00000000-0005-0000-0000-0000F0100000}"/>
    <cellStyle name="Warning Text 6 8" xfId="3237" xr:uid="{00000000-0005-0000-0000-0000F1100000}"/>
    <cellStyle name="Warning Text 6 9" xfId="3238" xr:uid="{00000000-0005-0000-0000-0000F2100000}"/>
    <cellStyle name="Warning Text 7" xfId="3239" xr:uid="{00000000-0005-0000-0000-0000F3100000}"/>
    <cellStyle name="Warning Text 8" xfId="3240" xr:uid="{00000000-0005-0000-0000-0000F4100000}"/>
    <cellStyle name="Warning Text 9" xfId="3241" xr:uid="{00000000-0005-0000-0000-0000F5100000}"/>
    <cellStyle name="Обычный_CRF2002 (1)" xfId="3242" xr:uid="{00000000-0005-0000-0000-0000F6100000}"/>
    <cellStyle name="已访问的超链接" xfId="3270" xr:uid="{00000000-0005-0000-0000-0000F71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D54"/>
  <sheetViews>
    <sheetView tabSelected="1" topLeftCell="A37" zoomScale="85" zoomScaleNormal="85" workbookViewId="0">
      <selection activeCell="C54" sqref="C54"/>
    </sheetView>
  </sheetViews>
  <sheetFormatPr defaultRowHeight="15"/>
  <cols>
    <col min="1" max="1" width="22.5703125" style="1" customWidth="1"/>
    <col min="2" max="2" width="75.28515625" style="1" bestFit="1" customWidth="1"/>
    <col min="3" max="3" width="11.140625" style="1" customWidth="1"/>
    <col min="4" max="4" width="13.5703125" style="1" bestFit="1" customWidth="1"/>
    <col min="5" max="35" width="9.140625" style="1"/>
    <col min="36" max="36" width="3.5703125" style="1" customWidth="1"/>
    <col min="37" max="37" width="12.42578125" style="1" bestFit="1" customWidth="1"/>
    <col min="38" max="38" width="21.28515625" style="1" bestFit="1" customWidth="1"/>
    <col min="39" max="39" width="117.42578125" style="1" bestFit="1" customWidth="1"/>
    <col min="40" max="41" width="9.140625" style="1"/>
    <col min="42" max="42" width="12.28515625" style="1" bestFit="1" customWidth="1"/>
    <col min="43" max="43" width="10.28515625" style="1" bestFit="1" customWidth="1"/>
    <col min="44" max="45" width="9.140625" style="1"/>
    <col min="46" max="46" width="15.140625" style="1" bestFit="1" customWidth="1"/>
    <col min="47" max="47" width="11.5703125" style="1" bestFit="1" customWidth="1"/>
    <col min="48" max="48" width="18" style="1" bestFit="1" customWidth="1"/>
    <col min="49" max="49" width="9.140625" style="1"/>
    <col min="50" max="50" width="13" style="1" bestFit="1" customWidth="1"/>
    <col min="51" max="51" width="13.5703125" style="1" bestFit="1" customWidth="1"/>
    <col min="52" max="52" width="11.42578125" style="1" bestFit="1" customWidth="1"/>
    <col min="53" max="53" width="10.140625" style="1" bestFit="1" customWidth="1"/>
    <col min="54" max="16384" width="9.140625" style="1"/>
  </cols>
  <sheetData>
    <row r="1" spans="1:56" ht="23.25">
      <c r="A1" s="20" t="s">
        <v>117</v>
      </c>
      <c r="B1" s="21"/>
    </row>
    <row r="2" spans="1:56">
      <c r="A2" s="3" t="s">
        <v>259</v>
      </c>
      <c r="B2" s="3"/>
      <c r="C2" s="3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3"/>
      <c r="Q2" s="3"/>
      <c r="R2" s="3"/>
      <c r="S2" s="3"/>
      <c r="U2" s="3"/>
      <c r="V2" s="3"/>
      <c r="W2" s="3"/>
      <c r="Y2" s="3"/>
      <c r="Z2" s="3"/>
    </row>
    <row r="3" spans="1:56">
      <c r="A3" s="3"/>
      <c r="B3" s="3"/>
      <c r="C3" s="3"/>
      <c r="D3" s="6" t="s">
        <v>92</v>
      </c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3"/>
      <c r="Q3" s="3"/>
      <c r="R3" s="3"/>
      <c r="S3" s="3"/>
      <c r="U3" s="3"/>
      <c r="V3" s="3"/>
      <c r="W3" s="3"/>
      <c r="Y3" s="3"/>
      <c r="Z3" s="3"/>
      <c r="AK3" s="6" t="s">
        <v>53</v>
      </c>
      <c r="AL3" s="12"/>
      <c r="AM3" s="13"/>
      <c r="AN3" s="13"/>
      <c r="AO3" s="13"/>
      <c r="AP3" s="13"/>
      <c r="AQ3" s="13"/>
      <c r="AR3" s="13"/>
      <c r="AT3" s="6" t="s">
        <v>81</v>
      </c>
      <c r="AU3" s="15"/>
      <c r="AV3" s="15"/>
      <c r="AW3" s="15"/>
      <c r="AX3" s="15"/>
      <c r="AY3" s="15"/>
      <c r="AZ3" s="15"/>
      <c r="BA3" s="15"/>
    </row>
    <row r="4" spans="1:56" ht="38.25">
      <c r="A4" s="7" t="s">
        <v>32</v>
      </c>
      <c r="B4" s="8" t="s">
        <v>33</v>
      </c>
      <c r="C4" s="7" t="s">
        <v>34</v>
      </c>
      <c r="D4" s="7" t="s">
        <v>35</v>
      </c>
      <c r="E4" s="9" t="s">
        <v>98</v>
      </c>
      <c r="F4" s="9" t="s">
        <v>99</v>
      </c>
      <c r="G4" s="9" t="s">
        <v>100</v>
      </c>
      <c r="H4" s="9" t="s">
        <v>101</v>
      </c>
      <c r="I4" s="9" t="s">
        <v>102</v>
      </c>
      <c r="J4" s="10" t="s">
        <v>47</v>
      </c>
      <c r="K4" s="10" t="s">
        <v>37</v>
      </c>
      <c r="L4" s="10" t="s">
        <v>38</v>
      </c>
      <c r="M4" s="10" t="s">
        <v>39</v>
      </c>
      <c r="N4" s="10" t="s">
        <v>84</v>
      </c>
      <c r="O4" s="10" t="s">
        <v>85</v>
      </c>
      <c r="P4" s="10" t="s">
        <v>40</v>
      </c>
      <c r="Q4" s="10" t="s">
        <v>41</v>
      </c>
      <c r="R4" s="10" t="s">
        <v>42</v>
      </c>
      <c r="S4" s="10" t="s">
        <v>86</v>
      </c>
      <c r="T4" s="10" t="s">
        <v>87</v>
      </c>
      <c r="U4" s="10" t="s">
        <v>43</v>
      </c>
      <c r="V4" s="10" t="s">
        <v>44</v>
      </c>
      <c r="W4" s="10" t="s">
        <v>45</v>
      </c>
      <c r="X4" s="10" t="s">
        <v>88</v>
      </c>
      <c r="Y4" s="10" t="s">
        <v>89</v>
      </c>
      <c r="Z4" s="10" t="s">
        <v>46</v>
      </c>
      <c r="AA4" s="10" t="s">
        <v>90</v>
      </c>
      <c r="AB4" s="10" t="s">
        <v>91</v>
      </c>
      <c r="AC4" s="10" t="s">
        <v>48</v>
      </c>
      <c r="AD4" s="10" t="s">
        <v>36</v>
      </c>
      <c r="AE4" s="10" t="s">
        <v>93</v>
      </c>
      <c r="AF4" s="10" t="s">
        <v>94</v>
      </c>
      <c r="AG4" s="10" t="s">
        <v>95</v>
      </c>
      <c r="AH4" s="10" t="s">
        <v>96</v>
      </c>
      <c r="AI4" s="10" t="s">
        <v>144</v>
      </c>
      <c r="AK4" s="8" t="s">
        <v>54</v>
      </c>
      <c r="AL4" s="8" t="s">
        <v>32</v>
      </c>
      <c r="AM4" s="8" t="s">
        <v>55</v>
      </c>
      <c r="AN4" s="8" t="s">
        <v>56</v>
      </c>
      <c r="AO4" s="8" t="s">
        <v>57</v>
      </c>
      <c r="AP4" s="8" t="s">
        <v>58</v>
      </c>
      <c r="AQ4" s="8" t="s">
        <v>59</v>
      </c>
      <c r="AR4" s="8" t="s">
        <v>60</v>
      </c>
      <c r="AT4" s="16" t="s">
        <v>67</v>
      </c>
      <c r="AU4" s="16" t="s">
        <v>68</v>
      </c>
      <c r="AV4" s="16" t="s">
        <v>69</v>
      </c>
      <c r="AW4" s="17" t="s">
        <v>0</v>
      </c>
      <c r="AX4" s="17" t="s">
        <v>70</v>
      </c>
      <c r="AY4" s="17" t="s">
        <v>71</v>
      </c>
      <c r="AZ4" s="17" t="s">
        <v>72</v>
      </c>
      <c r="BA4" s="17" t="s">
        <v>73</v>
      </c>
    </row>
    <row r="5" spans="1:56" ht="38.25" customHeight="1">
      <c r="A5" s="56" t="s">
        <v>49</v>
      </c>
      <c r="B5" s="56" t="s">
        <v>50</v>
      </c>
      <c r="C5" s="56" t="s">
        <v>51</v>
      </c>
      <c r="D5" s="56" t="s">
        <v>52</v>
      </c>
      <c r="E5" s="57" t="s">
        <v>103</v>
      </c>
      <c r="F5" s="57"/>
      <c r="G5" s="57"/>
      <c r="H5" s="57"/>
      <c r="I5" s="57"/>
      <c r="J5" s="58"/>
      <c r="K5" s="34" t="s">
        <v>122</v>
      </c>
      <c r="L5" s="58"/>
      <c r="M5" s="58"/>
      <c r="N5" s="58"/>
      <c r="O5" s="58"/>
      <c r="P5" s="34" t="s">
        <v>123</v>
      </c>
      <c r="Q5" s="58"/>
      <c r="R5" s="58"/>
      <c r="S5" s="58"/>
      <c r="T5" s="58"/>
      <c r="U5" s="79" t="s">
        <v>124</v>
      </c>
      <c r="V5" s="79"/>
      <c r="W5" s="79"/>
      <c r="X5" s="79"/>
      <c r="Y5" s="79"/>
      <c r="Z5" s="154" t="s">
        <v>97</v>
      </c>
      <c r="AA5" s="154"/>
      <c r="AB5" s="154"/>
      <c r="AC5" s="58"/>
      <c r="AD5" s="78" t="s">
        <v>1</v>
      </c>
      <c r="AE5" s="78"/>
      <c r="AF5" s="78"/>
      <c r="AG5" s="78"/>
      <c r="AH5" s="78"/>
      <c r="AI5" s="58"/>
      <c r="AK5" s="14" t="s">
        <v>61</v>
      </c>
      <c r="AL5" s="14" t="s">
        <v>62</v>
      </c>
      <c r="AM5" s="14" t="s">
        <v>50</v>
      </c>
      <c r="AN5" s="14" t="s">
        <v>63</v>
      </c>
      <c r="AO5" s="14" t="s">
        <v>64</v>
      </c>
      <c r="AP5" s="14" t="s">
        <v>110</v>
      </c>
      <c r="AQ5" s="14" t="s">
        <v>65</v>
      </c>
      <c r="AR5" s="14" t="s">
        <v>66</v>
      </c>
      <c r="AT5" s="14" t="s">
        <v>74</v>
      </c>
      <c r="AU5" s="14" t="s">
        <v>75</v>
      </c>
      <c r="AV5" s="14" t="s">
        <v>76</v>
      </c>
      <c r="AW5" s="14" t="s">
        <v>0</v>
      </c>
      <c r="AX5" s="14" t="s">
        <v>77</v>
      </c>
      <c r="AY5" s="14" t="s">
        <v>78</v>
      </c>
      <c r="AZ5" s="14" t="s">
        <v>79</v>
      </c>
      <c r="BA5" s="14" t="s">
        <v>80</v>
      </c>
    </row>
    <row r="6" spans="1:56">
      <c r="A6" s="72" t="s">
        <v>195</v>
      </c>
      <c r="B6" s="73" t="str">
        <f t="shared" ref="B6:B46" si="0">"New Power Plant - "&amp;BD6</f>
        <v>New Power Plant - Onshore wind</v>
      </c>
      <c r="C6" s="73" t="s">
        <v>127</v>
      </c>
      <c r="D6" s="72" t="s">
        <v>106</v>
      </c>
      <c r="E6" s="74">
        <v>1</v>
      </c>
      <c r="F6" s="74"/>
      <c r="G6" s="74"/>
      <c r="H6" s="74"/>
      <c r="I6" s="74"/>
      <c r="J6" s="75">
        <v>2013</v>
      </c>
      <c r="K6" s="65">
        <v>1400</v>
      </c>
      <c r="L6" s="65">
        <v>1350</v>
      </c>
      <c r="M6" s="65">
        <v>1300</v>
      </c>
      <c r="N6" s="65">
        <v>1200</v>
      </c>
      <c r="O6" s="62">
        <v>1100</v>
      </c>
      <c r="P6" s="81">
        <v>37.800000000000004</v>
      </c>
      <c r="Q6" s="81">
        <v>32.4</v>
      </c>
      <c r="R6" s="81">
        <v>28.600000000000005</v>
      </c>
      <c r="S6" s="80">
        <v>22.8</v>
      </c>
      <c r="T6" s="80">
        <v>18.7</v>
      </c>
      <c r="U6" s="114">
        <v>0</v>
      </c>
      <c r="V6" s="114">
        <v>0</v>
      </c>
      <c r="W6" s="114">
        <v>0</v>
      </c>
      <c r="X6" s="114">
        <v>0</v>
      </c>
      <c r="Y6" s="114">
        <v>0</v>
      </c>
      <c r="Z6" s="75">
        <v>20</v>
      </c>
      <c r="AA6" s="75">
        <v>22</v>
      </c>
      <c r="AB6" s="75">
        <v>25</v>
      </c>
      <c r="AC6" s="76">
        <v>31.536000000000001</v>
      </c>
      <c r="AD6" s="74">
        <v>0.4</v>
      </c>
      <c r="AE6" s="74">
        <v>0.5</v>
      </c>
      <c r="AF6" s="74">
        <v>0.6</v>
      </c>
      <c r="AG6" s="74">
        <v>0.65</v>
      </c>
      <c r="AH6" s="74">
        <v>0.65</v>
      </c>
      <c r="AI6" s="77"/>
      <c r="AK6" s="1" t="s">
        <v>108</v>
      </c>
      <c r="AL6" s="1" t="str">
        <f t="shared" ref="AL6:AL46" si="1">A6</f>
        <v>EPPWin_01_ON</v>
      </c>
      <c r="AM6" s="11" t="str">
        <f>B6</f>
        <v>New Power Plant - Onshore wind</v>
      </c>
      <c r="AN6" s="1" t="s">
        <v>109</v>
      </c>
      <c r="AO6" s="1" t="s">
        <v>2</v>
      </c>
      <c r="AP6" s="83" t="s">
        <v>145</v>
      </c>
      <c r="AR6" s="48"/>
      <c r="AT6" s="48" t="s">
        <v>111</v>
      </c>
      <c r="AU6" s="50" t="s">
        <v>128</v>
      </c>
      <c r="AV6" s="50" t="s">
        <v>112</v>
      </c>
      <c r="AW6" s="50" t="s">
        <v>109</v>
      </c>
      <c r="AX6" s="48"/>
      <c r="AY6" s="48"/>
      <c r="AZ6" s="48"/>
      <c r="BA6" s="48"/>
      <c r="BD6" s="72" t="s">
        <v>118</v>
      </c>
    </row>
    <row r="7" spans="1:56">
      <c r="A7" s="59" t="s">
        <v>250</v>
      </c>
      <c r="B7" s="60" t="str">
        <f t="shared" si="0"/>
        <v>New Power Plant - Offshore wind</v>
      </c>
      <c r="C7" s="60" t="s">
        <v>127</v>
      </c>
      <c r="D7" s="59" t="s">
        <v>106</v>
      </c>
      <c r="E7" s="61">
        <v>1</v>
      </c>
      <c r="F7" s="61"/>
      <c r="G7" s="61"/>
      <c r="H7" s="61"/>
      <c r="I7" s="61"/>
      <c r="J7" s="62">
        <v>2013</v>
      </c>
      <c r="K7" s="65">
        <v>3470</v>
      </c>
      <c r="L7" s="65">
        <v>2880</v>
      </c>
      <c r="M7" s="65">
        <v>2580</v>
      </c>
      <c r="N7" s="65">
        <v>2380</v>
      </c>
      <c r="O7" s="62">
        <v>2280</v>
      </c>
      <c r="P7" s="81">
        <v>128.38999999999999</v>
      </c>
      <c r="Q7" s="81">
        <v>92.16</v>
      </c>
      <c r="R7" s="81">
        <v>77.400000000000006</v>
      </c>
      <c r="S7" s="81">
        <v>66.64</v>
      </c>
      <c r="T7" s="81">
        <v>52.44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62">
        <v>20</v>
      </c>
      <c r="AA7" s="62">
        <v>25</v>
      </c>
      <c r="AB7" s="62">
        <v>30</v>
      </c>
      <c r="AC7" s="63">
        <v>31.536000000000001</v>
      </c>
      <c r="AD7" s="61">
        <v>0.5</v>
      </c>
      <c r="AE7" s="61">
        <v>0.55000000000000004</v>
      </c>
      <c r="AF7" s="61">
        <v>0.6</v>
      </c>
      <c r="AG7" s="61">
        <v>0.65</v>
      </c>
      <c r="AH7" s="61">
        <v>0.65</v>
      </c>
      <c r="AI7" s="64"/>
      <c r="AL7" s="1" t="str">
        <f t="shared" si="1"/>
        <v>EPPWin_02_OF</v>
      </c>
      <c r="AM7" s="11" t="str">
        <f t="shared" ref="AM7:AM46" si="2">B7</f>
        <v>New Power Plant - Offshore wind</v>
      </c>
      <c r="AN7" s="1" t="s">
        <v>109</v>
      </c>
      <c r="AO7" s="1" t="s">
        <v>2</v>
      </c>
      <c r="AP7" s="83" t="s">
        <v>145</v>
      </c>
      <c r="AR7" s="48"/>
      <c r="AT7" s="48"/>
      <c r="AU7" s="2" t="s">
        <v>129</v>
      </c>
      <c r="AV7" s="48" t="s">
        <v>113</v>
      </c>
      <c r="AW7" s="50" t="s">
        <v>109</v>
      </c>
      <c r="AX7" s="48"/>
      <c r="AY7" s="48"/>
      <c r="AZ7" s="48"/>
      <c r="BA7" s="48"/>
      <c r="BD7" s="59" t="s">
        <v>119</v>
      </c>
    </row>
    <row r="8" spans="1:56">
      <c r="A8" s="59" t="s">
        <v>196</v>
      </c>
      <c r="B8" s="66" t="str">
        <f t="shared" si="0"/>
        <v>New Power Plant - Commercial solar PV system 0.1-2 MW</v>
      </c>
      <c r="C8" s="66" t="str">
        <f>$AU$6</f>
        <v>ELCSOL</v>
      </c>
      <c r="D8" s="59" t="s">
        <v>107</v>
      </c>
      <c r="E8" s="61">
        <v>0.15</v>
      </c>
      <c r="F8" s="61">
        <v>0.17</v>
      </c>
      <c r="G8" s="61">
        <v>0.2</v>
      </c>
      <c r="H8" s="61">
        <v>0.25</v>
      </c>
      <c r="I8" s="61">
        <v>0.3</v>
      </c>
      <c r="J8" s="62">
        <v>2013</v>
      </c>
      <c r="K8" s="65">
        <v>1100</v>
      </c>
      <c r="L8" s="65">
        <v>900</v>
      </c>
      <c r="M8" s="65">
        <v>810</v>
      </c>
      <c r="N8" s="65">
        <v>760</v>
      </c>
      <c r="O8" s="62">
        <v>720</v>
      </c>
      <c r="P8" s="81">
        <v>27.5</v>
      </c>
      <c r="Q8" s="81">
        <v>22.5</v>
      </c>
      <c r="R8" s="81">
        <v>20.25</v>
      </c>
      <c r="S8" s="81">
        <v>19</v>
      </c>
      <c r="T8" s="81">
        <v>18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62">
        <v>25</v>
      </c>
      <c r="AA8" s="62"/>
      <c r="AB8" s="62"/>
      <c r="AC8" s="63">
        <v>31.536000000000001</v>
      </c>
      <c r="AD8" s="61">
        <v>0.17</v>
      </c>
      <c r="AE8" s="61">
        <v>0.17</v>
      </c>
      <c r="AF8" s="61">
        <v>0.17</v>
      </c>
      <c r="AG8" s="61">
        <v>0.17</v>
      </c>
      <c r="AH8" s="61">
        <v>0.17</v>
      </c>
      <c r="AI8" s="64"/>
      <c r="AL8" s="1" t="str">
        <f t="shared" si="1"/>
        <v>EPPSol_01_PV</v>
      </c>
      <c r="AM8" s="11" t="str">
        <f t="shared" si="2"/>
        <v>New Power Plant - Commercial solar PV system 0.1-2 MW</v>
      </c>
      <c r="AN8" s="1" t="s">
        <v>109</v>
      </c>
      <c r="AO8" s="1" t="s">
        <v>2</v>
      </c>
      <c r="AP8" s="83" t="s">
        <v>145</v>
      </c>
      <c r="AR8" s="48"/>
      <c r="AT8" s="48"/>
      <c r="AU8" s="2" t="s">
        <v>130</v>
      </c>
      <c r="AV8" s="48" t="s">
        <v>114</v>
      </c>
      <c r="AW8" s="50" t="s">
        <v>109</v>
      </c>
      <c r="AX8" s="48"/>
      <c r="AY8" s="48"/>
      <c r="AZ8" s="48"/>
      <c r="BA8" s="48"/>
      <c r="BD8" s="59" t="s">
        <v>3</v>
      </c>
    </row>
    <row r="9" spans="1:56">
      <c r="A9" s="59" t="s">
        <v>197</v>
      </c>
      <c r="B9" s="66" t="str">
        <f t="shared" si="0"/>
        <v>New Power Plant - Commercial solar PV &gt;2 MW without tracking</v>
      </c>
      <c r="C9" s="66" t="str">
        <f>$AU$6</f>
        <v>ELCSOL</v>
      </c>
      <c r="D9" s="59" t="s">
        <v>106</v>
      </c>
      <c r="E9" s="61">
        <v>0.15</v>
      </c>
      <c r="F9" s="61">
        <v>0.17</v>
      </c>
      <c r="G9" s="61">
        <v>0.2</v>
      </c>
      <c r="H9" s="61">
        <v>0.25</v>
      </c>
      <c r="I9" s="61">
        <v>0.3</v>
      </c>
      <c r="J9" s="62">
        <v>2013</v>
      </c>
      <c r="K9" s="65">
        <v>980</v>
      </c>
      <c r="L9" s="65">
        <v>800</v>
      </c>
      <c r="M9" s="65">
        <v>640</v>
      </c>
      <c r="N9" s="65">
        <v>580</v>
      </c>
      <c r="O9" s="62">
        <v>520</v>
      </c>
      <c r="P9" s="81">
        <v>16.66</v>
      </c>
      <c r="Q9" s="81">
        <v>13.6</v>
      </c>
      <c r="R9" s="81">
        <v>10.88</v>
      </c>
      <c r="S9" s="81">
        <v>9.86</v>
      </c>
      <c r="T9" s="81">
        <v>8.84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62">
        <v>25</v>
      </c>
      <c r="AA9" s="62"/>
      <c r="AB9" s="62"/>
      <c r="AC9" s="63">
        <v>31.536000000000001</v>
      </c>
      <c r="AD9" s="61">
        <v>0.17</v>
      </c>
      <c r="AE9" s="61">
        <v>0.17</v>
      </c>
      <c r="AF9" s="61">
        <v>0.17</v>
      </c>
      <c r="AG9" s="61">
        <v>0.17</v>
      </c>
      <c r="AH9" s="61">
        <v>0.17</v>
      </c>
      <c r="AI9" s="64"/>
      <c r="AL9" s="1" t="str">
        <f t="shared" si="1"/>
        <v>EPPSol_02_PV</v>
      </c>
      <c r="AM9" s="11" t="str">
        <f t="shared" si="2"/>
        <v>New Power Plant - Commercial solar PV &gt;2 MW without tracking</v>
      </c>
      <c r="AN9" s="1" t="s">
        <v>109</v>
      </c>
      <c r="AO9" s="1" t="s">
        <v>2</v>
      </c>
      <c r="AP9" s="83" t="s">
        <v>145</v>
      </c>
      <c r="AR9" s="48"/>
      <c r="AT9" s="48"/>
      <c r="AU9" s="18" t="s">
        <v>132</v>
      </c>
      <c r="AV9" s="48" t="s">
        <v>115</v>
      </c>
      <c r="AW9" s="50" t="s">
        <v>109</v>
      </c>
      <c r="AX9" s="48"/>
      <c r="AY9" s="48"/>
      <c r="AZ9" s="48"/>
      <c r="BA9" s="48"/>
      <c r="BD9" s="59" t="s">
        <v>4</v>
      </c>
    </row>
    <row r="10" spans="1:56">
      <c r="A10" s="59" t="s">
        <v>198</v>
      </c>
      <c r="B10" s="66" t="str">
        <f t="shared" si="0"/>
        <v>New Power Plant - Commercial solar PV &gt;2 MW with tracking</v>
      </c>
      <c r="C10" s="66" t="str">
        <f>$AU$6</f>
        <v>ELCSOL</v>
      </c>
      <c r="D10" s="59" t="s">
        <v>106</v>
      </c>
      <c r="E10" s="61">
        <v>0.15</v>
      </c>
      <c r="F10" s="61">
        <v>0.17</v>
      </c>
      <c r="G10" s="61">
        <v>0.2</v>
      </c>
      <c r="H10" s="61">
        <v>0.25</v>
      </c>
      <c r="I10" s="61">
        <v>0.3</v>
      </c>
      <c r="J10" s="62">
        <v>2013</v>
      </c>
      <c r="K10" s="65">
        <v>1450</v>
      </c>
      <c r="L10" s="65">
        <v>1100</v>
      </c>
      <c r="M10" s="65">
        <v>890</v>
      </c>
      <c r="N10" s="65">
        <v>790</v>
      </c>
      <c r="O10" s="62">
        <v>710</v>
      </c>
      <c r="P10" s="81">
        <v>21.75</v>
      </c>
      <c r="Q10" s="81">
        <v>16.5</v>
      </c>
      <c r="R10" s="81">
        <v>13.35</v>
      </c>
      <c r="S10" s="81">
        <v>11.85</v>
      </c>
      <c r="T10" s="81">
        <v>10.65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62">
        <v>25</v>
      </c>
      <c r="AA10" s="62"/>
      <c r="AB10" s="62"/>
      <c r="AC10" s="63">
        <v>31.536000000000001</v>
      </c>
      <c r="AD10" s="61">
        <v>0.21</v>
      </c>
      <c r="AE10" s="61">
        <v>0.21</v>
      </c>
      <c r="AF10" s="61">
        <v>0.21</v>
      </c>
      <c r="AG10" s="61">
        <v>0.21</v>
      </c>
      <c r="AH10" s="61">
        <v>0.21</v>
      </c>
      <c r="AI10" s="64"/>
      <c r="AL10" s="1" t="str">
        <f t="shared" si="1"/>
        <v>EPPSol_03_PV</v>
      </c>
      <c r="AM10" s="11" t="str">
        <f t="shared" si="2"/>
        <v>New Power Plant - Commercial solar PV &gt;2 MW with tracking</v>
      </c>
      <c r="AN10" s="1" t="s">
        <v>109</v>
      </c>
      <c r="AO10" s="1" t="s">
        <v>2</v>
      </c>
      <c r="AP10" s="83" t="s">
        <v>145</v>
      </c>
      <c r="AR10" s="48"/>
      <c r="BD10" s="59" t="s">
        <v>5</v>
      </c>
    </row>
    <row r="11" spans="1:56">
      <c r="A11" s="59" t="s">
        <v>199</v>
      </c>
      <c r="B11" s="66" t="str">
        <f t="shared" si="0"/>
        <v>New Power Plant - Residential solar PV &lt;100 kW</v>
      </c>
      <c r="C11" s="66" t="str">
        <f>$AU$6</f>
        <v>ELCSOL</v>
      </c>
      <c r="D11" s="59" t="s">
        <v>107</v>
      </c>
      <c r="E11" s="61">
        <v>0.15</v>
      </c>
      <c r="F11" s="61">
        <v>0.17</v>
      </c>
      <c r="G11" s="61">
        <v>0.2</v>
      </c>
      <c r="H11" s="61">
        <v>0.25</v>
      </c>
      <c r="I11" s="61">
        <v>0.3</v>
      </c>
      <c r="J11" s="62">
        <v>2013</v>
      </c>
      <c r="K11" s="65">
        <v>1310</v>
      </c>
      <c r="L11" s="65">
        <v>1100</v>
      </c>
      <c r="M11" s="65">
        <v>990</v>
      </c>
      <c r="N11" s="65">
        <v>930</v>
      </c>
      <c r="O11" s="62">
        <v>880</v>
      </c>
      <c r="P11" s="81">
        <v>26.2</v>
      </c>
      <c r="Q11" s="81">
        <v>22</v>
      </c>
      <c r="R11" s="81">
        <v>19.8</v>
      </c>
      <c r="S11" s="81">
        <v>18.600000000000001</v>
      </c>
      <c r="T11" s="81">
        <v>17.600000000000001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62">
        <v>25</v>
      </c>
      <c r="AA11" s="62"/>
      <c r="AB11" s="62"/>
      <c r="AC11" s="63">
        <v>31.536000000000001</v>
      </c>
      <c r="AD11" s="61">
        <v>0.17</v>
      </c>
      <c r="AE11" s="61">
        <v>0.17</v>
      </c>
      <c r="AF11" s="61">
        <v>0.17</v>
      </c>
      <c r="AG11" s="61">
        <v>0.17</v>
      </c>
      <c r="AH11" s="61">
        <v>0.17</v>
      </c>
      <c r="AI11" s="64"/>
      <c r="AL11" s="1" t="str">
        <f t="shared" si="1"/>
        <v>*EPPSol_04_PV</v>
      </c>
      <c r="AM11" s="11" t="str">
        <f t="shared" si="2"/>
        <v>New Power Plant - Residential solar PV &lt;100 kW</v>
      </c>
      <c r="AN11" s="1" t="s">
        <v>109</v>
      </c>
      <c r="AO11" s="1" t="s">
        <v>2</v>
      </c>
      <c r="AP11" s="83" t="s">
        <v>145</v>
      </c>
      <c r="AR11" s="48"/>
      <c r="AU11" s="2"/>
      <c r="AV11" s="19"/>
      <c r="AW11" s="19"/>
      <c r="BD11" s="59" t="s">
        <v>6</v>
      </c>
    </row>
    <row r="12" spans="1:56">
      <c r="A12" s="59" t="s">
        <v>200</v>
      </c>
      <c r="B12" s="66" t="str">
        <f t="shared" si="0"/>
        <v>New Power Plant - Solar thermal electricity power plants without thermal storage (power/heat=0.38)</v>
      </c>
      <c r="C12" s="66" t="str">
        <f>$AU$6</f>
        <v>ELCSOL</v>
      </c>
      <c r="D12" s="59" t="s">
        <v>106</v>
      </c>
      <c r="E12" s="61">
        <v>0.36</v>
      </c>
      <c r="F12" s="61"/>
      <c r="G12" s="61"/>
      <c r="H12" s="61"/>
      <c r="I12" s="61"/>
      <c r="J12" s="62">
        <v>2013</v>
      </c>
      <c r="K12" s="65">
        <v>5600</v>
      </c>
      <c r="L12" s="65">
        <v>4500</v>
      </c>
      <c r="M12" s="65">
        <v>3800</v>
      </c>
      <c r="N12" s="65">
        <v>3500</v>
      </c>
      <c r="O12" s="62">
        <v>3400</v>
      </c>
      <c r="P12" s="81">
        <v>224</v>
      </c>
      <c r="Q12" s="81">
        <v>180</v>
      </c>
      <c r="R12" s="81">
        <v>152</v>
      </c>
      <c r="S12" s="81">
        <v>140</v>
      </c>
      <c r="T12" s="81">
        <v>136</v>
      </c>
      <c r="U12" s="105">
        <v>0.44800000000000001</v>
      </c>
      <c r="V12" s="105">
        <v>0.36</v>
      </c>
      <c r="W12" s="105">
        <v>0.30399999999999999</v>
      </c>
      <c r="X12" s="105">
        <v>0.28000000000000003</v>
      </c>
      <c r="Y12" s="105">
        <v>0.27200000000000002</v>
      </c>
      <c r="Z12" s="62">
        <v>30</v>
      </c>
      <c r="AA12" s="62"/>
      <c r="AB12" s="62"/>
      <c r="AC12" s="63">
        <v>31.536000000000001</v>
      </c>
      <c r="AD12" s="61">
        <v>0.42</v>
      </c>
      <c r="AE12" s="61">
        <v>0.42</v>
      </c>
      <c r="AF12" s="61">
        <v>0.42</v>
      </c>
      <c r="AG12" s="61">
        <v>0.42</v>
      </c>
      <c r="AH12" s="61">
        <v>0.42</v>
      </c>
      <c r="AI12" s="64"/>
      <c r="AL12" s="1" t="str">
        <f t="shared" si="1"/>
        <v>EPPSol_05_CSP</v>
      </c>
      <c r="AM12" s="11" t="str">
        <f t="shared" si="2"/>
        <v>New Power Plant - Solar thermal electricity power plants without thermal storage (power/heat=0.38)</v>
      </c>
      <c r="AN12" s="1" t="s">
        <v>109</v>
      </c>
      <c r="AO12" s="1" t="s">
        <v>2</v>
      </c>
      <c r="AP12" s="83" t="s">
        <v>145</v>
      </c>
      <c r="AR12" s="48"/>
      <c r="BD12" s="59" t="s">
        <v>104</v>
      </c>
    </row>
    <row r="13" spans="1:56">
      <c r="A13" s="59" t="s">
        <v>201</v>
      </c>
      <c r="B13" s="67" t="str">
        <f t="shared" si="0"/>
        <v>New Power Plant - Hydropower dam and reservoir, &gt;100 MW</v>
      </c>
      <c r="C13" s="67" t="s">
        <v>133</v>
      </c>
      <c r="D13" s="59" t="s">
        <v>106</v>
      </c>
      <c r="E13" s="61">
        <v>1</v>
      </c>
      <c r="F13" s="61"/>
      <c r="G13" s="61"/>
      <c r="H13" s="61"/>
      <c r="I13" s="61"/>
      <c r="J13" s="62">
        <v>2013</v>
      </c>
      <c r="K13" s="65">
        <v>2200</v>
      </c>
      <c r="L13" s="65">
        <v>2200</v>
      </c>
      <c r="M13" s="65">
        <v>2200</v>
      </c>
      <c r="N13" s="65">
        <v>2200</v>
      </c>
      <c r="O13" s="62">
        <v>2200</v>
      </c>
      <c r="P13" s="81">
        <v>22</v>
      </c>
      <c r="Q13" s="81">
        <v>22</v>
      </c>
      <c r="R13" s="81">
        <v>22</v>
      </c>
      <c r="S13" s="81">
        <v>22</v>
      </c>
      <c r="T13" s="81">
        <v>22</v>
      </c>
      <c r="U13" s="105">
        <v>6.6000000000000003E-2</v>
      </c>
      <c r="V13" s="105">
        <v>6.6000000000000003E-2</v>
      </c>
      <c r="W13" s="105">
        <v>6.6000000000000003E-2</v>
      </c>
      <c r="X13" s="105">
        <v>6.6000000000000003E-2</v>
      </c>
      <c r="Y13" s="105">
        <v>6.6000000000000003E-2</v>
      </c>
      <c r="Z13" s="62">
        <v>60</v>
      </c>
      <c r="AA13" s="62"/>
      <c r="AB13" s="62"/>
      <c r="AC13" s="63">
        <v>31.536000000000001</v>
      </c>
      <c r="AD13" s="61">
        <v>0.35</v>
      </c>
      <c r="AE13" s="61">
        <v>0.35</v>
      </c>
      <c r="AF13" s="61">
        <v>0.35</v>
      </c>
      <c r="AG13" s="61">
        <v>0.35</v>
      </c>
      <c r="AH13" s="61">
        <v>0.35</v>
      </c>
      <c r="AI13" s="64"/>
      <c r="AL13" s="1" t="str">
        <f t="shared" si="1"/>
        <v>EPPHyd_01_DAM</v>
      </c>
      <c r="AM13" s="11" t="str">
        <f t="shared" si="2"/>
        <v>New Power Plant - Hydropower dam and reservoir, &gt;100 MW</v>
      </c>
      <c r="AN13" s="1" t="s">
        <v>109</v>
      </c>
      <c r="AO13" s="1" t="s">
        <v>2</v>
      </c>
      <c r="AP13" s="83" t="s">
        <v>145</v>
      </c>
      <c r="AR13" s="48"/>
      <c r="BD13" s="59" t="s">
        <v>7</v>
      </c>
    </row>
    <row r="14" spans="1:56">
      <c r="A14" s="59" t="s">
        <v>202</v>
      </c>
      <c r="B14" s="67" t="str">
        <f t="shared" si="0"/>
        <v>New Power Plant - Hydropower dam and reservoir, 10-100 MW</v>
      </c>
      <c r="C14" s="67" t="s">
        <v>133</v>
      </c>
      <c r="D14" s="59" t="s">
        <v>106</v>
      </c>
      <c r="E14" s="61">
        <v>1</v>
      </c>
      <c r="F14" s="61"/>
      <c r="G14" s="61"/>
      <c r="H14" s="61"/>
      <c r="I14" s="61"/>
      <c r="J14" s="62">
        <v>2013</v>
      </c>
      <c r="K14" s="65">
        <v>3300</v>
      </c>
      <c r="L14" s="65">
        <v>3360</v>
      </c>
      <c r="M14" s="65">
        <v>3370</v>
      </c>
      <c r="N14" s="65">
        <v>3370</v>
      </c>
      <c r="O14" s="62">
        <v>3370</v>
      </c>
      <c r="P14" s="81">
        <v>49.5</v>
      </c>
      <c r="Q14" s="81">
        <v>50.4</v>
      </c>
      <c r="R14" s="81">
        <v>50.55</v>
      </c>
      <c r="S14" s="81">
        <v>50.55</v>
      </c>
      <c r="T14" s="81">
        <v>50.55</v>
      </c>
      <c r="U14" s="105">
        <v>0.16500000000000001</v>
      </c>
      <c r="V14" s="105">
        <v>0.16800000000000001</v>
      </c>
      <c r="W14" s="105">
        <v>0.16850000000000001</v>
      </c>
      <c r="X14" s="105">
        <v>0.16850000000000001</v>
      </c>
      <c r="Y14" s="105">
        <v>0.16850000000000001</v>
      </c>
      <c r="Z14" s="62">
        <v>60</v>
      </c>
      <c r="AA14" s="62"/>
      <c r="AB14" s="62"/>
      <c r="AC14" s="63">
        <v>31.536000000000001</v>
      </c>
      <c r="AD14" s="61">
        <v>0.4</v>
      </c>
      <c r="AE14" s="61">
        <v>0.4</v>
      </c>
      <c r="AF14" s="61">
        <v>0.4</v>
      </c>
      <c r="AG14" s="61">
        <v>0.4</v>
      </c>
      <c r="AH14" s="61">
        <v>0.4</v>
      </c>
      <c r="AI14" s="64"/>
      <c r="AL14" s="1" t="str">
        <f t="shared" si="1"/>
        <v>EPPHyd_02_DAM</v>
      </c>
      <c r="AM14" s="11" t="str">
        <f t="shared" si="2"/>
        <v>New Power Plant - Hydropower dam and reservoir, 10-100 MW</v>
      </c>
      <c r="AN14" s="1" t="s">
        <v>109</v>
      </c>
      <c r="AO14" s="1" t="s">
        <v>2</v>
      </c>
      <c r="AP14" s="83" t="s">
        <v>145</v>
      </c>
      <c r="AR14" s="48"/>
      <c r="AU14" s="18" t="s">
        <v>131</v>
      </c>
      <c r="AV14" s="48" t="s">
        <v>162</v>
      </c>
      <c r="AW14" s="50" t="s">
        <v>109</v>
      </c>
      <c r="AX14" s="48"/>
      <c r="AY14" s="48"/>
      <c r="AZ14" s="48"/>
      <c r="BA14" s="48"/>
      <c r="BD14" s="59" t="s">
        <v>8</v>
      </c>
    </row>
    <row r="15" spans="1:56">
      <c r="A15" s="59" t="s">
        <v>203</v>
      </c>
      <c r="B15" s="67" t="str">
        <f t="shared" si="0"/>
        <v>New Power Plant - Hydropower dam and reservoir, &lt;10 MW</v>
      </c>
      <c r="C15" s="67" t="s">
        <v>133</v>
      </c>
      <c r="D15" s="59" t="s">
        <v>106</v>
      </c>
      <c r="E15" s="61">
        <v>1</v>
      </c>
      <c r="F15" s="61"/>
      <c r="G15" s="61"/>
      <c r="H15" s="61"/>
      <c r="I15" s="61"/>
      <c r="J15" s="62">
        <v>2013</v>
      </c>
      <c r="K15" s="62">
        <v>4400</v>
      </c>
      <c r="L15" s="62">
        <v>4480</v>
      </c>
      <c r="M15" s="62">
        <v>4500</v>
      </c>
      <c r="N15" s="62">
        <v>4500</v>
      </c>
      <c r="O15" s="62">
        <v>4500</v>
      </c>
      <c r="P15" s="81">
        <v>66</v>
      </c>
      <c r="Q15" s="81">
        <v>67.2</v>
      </c>
      <c r="R15" s="81">
        <v>67.5</v>
      </c>
      <c r="S15" s="81">
        <v>67.5</v>
      </c>
      <c r="T15" s="81">
        <v>67.5</v>
      </c>
      <c r="U15" s="105">
        <v>0.22</v>
      </c>
      <c r="V15" s="105">
        <v>0.224</v>
      </c>
      <c r="W15" s="105">
        <v>0.22500000000000001</v>
      </c>
      <c r="X15" s="105">
        <v>0.22500000000000001</v>
      </c>
      <c r="Y15" s="105">
        <v>0.22500000000000001</v>
      </c>
      <c r="Z15" s="62">
        <v>60</v>
      </c>
      <c r="AA15" s="62"/>
      <c r="AB15" s="62"/>
      <c r="AC15" s="63">
        <v>31.536000000000001</v>
      </c>
      <c r="AD15" s="61">
        <v>0.37</v>
      </c>
      <c r="AE15" s="61">
        <v>0.37</v>
      </c>
      <c r="AF15" s="61">
        <v>0.37</v>
      </c>
      <c r="AG15" s="61">
        <v>0.37</v>
      </c>
      <c r="AH15" s="61">
        <v>0.37</v>
      </c>
      <c r="AI15" s="64"/>
      <c r="AL15" s="1" t="str">
        <f t="shared" si="1"/>
        <v>EPPHyd_03_DAM</v>
      </c>
      <c r="AM15" s="11" t="str">
        <f t="shared" si="2"/>
        <v>New Power Plant - Hydropower dam and reservoir, &lt;10 MW</v>
      </c>
      <c r="AN15" s="1" t="s">
        <v>109</v>
      </c>
      <c r="AO15" s="1" t="s">
        <v>2</v>
      </c>
      <c r="AP15" s="83" t="s">
        <v>145</v>
      </c>
      <c r="AR15" s="48"/>
      <c r="BD15" s="59" t="s">
        <v>9</v>
      </c>
    </row>
    <row r="16" spans="1:56">
      <c r="A16" s="59" t="s">
        <v>204</v>
      </c>
      <c r="B16" s="67" t="str">
        <f t="shared" si="0"/>
        <v>New Power Plant - Hydropower run-of-a-river</v>
      </c>
      <c r="C16" s="67" t="s">
        <v>133</v>
      </c>
      <c r="D16" s="59" t="s">
        <v>107</v>
      </c>
      <c r="E16" s="61">
        <v>1</v>
      </c>
      <c r="F16" s="61"/>
      <c r="G16" s="61"/>
      <c r="H16" s="61"/>
      <c r="I16" s="61"/>
      <c r="J16" s="62">
        <v>2013</v>
      </c>
      <c r="K16" s="62">
        <v>5500</v>
      </c>
      <c r="L16" s="62">
        <v>5600</v>
      </c>
      <c r="M16" s="62">
        <v>5620</v>
      </c>
      <c r="N16" s="62">
        <v>5620</v>
      </c>
      <c r="O16" s="62">
        <v>5620</v>
      </c>
      <c r="P16" s="81">
        <v>82.5</v>
      </c>
      <c r="Q16" s="81">
        <v>84</v>
      </c>
      <c r="R16" s="81">
        <v>84.3</v>
      </c>
      <c r="S16" s="81">
        <v>84.3</v>
      </c>
      <c r="T16" s="81">
        <v>84.3</v>
      </c>
      <c r="U16" s="105">
        <v>0.27500000000000002</v>
      </c>
      <c r="V16" s="105">
        <v>0.28000000000000003</v>
      </c>
      <c r="W16" s="105">
        <v>0.28100000000000003</v>
      </c>
      <c r="X16" s="105">
        <v>0.28100000000000003</v>
      </c>
      <c r="Y16" s="105">
        <v>0.28100000000000003</v>
      </c>
      <c r="Z16" s="62">
        <v>60</v>
      </c>
      <c r="AA16" s="62"/>
      <c r="AB16" s="62"/>
      <c r="AC16" s="63">
        <v>31.536000000000001</v>
      </c>
      <c r="AD16" s="61">
        <v>0.37</v>
      </c>
      <c r="AE16" s="61">
        <v>0.37</v>
      </c>
      <c r="AF16" s="61">
        <v>0.37</v>
      </c>
      <c r="AG16" s="61">
        <v>0.37</v>
      </c>
      <c r="AH16" s="61">
        <v>0.37</v>
      </c>
      <c r="AI16" s="64"/>
      <c r="AL16" s="1" t="str">
        <f t="shared" si="1"/>
        <v>EPPHyd_04_ROR</v>
      </c>
      <c r="AM16" s="11" t="str">
        <f t="shared" si="2"/>
        <v>New Power Plant - Hydropower run-of-a-river</v>
      </c>
      <c r="AN16" s="1" t="s">
        <v>109</v>
      </c>
      <c r="AO16" s="1" t="s">
        <v>2</v>
      </c>
      <c r="AP16" s="83" t="s">
        <v>145</v>
      </c>
      <c r="AR16" s="48"/>
      <c r="BD16" s="59" t="s">
        <v>10</v>
      </c>
    </row>
    <row r="17" spans="1:56">
      <c r="A17" s="59" t="s">
        <v>205</v>
      </c>
      <c r="B17" s="60" t="str">
        <f t="shared" si="0"/>
        <v>New Power Plant - Flash power plant extracting fluid from hydrothermal system at 2.5 km depth</v>
      </c>
      <c r="C17" s="60" t="str">
        <f>$AU$7</f>
        <v>ELCGEO</v>
      </c>
      <c r="D17" s="59" t="s">
        <v>106</v>
      </c>
      <c r="E17" s="61">
        <v>0.23</v>
      </c>
      <c r="F17" s="61">
        <v>0.23499999999999999</v>
      </c>
      <c r="G17" s="61">
        <v>0.23899999999999999</v>
      </c>
      <c r="H17" s="61">
        <v>0.24399999999999999</v>
      </c>
      <c r="I17" s="61">
        <v>0.249</v>
      </c>
      <c r="J17" s="62">
        <v>2013</v>
      </c>
      <c r="K17" s="62">
        <v>5530</v>
      </c>
      <c r="L17" s="62">
        <v>4970</v>
      </c>
      <c r="M17" s="62">
        <v>4470</v>
      </c>
      <c r="N17" s="62">
        <v>4020</v>
      </c>
      <c r="O17" s="62">
        <v>3610</v>
      </c>
      <c r="P17" s="81">
        <v>77.419999999999987</v>
      </c>
      <c r="Q17" s="81">
        <v>79.52</v>
      </c>
      <c r="R17" s="81">
        <v>80.459999999999994</v>
      </c>
      <c r="S17" s="81">
        <v>80.400000000000006</v>
      </c>
      <c r="T17" s="81">
        <v>79.420000000000016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62">
        <v>30</v>
      </c>
      <c r="AA17" s="62"/>
      <c r="AB17" s="62"/>
      <c r="AC17" s="63">
        <v>31.536000000000001</v>
      </c>
      <c r="AD17" s="61">
        <v>0.95</v>
      </c>
      <c r="AE17" s="61">
        <v>0.95</v>
      </c>
      <c r="AF17" s="61">
        <v>0.95</v>
      </c>
      <c r="AG17" s="61">
        <v>0.95</v>
      </c>
      <c r="AH17" s="61">
        <v>0.95</v>
      </c>
      <c r="AI17" s="64"/>
      <c r="AL17" s="1" t="str">
        <f t="shared" si="1"/>
        <v>EPPGeo_01</v>
      </c>
      <c r="AM17" s="11" t="str">
        <f t="shared" si="2"/>
        <v>New Power Plant - Flash power plant extracting fluid from hydrothermal system at 2.5 km depth</v>
      </c>
      <c r="AN17" s="1" t="s">
        <v>109</v>
      </c>
      <c r="AO17" s="1" t="s">
        <v>2</v>
      </c>
      <c r="AP17" s="83" t="s">
        <v>145</v>
      </c>
      <c r="AR17" s="48"/>
      <c r="BD17" s="59" t="s">
        <v>11</v>
      </c>
    </row>
    <row r="18" spans="1:56">
      <c r="A18" s="59" t="s">
        <v>206</v>
      </c>
      <c r="B18" s="60" t="str">
        <f t="shared" si="0"/>
        <v>New Power Plant - Organic Rankine Cycle hydrothermal system.</v>
      </c>
      <c r="C18" s="60" t="str">
        <f>$AU$7</f>
        <v>ELCGEO</v>
      </c>
      <c r="D18" s="59" t="s">
        <v>106</v>
      </c>
      <c r="E18" s="61">
        <v>0.13300000000000001</v>
      </c>
      <c r="F18" s="61">
        <v>0.13800000000000001</v>
      </c>
      <c r="G18" s="61">
        <v>0.14199999999999999</v>
      </c>
      <c r="H18" s="61">
        <v>0.14699999999999999</v>
      </c>
      <c r="I18" s="61">
        <v>0.151</v>
      </c>
      <c r="J18" s="62">
        <v>2013</v>
      </c>
      <c r="K18" s="62">
        <v>6970</v>
      </c>
      <c r="L18" s="62">
        <v>6600</v>
      </c>
      <c r="M18" s="62">
        <v>6240</v>
      </c>
      <c r="N18" s="62">
        <v>5870</v>
      </c>
      <c r="O18" s="62">
        <v>5510</v>
      </c>
      <c r="P18" s="81">
        <v>146.37</v>
      </c>
      <c r="Q18" s="81">
        <v>145.20000000000002</v>
      </c>
      <c r="R18" s="81">
        <v>143.51999999999998</v>
      </c>
      <c r="S18" s="81">
        <v>146.75</v>
      </c>
      <c r="T18" s="81">
        <v>148.77000000000001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62">
        <v>30</v>
      </c>
      <c r="AA18" s="62"/>
      <c r="AB18" s="62"/>
      <c r="AC18" s="63">
        <v>31.536000000000001</v>
      </c>
      <c r="AD18" s="61">
        <v>0.95</v>
      </c>
      <c r="AE18" s="61">
        <v>0.95</v>
      </c>
      <c r="AF18" s="61">
        <v>0.95</v>
      </c>
      <c r="AG18" s="61">
        <v>0.95</v>
      </c>
      <c r="AH18" s="61">
        <v>0.95</v>
      </c>
      <c r="AI18" s="64"/>
      <c r="AL18" s="1" t="str">
        <f t="shared" si="1"/>
        <v>EPPGeo_02</v>
      </c>
      <c r="AM18" s="11" t="str">
        <f t="shared" si="2"/>
        <v>New Power Plant - Organic Rankine Cycle hydrothermal system.</v>
      </c>
      <c r="AN18" s="1" t="s">
        <v>109</v>
      </c>
      <c r="AO18" s="1" t="s">
        <v>2</v>
      </c>
      <c r="AP18" s="83" t="s">
        <v>145</v>
      </c>
      <c r="AR18" s="48"/>
      <c r="BD18" s="62" t="s">
        <v>12</v>
      </c>
    </row>
    <row r="19" spans="1:56">
      <c r="A19" s="59" t="s">
        <v>207</v>
      </c>
      <c r="B19" s="60" t="str">
        <f t="shared" si="0"/>
        <v>New Power Plant - Organic Rankine Cycle Enhanced Geothermal System at 5.5 km depth</v>
      </c>
      <c r="C19" s="60" t="str">
        <f>$AU$7</f>
        <v>ELCGEO</v>
      </c>
      <c r="D19" s="59" t="s">
        <v>106</v>
      </c>
      <c r="E19" s="61">
        <v>0.106</v>
      </c>
      <c r="F19" s="61">
        <v>0.11199999999999999</v>
      </c>
      <c r="G19" s="61">
        <v>0.11800000000000001</v>
      </c>
      <c r="H19" s="61">
        <v>0.12300000000000001</v>
      </c>
      <c r="I19" s="61">
        <v>0.129</v>
      </c>
      <c r="J19" s="62">
        <v>2013</v>
      </c>
      <c r="K19" s="62">
        <v>12600</v>
      </c>
      <c r="L19" s="62">
        <v>10300</v>
      </c>
      <c r="M19" s="62">
        <v>9000</v>
      </c>
      <c r="N19" s="62">
        <v>8600</v>
      </c>
      <c r="O19" s="62">
        <v>8200</v>
      </c>
      <c r="P19" s="81">
        <v>226.8</v>
      </c>
      <c r="Q19" s="81">
        <v>185.4</v>
      </c>
      <c r="R19" s="81">
        <v>171</v>
      </c>
      <c r="S19" s="81">
        <v>163.4</v>
      </c>
      <c r="T19" s="81">
        <v>155.80000000000001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62">
        <v>30</v>
      </c>
      <c r="AA19" s="62"/>
      <c r="AB19" s="62"/>
      <c r="AC19" s="63">
        <v>31.536000000000001</v>
      </c>
      <c r="AD19" s="61">
        <v>0.95</v>
      </c>
      <c r="AE19" s="61">
        <v>0.95</v>
      </c>
      <c r="AF19" s="61">
        <v>0.95</v>
      </c>
      <c r="AG19" s="61">
        <v>0.95</v>
      </c>
      <c r="AH19" s="61">
        <v>0.95</v>
      </c>
      <c r="AI19" s="64"/>
      <c r="AL19" s="1" t="str">
        <f t="shared" si="1"/>
        <v>EPPGeo_03</v>
      </c>
      <c r="AM19" s="11" t="str">
        <f t="shared" si="2"/>
        <v>New Power Plant - Organic Rankine Cycle Enhanced Geothermal System at 5.5 km depth</v>
      </c>
      <c r="AN19" s="1" t="s">
        <v>109</v>
      </c>
      <c r="AO19" s="1" t="s">
        <v>2</v>
      </c>
      <c r="AP19" s="83" t="s">
        <v>145</v>
      </c>
      <c r="AR19" s="48"/>
      <c r="AU19" s="48"/>
      <c r="BD19" s="62" t="s">
        <v>13</v>
      </c>
    </row>
    <row r="20" spans="1:56">
      <c r="A20" s="59" t="s">
        <v>208</v>
      </c>
      <c r="B20" s="60" t="str">
        <f t="shared" si="0"/>
        <v>New Power Plant - Wave energy</v>
      </c>
      <c r="C20" s="60" t="str">
        <f>$AU$8</f>
        <v>ELCOCE</v>
      </c>
      <c r="D20" s="59" t="s">
        <v>107</v>
      </c>
      <c r="E20" s="61">
        <v>1</v>
      </c>
      <c r="F20" s="61"/>
      <c r="G20" s="61"/>
      <c r="H20" s="61"/>
      <c r="I20" s="61"/>
      <c r="J20" s="62">
        <v>2013</v>
      </c>
      <c r="K20" s="62">
        <v>9080</v>
      </c>
      <c r="L20" s="62">
        <v>5790</v>
      </c>
      <c r="M20" s="62">
        <v>4480</v>
      </c>
      <c r="N20" s="62">
        <v>2650</v>
      </c>
      <c r="O20" s="62">
        <v>2300</v>
      </c>
      <c r="P20" s="81">
        <v>326.88</v>
      </c>
      <c r="Q20" s="81">
        <v>237.38999999999996</v>
      </c>
      <c r="R20" s="81">
        <v>210.56</v>
      </c>
      <c r="S20" s="81">
        <v>153.69999999999999</v>
      </c>
      <c r="T20" s="81">
        <v>133.4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62">
        <v>20</v>
      </c>
      <c r="AA20" s="62"/>
      <c r="AB20" s="62"/>
      <c r="AC20" s="63">
        <v>31.536000000000001</v>
      </c>
      <c r="AD20" s="61">
        <v>0.36</v>
      </c>
      <c r="AE20" s="61">
        <v>0.45</v>
      </c>
      <c r="AF20" s="61">
        <v>0.47</v>
      </c>
      <c r="AG20" s="61">
        <v>0.47</v>
      </c>
      <c r="AH20" s="61">
        <v>0.5</v>
      </c>
      <c r="AI20" s="64"/>
      <c r="AL20" s="1" t="str">
        <f t="shared" si="1"/>
        <v>EPPOce_01_WAW</v>
      </c>
      <c r="AM20" s="11" t="str">
        <f t="shared" si="2"/>
        <v>New Power Plant - Wave energy</v>
      </c>
      <c r="AN20" s="1" t="s">
        <v>109</v>
      </c>
      <c r="AO20" s="1" t="s">
        <v>2</v>
      </c>
      <c r="AP20" s="83" t="s">
        <v>145</v>
      </c>
      <c r="AR20" s="48"/>
      <c r="BD20" s="62" t="s">
        <v>14</v>
      </c>
    </row>
    <row r="21" spans="1:56">
      <c r="A21" s="59" t="s">
        <v>209</v>
      </c>
      <c r="B21" s="60" t="str">
        <f t="shared" si="0"/>
        <v>New Power Plant - Tidal energy</v>
      </c>
      <c r="C21" s="60" t="str">
        <f>$AU$8</f>
        <v>ELCOCE</v>
      </c>
      <c r="D21" s="59" t="s">
        <v>107</v>
      </c>
      <c r="E21" s="61">
        <v>1</v>
      </c>
      <c r="F21" s="61"/>
      <c r="G21" s="61"/>
      <c r="H21" s="61"/>
      <c r="I21" s="61"/>
      <c r="J21" s="62">
        <v>2013</v>
      </c>
      <c r="K21" s="62">
        <v>10700</v>
      </c>
      <c r="L21" s="62">
        <v>4400</v>
      </c>
      <c r="M21" s="62">
        <v>3100</v>
      </c>
      <c r="N21" s="62">
        <v>2100</v>
      </c>
      <c r="O21" s="62">
        <v>1900</v>
      </c>
      <c r="P21" s="81">
        <v>363.8</v>
      </c>
      <c r="Q21" s="81">
        <v>158.4</v>
      </c>
      <c r="R21" s="81">
        <v>117.8</v>
      </c>
      <c r="S21" s="81">
        <v>90.3</v>
      </c>
      <c r="T21" s="81">
        <v>93.1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62">
        <v>20</v>
      </c>
      <c r="AA21" s="62"/>
      <c r="AB21" s="62"/>
      <c r="AC21" s="63">
        <v>31.536000000000001</v>
      </c>
      <c r="AD21" s="61">
        <v>0.36</v>
      </c>
      <c r="AE21" s="61">
        <v>0.45</v>
      </c>
      <c r="AF21" s="61">
        <v>0.47</v>
      </c>
      <c r="AG21" s="61">
        <v>0.47</v>
      </c>
      <c r="AH21" s="61">
        <v>0.5</v>
      </c>
      <c r="AI21" s="64"/>
      <c r="AL21" s="1" t="str">
        <f t="shared" si="1"/>
        <v>EPPOce_02_TID</v>
      </c>
      <c r="AM21" s="11" t="str">
        <f t="shared" si="2"/>
        <v>New Power Plant - Tidal energy</v>
      </c>
      <c r="AN21" s="1" t="s">
        <v>109</v>
      </c>
      <c r="AO21" s="1" t="s">
        <v>2</v>
      </c>
      <c r="AP21" s="83" t="s">
        <v>145</v>
      </c>
      <c r="AR21" s="48"/>
      <c r="BD21" s="62" t="s">
        <v>15</v>
      </c>
    </row>
    <row r="22" spans="1:56">
      <c r="A22" s="59" t="s">
        <v>210</v>
      </c>
      <c r="B22" s="67" t="str">
        <f t="shared" si="0"/>
        <v>New Power Plant - Open-Cycle Gas Turbine conventional</v>
      </c>
      <c r="C22" s="67" t="s">
        <v>134</v>
      </c>
      <c r="D22" s="59" t="s">
        <v>106</v>
      </c>
      <c r="E22" s="61">
        <v>0.38</v>
      </c>
      <c r="F22" s="61"/>
      <c r="G22" s="61"/>
      <c r="H22" s="61"/>
      <c r="I22" s="61"/>
      <c r="J22" s="62">
        <v>2013</v>
      </c>
      <c r="K22" s="62">
        <v>770</v>
      </c>
      <c r="L22" s="62"/>
      <c r="M22" s="62"/>
      <c r="N22" s="62"/>
      <c r="O22" s="62"/>
      <c r="P22" s="81">
        <v>7.7</v>
      </c>
      <c r="Q22" s="81"/>
      <c r="R22" s="81"/>
      <c r="S22" s="81"/>
      <c r="T22" s="81"/>
      <c r="U22" s="105">
        <v>0.10009999999999999</v>
      </c>
      <c r="V22" s="105">
        <v>0</v>
      </c>
      <c r="W22" s="105">
        <v>0</v>
      </c>
      <c r="X22" s="105">
        <v>0</v>
      </c>
      <c r="Y22" s="105">
        <v>0</v>
      </c>
      <c r="Z22" s="62">
        <v>30</v>
      </c>
      <c r="AA22" s="62"/>
      <c r="AB22" s="62"/>
      <c r="AC22" s="63">
        <v>31.536000000000001</v>
      </c>
      <c r="AD22" s="61">
        <v>0.95</v>
      </c>
      <c r="AE22" s="61"/>
      <c r="AF22" s="61"/>
      <c r="AG22" s="61"/>
      <c r="AH22" s="61"/>
      <c r="AI22" s="64"/>
      <c r="AL22" s="1" t="str">
        <f t="shared" si="1"/>
        <v>EPPGas_01_OCGT</v>
      </c>
      <c r="AM22" s="11" t="str">
        <f t="shared" si="2"/>
        <v>New Power Plant - Open-Cycle Gas Turbine conventional</v>
      </c>
      <c r="AN22" s="1" t="s">
        <v>109</v>
      </c>
      <c r="AO22" s="1" t="s">
        <v>2</v>
      </c>
      <c r="AP22" s="83" t="s">
        <v>145</v>
      </c>
      <c r="AR22" s="48"/>
      <c r="BD22" s="62" t="s">
        <v>16</v>
      </c>
    </row>
    <row r="23" spans="1:56">
      <c r="A23" s="59" t="s">
        <v>211</v>
      </c>
      <c r="B23" s="67" t="str">
        <f t="shared" si="0"/>
        <v>New Power Plant - Open Cycle Gas Turbine advanced</v>
      </c>
      <c r="C23" s="67" t="s">
        <v>134</v>
      </c>
      <c r="D23" s="59" t="s">
        <v>106</v>
      </c>
      <c r="E23" s="61">
        <v>0.4</v>
      </c>
      <c r="F23" s="61">
        <v>0.4</v>
      </c>
      <c r="G23" s="61">
        <v>0.43</v>
      </c>
      <c r="H23" s="61">
        <v>0.44</v>
      </c>
      <c r="I23" s="61">
        <v>0.45</v>
      </c>
      <c r="J23" s="62">
        <v>2013</v>
      </c>
      <c r="K23" s="62">
        <v>550</v>
      </c>
      <c r="L23" s="62">
        <v>550</v>
      </c>
      <c r="M23" s="62">
        <v>550</v>
      </c>
      <c r="N23" s="62">
        <v>550</v>
      </c>
      <c r="O23" s="62">
        <v>550</v>
      </c>
      <c r="P23" s="81">
        <v>16.5</v>
      </c>
      <c r="Q23" s="81">
        <v>16.5</v>
      </c>
      <c r="R23" s="81">
        <v>16.5</v>
      </c>
      <c r="S23" s="81">
        <v>16.5</v>
      </c>
      <c r="T23" s="81">
        <v>16.5</v>
      </c>
      <c r="U23" s="105">
        <v>6.0499999999999998E-2</v>
      </c>
      <c r="V23" s="105">
        <v>6.0499999999999998E-2</v>
      </c>
      <c r="W23" s="105">
        <v>6.0499999999999998E-2</v>
      </c>
      <c r="X23" s="105">
        <v>6.0499999999999998E-2</v>
      </c>
      <c r="Y23" s="105">
        <v>6.0499999999999998E-2</v>
      </c>
      <c r="Z23" s="62">
        <v>30</v>
      </c>
      <c r="AA23" s="62"/>
      <c r="AB23" s="62"/>
      <c r="AC23" s="63">
        <v>31.536000000000001</v>
      </c>
      <c r="AD23" s="61">
        <v>0.95</v>
      </c>
      <c r="AE23" s="61">
        <v>0.95</v>
      </c>
      <c r="AF23" s="61">
        <v>0.95</v>
      </c>
      <c r="AG23" s="61">
        <v>0.95</v>
      </c>
      <c r="AH23" s="61">
        <v>0.95</v>
      </c>
      <c r="AI23" s="64"/>
      <c r="AL23" s="1" t="str">
        <f t="shared" si="1"/>
        <v>EPPGas_02_OCGT</v>
      </c>
      <c r="AM23" s="11" t="str">
        <f t="shared" si="2"/>
        <v>New Power Plant - Open Cycle Gas Turbine advanced</v>
      </c>
      <c r="AN23" s="1" t="s">
        <v>109</v>
      </c>
      <c r="AO23" s="1" t="s">
        <v>2</v>
      </c>
      <c r="AP23" s="83" t="s">
        <v>145</v>
      </c>
      <c r="AR23" s="48"/>
      <c r="BD23" s="62" t="s">
        <v>18</v>
      </c>
    </row>
    <row r="24" spans="1:56">
      <c r="A24" s="59" t="s">
        <v>212</v>
      </c>
      <c r="B24" s="67" t="str">
        <f t="shared" si="0"/>
        <v>New Power Plant - Combined Cycle Gas Turbine advanced</v>
      </c>
      <c r="C24" s="67" t="s">
        <v>134</v>
      </c>
      <c r="D24" s="59" t="s">
        <v>106</v>
      </c>
      <c r="E24" s="61">
        <v>0.57999999999999996</v>
      </c>
      <c r="F24" s="61">
        <v>0.6</v>
      </c>
      <c r="G24" s="61">
        <v>0.62</v>
      </c>
      <c r="H24" s="61">
        <v>0.62</v>
      </c>
      <c r="I24" s="61">
        <v>0.63</v>
      </c>
      <c r="J24" s="62">
        <v>2013</v>
      </c>
      <c r="K24" s="62">
        <v>850</v>
      </c>
      <c r="L24" s="62">
        <v>850</v>
      </c>
      <c r="M24" s="62">
        <v>850</v>
      </c>
      <c r="N24" s="62">
        <v>850</v>
      </c>
      <c r="O24" s="62">
        <v>850</v>
      </c>
      <c r="P24" s="81">
        <v>21.25</v>
      </c>
      <c r="Q24" s="81">
        <v>21.25</v>
      </c>
      <c r="R24" s="81">
        <v>21.25</v>
      </c>
      <c r="S24" s="81">
        <v>21.25</v>
      </c>
      <c r="T24" s="81">
        <v>21.25</v>
      </c>
      <c r="U24" s="105">
        <v>1.7000000000000001E-2</v>
      </c>
      <c r="V24" s="105">
        <v>1.7000000000000001E-2</v>
      </c>
      <c r="W24" s="105">
        <v>1.7000000000000001E-2</v>
      </c>
      <c r="X24" s="105">
        <v>1.7000000000000001E-2</v>
      </c>
      <c r="Y24" s="105">
        <v>1.7000000000000001E-2</v>
      </c>
      <c r="Z24" s="62">
        <v>30</v>
      </c>
      <c r="AA24" s="62"/>
      <c r="AB24" s="62"/>
      <c r="AC24" s="63">
        <v>31.536000000000001</v>
      </c>
      <c r="AD24" s="61">
        <v>0.9</v>
      </c>
      <c r="AE24" s="61">
        <v>0.9</v>
      </c>
      <c r="AF24" s="61">
        <v>0.9</v>
      </c>
      <c r="AG24" s="61">
        <v>0.9</v>
      </c>
      <c r="AH24" s="61">
        <v>0.9</v>
      </c>
      <c r="AI24" s="64"/>
      <c r="AL24" s="1" t="str">
        <f t="shared" si="1"/>
        <v>EPPGas_03_CCGT</v>
      </c>
      <c r="AM24" s="11" t="str">
        <f t="shared" si="2"/>
        <v>New Power Plant - Combined Cycle Gas Turbine advanced</v>
      </c>
      <c r="AN24" s="1" t="s">
        <v>109</v>
      </c>
      <c r="AO24" s="1" t="s">
        <v>2</v>
      </c>
      <c r="AP24" s="83" t="s">
        <v>145</v>
      </c>
      <c r="AR24" s="48"/>
      <c r="BD24" s="62" t="s">
        <v>186</v>
      </c>
    </row>
    <row r="25" spans="1:56">
      <c r="A25" s="59" t="s">
        <v>213</v>
      </c>
      <c r="B25" s="67" t="str">
        <f t="shared" si="0"/>
        <v>New Power Plant - Pulverised coal supercritical</v>
      </c>
      <c r="C25" s="67" t="s">
        <v>135</v>
      </c>
      <c r="D25" s="59" t="s">
        <v>106</v>
      </c>
      <c r="E25" s="61">
        <v>0.45</v>
      </c>
      <c r="F25" s="61">
        <v>0.46</v>
      </c>
      <c r="G25" s="61">
        <v>0.48</v>
      </c>
      <c r="H25" s="61">
        <v>0.48</v>
      </c>
      <c r="I25" s="61">
        <v>0.48</v>
      </c>
      <c r="J25" s="62">
        <v>2013</v>
      </c>
      <c r="K25" s="62">
        <v>1600</v>
      </c>
      <c r="L25" s="62">
        <v>1600</v>
      </c>
      <c r="M25" s="62">
        <v>1600</v>
      </c>
      <c r="N25" s="62">
        <v>1600</v>
      </c>
      <c r="O25" s="62">
        <v>1600</v>
      </c>
      <c r="P25" s="81">
        <v>40</v>
      </c>
      <c r="Q25" s="81">
        <v>40</v>
      </c>
      <c r="R25" s="81">
        <v>40</v>
      </c>
      <c r="S25" s="81">
        <v>40</v>
      </c>
      <c r="T25" s="81">
        <v>40</v>
      </c>
      <c r="U25" s="105">
        <v>5.7599999999999998E-2</v>
      </c>
      <c r="V25" s="105">
        <v>5.7599999999999998E-2</v>
      </c>
      <c r="W25" s="105">
        <v>5.7599999999999998E-2</v>
      </c>
      <c r="X25" s="105">
        <v>5.7599999999999998E-2</v>
      </c>
      <c r="Y25" s="105">
        <v>5.7599999999999998E-2</v>
      </c>
      <c r="Z25" s="62">
        <v>40</v>
      </c>
      <c r="AA25" s="62"/>
      <c r="AB25" s="62"/>
      <c r="AC25" s="63">
        <v>31.536000000000001</v>
      </c>
      <c r="AD25" s="61">
        <v>0.9</v>
      </c>
      <c r="AE25" s="61">
        <v>0.9</v>
      </c>
      <c r="AF25" s="61">
        <v>0.9</v>
      </c>
      <c r="AG25" s="61">
        <v>0.9</v>
      </c>
      <c r="AH25" s="61">
        <v>0.9</v>
      </c>
      <c r="AI25" s="64"/>
      <c r="AL25" s="1" t="str">
        <f t="shared" si="1"/>
        <v>EPPCoa_01_SC</v>
      </c>
      <c r="AM25" s="11" t="str">
        <f t="shared" si="2"/>
        <v>New Power Plant - Pulverised coal supercritical</v>
      </c>
      <c r="AN25" s="1" t="s">
        <v>109</v>
      </c>
      <c r="AO25" s="1" t="s">
        <v>2</v>
      </c>
      <c r="AP25" s="83" t="s">
        <v>161</v>
      </c>
      <c r="AR25" s="48"/>
      <c r="BD25" s="62" t="s">
        <v>187</v>
      </c>
    </row>
    <row r="26" spans="1:56">
      <c r="A26" s="59" t="s">
        <v>214</v>
      </c>
      <c r="B26" s="67" t="str">
        <f t="shared" si="0"/>
        <v>New Power Plant - Pulverised peat supercritical</v>
      </c>
      <c r="C26" s="67" t="s">
        <v>150</v>
      </c>
      <c r="D26" s="59" t="s">
        <v>106</v>
      </c>
      <c r="E26" s="61">
        <v>0.42</v>
      </c>
      <c r="F26" s="61">
        <v>0.45</v>
      </c>
      <c r="G26" s="61">
        <v>0.47</v>
      </c>
      <c r="H26" s="61">
        <v>0.47</v>
      </c>
      <c r="I26" s="61">
        <v>0.47</v>
      </c>
      <c r="J26" s="62">
        <v>2013</v>
      </c>
      <c r="K26" s="62">
        <v>2000</v>
      </c>
      <c r="L26" s="62">
        <v>2000</v>
      </c>
      <c r="M26" s="62">
        <v>2000</v>
      </c>
      <c r="N26" s="62">
        <v>2000</v>
      </c>
      <c r="O26" s="62">
        <v>2000</v>
      </c>
      <c r="P26" s="81">
        <v>50</v>
      </c>
      <c r="Q26" s="81">
        <v>50</v>
      </c>
      <c r="R26" s="81">
        <v>50</v>
      </c>
      <c r="S26" s="81">
        <v>50</v>
      </c>
      <c r="T26" s="81">
        <v>50</v>
      </c>
      <c r="U26" s="105">
        <v>0.09</v>
      </c>
      <c r="V26" s="105">
        <v>0.09</v>
      </c>
      <c r="W26" s="105">
        <v>0.09</v>
      </c>
      <c r="X26" s="105">
        <v>0.09</v>
      </c>
      <c r="Y26" s="105">
        <v>0.09</v>
      </c>
      <c r="Z26" s="62">
        <v>40</v>
      </c>
      <c r="AA26" s="62"/>
      <c r="AB26" s="62"/>
      <c r="AC26" s="63">
        <v>31.536000000000001</v>
      </c>
      <c r="AD26" s="61">
        <v>0.9</v>
      </c>
      <c r="AE26" s="61">
        <v>0.9</v>
      </c>
      <c r="AF26" s="61">
        <v>0.9</v>
      </c>
      <c r="AG26" s="61">
        <v>0.9</v>
      </c>
      <c r="AH26" s="61">
        <v>0.9</v>
      </c>
      <c r="AI26" s="64"/>
      <c r="AL26" s="1" t="str">
        <f t="shared" si="1"/>
        <v>EPPPea_01_SC</v>
      </c>
      <c r="AM26" s="11" t="str">
        <f t="shared" si="2"/>
        <v>New Power Plant - Pulverised peat supercritical</v>
      </c>
      <c r="AN26" s="1" t="s">
        <v>109</v>
      </c>
      <c r="AO26" s="1" t="s">
        <v>2</v>
      </c>
      <c r="AP26" s="83" t="s">
        <v>161</v>
      </c>
      <c r="AR26" s="48"/>
      <c r="BD26" s="62" t="s">
        <v>188</v>
      </c>
    </row>
    <row r="27" spans="1:56">
      <c r="A27" s="59" t="s">
        <v>215</v>
      </c>
      <c r="B27" s="67" t="str">
        <f t="shared" si="0"/>
        <v>New Power Plant - Supercritical fluidized bed peat</v>
      </c>
      <c r="C27" s="67" t="s">
        <v>150</v>
      </c>
      <c r="D27" s="59" t="s">
        <v>106</v>
      </c>
      <c r="E27" s="61">
        <v>0.42</v>
      </c>
      <c r="F27" s="61">
        <v>0.43</v>
      </c>
      <c r="G27" s="61">
        <v>0.45</v>
      </c>
      <c r="H27" s="61">
        <v>0.45</v>
      </c>
      <c r="I27" s="61">
        <v>0.45</v>
      </c>
      <c r="J27" s="62">
        <v>2013</v>
      </c>
      <c r="K27" s="62">
        <v>1900</v>
      </c>
      <c r="L27" s="62">
        <v>1900</v>
      </c>
      <c r="M27" s="62">
        <v>1900</v>
      </c>
      <c r="N27" s="62">
        <v>1900</v>
      </c>
      <c r="O27" s="62">
        <v>1900</v>
      </c>
      <c r="P27" s="81">
        <v>38</v>
      </c>
      <c r="Q27" s="81">
        <v>38</v>
      </c>
      <c r="R27" s="81">
        <v>38</v>
      </c>
      <c r="S27" s="81">
        <v>38</v>
      </c>
      <c r="T27" s="81">
        <v>38</v>
      </c>
      <c r="U27" s="105">
        <v>0.114</v>
      </c>
      <c r="V27" s="105">
        <v>0.114</v>
      </c>
      <c r="W27" s="105">
        <v>0.114</v>
      </c>
      <c r="X27" s="105">
        <v>0.114</v>
      </c>
      <c r="Y27" s="105">
        <v>0.114</v>
      </c>
      <c r="Z27" s="62">
        <v>40</v>
      </c>
      <c r="AA27" s="62"/>
      <c r="AB27" s="62"/>
      <c r="AC27" s="63">
        <v>31.536000000000001</v>
      </c>
      <c r="AD27" s="61">
        <v>0.85</v>
      </c>
      <c r="AE27" s="61">
        <v>0.85</v>
      </c>
      <c r="AF27" s="61">
        <v>0.85</v>
      </c>
      <c r="AG27" s="61">
        <v>0.85</v>
      </c>
      <c r="AH27" s="61">
        <v>0.85</v>
      </c>
      <c r="AI27" s="64"/>
      <c r="AL27" s="1" t="str">
        <f t="shared" si="1"/>
        <v>EPPPea_02_FB</v>
      </c>
      <c r="AM27" s="11" t="str">
        <f t="shared" si="2"/>
        <v>New Power Plant - Supercritical fluidized bed peat</v>
      </c>
      <c r="AN27" s="1" t="s">
        <v>109</v>
      </c>
      <c r="AO27" s="1" t="s">
        <v>2</v>
      </c>
      <c r="AP27" s="83" t="s">
        <v>161</v>
      </c>
      <c r="AR27" s="48"/>
      <c r="BD27" s="62" t="s">
        <v>163</v>
      </c>
    </row>
    <row r="28" spans="1:56">
      <c r="A28" s="59" t="s">
        <v>216</v>
      </c>
      <c r="B28" s="67" t="str">
        <f t="shared" si="0"/>
        <v>New Power Plant - Integrated Gasification Combined Cycle coal</v>
      </c>
      <c r="C28" s="67" t="s">
        <v>135</v>
      </c>
      <c r="D28" s="59" t="s">
        <v>106</v>
      </c>
      <c r="E28" s="61">
        <v>0.45</v>
      </c>
      <c r="F28" s="61">
        <v>0.46</v>
      </c>
      <c r="G28" s="61">
        <v>0.46</v>
      </c>
      <c r="H28" s="61">
        <v>0.47</v>
      </c>
      <c r="I28" s="61">
        <v>0.5</v>
      </c>
      <c r="J28" s="62">
        <v>2013</v>
      </c>
      <c r="K28" s="62">
        <v>2500</v>
      </c>
      <c r="L28" s="62">
        <v>2300</v>
      </c>
      <c r="M28" s="62">
        <v>2300</v>
      </c>
      <c r="N28" s="62">
        <v>2300</v>
      </c>
      <c r="O28" s="62">
        <v>2200</v>
      </c>
      <c r="P28" s="81">
        <v>62.5</v>
      </c>
      <c r="Q28" s="81">
        <v>57.5</v>
      </c>
      <c r="R28" s="81">
        <v>57.5</v>
      </c>
      <c r="S28" s="81">
        <v>57.5</v>
      </c>
      <c r="T28" s="81">
        <v>55</v>
      </c>
      <c r="U28" s="105">
        <v>0.125</v>
      </c>
      <c r="V28" s="105">
        <v>0.115</v>
      </c>
      <c r="W28" s="105">
        <v>0.115</v>
      </c>
      <c r="X28" s="105">
        <v>0.115</v>
      </c>
      <c r="Y28" s="105">
        <v>0.11</v>
      </c>
      <c r="Z28" s="62">
        <v>35</v>
      </c>
      <c r="AA28" s="62"/>
      <c r="AB28" s="62"/>
      <c r="AC28" s="63">
        <v>31.536000000000001</v>
      </c>
      <c r="AD28" s="61">
        <v>0.9</v>
      </c>
      <c r="AE28" s="61">
        <v>0.9</v>
      </c>
      <c r="AF28" s="61">
        <v>0.9</v>
      </c>
      <c r="AG28" s="61">
        <v>0.9</v>
      </c>
      <c r="AH28" s="61">
        <v>0.9</v>
      </c>
      <c r="AI28" s="64"/>
      <c r="AL28" s="1" t="str">
        <f t="shared" si="1"/>
        <v>EPPCoa_03_IGCC</v>
      </c>
      <c r="AM28" s="11" t="str">
        <f t="shared" si="2"/>
        <v>New Power Plant - Integrated Gasification Combined Cycle coal</v>
      </c>
      <c r="AN28" s="1" t="s">
        <v>109</v>
      </c>
      <c r="AO28" s="1" t="s">
        <v>2</v>
      </c>
      <c r="AP28" s="83" t="s">
        <v>161</v>
      </c>
      <c r="AR28" s="48"/>
      <c r="BD28" s="62" t="s">
        <v>19</v>
      </c>
    </row>
    <row r="29" spans="1:56">
      <c r="A29" s="59" t="s">
        <v>217</v>
      </c>
      <c r="B29" s="67" t="str">
        <f t="shared" si="0"/>
        <v>New Power Plant - Integrated Gasification Combined Cycle peat</v>
      </c>
      <c r="C29" s="67" t="s">
        <v>150</v>
      </c>
      <c r="D29" s="59" t="s">
        <v>106</v>
      </c>
      <c r="E29" s="61">
        <v>0.43</v>
      </c>
      <c r="F29" s="61">
        <v>0.45</v>
      </c>
      <c r="G29" s="61">
        <v>0.46</v>
      </c>
      <c r="H29" s="61">
        <v>0.47</v>
      </c>
      <c r="I29" s="61">
        <v>0.47</v>
      </c>
      <c r="J29" s="62">
        <v>2013</v>
      </c>
      <c r="K29" s="62">
        <v>3100</v>
      </c>
      <c r="L29" s="62">
        <v>3000</v>
      </c>
      <c r="M29" s="62">
        <v>3000</v>
      </c>
      <c r="N29" s="62">
        <v>3000</v>
      </c>
      <c r="O29" s="62">
        <v>3000</v>
      </c>
      <c r="P29" s="81">
        <v>93</v>
      </c>
      <c r="Q29" s="81">
        <v>90</v>
      </c>
      <c r="R29" s="81">
        <v>90</v>
      </c>
      <c r="S29" s="81">
        <v>90</v>
      </c>
      <c r="T29" s="81">
        <v>90</v>
      </c>
      <c r="U29" s="105">
        <v>0.217</v>
      </c>
      <c r="V29" s="105">
        <v>0.21</v>
      </c>
      <c r="W29" s="105">
        <v>0.21</v>
      </c>
      <c r="X29" s="105">
        <v>0.21</v>
      </c>
      <c r="Y29" s="105">
        <v>0.21</v>
      </c>
      <c r="Z29" s="62">
        <v>35</v>
      </c>
      <c r="AA29" s="62"/>
      <c r="AB29" s="62"/>
      <c r="AC29" s="63">
        <v>31.536000000000001</v>
      </c>
      <c r="AD29" s="61">
        <v>0.9</v>
      </c>
      <c r="AE29" s="61">
        <v>0.9</v>
      </c>
      <c r="AF29" s="61">
        <v>0.9</v>
      </c>
      <c r="AG29" s="61">
        <v>0.9</v>
      </c>
      <c r="AH29" s="61">
        <v>0.9</v>
      </c>
      <c r="AI29" s="64"/>
      <c r="AL29" s="1" t="str">
        <f t="shared" si="1"/>
        <v>EPPPea_03_IGCC</v>
      </c>
      <c r="AM29" s="11" t="str">
        <f t="shared" si="2"/>
        <v>New Power Plant - Integrated Gasification Combined Cycle peat</v>
      </c>
      <c r="AN29" s="1" t="s">
        <v>109</v>
      </c>
      <c r="AO29" s="1" t="s">
        <v>2</v>
      </c>
      <c r="AP29" s="83" t="s">
        <v>161</v>
      </c>
      <c r="AR29" s="48"/>
      <c r="BD29" s="62" t="s">
        <v>164</v>
      </c>
    </row>
    <row r="30" spans="1:56">
      <c r="A30" s="68" t="s">
        <v>218</v>
      </c>
      <c r="B30" s="69" t="str">
        <f t="shared" si="0"/>
        <v>New Power Plant - CCGT advanced CCS post combustion</v>
      </c>
      <c r="C30" s="69" t="s">
        <v>134</v>
      </c>
      <c r="D30" s="68" t="s">
        <v>106</v>
      </c>
      <c r="E30" s="70">
        <v>0.5</v>
      </c>
      <c r="F30" s="70">
        <v>0.52</v>
      </c>
      <c r="G30" s="70">
        <v>0.55000000000000004</v>
      </c>
      <c r="H30" s="70">
        <v>0.55000000000000004</v>
      </c>
      <c r="I30" s="70">
        <v>0.55000000000000004</v>
      </c>
      <c r="J30" s="68">
        <v>2013</v>
      </c>
      <c r="K30" s="68">
        <v>1500</v>
      </c>
      <c r="L30" s="68">
        <v>1500</v>
      </c>
      <c r="M30" s="68">
        <v>1500</v>
      </c>
      <c r="N30" s="68">
        <v>1500</v>
      </c>
      <c r="O30" s="68">
        <v>1500</v>
      </c>
      <c r="P30" s="82">
        <v>37.5</v>
      </c>
      <c r="Q30" s="82">
        <v>37.5</v>
      </c>
      <c r="R30" s="82">
        <v>37.5</v>
      </c>
      <c r="S30" s="82">
        <v>37.5</v>
      </c>
      <c r="T30" s="82">
        <v>37.5</v>
      </c>
      <c r="U30" s="113">
        <v>0.06</v>
      </c>
      <c r="V30" s="113">
        <v>0.06</v>
      </c>
      <c r="W30" s="113">
        <v>0.06</v>
      </c>
      <c r="X30" s="113">
        <v>0.06</v>
      </c>
      <c r="Y30" s="113">
        <v>0.06</v>
      </c>
      <c r="Z30" s="68">
        <v>30</v>
      </c>
      <c r="AA30" s="68"/>
      <c r="AB30" s="68"/>
      <c r="AC30" s="71">
        <v>31.536000000000001</v>
      </c>
      <c r="AD30" s="70">
        <v>0.9</v>
      </c>
      <c r="AE30" s="70">
        <v>0.9</v>
      </c>
      <c r="AF30" s="70">
        <v>0.9</v>
      </c>
      <c r="AG30" s="70">
        <v>0.9</v>
      </c>
      <c r="AH30" s="70">
        <v>0.9</v>
      </c>
      <c r="AI30" s="85"/>
      <c r="AL30" s="1" t="str">
        <f t="shared" si="1"/>
        <v>*EPPGas_04_CCS</v>
      </c>
      <c r="AM30" s="11" t="str">
        <f t="shared" si="2"/>
        <v>New Power Plant - CCGT advanced CCS post combustion</v>
      </c>
      <c r="AN30" s="1" t="s">
        <v>109</v>
      </c>
      <c r="AO30" s="1" t="s">
        <v>2</v>
      </c>
      <c r="AP30" s="83" t="s">
        <v>145</v>
      </c>
      <c r="AR30" s="48"/>
      <c r="BD30" s="62" t="s">
        <v>20</v>
      </c>
    </row>
    <row r="31" spans="1:56">
      <c r="A31" s="68" t="s">
        <v>219</v>
      </c>
      <c r="B31" s="69" t="str">
        <f t="shared" si="0"/>
        <v>New Power Plant - Pulverised coal supercritical CCS post-combustion</v>
      </c>
      <c r="C31" s="69" t="s">
        <v>135</v>
      </c>
      <c r="D31" s="68" t="s">
        <v>106</v>
      </c>
      <c r="E31" s="70">
        <v>0.34</v>
      </c>
      <c r="F31" s="70">
        <v>0.35</v>
      </c>
      <c r="G31" s="70">
        <v>0.35</v>
      </c>
      <c r="H31" s="70">
        <v>0.38</v>
      </c>
      <c r="I31" s="70">
        <v>0.38</v>
      </c>
      <c r="J31" s="68">
        <v>2013</v>
      </c>
      <c r="K31" s="68">
        <v>3000</v>
      </c>
      <c r="L31" s="68">
        <v>2700</v>
      </c>
      <c r="M31" s="68">
        <v>2550</v>
      </c>
      <c r="N31" s="68">
        <v>2550</v>
      </c>
      <c r="O31" s="68">
        <v>2550</v>
      </c>
      <c r="P31" s="82">
        <v>75</v>
      </c>
      <c r="Q31" s="82">
        <v>67.5</v>
      </c>
      <c r="R31" s="82">
        <v>63.75</v>
      </c>
      <c r="S31" s="82">
        <v>63.75</v>
      </c>
      <c r="T31" s="82">
        <v>63.75</v>
      </c>
      <c r="U31" s="113">
        <v>0.16500000000000001</v>
      </c>
      <c r="V31" s="113">
        <v>0.14849999999999999</v>
      </c>
      <c r="W31" s="113">
        <v>0.14025000000000001</v>
      </c>
      <c r="X31" s="113">
        <v>0.14025000000000001</v>
      </c>
      <c r="Y31" s="113">
        <v>0.14025000000000001</v>
      </c>
      <c r="Z31" s="68">
        <v>40</v>
      </c>
      <c r="AA31" s="68"/>
      <c r="AB31" s="68"/>
      <c r="AC31" s="71">
        <v>31.536000000000001</v>
      </c>
      <c r="AD31" s="70">
        <v>0.9</v>
      </c>
      <c r="AE31" s="70">
        <v>0.9</v>
      </c>
      <c r="AF31" s="70">
        <v>0.9</v>
      </c>
      <c r="AG31" s="70">
        <v>0.9</v>
      </c>
      <c r="AH31" s="70">
        <v>0.9</v>
      </c>
      <c r="AI31" s="85"/>
      <c r="AL31" s="1" t="str">
        <f t="shared" si="1"/>
        <v>*EPPCoa_04_CCS</v>
      </c>
      <c r="AM31" s="11" t="str">
        <f t="shared" si="2"/>
        <v>New Power Plant - Pulverised coal supercritical CCS post-combustion</v>
      </c>
      <c r="AN31" s="1" t="s">
        <v>109</v>
      </c>
      <c r="AO31" s="1" t="s">
        <v>2</v>
      </c>
      <c r="AP31" s="83" t="s">
        <v>161</v>
      </c>
      <c r="AR31" s="48"/>
      <c r="BD31" s="62" t="s">
        <v>21</v>
      </c>
    </row>
    <row r="32" spans="1:56">
      <c r="A32" s="68" t="s">
        <v>220</v>
      </c>
      <c r="B32" s="69" t="str">
        <f t="shared" si="0"/>
        <v>New Power Plant - Fluidised bed peat CCS post combustion</v>
      </c>
      <c r="C32" s="69" t="s">
        <v>150</v>
      </c>
      <c r="D32" s="68" t="s">
        <v>106</v>
      </c>
      <c r="E32" s="70">
        <v>0.31</v>
      </c>
      <c r="F32" s="70">
        <v>0.32</v>
      </c>
      <c r="G32" s="70">
        <v>0.34</v>
      </c>
      <c r="H32" s="70">
        <v>0.34</v>
      </c>
      <c r="I32" s="70">
        <v>0.34</v>
      </c>
      <c r="J32" s="68">
        <v>2013</v>
      </c>
      <c r="K32" s="68">
        <v>3500</v>
      </c>
      <c r="L32" s="68">
        <v>3500</v>
      </c>
      <c r="M32" s="68">
        <v>3500</v>
      </c>
      <c r="N32" s="68">
        <v>3500</v>
      </c>
      <c r="O32" s="68">
        <v>3500</v>
      </c>
      <c r="P32" s="82">
        <v>87.5</v>
      </c>
      <c r="Q32" s="82">
        <v>87.5</v>
      </c>
      <c r="R32" s="82">
        <v>87.5</v>
      </c>
      <c r="S32" s="82">
        <v>87.5</v>
      </c>
      <c r="T32" s="82">
        <v>87.5</v>
      </c>
      <c r="U32" s="113">
        <v>0.35</v>
      </c>
      <c r="V32" s="113">
        <v>0.35</v>
      </c>
      <c r="W32" s="113">
        <v>0.35</v>
      </c>
      <c r="X32" s="113">
        <v>0.35</v>
      </c>
      <c r="Y32" s="113">
        <v>0.35</v>
      </c>
      <c r="Z32" s="68">
        <v>40</v>
      </c>
      <c r="AA32" s="68"/>
      <c r="AB32" s="68"/>
      <c r="AC32" s="71">
        <v>31.536000000000001</v>
      </c>
      <c r="AD32" s="70">
        <v>0.85</v>
      </c>
      <c r="AE32" s="70">
        <v>0.85</v>
      </c>
      <c r="AF32" s="70">
        <v>0.85</v>
      </c>
      <c r="AG32" s="70">
        <v>0.85</v>
      </c>
      <c r="AH32" s="70">
        <v>0.85</v>
      </c>
      <c r="AI32" s="85"/>
      <c r="AL32" s="1" t="str">
        <f t="shared" si="1"/>
        <v>*EPPPea_04_CCS</v>
      </c>
      <c r="AM32" s="11" t="str">
        <f t="shared" si="2"/>
        <v>New Power Plant - Fluidised bed peat CCS post combustion</v>
      </c>
      <c r="AN32" s="1" t="s">
        <v>109</v>
      </c>
      <c r="AO32" s="1" t="s">
        <v>2</v>
      </c>
      <c r="AP32" s="83" t="s">
        <v>161</v>
      </c>
      <c r="AR32" s="48"/>
      <c r="BD32" s="62" t="s">
        <v>165</v>
      </c>
    </row>
    <row r="33" spans="1:56">
      <c r="A33" s="68" t="s">
        <v>221</v>
      </c>
      <c r="B33" s="69" t="str">
        <f t="shared" si="0"/>
        <v>New Power Plant - Pulverised coal supercritical CCS oxyfuel</v>
      </c>
      <c r="C33" s="69" t="s">
        <v>135</v>
      </c>
      <c r="D33" s="68" t="s">
        <v>106</v>
      </c>
      <c r="E33" s="70">
        <v>0.36</v>
      </c>
      <c r="F33" s="70">
        <v>0.37</v>
      </c>
      <c r="G33" s="70">
        <v>0.39</v>
      </c>
      <c r="H33" s="70">
        <v>0.4</v>
      </c>
      <c r="I33" s="70">
        <v>0.4</v>
      </c>
      <c r="J33" s="68">
        <v>2013</v>
      </c>
      <c r="K33" s="68">
        <v>3000</v>
      </c>
      <c r="L33" s="68">
        <v>2700</v>
      </c>
      <c r="M33" s="68">
        <v>2550</v>
      </c>
      <c r="N33" s="68">
        <v>2550</v>
      </c>
      <c r="O33" s="68">
        <v>2550</v>
      </c>
      <c r="P33" s="82">
        <v>75</v>
      </c>
      <c r="Q33" s="82">
        <v>67.5</v>
      </c>
      <c r="R33" s="82">
        <v>63.75</v>
      </c>
      <c r="S33" s="82">
        <v>63.75</v>
      </c>
      <c r="T33" s="82">
        <v>63.75</v>
      </c>
      <c r="U33" s="113">
        <v>0.09</v>
      </c>
      <c r="V33" s="113">
        <v>8.1000000000000003E-2</v>
      </c>
      <c r="W33" s="113">
        <v>7.6499999999999999E-2</v>
      </c>
      <c r="X33" s="113">
        <v>7.6499999999999999E-2</v>
      </c>
      <c r="Y33" s="113">
        <v>7.6499999999999999E-2</v>
      </c>
      <c r="Z33" s="68">
        <v>40</v>
      </c>
      <c r="AA33" s="68"/>
      <c r="AB33" s="68"/>
      <c r="AC33" s="71">
        <v>31.536000000000001</v>
      </c>
      <c r="AD33" s="70">
        <v>0.9</v>
      </c>
      <c r="AE33" s="70">
        <v>0.9</v>
      </c>
      <c r="AF33" s="70">
        <v>0.9</v>
      </c>
      <c r="AG33" s="70">
        <v>0.9</v>
      </c>
      <c r="AH33" s="70">
        <v>0.9</v>
      </c>
      <c r="AI33" s="85"/>
      <c r="AL33" s="1" t="str">
        <f t="shared" si="1"/>
        <v>*EPPCoa_05_CCS</v>
      </c>
      <c r="AM33" s="11" t="str">
        <f t="shared" si="2"/>
        <v>New Power Plant - Pulverised coal supercritical CCS oxyfuel</v>
      </c>
      <c r="AN33" s="1" t="s">
        <v>109</v>
      </c>
      <c r="AO33" s="1" t="s">
        <v>2</v>
      </c>
      <c r="AP33" s="83" t="s">
        <v>161</v>
      </c>
      <c r="AR33" s="48"/>
      <c r="BD33" s="62" t="s">
        <v>189</v>
      </c>
    </row>
    <row r="34" spans="1:56">
      <c r="A34" s="68" t="s">
        <v>222</v>
      </c>
      <c r="B34" s="69" t="str">
        <f t="shared" si="0"/>
        <v>New Power Plant - IGCC coal CCS pre-combustion</v>
      </c>
      <c r="C34" s="69" t="s">
        <v>135</v>
      </c>
      <c r="D34" s="68" t="s">
        <v>106</v>
      </c>
      <c r="E34" s="70">
        <v>0.35</v>
      </c>
      <c r="F34" s="70">
        <v>0.37</v>
      </c>
      <c r="G34" s="70">
        <v>0.4</v>
      </c>
      <c r="H34" s="70">
        <v>0.41</v>
      </c>
      <c r="I34" s="70">
        <v>0.44</v>
      </c>
      <c r="J34" s="68">
        <v>2013</v>
      </c>
      <c r="K34" s="68">
        <v>3100</v>
      </c>
      <c r="L34" s="68">
        <v>2885</v>
      </c>
      <c r="M34" s="68">
        <v>2825</v>
      </c>
      <c r="N34" s="68">
        <v>2825</v>
      </c>
      <c r="O34" s="68">
        <v>2825</v>
      </c>
      <c r="P34" s="82">
        <v>93</v>
      </c>
      <c r="Q34" s="82">
        <v>86.55</v>
      </c>
      <c r="R34" s="82">
        <v>84.75</v>
      </c>
      <c r="S34" s="82">
        <v>84.75</v>
      </c>
      <c r="T34" s="82">
        <v>84.75</v>
      </c>
      <c r="U34" s="113">
        <v>0.186</v>
      </c>
      <c r="V34" s="113">
        <v>0.1731</v>
      </c>
      <c r="W34" s="113">
        <v>0.16950000000000001</v>
      </c>
      <c r="X34" s="113">
        <v>0.16950000000000001</v>
      </c>
      <c r="Y34" s="113">
        <v>0.16950000000000001</v>
      </c>
      <c r="Z34" s="68">
        <v>35</v>
      </c>
      <c r="AA34" s="68"/>
      <c r="AB34" s="68"/>
      <c r="AC34" s="71">
        <v>31.536000000000001</v>
      </c>
      <c r="AD34" s="70">
        <v>0.9</v>
      </c>
      <c r="AE34" s="70">
        <v>0.9</v>
      </c>
      <c r="AF34" s="70">
        <v>0.9</v>
      </c>
      <c r="AG34" s="70">
        <v>0.9</v>
      </c>
      <c r="AH34" s="70">
        <v>0.9</v>
      </c>
      <c r="AI34" s="85"/>
      <c r="AL34" s="1" t="str">
        <f t="shared" si="1"/>
        <v>*EPPCoa_06_CCS</v>
      </c>
      <c r="AM34" s="11" t="str">
        <f t="shared" si="2"/>
        <v>New Power Plant - IGCC coal CCS pre-combustion</v>
      </c>
      <c r="AN34" s="1" t="s">
        <v>109</v>
      </c>
      <c r="AO34" s="1" t="s">
        <v>2</v>
      </c>
      <c r="AP34" s="83" t="s">
        <v>161</v>
      </c>
      <c r="AR34" s="48"/>
      <c r="BD34" s="62" t="s">
        <v>254</v>
      </c>
    </row>
    <row r="35" spans="1:56">
      <c r="A35" s="68" t="s">
        <v>223</v>
      </c>
      <c r="B35" s="69" t="str">
        <f t="shared" si="0"/>
        <v>New Power Plant - IGCC peat CCS pre combustion</v>
      </c>
      <c r="C35" s="69" t="s">
        <v>150</v>
      </c>
      <c r="D35" s="68" t="s">
        <v>106</v>
      </c>
      <c r="E35" s="70">
        <v>0.35</v>
      </c>
      <c r="F35" s="70">
        <v>0.37</v>
      </c>
      <c r="G35" s="70">
        <v>0.4</v>
      </c>
      <c r="H35" s="70">
        <v>0.41</v>
      </c>
      <c r="I35" s="70">
        <v>0.41</v>
      </c>
      <c r="J35" s="68">
        <v>2013</v>
      </c>
      <c r="K35" s="68">
        <v>4500</v>
      </c>
      <c r="L35" s="68">
        <v>4370</v>
      </c>
      <c r="M35" s="68">
        <v>4370</v>
      </c>
      <c r="N35" s="68">
        <v>4370</v>
      </c>
      <c r="O35" s="68">
        <v>4370</v>
      </c>
      <c r="P35" s="82">
        <v>103.5</v>
      </c>
      <c r="Q35" s="82">
        <v>100.51</v>
      </c>
      <c r="R35" s="82">
        <v>100.51</v>
      </c>
      <c r="S35" s="82">
        <v>100.51</v>
      </c>
      <c r="T35" s="82">
        <v>100.51</v>
      </c>
      <c r="U35" s="113">
        <v>0.36</v>
      </c>
      <c r="V35" s="113">
        <v>0.34960000000000002</v>
      </c>
      <c r="W35" s="113">
        <v>0.34960000000000002</v>
      </c>
      <c r="X35" s="113">
        <v>0.34960000000000002</v>
      </c>
      <c r="Y35" s="113">
        <v>0.34960000000000002</v>
      </c>
      <c r="Z35" s="68">
        <v>35</v>
      </c>
      <c r="AA35" s="68"/>
      <c r="AB35" s="68"/>
      <c r="AC35" s="71">
        <v>31.536000000000001</v>
      </c>
      <c r="AD35" s="70">
        <v>0.9</v>
      </c>
      <c r="AE35" s="70">
        <v>0.9</v>
      </c>
      <c r="AF35" s="70">
        <v>0.9</v>
      </c>
      <c r="AG35" s="70">
        <v>0.9</v>
      </c>
      <c r="AH35" s="70">
        <v>0.9</v>
      </c>
      <c r="AI35" s="85"/>
      <c r="AL35" s="1" t="str">
        <f t="shared" si="1"/>
        <v>*EPPPea_05_CCS</v>
      </c>
      <c r="AM35" s="11" t="str">
        <f t="shared" si="2"/>
        <v>New Power Plant - IGCC peat CCS pre combustion</v>
      </c>
      <c r="AN35" s="1" t="s">
        <v>109</v>
      </c>
      <c r="AO35" s="1" t="s">
        <v>2</v>
      </c>
      <c r="AP35" s="83" t="s">
        <v>161</v>
      </c>
      <c r="AR35" s="48"/>
      <c r="BD35" s="62" t="s">
        <v>190</v>
      </c>
    </row>
    <row r="36" spans="1:56">
      <c r="A36" s="68" t="s">
        <v>224</v>
      </c>
      <c r="B36" s="69" t="str">
        <f t="shared" si="0"/>
        <v>New Power Plant - Generation II LWR</v>
      </c>
      <c r="C36" s="69" t="str">
        <f>$AU$9</f>
        <v>ELCNUC</v>
      </c>
      <c r="D36" s="68" t="s">
        <v>106</v>
      </c>
      <c r="E36" s="70">
        <v>0.33</v>
      </c>
      <c r="F36" s="70">
        <v>0.33</v>
      </c>
      <c r="G36" s="70">
        <v>0.33</v>
      </c>
      <c r="H36" s="70">
        <v>0.33</v>
      </c>
      <c r="I36" s="70">
        <v>0.33</v>
      </c>
      <c r="J36" s="68">
        <v>2013</v>
      </c>
      <c r="K36" s="68" t="s">
        <v>17</v>
      </c>
      <c r="L36" s="68" t="s">
        <v>17</v>
      </c>
      <c r="M36" s="68" t="s">
        <v>17</v>
      </c>
      <c r="N36" s="68" t="s">
        <v>17</v>
      </c>
      <c r="O36" s="68" t="s">
        <v>17</v>
      </c>
      <c r="P36" s="82" t="s">
        <v>17</v>
      </c>
      <c r="Q36" s="82" t="s">
        <v>17</v>
      </c>
      <c r="R36" s="82" t="s">
        <v>17</v>
      </c>
      <c r="S36" s="82" t="s">
        <v>17</v>
      </c>
      <c r="T36" s="82" t="s">
        <v>17</v>
      </c>
      <c r="U36" s="113" t="s">
        <v>17</v>
      </c>
      <c r="V36" s="113" t="s">
        <v>17</v>
      </c>
      <c r="W36" s="113" t="s">
        <v>17</v>
      </c>
      <c r="X36" s="113" t="s">
        <v>17</v>
      </c>
      <c r="Y36" s="113" t="s">
        <v>17</v>
      </c>
      <c r="Z36" s="68">
        <v>40</v>
      </c>
      <c r="AA36" s="68">
        <v>50</v>
      </c>
      <c r="AB36" s="68">
        <v>60</v>
      </c>
      <c r="AC36" s="71">
        <v>31.536000000000001</v>
      </c>
      <c r="AD36" s="70">
        <v>0.9</v>
      </c>
      <c r="AE36" s="70">
        <v>0.9</v>
      </c>
      <c r="AF36" s="70">
        <v>0.9</v>
      </c>
      <c r="AG36" s="70">
        <v>0.9</v>
      </c>
      <c r="AH36" s="70">
        <v>0.9</v>
      </c>
      <c r="AI36" s="64"/>
      <c r="AL36" s="1" t="str">
        <f t="shared" si="1"/>
        <v>*EPPNuc_01_LWR</v>
      </c>
      <c r="AM36" s="11" t="str">
        <f t="shared" si="2"/>
        <v>New Power Plant - Generation II LWR</v>
      </c>
      <c r="AN36" s="1" t="s">
        <v>109</v>
      </c>
      <c r="AO36" s="1" t="s">
        <v>2</v>
      </c>
      <c r="AP36" s="83" t="s">
        <v>161</v>
      </c>
      <c r="AR36" s="48"/>
      <c r="BD36" s="68" t="s">
        <v>22</v>
      </c>
    </row>
    <row r="37" spans="1:56">
      <c r="A37" s="59" t="s">
        <v>225</v>
      </c>
      <c r="B37" s="67" t="str">
        <f t="shared" si="0"/>
        <v>New Power Plant - Generation III light water reactor</v>
      </c>
      <c r="C37" s="67" t="str">
        <f>$AU$9</f>
        <v>ELCNUC</v>
      </c>
      <c r="D37" s="59" t="s">
        <v>106</v>
      </c>
      <c r="E37" s="61">
        <v>0.37</v>
      </c>
      <c r="F37" s="61">
        <v>0.37</v>
      </c>
      <c r="G37" s="61">
        <v>0.38</v>
      </c>
      <c r="H37" s="61">
        <v>0.38</v>
      </c>
      <c r="I37" s="61">
        <v>0.38</v>
      </c>
      <c r="J37" s="62">
        <v>2013</v>
      </c>
      <c r="K37" s="62">
        <v>4500</v>
      </c>
      <c r="L37" s="62">
        <v>4350</v>
      </c>
      <c r="M37" s="62">
        <v>4100</v>
      </c>
      <c r="N37" s="62">
        <v>3800</v>
      </c>
      <c r="O37" s="62">
        <v>3750</v>
      </c>
      <c r="P37" s="81">
        <v>94.5</v>
      </c>
      <c r="Q37" s="81">
        <v>91.35</v>
      </c>
      <c r="R37" s="81">
        <v>77.900000000000006</v>
      </c>
      <c r="S37" s="81">
        <v>64.599999999999994</v>
      </c>
      <c r="T37" s="81">
        <v>60</v>
      </c>
      <c r="U37" s="105">
        <v>0.1125</v>
      </c>
      <c r="V37" s="105">
        <v>0.10875</v>
      </c>
      <c r="W37" s="105">
        <v>0.10249999999999999</v>
      </c>
      <c r="X37" s="105">
        <v>9.5000000000000001E-2</v>
      </c>
      <c r="Y37" s="105">
        <v>9.375E-2</v>
      </c>
      <c r="Z37" s="62">
        <v>60</v>
      </c>
      <c r="AA37" s="62"/>
      <c r="AB37" s="62"/>
      <c r="AC37" s="63">
        <v>31.536000000000001</v>
      </c>
      <c r="AD37" s="61">
        <v>0.9</v>
      </c>
      <c r="AE37" s="61">
        <v>0.9</v>
      </c>
      <c r="AF37" s="61">
        <v>0.9</v>
      </c>
      <c r="AG37" s="61">
        <v>0.9</v>
      </c>
      <c r="AH37" s="61">
        <v>0.9</v>
      </c>
      <c r="AI37" s="64"/>
      <c r="AL37" s="1" t="str">
        <f t="shared" si="1"/>
        <v>EPPNuc_02_LWR</v>
      </c>
      <c r="AM37" s="11" t="str">
        <f t="shared" si="2"/>
        <v>New Power Plant - Generation III light water reactor</v>
      </c>
      <c r="AN37" s="1" t="s">
        <v>109</v>
      </c>
      <c r="AO37" s="1" t="s">
        <v>2</v>
      </c>
      <c r="AP37" s="83" t="s">
        <v>161</v>
      </c>
      <c r="AR37" s="48"/>
      <c r="BD37" s="62" t="s">
        <v>191</v>
      </c>
    </row>
    <row r="38" spans="1:56">
      <c r="A38" s="59" t="s">
        <v>226</v>
      </c>
      <c r="B38" s="67" t="str">
        <f t="shared" si="0"/>
        <v>New Power Plant - Small and Medium sized light water reactor</v>
      </c>
      <c r="C38" s="67" t="str">
        <f>$AU$9</f>
        <v>ELCNUC</v>
      </c>
      <c r="D38" s="59" t="s">
        <v>106</v>
      </c>
      <c r="E38" s="61"/>
      <c r="F38" s="61">
        <v>0.28000000000000003</v>
      </c>
      <c r="G38" s="61">
        <v>0.28000000000000003</v>
      </c>
      <c r="H38" s="61">
        <v>0.28000000000000003</v>
      </c>
      <c r="I38" s="61">
        <v>0.28000000000000003</v>
      </c>
      <c r="J38" s="62">
        <v>2020</v>
      </c>
      <c r="K38" s="62"/>
      <c r="L38" s="62">
        <v>6300</v>
      </c>
      <c r="M38" s="62">
        <v>5750</v>
      </c>
      <c r="N38" s="62">
        <v>5350</v>
      </c>
      <c r="O38" s="62">
        <v>5300</v>
      </c>
      <c r="P38" s="81"/>
      <c r="Q38" s="81">
        <v>126</v>
      </c>
      <c r="R38" s="81">
        <v>115</v>
      </c>
      <c r="S38" s="81">
        <v>107</v>
      </c>
      <c r="T38" s="81">
        <v>106</v>
      </c>
      <c r="U38" s="105">
        <v>0</v>
      </c>
      <c r="V38" s="105">
        <v>0.1575</v>
      </c>
      <c r="W38" s="105">
        <v>0.14374999999999999</v>
      </c>
      <c r="X38" s="105">
        <v>0.13375000000000001</v>
      </c>
      <c r="Y38" s="105">
        <v>0.13250000000000001</v>
      </c>
      <c r="Z38" s="62">
        <v>60</v>
      </c>
      <c r="AA38" s="62"/>
      <c r="AB38" s="62"/>
      <c r="AC38" s="63">
        <v>31.536000000000001</v>
      </c>
      <c r="AD38" s="61"/>
      <c r="AE38" s="61">
        <v>0.95</v>
      </c>
      <c r="AF38" s="61">
        <v>0.95</v>
      </c>
      <c r="AG38" s="61">
        <v>0.95</v>
      </c>
      <c r="AH38" s="61">
        <v>0.95</v>
      </c>
      <c r="AI38" s="64"/>
      <c r="AL38" s="1" t="str">
        <f t="shared" si="1"/>
        <v>EPPNuc_03_LWR</v>
      </c>
      <c r="AM38" s="11" t="str">
        <f t="shared" si="2"/>
        <v>New Power Plant - Small and Medium sized light water reactor</v>
      </c>
      <c r="AN38" s="1" t="s">
        <v>109</v>
      </c>
      <c r="AO38" s="1" t="s">
        <v>2</v>
      </c>
      <c r="AP38" s="83" t="s">
        <v>161</v>
      </c>
      <c r="AR38" s="48"/>
      <c r="BD38" s="62" t="s">
        <v>23</v>
      </c>
    </row>
    <row r="39" spans="1:56">
      <c r="A39" s="59" t="s">
        <v>227</v>
      </c>
      <c r="B39" s="67" t="str">
        <f t="shared" si="0"/>
        <v>New Power Plant - Sodium-cooled fast reactor Gen IV</v>
      </c>
      <c r="C39" s="67" t="str">
        <f>$AU$9</f>
        <v>ELCNUC</v>
      </c>
      <c r="D39" s="59" t="s">
        <v>106</v>
      </c>
      <c r="E39" s="61"/>
      <c r="F39" s="61"/>
      <c r="G39" s="61"/>
      <c r="H39" s="61">
        <v>0.42</v>
      </c>
      <c r="I39" s="61">
        <v>0.42</v>
      </c>
      <c r="J39" s="62">
        <v>2040</v>
      </c>
      <c r="K39" s="62"/>
      <c r="L39" s="62"/>
      <c r="M39" s="62"/>
      <c r="N39" s="62">
        <v>4900</v>
      </c>
      <c r="O39" s="62">
        <v>4500</v>
      </c>
      <c r="P39" s="81"/>
      <c r="Q39" s="81"/>
      <c r="R39" s="81"/>
      <c r="S39" s="81">
        <v>102.9</v>
      </c>
      <c r="T39" s="81">
        <v>94.5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62">
        <v>60</v>
      </c>
      <c r="AA39" s="62"/>
      <c r="AB39" s="62"/>
      <c r="AC39" s="63">
        <v>31.536000000000001</v>
      </c>
      <c r="AD39" s="61"/>
      <c r="AE39" s="61"/>
      <c r="AF39" s="61"/>
      <c r="AG39" s="61">
        <v>0.9</v>
      </c>
      <c r="AH39" s="61">
        <v>0.9</v>
      </c>
      <c r="AI39" s="64"/>
      <c r="AL39" s="1" t="str">
        <f t="shared" si="1"/>
        <v>EPPNuc_04_SFR</v>
      </c>
      <c r="AM39" s="11" t="str">
        <f t="shared" si="2"/>
        <v>New Power Plant - Sodium-cooled fast reactor Gen IV</v>
      </c>
      <c r="AN39" s="1" t="s">
        <v>109</v>
      </c>
      <c r="AO39" s="1" t="s">
        <v>2</v>
      </c>
      <c r="AP39" s="83" t="s">
        <v>161</v>
      </c>
      <c r="AR39" s="48"/>
      <c r="BD39" s="62" t="s">
        <v>24</v>
      </c>
    </row>
    <row r="40" spans="1:56">
      <c r="A40" s="59" t="s">
        <v>228</v>
      </c>
      <c r="B40" s="67" t="str">
        <f t="shared" si="0"/>
        <v>New Power Plant - Lead-cooled fast reactor</v>
      </c>
      <c r="C40" s="67" t="str">
        <f>$AU$9</f>
        <v>ELCNUC</v>
      </c>
      <c r="D40" s="59" t="s">
        <v>106</v>
      </c>
      <c r="E40" s="61"/>
      <c r="F40" s="61"/>
      <c r="G40" s="61"/>
      <c r="H40" s="61">
        <v>0.42</v>
      </c>
      <c r="I40" s="61">
        <v>0.42</v>
      </c>
      <c r="J40" s="62">
        <v>2040</v>
      </c>
      <c r="K40" s="62"/>
      <c r="L40" s="62"/>
      <c r="M40" s="62"/>
      <c r="N40" s="62">
        <v>4900</v>
      </c>
      <c r="O40" s="62">
        <v>4500</v>
      </c>
      <c r="P40" s="81"/>
      <c r="Q40" s="81"/>
      <c r="R40" s="81"/>
      <c r="S40" s="81">
        <v>102.9</v>
      </c>
      <c r="T40" s="81">
        <v>94.5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62">
        <v>60</v>
      </c>
      <c r="AA40" s="62"/>
      <c r="AB40" s="62"/>
      <c r="AC40" s="63">
        <v>31.536000000000001</v>
      </c>
      <c r="AD40" s="61"/>
      <c r="AE40" s="61"/>
      <c r="AF40" s="61"/>
      <c r="AG40" s="61">
        <v>0.85</v>
      </c>
      <c r="AH40" s="61">
        <v>0.85</v>
      </c>
      <c r="AI40" s="64"/>
      <c r="AL40" s="1" t="str">
        <f t="shared" si="1"/>
        <v>EPPNuc_05_LFR</v>
      </c>
      <c r="AM40" s="11" t="str">
        <f t="shared" si="2"/>
        <v>New Power Plant - Lead-cooled fast reactor</v>
      </c>
      <c r="AN40" s="1" t="s">
        <v>109</v>
      </c>
      <c r="AO40" s="1" t="s">
        <v>2</v>
      </c>
      <c r="AP40" s="83" t="s">
        <v>161</v>
      </c>
      <c r="AR40" s="48"/>
      <c r="BD40" s="62" t="s">
        <v>25</v>
      </c>
    </row>
    <row r="41" spans="1:56">
      <c r="A41" s="59" t="s">
        <v>229</v>
      </c>
      <c r="B41" s="67" t="str">
        <f t="shared" si="0"/>
        <v>New Power Plant - Biomass grate furnace steam turbine</v>
      </c>
      <c r="C41" s="67" t="s">
        <v>136</v>
      </c>
      <c r="D41" s="59" t="s">
        <v>106</v>
      </c>
      <c r="E41" s="61">
        <v>0.34</v>
      </c>
      <c r="F41" s="61">
        <v>0.35</v>
      </c>
      <c r="G41" s="61">
        <v>0.36</v>
      </c>
      <c r="H41" s="61">
        <v>0.38</v>
      </c>
      <c r="I41" s="61">
        <v>0.38</v>
      </c>
      <c r="J41" s="62">
        <v>2013</v>
      </c>
      <c r="K41" s="62">
        <v>2890</v>
      </c>
      <c r="L41" s="62">
        <v>2620</v>
      </c>
      <c r="M41" s="62">
        <v>2370</v>
      </c>
      <c r="N41" s="62">
        <v>2150</v>
      </c>
      <c r="O41" s="62">
        <v>1950</v>
      </c>
      <c r="P41" s="81">
        <v>63.580000000000013</v>
      </c>
      <c r="Q41" s="81">
        <v>57.640000000000008</v>
      </c>
      <c r="R41" s="81">
        <v>52.14</v>
      </c>
      <c r="S41" s="81">
        <v>47.3</v>
      </c>
      <c r="T41" s="81">
        <v>42.9</v>
      </c>
      <c r="U41" s="105">
        <v>0.10115</v>
      </c>
      <c r="V41" s="105">
        <v>9.1700000000000004E-2</v>
      </c>
      <c r="W41" s="105">
        <v>8.2949999999999996E-2</v>
      </c>
      <c r="X41" s="105">
        <v>7.5249999999999997E-2</v>
      </c>
      <c r="Y41" s="105">
        <v>6.8250000000000005E-2</v>
      </c>
      <c r="Z41" s="62">
        <v>25</v>
      </c>
      <c r="AA41" s="62"/>
      <c r="AB41" s="62"/>
      <c r="AC41" s="63">
        <v>31.536000000000001</v>
      </c>
      <c r="AD41" s="61">
        <v>0.9</v>
      </c>
      <c r="AE41" s="61">
        <v>0.9</v>
      </c>
      <c r="AF41" s="61">
        <v>0.9</v>
      </c>
      <c r="AG41" s="61">
        <v>0.9</v>
      </c>
      <c r="AH41" s="61">
        <v>0.9</v>
      </c>
      <c r="AI41" s="64"/>
      <c r="AL41" s="1" t="str">
        <f t="shared" si="1"/>
        <v>EPPBio_01_ST</v>
      </c>
      <c r="AM41" s="11" t="str">
        <f t="shared" si="2"/>
        <v>New Power Plant - Biomass grate furnace steam turbine</v>
      </c>
      <c r="AN41" s="1" t="s">
        <v>109</v>
      </c>
      <c r="AO41" s="1" t="s">
        <v>2</v>
      </c>
      <c r="AP41" s="83" t="s">
        <v>145</v>
      </c>
      <c r="AR41" s="48"/>
      <c r="BD41" s="62" t="s">
        <v>26</v>
      </c>
    </row>
    <row r="42" spans="1:56">
      <c r="A42" s="59" t="s">
        <v>230</v>
      </c>
      <c r="B42" s="67" t="str">
        <f t="shared" si="0"/>
        <v>New Power Plant - Fluidised bed boiler (circulating or bubbling) plus steam turbine</v>
      </c>
      <c r="C42" s="67" t="s">
        <v>136</v>
      </c>
      <c r="D42" s="59" t="s">
        <v>106</v>
      </c>
      <c r="E42" s="61">
        <v>0.35</v>
      </c>
      <c r="F42" s="61">
        <v>0.36</v>
      </c>
      <c r="G42" s="61">
        <v>0.37</v>
      </c>
      <c r="H42" s="61">
        <v>0.38</v>
      </c>
      <c r="I42" s="61">
        <v>0.39</v>
      </c>
      <c r="J42" s="62">
        <v>2013</v>
      </c>
      <c r="K42" s="62">
        <v>2960</v>
      </c>
      <c r="L42" s="62">
        <v>2620</v>
      </c>
      <c r="M42" s="62">
        <v>2330</v>
      </c>
      <c r="N42" s="62">
        <v>2060</v>
      </c>
      <c r="O42" s="62">
        <v>1830</v>
      </c>
      <c r="P42" s="81">
        <v>53.28</v>
      </c>
      <c r="Q42" s="81">
        <v>47.16</v>
      </c>
      <c r="R42" s="81">
        <v>41.94</v>
      </c>
      <c r="S42" s="81">
        <v>37.08</v>
      </c>
      <c r="T42" s="81">
        <v>32.94</v>
      </c>
      <c r="U42" s="105">
        <v>0.11248000000000001</v>
      </c>
      <c r="V42" s="105">
        <v>9.9559999999999996E-2</v>
      </c>
      <c r="W42" s="105">
        <v>8.8540000000000008E-2</v>
      </c>
      <c r="X42" s="105">
        <v>7.8280000000000002E-2</v>
      </c>
      <c r="Y42" s="105">
        <v>6.9540000000000005E-2</v>
      </c>
      <c r="Z42" s="62">
        <v>25</v>
      </c>
      <c r="AA42" s="62"/>
      <c r="AB42" s="62"/>
      <c r="AC42" s="63">
        <v>31.536000000000001</v>
      </c>
      <c r="AD42" s="61">
        <f>AD41</f>
        <v>0.9</v>
      </c>
      <c r="AE42" s="61"/>
      <c r="AF42" s="61"/>
      <c r="AG42" s="61"/>
      <c r="AH42" s="61"/>
      <c r="AI42" s="64"/>
      <c r="AL42" s="1" t="str">
        <f t="shared" si="1"/>
        <v>EPPBio_02_ST</v>
      </c>
      <c r="AM42" s="11" t="str">
        <f t="shared" si="2"/>
        <v>New Power Plant - Fluidised bed boiler (circulating or bubbling) plus steam turbine</v>
      </c>
      <c r="AN42" s="1" t="s">
        <v>109</v>
      </c>
      <c r="AO42" s="1" t="s">
        <v>2</v>
      </c>
      <c r="AP42" s="83" t="s">
        <v>145</v>
      </c>
      <c r="AR42" s="48"/>
      <c r="BD42" s="62" t="s">
        <v>27</v>
      </c>
    </row>
    <row r="43" spans="1:56">
      <c r="A43" s="59" t="s">
        <v>231</v>
      </c>
      <c r="B43" s="67" t="str">
        <f t="shared" si="0"/>
        <v>New Power Plant - Biomass IGCC</v>
      </c>
      <c r="C43" s="67" t="s">
        <v>136</v>
      </c>
      <c r="D43" s="59" t="s">
        <v>106</v>
      </c>
      <c r="E43" s="61">
        <v>0.35</v>
      </c>
      <c r="F43" s="61">
        <v>0.37</v>
      </c>
      <c r="G43" s="61">
        <v>0.43</v>
      </c>
      <c r="H43" s="61">
        <v>0.47</v>
      </c>
      <c r="I43" s="61">
        <v>0.48</v>
      </c>
      <c r="J43" s="62">
        <v>2013</v>
      </c>
      <c r="K43" s="62">
        <v>4810</v>
      </c>
      <c r="L43" s="62">
        <v>3810</v>
      </c>
      <c r="M43" s="62">
        <v>3140</v>
      </c>
      <c r="N43" s="62">
        <v>2840</v>
      </c>
      <c r="O43" s="62">
        <v>2560</v>
      </c>
      <c r="P43" s="81">
        <v>105.82</v>
      </c>
      <c r="Q43" s="81">
        <v>83.82</v>
      </c>
      <c r="R43" s="81">
        <v>69.080000000000013</v>
      </c>
      <c r="S43" s="81">
        <v>62.480000000000011</v>
      </c>
      <c r="T43" s="81">
        <v>56.32</v>
      </c>
      <c r="U43" s="105">
        <v>0.39441999999999999</v>
      </c>
      <c r="V43" s="105">
        <v>0.31241999999999998</v>
      </c>
      <c r="W43" s="105">
        <v>0.25747999999999999</v>
      </c>
      <c r="X43" s="105">
        <v>0.23287999999999998</v>
      </c>
      <c r="Y43" s="105">
        <v>0.20992</v>
      </c>
      <c r="Z43" s="62">
        <v>25</v>
      </c>
      <c r="AA43" s="62"/>
      <c r="AB43" s="62"/>
      <c r="AC43" s="63">
        <v>31.536000000000001</v>
      </c>
      <c r="AD43" s="61">
        <v>0.9</v>
      </c>
      <c r="AE43" s="61">
        <v>0.9</v>
      </c>
      <c r="AF43" s="61">
        <v>0.9</v>
      </c>
      <c r="AG43" s="61">
        <v>0.9</v>
      </c>
      <c r="AH43" s="61">
        <v>0.9</v>
      </c>
      <c r="AI43" s="64"/>
      <c r="AL43" s="1" t="str">
        <f t="shared" si="1"/>
        <v>EPPBio_03_IGCC</v>
      </c>
      <c r="AM43" s="11" t="str">
        <f t="shared" si="2"/>
        <v>New Power Plant - Biomass IGCC</v>
      </c>
      <c r="AN43" s="1" t="s">
        <v>109</v>
      </c>
      <c r="AO43" s="1" t="s">
        <v>2</v>
      </c>
      <c r="AP43" s="83" t="s">
        <v>161</v>
      </c>
      <c r="AR43" s="48"/>
      <c r="BD43" s="62" t="s">
        <v>28</v>
      </c>
    </row>
    <row r="44" spans="1:56">
      <c r="A44" s="59" t="s">
        <v>232</v>
      </c>
      <c r="B44" s="67" t="str">
        <f t="shared" si="0"/>
        <v>New Power Plant - Anaerobic digestion</v>
      </c>
      <c r="C44" s="67" t="s">
        <v>136</v>
      </c>
      <c r="D44" s="59" t="s">
        <v>107</v>
      </c>
      <c r="E44" s="61">
        <v>0.36</v>
      </c>
      <c r="F44" s="61">
        <v>0.38</v>
      </c>
      <c r="G44" s="61">
        <v>0.4</v>
      </c>
      <c r="H44" s="61">
        <v>0.42</v>
      </c>
      <c r="I44" s="61">
        <v>0.45</v>
      </c>
      <c r="J44" s="62">
        <v>2013</v>
      </c>
      <c r="K44" s="62">
        <v>3880</v>
      </c>
      <c r="L44" s="62">
        <v>3180</v>
      </c>
      <c r="M44" s="62">
        <v>2760</v>
      </c>
      <c r="N44" s="62">
        <v>2520</v>
      </c>
      <c r="O44" s="62">
        <v>2300</v>
      </c>
      <c r="P44" s="81">
        <v>159.07999999999998</v>
      </c>
      <c r="Q44" s="81">
        <v>130.38</v>
      </c>
      <c r="R44" s="81">
        <v>113.15999999999998</v>
      </c>
      <c r="S44" s="81">
        <v>103.32</v>
      </c>
      <c r="T44" s="81">
        <v>94.3</v>
      </c>
      <c r="U44" s="105">
        <v>0.12028</v>
      </c>
      <c r="V44" s="105">
        <v>9.8580000000000001E-2</v>
      </c>
      <c r="W44" s="105">
        <v>8.5559999999999997E-2</v>
      </c>
      <c r="X44" s="105">
        <v>7.8120000000000009E-2</v>
      </c>
      <c r="Y44" s="105">
        <v>7.1300000000000002E-2</v>
      </c>
      <c r="Z44" s="62">
        <v>20</v>
      </c>
      <c r="AA44" s="62"/>
      <c r="AB44" s="62"/>
      <c r="AC44" s="63">
        <v>31.536000000000001</v>
      </c>
      <c r="AD44" s="61">
        <v>0.9</v>
      </c>
      <c r="AE44" s="61">
        <v>0.9</v>
      </c>
      <c r="AF44" s="61">
        <v>0.9</v>
      </c>
      <c r="AG44" s="61">
        <v>0.9</v>
      </c>
      <c r="AH44" s="61">
        <v>0.9</v>
      </c>
      <c r="AI44" s="64"/>
      <c r="AL44" s="1" t="str">
        <f t="shared" si="1"/>
        <v>EPPBio_04_AD</v>
      </c>
      <c r="AM44" s="11" t="str">
        <f t="shared" si="2"/>
        <v>New Power Plant - Anaerobic digestion</v>
      </c>
      <c r="AN44" s="1" t="s">
        <v>109</v>
      </c>
      <c r="AO44" s="1" t="s">
        <v>2</v>
      </c>
      <c r="AP44" s="83" t="s">
        <v>145</v>
      </c>
      <c r="AR44" s="48"/>
      <c r="BD44" s="62" t="s">
        <v>29</v>
      </c>
    </row>
    <row r="45" spans="1:56">
      <c r="A45" s="59" t="s">
        <v>233</v>
      </c>
      <c r="B45" s="67" t="str">
        <f t="shared" si="0"/>
        <v>New Power Plant - Municipal solid waste incinerator</v>
      </c>
      <c r="C45" s="67" t="s">
        <v>116</v>
      </c>
      <c r="D45" s="59" t="s">
        <v>106</v>
      </c>
      <c r="E45" s="61">
        <v>0.27</v>
      </c>
      <c r="F45" s="61">
        <v>0.31</v>
      </c>
      <c r="G45" s="61">
        <v>0.34</v>
      </c>
      <c r="H45" s="61">
        <v>0.37</v>
      </c>
      <c r="I45" s="61">
        <v>0.42</v>
      </c>
      <c r="J45" s="62">
        <v>2013</v>
      </c>
      <c r="K45" s="62">
        <v>6080</v>
      </c>
      <c r="L45" s="62">
        <v>5630</v>
      </c>
      <c r="M45" s="62">
        <v>5240</v>
      </c>
      <c r="N45" s="62">
        <v>4870</v>
      </c>
      <c r="O45" s="62">
        <v>4540</v>
      </c>
      <c r="P45" s="81">
        <v>182.4</v>
      </c>
      <c r="Q45" s="81">
        <v>168.9</v>
      </c>
      <c r="R45" s="81">
        <v>157.19999999999999</v>
      </c>
      <c r="S45" s="81">
        <v>146.1</v>
      </c>
      <c r="T45" s="81">
        <v>136.19999999999999</v>
      </c>
      <c r="U45" s="105">
        <v>0.41952</v>
      </c>
      <c r="V45" s="105">
        <v>0.38847000000000004</v>
      </c>
      <c r="W45" s="105">
        <v>0.36155999999999999</v>
      </c>
      <c r="X45" s="105">
        <v>0.33603</v>
      </c>
      <c r="Y45" s="105">
        <v>0.31325999999999998</v>
      </c>
      <c r="Z45" s="62">
        <v>25</v>
      </c>
      <c r="AA45" s="62"/>
      <c r="AB45" s="62"/>
      <c r="AC45" s="63">
        <v>31.536000000000001</v>
      </c>
      <c r="AD45" s="61">
        <v>0.9</v>
      </c>
      <c r="AE45" s="61">
        <v>0.9</v>
      </c>
      <c r="AF45" s="61">
        <v>0.9</v>
      </c>
      <c r="AG45" s="61">
        <v>0.9</v>
      </c>
      <c r="AH45" s="61">
        <v>0.9</v>
      </c>
      <c r="AI45" s="64"/>
      <c r="AL45" s="1" t="str">
        <f t="shared" si="1"/>
        <v>EPPMsw_01</v>
      </c>
      <c r="AM45" s="11" t="str">
        <f t="shared" si="2"/>
        <v>New Power Plant - Municipal solid waste incinerator</v>
      </c>
      <c r="AN45" s="1" t="s">
        <v>109</v>
      </c>
      <c r="AO45" s="1" t="s">
        <v>2</v>
      </c>
      <c r="AP45" s="83" t="s">
        <v>145</v>
      </c>
      <c r="AR45" s="48"/>
      <c r="BD45" s="62" t="s">
        <v>30</v>
      </c>
    </row>
    <row r="46" spans="1:56" s="84" customFormat="1">
      <c r="A46" s="120" t="s">
        <v>234</v>
      </c>
      <c r="B46" s="121" t="str">
        <f t="shared" si="0"/>
        <v xml:space="preserve">New Power Plant - Co-firing of biomass and coal </v>
      </c>
      <c r="C46" s="121" t="s">
        <v>137</v>
      </c>
      <c r="D46" s="120" t="s">
        <v>106</v>
      </c>
      <c r="E46" s="122">
        <v>0.37</v>
      </c>
      <c r="F46" s="122">
        <v>0.39</v>
      </c>
      <c r="G46" s="122">
        <v>0.4</v>
      </c>
      <c r="H46" s="122">
        <v>0.41</v>
      </c>
      <c r="I46" s="122">
        <v>0.43</v>
      </c>
      <c r="J46" s="123">
        <v>2013</v>
      </c>
      <c r="K46" s="123">
        <v>500</v>
      </c>
      <c r="L46" s="123">
        <v>460</v>
      </c>
      <c r="M46" s="123">
        <v>420</v>
      </c>
      <c r="N46" s="123">
        <v>390</v>
      </c>
      <c r="O46" s="123">
        <v>360</v>
      </c>
      <c r="P46" s="124">
        <v>26</v>
      </c>
      <c r="Q46" s="124">
        <v>23.92</v>
      </c>
      <c r="R46" s="124">
        <v>21.84</v>
      </c>
      <c r="S46" s="124">
        <v>20.28</v>
      </c>
      <c r="T46" s="124">
        <v>18.72</v>
      </c>
      <c r="U46" s="115">
        <v>0</v>
      </c>
      <c r="V46" s="115">
        <v>0</v>
      </c>
      <c r="W46" s="115">
        <v>0</v>
      </c>
      <c r="X46" s="115">
        <v>0</v>
      </c>
      <c r="Y46" s="115">
        <v>0</v>
      </c>
      <c r="Z46" s="123">
        <v>25</v>
      </c>
      <c r="AA46" s="123"/>
      <c r="AB46" s="123"/>
      <c r="AC46" s="125">
        <v>31.536000000000001</v>
      </c>
      <c r="AD46" s="122">
        <v>0.9</v>
      </c>
      <c r="AE46" s="122">
        <v>0.9</v>
      </c>
      <c r="AF46" s="122">
        <v>0.9</v>
      </c>
      <c r="AG46" s="122">
        <v>0.9</v>
      </c>
      <c r="AH46" s="122">
        <v>0.9</v>
      </c>
      <c r="AI46" s="126">
        <v>0.15</v>
      </c>
      <c r="AL46" s="84" t="str">
        <f t="shared" si="1"/>
        <v>EPPBioCoa_01_CF</v>
      </c>
      <c r="AM46" s="11" t="str">
        <f t="shared" si="2"/>
        <v xml:space="preserve">New Power Plant - Co-firing of biomass and coal </v>
      </c>
      <c r="AN46" s="84" t="s">
        <v>109</v>
      </c>
      <c r="AO46" s="84" t="s">
        <v>2</v>
      </c>
      <c r="AP46" s="83" t="s">
        <v>161</v>
      </c>
      <c r="BD46" s="62" t="s">
        <v>31</v>
      </c>
    </row>
    <row r="47" spans="1:56" s="84" customFormat="1">
      <c r="A47" s="131"/>
      <c r="B47" s="132"/>
      <c r="C47" s="132"/>
      <c r="D47" s="131"/>
      <c r="E47" s="133"/>
      <c r="F47" s="133"/>
      <c r="G47" s="133"/>
      <c r="H47" s="133"/>
      <c r="I47" s="133"/>
      <c r="J47" s="134"/>
      <c r="K47" s="134"/>
      <c r="L47" s="134"/>
      <c r="M47" s="134"/>
      <c r="N47" s="134"/>
      <c r="O47" s="134"/>
      <c r="P47" s="135"/>
      <c r="Q47" s="135"/>
      <c r="R47" s="135"/>
      <c r="S47" s="135"/>
      <c r="T47" s="135"/>
      <c r="U47" s="136"/>
      <c r="V47" s="136"/>
      <c r="W47" s="136"/>
      <c r="X47" s="136"/>
      <c r="Y47" s="136"/>
      <c r="Z47" s="134"/>
      <c r="AA47" s="134"/>
      <c r="AB47" s="134"/>
      <c r="AC47" s="137"/>
      <c r="AD47" s="133"/>
      <c r="AE47" s="133"/>
      <c r="AF47" s="133"/>
      <c r="AG47" s="133"/>
      <c r="AH47" s="133"/>
      <c r="AI47" s="138"/>
      <c r="AM47" s="11"/>
      <c r="AP47" s="83"/>
      <c r="BD47" s="83"/>
    </row>
    <row r="48" spans="1:56" s="84" customFormat="1">
      <c r="A48" s="130" t="s">
        <v>261</v>
      </c>
      <c r="B48" s="40"/>
      <c r="C48" s="40"/>
      <c r="D48" s="130"/>
      <c r="E48" s="39"/>
      <c r="F48" s="39"/>
      <c r="G48" s="39"/>
      <c r="H48" s="39"/>
      <c r="I48" s="39"/>
      <c r="J48" s="83"/>
      <c r="K48" s="83"/>
      <c r="L48" s="83"/>
      <c r="M48" s="83"/>
      <c r="N48" s="83"/>
      <c r="O48" s="83"/>
      <c r="P48" s="139"/>
      <c r="Q48" s="139"/>
      <c r="R48" s="139"/>
      <c r="S48" s="139"/>
      <c r="T48" s="139"/>
      <c r="U48" s="140"/>
      <c r="V48" s="140"/>
      <c r="W48" s="140"/>
      <c r="X48" s="140"/>
      <c r="Y48" s="140"/>
      <c r="Z48" s="83"/>
      <c r="AA48" s="83"/>
      <c r="AB48" s="83"/>
      <c r="AC48" s="141"/>
      <c r="AD48" s="39"/>
      <c r="AE48" s="39"/>
      <c r="AF48" s="39"/>
      <c r="AG48" s="39"/>
      <c r="AH48" s="39"/>
      <c r="AI48" s="142"/>
      <c r="AM48" s="11"/>
      <c r="AP48" s="83"/>
      <c r="BD48" s="83"/>
    </row>
    <row r="49" spans="1:56" s="84" customFormat="1">
      <c r="A49" s="3"/>
      <c r="B49" s="3"/>
      <c r="C49" s="3"/>
      <c r="D49" s="6" t="s">
        <v>260</v>
      </c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3"/>
      <c r="Q49" s="3"/>
      <c r="R49" s="3"/>
      <c r="S49" s="3"/>
      <c r="U49" s="3"/>
      <c r="V49" s="3"/>
      <c r="W49" s="3"/>
      <c r="Y49" s="3"/>
      <c r="Z49" s="3"/>
      <c r="AK49" s="6" t="s">
        <v>53</v>
      </c>
      <c r="AL49" s="12"/>
      <c r="AM49" s="13"/>
      <c r="AN49" s="13"/>
      <c r="AO49" s="13"/>
      <c r="AP49" s="13"/>
      <c r="AQ49" s="13"/>
      <c r="AR49" s="13"/>
      <c r="BD49" s="83"/>
    </row>
    <row r="50" spans="1:56" s="84" customFormat="1" ht="38.25">
      <c r="A50" s="7" t="s">
        <v>32</v>
      </c>
      <c r="B50" s="8" t="s">
        <v>33</v>
      </c>
      <c r="C50" s="7" t="s">
        <v>34</v>
      </c>
      <c r="D50" s="7" t="s">
        <v>35</v>
      </c>
      <c r="E50" s="9" t="s">
        <v>98</v>
      </c>
      <c r="F50" s="9" t="s">
        <v>99</v>
      </c>
      <c r="G50" s="9" t="s">
        <v>100</v>
      </c>
      <c r="H50" s="9" t="s">
        <v>101</v>
      </c>
      <c r="I50" s="9" t="s">
        <v>102</v>
      </c>
      <c r="J50" s="86" t="s">
        <v>47</v>
      </c>
      <c r="K50" s="86" t="s">
        <v>37</v>
      </c>
      <c r="L50" s="86" t="s">
        <v>38</v>
      </c>
      <c r="M50" s="86" t="s">
        <v>39</v>
      </c>
      <c r="N50" s="86" t="s">
        <v>84</v>
      </c>
      <c r="O50" s="86" t="s">
        <v>85</v>
      </c>
      <c r="P50" s="86" t="s">
        <v>40</v>
      </c>
      <c r="Q50" s="86" t="s">
        <v>41</v>
      </c>
      <c r="R50" s="86" t="s">
        <v>42</v>
      </c>
      <c r="S50" s="86" t="s">
        <v>86</v>
      </c>
      <c r="T50" s="86" t="s">
        <v>87</v>
      </c>
      <c r="U50" s="86" t="s">
        <v>43</v>
      </c>
      <c r="V50" s="86" t="s">
        <v>44</v>
      </c>
      <c r="W50" s="86" t="s">
        <v>45</v>
      </c>
      <c r="X50" s="86" t="s">
        <v>88</v>
      </c>
      <c r="Y50" s="86" t="s">
        <v>89</v>
      </c>
      <c r="Z50" s="86" t="s">
        <v>46</v>
      </c>
      <c r="AA50" s="86" t="s">
        <v>90</v>
      </c>
      <c r="AB50" s="86" t="s">
        <v>91</v>
      </c>
      <c r="AC50" s="86" t="s">
        <v>48</v>
      </c>
      <c r="AD50" s="86" t="s">
        <v>36</v>
      </c>
      <c r="AE50" s="86" t="s">
        <v>93</v>
      </c>
      <c r="AF50" s="86" t="s">
        <v>94</v>
      </c>
      <c r="AG50" s="86" t="s">
        <v>95</v>
      </c>
      <c r="AH50" s="86" t="s">
        <v>96</v>
      </c>
      <c r="AI50" s="86" t="s">
        <v>144</v>
      </c>
      <c r="AK50" s="8" t="s">
        <v>54</v>
      </c>
      <c r="AL50" s="8" t="s">
        <v>32</v>
      </c>
      <c r="AM50" s="8" t="s">
        <v>55</v>
      </c>
      <c r="AN50" s="8" t="s">
        <v>56</v>
      </c>
      <c r="AO50" s="8" t="s">
        <v>57</v>
      </c>
      <c r="AP50" s="8" t="s">
        <v>58</v>
      </c>
      <c r="AQ50" s="8" t="s">
        <v>59</v>
      </c>
      <c r="AR50" s="8" t="s">
        <v>60</v>
      </c>
      <c r="BD50" s="83"/>
    </row>
    <row r="51" spans="1:56" s="84" customFormat="1" ht="25.5">
      <c r="A51" s="151" t="s">
        <v>49</v>
      </c>
      <c r="B51" s="151" t="s">
        <v>50</v>
      </c>
      <c r="C51" s="151" t="s">
        <v>51</v>
      </c>
      <c r="D51" s="151" t="s">
        <v>52</v>
      </c>
      <c r="E51" s="152" t="s">
        <v>103</v>
      </c>
      <c r="F51" s="152"/>
      <c r="G51" s="152"/>
      <c r="H51" s="152"/>
      <c r="I51" s="152"/>
      <c r="J51" s="153"/>
      <c r="K51" s="78" t="s">
        <v>262</v>
      </c>
      <c r="L51" s="153"/>
      <c r="M51" s="153"/>
      <c r="N51" s="153"/>
      <c r="O51" s="153"/>
      <c r="P51" s="78" t="s">
        <v>123</v>
      </c>
      <c r="Q51" s="153"/>
      <c r="R51" s="153"/>
      <c r="S51" s="153"/>
      <c r="T51" s="153"/>
      <c r="U51" s="79" t="s">
        <v>124</v>
      </c>
      <c r="V51" s="79"/>
      <c r="W51" s="79"/>
      <c r="X51" s="79"/>
      <c r="Y51" s="79"/>
      <c r="Z51" s="155" t="s">
        <v>97</v>
      </c>
      <c r="AA51" s="155"/>
      <c r="AB51" s="155"/>
      <c r="AC51" s="153"/>
      <c r="AD51" s="78" t="s">
        <v>1</v>
      </c>
      <c r="AE51" s="78"/>
      <c r="AF51" s="78"/>
      <c r="AG51" s="78"/>
      <c r="AH51" s="78"/>
      <c r="AI51" s="153"/>
      <c r="AK51" s="14" t="s">
        <v>61</v>
      </c>
      <c r="AL51" s="14" t="s">
        <v>62</v>
      </c>
      <c r="AM51" s="14" t="s">
        <v>50</v>
      </c>
      <c r="AN51" s="14" t="s">
        <v>63</v>
      </c>
      <c r="AO51" s="14" t="s">
        <v>64</v>
      </c>
      <c r="AP51" s="14" t="s">
        <v>110</v>
      </c>
      <c r="AQ51" s="14" t="s">
        <v>65</v>
      </c>
      <c r="AR51" s="14" t="s">
        <v>66</v>
      </c>
      <c r="BD51" s="83"/>
    </row>
    <row r="52" spans="1:56">
      <c r="A52" s="143" t="s">
        <v>257</v>
      </c>
      <c r="B52" s="144" t="s">
        <v>258</v>
      </c>
      <c r="C52" s="144" t="s">
        <v>263</v>
      </c>
      <c r="D52" s="143" t="s">
        <v>106</v>
      </c>
      <c r="E52" s="145"/>
      <c r="F52" s="145">
        <v>0.42735000000000001</v>
      </c>
      <c r="G52" s="145"/>
      <c r="H52" s="145"/>
      <c r="I52" s="145"/>
      <c r="J52" s="146">
        <v>2030</v>
      </c>
      <c r="K52" s="147">
        <v>520.82330184680677</v>
      </c>
      <c r="L52" s="147">
        <v>515.50765998241911</v>
      </c>
      <c r="M52" s="147">
        <v>509.75361466529853</v>
      </c>
      <c r="N52" s="147">
        <v>504.71197495886901</v>
      </c>
      <c r="O52" s="146"/>
      <c r="P52" s="147"/>
      <c r="Q52" s="147"/>
      <c r="R52" s="147"/>
      <c r="S52" s="147"/>
      <c r="T52" s="147"/>
      <c r="U52" s="148"/>
      <c r="V52" s="148"/>
      <c r="W52" s="148"/>
      <c r="X52" s="148"/>
      <c r="Y52" s="148"/>
      <c r="Z52" s="146">
        <v>30</v>
      </c>
      <c r="AA52" s="146"/>
      <c r="AB52" s="146"/>
      <c r="AC52" s="149">
        <v>31.536000000000001</v>
      </c>
      <c r="AD52" s="145">
        <v>0.91200000000000003</v>
      </c>
      <c r="AE52" s="145"/>
      <c r="AF52" s="145"/>
      <c r="AG52" s="145"/>
      <c r="AH52" s="145"/>
      <c r="AI52" s="150"/>
      <c r="AJ52" s="84"/>
      <c r="AK52" s="84" t="s">
        <v>108</v>
      </c>
      <c r="AL52" s="84" t="str">
        <f t="shared" ref="AL52:AL53" si="3">A52</f>
        <v>EPPH2_01_OCGT</v>
      </c>
      <c r="AM52" s="11" t="str">
        <f t="shared" ref="AM52:AM53" si="4">B52</f>
        <v>New Power Plant - Hydrogen Open Cycle Gas Turbine</v>
      </c>
      <c r="AN52" s="84" t="s">
        <v>109</v>
      </c>
      <c r="AO52" s="84" t="s">
        <v>2</v>
      </c>
      <c r="AP52" s="83" t="s">
        <v>145</v>
      </c>
    </row>
    <row r="53" spans="1:56">
      <c r="A53" s="120" t="s">
        <v>255</v>
      </c>
      <c r="B53" s="121" t="s">
        <v>256</v>
      </c>
      <c r="C53" s="121" t="s">
        <v>263</v>
      </c>
      <c r="D53" s="120" t="s">
        <v>106</v>
      </c>
      <c r="E53" s="122"/>
      <c r="F53" s="122">
        <v>0.59</v>
      </c>
      <c r="G53" s="122"/>
      <c r="H53" s="122"/>
      <c r="I53" s="122"/>
      <c r="J53" s="123">
        <v>2030</v>
      </c>
      <c r="K53" s="124">
        <v>700.29671746046984</v>
      </c>
      <c r="L53" s="124">
        <v>690.76686594620696</v>
      </c>
      <c r="M53" s="124">
        <v>680.45104729674722</v>
      </c>
      <c r="N53" s="124">
        <v>671.41242524198253</v>
      </c>
      <c r="O53" s="123"/>
      <c r="P53" s="124"/>
      <c r="Q53" s="124"/>
      <c r="R53" s="124"/>
      <c r="S53" s="124"/>
      <c r="T53" s="124"/>
      <c r="U53" s="115"/>
      <c r="V53" s="115"/>
      <c r="W53" s="115"/>
      <c r="X53" s="115"/>
      <c r="Y53" s="115"/>
      <c r="Z53" s="123">
        <v>35</v>
      </c>
      <c r="AA53" s="123"/>
      <c r="AB53" s="123"/>
      <c r="AC53" s="125">
        <v>31.536000000000001</v>
      </c>
      <c r="AD53" s="122">
        <v>0.91200000000000003</v>
      </c>
      <c r="AE53" s="122"/>
      <c r="AF53" s="122"/>
      <c r="AG53" s="122"/>
      <c r="AH53" s="122"/>
      <c r="AI53" s="126"/>
      <c r="AJ53" s="84"/>
      <c r="AK53" s="84"/>
      <c r="AL53" s="84" t="str">
        <f t="shared" si="3"/>
        <v>EPPH2_02_CCGT</v>
      </c>
      <c r="AM53" s="11" t="str">
        <f t="shared" si="4"/>
        <v>New Power Plant - Hydrogen Combined Cycle Gas Turbine</v>
      </c>
      <c r="AN53" s="84" t="s">
        <v>109</v>
      </c>
      <c r="AO53" s="84" t="s">
        <v>2</v>
      </c>
      <c r="AP53" s="83" t="s">
        <v>145</v>
      </c>
    </row>
    <row r="54" spans="1:56">
      <c r="B54" s="84"/>
    </row>
  </sheetData>
  <mergeCells count="2">
    <mergeCell ref="Z5:AB5"/>
    <mergeCell ref="Z51:AB5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AJ19"/>
  <sheetViews>
    <sheetView zoomScale="85" zoomScaleNormal="85" workbookViewId="0">
      <selection activeCell="B9" sqref="B9"/>
    </sheetView>
  </sheetViews>
  <sheetFormatPr defaultRowHeight="15"/>
  <cols>
    <col min="1" max="1" width="37.28515625" customWidth="1"/>
    <col min="2" max="2" width="33.5703125" bestFit="1" customWidth="1"/>
    <col min="3" max="4" width="11.85546875" customWidth="1"/>
    <col min="5" max="5" width="12" customWidth="1"/>
    <col min="26" max="27" width="9.140625" style="33"/>
    <col min="28" max="28" width="11.28515625" bestFit="1" customWidth="1"/>
    <col min="29" max="29" width="18.5703125" bestFit="1" customWidth="1"/>
    <col min="30" max="30" width="43.7109375" bestFit="1" customWidth="1"/>
  </cols>
  <sheetData>
    <row r="1" spans="1:36" ht="23.25">
      <c r="A1" s="20" t="s">
        <v>126</v>
      </c>
      <c r="B1" s="21"/>
    </row>
    <row r="2" spans="1:36">
      <c r="A2" s="3" t="s">
        <v>105</v>
      </c>
      <c r="B2" s="3"/>
      <c r="G2" s="46"/>
      <c r="H2" s="46"/>
      <c r="I2" s="46"/>
      <c r="J2" s="46"/>
      <c r="K2" s="46"/>
    </row>
    <row r="3" spans="1:36">
      <c r="A3" s="3"/>
      <c r="B3" s="3"/>
      <c r="C3" s="3"/>
      <c r="D3" s="3"/>
      <c r="E3" s="6" t="s">
        <v>92</v>
      </c>
      <c r="F3" s="4"/>
      <c r="G3" s="4"/>
      <c r="H3" s="4"/>
      <c r="I3" s="4"/>
      <c r="J3" s="4"/>
      <c r="K3" s="4"/>
      <c r="L3" s="5"/>
      <c r="M3" s="1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AB3" s="6" t="s">
        <v>53</v>
      </c>
      <c r="AC3" s="12"/>
      <c r="AD3" s="13"/>
      <c r="AE3" s="13"/>
      <c r="AF3" s="13"/>
      <c r="AG3" s="13"/>
      <c r="AH3" s="13"/>
      <c r="AI3" s="13"/>
      <c r="AJ3" s="1"/>
    </row>
    <row r="4" spans="1:36" ht="25.5">
      <c r="A4" s="45" t="s">
        <v>32</v>
      </c>
      <c r="B4" s="44" t="s">
        <v>33</v>
      </c>
      <c r="C4" s="45" t="s">
        <v>34</v>
      </c>
      <c r="D4" s="45" t="s">
        <v>82</v>
      </c>
      <c r="E4" s="45" t="s">
        <v>35</v>
      </c>
      <c r="F4" s="45" t="s">
        <v>98</v>
      </c>
      <c r="G4" s="43" t="s">
        <v>138</v>
      </c>
      <c r="H4" s="45" t="s">
        <v>139</v>
      </c>
      <c r="I4" s="45" t="s">
        <v>140</v>
      </c>
      <c r="J4" s="45" t="s">
        <v>141</v>
      </c>
      <c r="K4" s="45" t="s">
        <v>142</v>
      </c>
      <c r="L4" s="42" t="s">
        <v>36</v>
      </c>
      <c r="M4" s="42" t="s">
        <v>46</v>
      </c>
      <c r="N4" s="42" t="s">
        <v>37</v>
      </c>
      <c r="O4" s="42" t="s">
        <v>38</v>
      </c>
      <c r="P4" s="42" t="s">
        <v>39</v>
      </c>
      <c r="Q4" s="42" t="s">
        <v>84</v>
      </c>
      <c r="R4" s="42" t="s">
        <v>85</v>
      </c>
      <c r="S4" s="42" t="s">
        <v>40</v>
      </c>
      <c r="T4" s="42" t="s">
        <v>41</v>
      </c>
      <c r="U4" s="42" t="s">
        <v>42</v>
      </c>
      <c r="V4" s="42" t="s">
        <v>86</v>
      </c>
      <c r="W4" s="42" t="s">
        <v>87</v>
      </c>
      <c r="X4" s="42" t="s">
        <v>43</v>
      </c>
      <c r="Y4" s="10" t="s">
        <v>48</v>
      </c>
      <c r="Z4" s="10" t="s">
        <v>143</v>
      </c>
      <c r="AB4" s="8" t="s">
        <v>54</v>
      </c>
      <c r="AC4" s="8" t="s">
        <v>32</v>
      </c>
      <c r="AD4" s="8" t="s">
        <v>55</v>
      </c>
      <c r="AE4" s="8" t="s">
        <v>56</v>
      </c>
      <c r="AF4" s="8" t="s">
        <v>57</v>
      </c>
      <c r="AG4" s="8" t="s">
        <v>58</v>
      </c>
      <c r="AH4" s="8" t="s">
        <v>59</v>
      </c>
      <c r="AI4" s="8" t="s">
        <v>60</v>
      </c>
      <c r="AJ4" s="1"/>
    </row>
    <row r="5" spans="1:36" ht="38.25">
      <c r="A5" s="36" t="s">
        <v>49</v>
      </c>
      <c r="B5" s="36" t="s">
        <v>50</v>
      </c>
      <c r="C5" s="36" t="s">
        <v>51</v>
      </c>
      <c r="D5" s="36" t="s">
        <v>83</v>
      </c>
      <c r="E5" s="36" t="s">
        <v>52</v>
      </c>
      <c r="F5" s="35" t="s">
        <v>103</v>
      </c>
      <c r="G5" s="34" t="s">
        <v>120</v>
      </c>
      <c r="H5" s="34"/>
      <c r="I5" s="34"/>
      <c r="J5" s="34"/>
      <c r="K5" s="34"/>
      <c r="L5" s="35" t="s">
        <v>1</v>
      </c>
      <c r="M5" s="35" t="s">
        <v>121</v>
      </c>
      <c r="N5" s="34" t="s">
        <v>122</v>
      </c>
      <c r="O5" s="34"/>
      <c r="P5" s="34"/>
      <c r="Q5" s="34"/>
      <c r="R5" s="34"/>
      <c r="S5" s="34" t="s">
        <v>123</v>
      </c>
      <c r="T5" s="34"/>
      <c r="U5" s="34"/>
      <c r="V5" s="34"/>
      <c r="W5" s="34"/>
      <c r="X5" s="34" t="s">
        <v>124</v>
      </c>
      <c r="Y5" s="34"/>
      <c r="Z5" s="34"/>
      <c r="AA5" s="32"/>
      <c r="AB5" s="37" t="s">
        <v>61</v>
      </c>
      <c r="AC5" s="37" t="s">
        <v>62</v>
      </c>
      <c r="AD5" s="37" t="s">
        <v>50</v>
      </c>
      <c r="AE5" s="37" t="s">
        <v>63</v>
      </c>
      <c r="AF5" s="37" t="s">
        <v>64</v>
      </c>
      <c r="AG5" s="37" t="s">
        <v>110</v>
      </c>
      <c r="AH5" s="37" t="s">
        <v>65</v>
      </c>
      <c r="AI5" s="37" t="s">
        <v>66</v>
      </c>
      <c r="AJ5" s="1"/>
    </row>
    <row r="6" spans="1:36" s="41" customFormat="1">
      <c r="A6" s="41" t="str">
        <f>AC6</f>
        <v>ECHPBio_01</v>
      </c>
      <c r="B6" s="41" t="s">
        <v>182</v>
      </c>
      <c r="C6" s="40" t="s">
        <v>136</v>
      </c>
      <c r="E6" s="41" t="s">
        <v>106</v>
      </c>
      <c r="F6" s="39">
        <v>0.3</v>
      </c>
      <c r="L6" s="38">
        <v>0.9</v>
      </c>
      <c r="M6" s="41">
        <v>25</v>
      </c>
      <c r="N6" s="41">
        <v>3670</v>
      </c>
      <c r="O6" s="41">
        <v>3300</v>
      </c>
      <c r="P6" s="41">
        <v>2990</v>
      </c>
      <c r="Q6" s="41">
        <v>2750</v>
      </c>
      <c r="R6" s="41">
        <v>2540</v>
      </c>
      <c r="S6" s="41">
        <v>84.41</v>
      </c>
      <c r="T6" s="41">
        <v>75.899999999999991</v>
      </c>
      <c r="U6" s="41">
        <v>68.77</v>
      </c>
      <c r="V6" s="41">
        <v>63.249999999999993</v>
      </c>
      <c r="W6" s="41">
        <v>58.42</v>
      </c>
      <c r="X6" s="116">
        <v>1.1879999999999998E-2</v>
      </c>
      <c r="Y6" s="47">
        <v>31.536000000000001</v>
      </c>
      <c r="Z6" s="49">
        <f>1/0.55</f>
        <v>1.8181818181818181</v>
      </c>
      <c r="AA6" s="32"/>
      <c r="AB6" s="41" t="s">
        <v>125</v>
      </c>
      <c r="AC6" s="41" t="s">
        <v>149</v>
      </c>
      <c r="AD6" s="41" t="str">
        <f>B6</f>
        <v>New CHP - Biomass</v>
      </c>
      <c r="AE6" s="48" t="s">
        <v>109</v>
      </c>
      <c r="AF6" s="48" t="s">
        <v>2</v>
      </c>
      <c r="AG6" s="83" t="s">
        <v>145</v>
      </c>
      <c r="AH6" s="31" t="s">
        <v>106</v>
      </c>
      <c r="AI6" s="48"/>
    </row>
    <row r="7" spans="1:36" s="41" customFormat="1">
      <c r="A7" s="30"/>
      <c r="B7" s="30"/>
      <c r="C7" s="29"/>
      <c r="D7" s="30"/>
      <c r="E7" s="30" t="s">
        <v>251</v>
      </c>
      <c r="F7" s="28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117"/>
      <c r="Y7" s="30"/>
      <c r="Z7" s="30"/>
      <c r="AA7" s="31"/>
      <c r="AC7" s="41" t="s">
        <v>192</v>
      </c>
      <c r="AD7" s="41" t="str">
        <f>B8</f>
        <v>New CHP - CCGT conventional</v>
      </c>
      <c r="AE7" s="48" t="s">
        <v>109</v>
      </c>
      <c r="AF7" s="48" t="s">
        <v>2</v>
      </c>
      <c r="AG7" s="83" t="s">
        <v>145</v>
      </c>
      <c r="AH7" s="31" t="s">
        <v>106</v>
      </c>
      <c r="AI7" s="48"/>
    </row>
    <row r="8" spans="1:36" s="41" customFormat="1">
      <c r="A8" s="41" t="str">
        <f>AC7</f>
        <v>ECHPGas_01_CCGT</v>
      </c>
      <c r="B8" s="41" t="s">
        <v>183</v>
      </c>
      <c r="C8" s="41" t="s">
        <v>134</v>
      </c>
      <c r="E8" s="41" t="s">
        <v>106</v>
      </c>
      <c r="G8" s="38">
        <v>0.42</v>
      </c>
      <c r="L8" s="38">
        <v>0.93</v>
      </c>
      <c r="M8" s="41">
        <v>30</v>
      </c>
      <c r="N8" s="41">
        <v>880</v>
      </c>
      <c r="S8" s="41">
        <v>74.8</v>
      </c>
      <c r="X8" s="116">
        <v>8.6400000000000001E-3</v>
      </c>
      <c r="Y8" s="47">
        <v>31.536000000000001</v>
      </c>
      <c r="Z8" s="49">
        <f>1/0.55</f>
        <v>1.8181818181818181</v>
      </c>
      <c r="AA8" s="31"/>
      <c r="AC8" s="41" t="s">
        <v>193</v>
      </c>
      <c r="AD8" s="41" t="str">
        <f>B10</f>
        <v>New CHP - CCGT advanced</v>
      </c>
      <c r="AE8" s="48" t="s">
        <v>109</v>
      </c>
      <c r="AF8" s="48" t="s">
        <v>2</v>
      </c>
      <c r="AG8" s="83" t="s">
        <v>145</v>
      </c>
      <c r="AH8" s="31" t="s">
        <v>106</v>
      </c>
      <c r="AI8" s="48"/>
    </row>
    <row r="9" spans="1:36" s="41" customFormat="1">
      <c r="A9" s="30"/>
      <c r="B9" s="30"/>
      <c r="C9" s="30"/>
      <c r="D9" s="30"/>
      <c r="E9" s="30" t="s">
        <v>251</v>
      </c>
      <c r="F9" s="30"/>
      <c r="G9" s="27">
        <v>0.35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117"/>
      <c r="Y9" s="30"/>
      <c r="Z9" s="30"/>
      <c r="AA9" s="31"/>
      <c r="AC9" s="41" t="s">
        <v>194</v>
      </c>
      <c r="AD9" s="41" t="str">
        <f>B12</f>
        <v>New CHP - Steam turbine coal supercritical</v>
      </c>
      <c r="AE9" s="48" t="s">
        <v>109</v>
      </c>
      <c r="AF9" s="48" t="s">
        <v>2</v>
      </c>
      <c r="AG9" s="83" t="s">
        <v>145</v>
      </c>
      <c r="AH9" s="31" t="s">
        <v>106</v>
      </c>
      <c r="AI9" s="48"/>
    </row>
    <row r="10" spans="1:36" s="41" customFormat="1">
      <c r="A10" s="41" t="str">
        <f>AC8</f>
        <v>ECHPGas_02_CCGT</v>
      </c>
      <c r="B10" s="41" t="s">
        <v>184</v>
      </c>
      <c r="C10" s="41" t="s">
        <v>134</v>
      </c>
      <c r="E10" s="41" t="s">
        <v>106</v>
      </c>
      <c r="G10" s="38">
        <v>0.56999999999999995</v>
      </c>
      <c r="H10" s="38">
        <v>0.59</v>
      </c>
      <c r="I10" s="38">
        <v>0.61</v>
      </c>
      <c r="J10" s="38">
        <v>0.62</v>
      </c>
      <c r="K10" s="38">
        <v>0.63</v>
      </c>
      <c r="L10" s="38">
        <v>0.96</v>
      </c>
      <c r="M10" s="41">
        <v>30</v>
      </c>
      <c r="N10" s="41">
        <v>1010</v>
      </c>
      <c r="O10" s="41">
        <v>1000</v>
      </c>
      <c r="P10" s="41">
        <v>990</v>
      </c>
      <c r="Q10" s="41">
        <v>980</v>
      </c>
      <c r="R10" s="41">
        <v>970</v>
      </c>
      <c r="S10" s="41">
        <v>39.39</v>
      </c>
      <c r="T10" s="41">
        <v>39</v>
      </c>
      <c r="U10" s="41">
        <v>38.61</v>
      </c>
      <c r="V10" s="41">
        <v>38.22</v>
      </c>
      <c r="W10" s="41">
        <v>37.83</v>
      </c>
      <c r="X10" s="116">
        <v>1.44E-2</v>
      </c>
      <c r="Y10" s="47">
        <v>31.536000000000001</v>
      </c>
      <c r="Z10" s="49">
        <f>1/0.55</f>
        <v>1.8181818181818181</v>
      </c>
      <c r="AA10" s="31"/>
    </row>
    <row r="11" spans="1:36" s="41" customFormat="1">
      <c r="A11" s="30"/>
      <c r="B11" s="30"/>
      <c r="C11" s="30"/>
      <c r="D11" s="30"/>
      <c r="E11" s="30" t="s">
        <v>251</v>
      </c>
      <c r="F11" s="30"/>
      <c r="G11" s="27">
        <v>0.45</v>
      </c>
      <c r="H11" s="27">
        <v>0.46</v>
      </c>
      <c r="I11" s="27">
        <v>0.47</v>
      </c>
      <c r="J11" s="27">
        <v>0.48</v>
      </c>
      <c r="K11" s="27">
        <v>0.49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17"/>
      <c r="Y11" s="30"/>
      <c r="Z11" s="30"/>
      <c r="AA11" s="31"/>
    </row>
    <row r="12" spans="1:36" s="41" customFormat="1">
      <c r="A12" s="26" t="str">
        <f>AC9</f>
        <v>ECHPCoa_01_ST</v>
      </c>
      <c r="B12" s="26" t="s">
        <v>185</v>
      </c>
      <c r="C12" s="26" t="s">
        <v>135</v>
      </c>
      <c r="D12" s="26"/>
      <c r="E12" s="26" t="s">
        <v>106</v>
      </c>
      <c r="F12" s="26"/>
      <c r="G12" s="25">
        <v>0.39</v>
      </c>
      <c r="H12" s="25">
        <v>0.41</v>
      </c>
      <c r="I12" s="25">
        <v>0.42</v>
      </c>
      <c r="J12" s="25">
        <v>0.43</v>
      </c>
      <c r="K12" s="25">
        <v>0.43</v>
      </c>
      <c r="L12" s="25">
        <v>0.95</v>
      </c>
      <c r="M12" s="26">
        <v>35</v>
      </c>
      <c r="N12" s="26">
        <v>2030</v>
      </c>
      <c r="O12" s="26">
        <v>2030</v>
      </c>
      <c r="P12" s="26">
        <v>2030</v>
      </c>
      <c r="Q12" s="26">
        <v>2030</v>
      </c>
      <c r="R12" s="26">
        <v>2030</v>
      </c>
      <c r="S12" s="26">
        <f>N12*S6/N6</f>
        <v>46.69</v>
      </c>
      <c r="T12" s="26">
        <f t="shared" ref="T12:W12" si="0">O12*T6/O6</f>
        <v>46.689999999999991</v>
      </c>
      <c r="U12" s="26">
        <f t="shared" si="0"/>
        <v>46.690000000000005</v>
      </c>
      <c r="V12" s="26">
        <f t="shared" si="0"/>
        <v>46.69</v>
      </c>
      <c r="W12" s="26">
        <f t="shared" si="0"/>
        <v>46.690000000000005</v>
      </c>
      <c r="X12" s="118">
        <v>1.8359999999999998E-2</v>
      </c>
      <c r="Y12" s="24">
        <v>31.536000000000001</v>
      </c>
      <c r="Z12" s="49">
        <f>1/0.55</f>
        <v>1.8181818181818181</v>
      </c>
      <c r="AA12" s="31"/>
    </row>
    <row r="13" spans="1:36" s="41" customFormat="1">
      <c r="A13" s="23"/>
      <c r="B13" s="23"/>
      <c r="C13" s="23"/>
      <c r="D13" s="23"/>
      <c r="E13" s="23" t="s">
        <v>251</v>
      </c>
      <c r="F13" s="23"/>
      <c r="G13" s="22">
        <v>0.35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119"/>
      <c r="Y13" s="23"/>
      <c r="Z13" s="23"/>
      <c r="AA13" s="31"/>
    </row>
    <row r="14" spans="1:36">
      <c r="G14" s="46"/>
      <c r="H14" s="46"/>
      <c r="I14" s="46"/>
      <c r="J14" s="46"/>
      <c r="K14" s="46"/>
    </row>
    <row r="15" spans="1:36">
      <c r="G15" s="46"/>
      <c r="H15" s="46"/>
      <c r="I15" s="46"/>
      <c r="J15" s="46"/>
      <c r="K15" s="46"/>
      <c r="T15" s="46"/>
      <c r="U15" s="46"/>
      <c r="V15" s="46"/>
    </row>
    <row r="17" spans="19:22">
      <c r="S17" s="46"/>
      <c r="T17" s="46"/>
      <c r="U17" s="46"/>
      <c r="V17" s="46"/>
    </row>
    <row r="18" spans="19:22">
      <c r="T18" s="46"/>
      <c r="U18" s="46"/>
      <c r="V18" s="46"/>
    </row>
    <row r="19" spans="19:22">
      <c r="S19" s="46"/>
      <c r="T19" s="46"/>
      <c r="U19" s="46"/>
      <c r="V19" s="4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200B-55A9-4071-AF7F-CF4CC5335CAE}">
  <dimension ref="B1:BG25"/>
  <sheetViews>
    <sheetView zoomScale="85" zoomScaleNormal="85" workbookViewId="0">
      <selection activeCell="D19" sqref="D19"/>
    </sheetView>
  </sheetViews>
  <sheetFormatPr defaultColWidth="8.85546875" defaultRowHeight="15"/>
  <cols>
    <col min="1" max="1" width="4.5703125" style="87" customWidth="1"/>
    <col min="2" max="2" width="29.7109375" style="87" customWidth="1"/>
    <col min="3" max="3" width="40.5703125" style="87" customWidth="1"/>
    <col min="4" max="4" width="14.7109375" style="87" customWidth="1"/>
    <col min="5" max="5" width="20.5703125" style="87" customWidth="1"/>
    <col min="6" max="39" width="7.5703125" style="87" customWidth="1"/>
    <col min="41" max="41" width="14.5703125" style="46" customWidth="1"/>
    <col min="42" max="42" width="27.28515625" style="46" bestFit="1" customWidth="1"/>
    <col min="43" max="43" width="87.42578125" style="46" bestFit="1" customWidth="1"/>
    <col min="44" max="49" width="8.85546875" style="46"/>
    <col min="50" max="50" width="14.7109375" style="87" customWidth="1"/>
    <col min="51" max="51" width="14.42578125" style="87" bestFit="1" customWidth="1"/>
    <col min="52" max="52" width="21.42578125" style="87" customWidth="1"/>
    <col min="53" max="269" width="8.85546875" style="87"/>
    <col min="270" max="270" width="4.5703125" style="87" customWidth="1"/>
    <col min="271" max="271" width="25.85546875" style="87" customWidth="1"/>
    <col min="272" max="272" width="55" style="87" bestFit="1" customWidth="1"/>
    <col min="273" max="273" width="42.42578125" style="87" customWidth="1"/>
    <col min="274" max="274" width="11.85546875" style="87" customWidth="1"/>
    <col min="275" max="275" width="8.28515625" style="87" customWidth="1"/>
    <col min="276" max="276" width="12" style="87" customWidth="1"/>
    <col min="277" max="277" width="11.85546875" style="87" customWidth="1"/>
    <col min="278" max="278" width="12.42578125" style="87" customWidth="1"/>
    <col min="279" max="279" width="10.7109375" style="87" bestFit="1" customWidth="1"/>
    <col min="280" max="280" width="11" style="87" customWidth="1"/>
    <col min="281" max="282" width="10.7109375" style="87" customWidth="1"/>
    <col min="283" max="284" width="8.28515625" style="87" customWidth="1"/>
    <col min="285" max="295" width="9.5703125" style="87" customWidth="1"/>
    <col min="296" max="525" width="8.85546875" style="87"/>
    <col min="526" max="526" width="4.5703125" style="87" customWidth="1"/>
    <col min="527" max="527" width="25.85546875" style="87" customWidth="1"/>
    <col min="528" max="528" width="55" style="87" bestFit="1" customWidth="1"/>
    <col min="529" max="529" width="42.42578125" style="87" customWidth="1"/>
    <col min="530" max="530" width="11.85546875" style="87" customWidth="1"/>
    <col min="531" max="531" width="8.28515625" style="87" customWidth="1"/>
    <col min="532" max="532" width="12" style="87" customWidth="1"/>
    <col min="533" max="533" width="11.85546875" style="87" customWidth="1"/>
    <col min="534" max="534" width="12.42578125" style="87" customWidth="1"/>
    <col min="535" max="535" width="10.7109375" style="87" bestFit="1" customWidth="1"/>
    <col min="536" max="536" width="11" style="87" customWidth="1"/>
    <col min="537" max="538" width="10.7109375" style="87" customWidth="1"/>
    <col min="539" max="540" width="8.28515625" style="87" customWidth="1"/>
    <col min="541" max="551" width="9.5703125" style="87" customWidth="1"/>
    <col min="552" max="781" width="8.85546875" style="87"/>
    <col min="782" max="782" width="4.5703125" style="87" customWidth="1"/>
    <col min="783" max="783" width="25.85546875" style="87" customWidth="1"/>
    <col min="784" max="784" width="55" style="87" bestFit="1" customWidth="1"/>
    <col min="785" max="785" width="42.42578125" style="87" customWidth="1"/>
    <col min="786" max="786" width="11.85546875" style="87" customWidth="1"/>
    <col min="787" max="787" width="8.28515625" style="87" customWidth="1"/>
    <col min="788" max="788" width="12" style="87" customWidth="1"/>
    <col min="789" max="789" width="11.85546875" style="87" customWidth="1"/>
    <col min="790" max="790" width="12.42578125" style="87" customWidth="1"/>
    <col min="791" max="791" width="10.7109375" style="87" bestFit="1" customWidth="1"/>
    <col min="792" max="792" width="11" style="87" customWidth="1"/>
    <col min="793" max="794" width="10.7109375" style="87" customWidth="1"/>
    <col min="795" max="796" width="8.28515625" style="87" customWidth="1"/>
    <col min="797" max="807" width="9.5703125" style="87" customWidth="1"/>
    <col min="808" max="1037" width="8.85546875" style="87"/>
    <col min="1038" max="1038" width="4.5703125" style="87" customWidth="1"/>
    <col min="1039" max="1039" width="25.85546875" style="87" customWidth="1"/>
    <col min="1040" max="1040" width="55" style="87" bestFit="1" customWidth="1"/>
    <col min="1041" max="1041" width="42.42578125" style="87" customWidth="1"/>
    <col min="1042" max="1042" width="11.85546875" style="87" customWidth="1"/>
    <col min="1043" max="1043" width="8.28515625" style="87" customWidth="1"/>
    <col min="1044" max="1044" width="12" style="87" customWidth="1"/>
    <col min="1045" max="1045" width="11.85546875" style="87" customWidth="1"/>
    <col min="1046" max="1046" width="12.42578125" style="87" customWidth="1"/>
    <col min="1047" max="1047" width="10.7109375" style="87" bestFit="1" customWidth="1"/>
    <col min="1048" max="1048" width="11" style="87" customWidth="1"/>
    <col min="1049" max="1050" width="10.7109375" style="87" customWidth="1"/>
    <col min="1051" max="1052" width="8.28515625" style="87" customWidth="1"/>
    <col min="1053" max="1063" width="9.5703125" style="87" customWidth="1"/>
    <col min="1064" max="1293" width="8.85546875" style="87"/>
    <col min="1294" max="1294" width="4.5703125" style="87" customWidth="1"/>
    <col min="1295" max="1295" width="25.85546875" style="87" customWidth="1"/>
    <col min="1296" max="1296" width="55" style="87" bestFit="1" customWidth="1"/>
    <col min="1297" max="1297" width="42.42578125" style="87" customWidth="1"/>
    <col min="1298" max="1298" width="11.85546875" style="87" customWidth="1"/>
    <col min="1299" max="1299" width="8.28515625" style="87" customWidth="1"/>
    <col min="1300" max="1300" width="12" style="87" customWidth="1"/>
    <col min="1301" max="1301" width="11.85546875" style="87" customWidth="1"/>
    <col min="1302" max="1302" width="12.42578125" style="87" customWidth="1"/>
    <col min="1303" max="1303" width="10.7109375" style="87" bestFit="1" customWidth="1"/>
    <col min="1304" max="1304" width="11" style="87" customWidth="1"/>
    <col min="1305" max="1306" width="10.7109375" style="87" customWidth="1"/>
    <col min="1307" max="1308" width="8.28515625" style="87" customWidth="1"/>
    <col min="1309" max="1319" width="9.5703125" style="87" customWidth="1"/>
    <col min="1320" max="1549" width="8.85546875" style="87"/>
    <col min="1550" max="1550" width="4.5703125" style="87" customWidth="1"/>
    <col min="1551" max="1551" width="25.85546875" style="87" customWidth="1"/>
    <col min="1552" max="1552" width="55" style="87" bestFit="1" customWidth="1"/>
    <col min="1553" max="1553" width="42.42578125" style="87" customWidth="1"/>
    <col min="1554" max="1554" width="11.85546875" style="87" customWidth="1"/>
    <col min="1555" max="1555" width="8.28515625" style="87" customWidth="1"/>
    <col min="1556" max="1556" width="12" style="87" customWidth="1"/>
    <col min="1557" max="1557" width="11.85546875" style="87" customWidth="1"/>
    <col min="1558" max="1558" width="12.42578125" style="87" customWidth="1"/>
    <col min="1559" max="1559" width="10.7109375" style="87" bestFit="1" customWidth="1"/>
    <col min="1560" max="1560" width="11" style="87" customWidth="1"/>
    <col min="1561" max="1562" width="10.7109375" style="87" customWidth="1"/>
    <col min="1563" max="1564" width="8.28515625" style="87" customWidth="1"/>
    <col min="1565" max="1575" width="9.5703125" style="87" customWidth="1"/>
    <col min="1576" max="1805" width="8.85546875" style="87"/>
    <col min="1806" max="1806" width="4.5703125" style="87" customWidth="1"/>
    <col min="1807" max="1807" width="25.85546875" style="87" customWidth="1"/>
    <col min="1808" max="1808" width="55" style="87" bestFit="1" customWidth="1"/>
    <col min="1809" max="1809" width="42.42578125" style="87" customWidth="1"/>
    <col min="1810" max="1810" width="11.85546875" style="87" customWidth="1"/>
    <col min="1811" max="1811" width="8.28515625" style="87" customWidth="1"/>
    <col min="1812" max="1812" width="12" style="87" customWidth="1"/>
    <col min="1813" max="1813" width="11.85546875" style="87" customWidth="1"/>
    <col min="1814" max="1814" width="12.42578125" style="87" customWidth="1"/>
    <col min="1815" max="1815" width="10.7109375" style="87" bestFit="1" customWidth="1"/>
    <col min="1816" max="1816" width="11" style="87" customWidth="1"/>
    <col min="1817" max="1818" width="10.7109375" style="87" customWidth="1"/>
    <col min="1819" max="1820" width="8.28515625" style="87" customWidth="1"/>
    <col min="1821" max="1831" width="9.5703125" style="87" customWidth="1"/>
    <col min="1832" max="2061" width="8.85546875" style="87"/>
    <col min="2062" max="2062" width="4.5703125" style="87" customWidth="1"/>
    <col min="2063" max="2063" width="25.85546875" style="87" customWidth="1"/>
    <col min="2064" max="2064" width="55" style="87" bestFit="1" customWidth="1"/>
    <col min="2065" max="2065" width="42.42578125" style="87" customWidth="1"/>
    <col min="2066" max="2066" width="11.85546875" style="87" customWidth="1"/>
    <col min="2067" max="2067" width="8.28515625" style="87" customWidth="1"/>
    <col min="2068" max="2068" width="12" style="87" customWidth="1"/>
    <col min="2069" max="2069" width="11.85546875" style="87" customWidth="1"/>
    <col min="2070" max="2070" width="12.42578125" style="87" customWidth="1"/>
    <col min="2071" max="2071" width="10.7109375" style="87" bestFit="1" customWidth="1"/>
    <col min="2072" max="2072" width="11" style="87" customWidth="1"/>
    <col min="2073" max="2074" width="10.7109375" style="87" customWidth="1"/>
    <col min="2075" max="2076" width="8.28515625" style="87" customWidth="1"/>
    <col min="2077" max="2087" width="9.5703125" style="87" customWidth="1"/>
    <col min="2088" max="2317" width="8.85546875" style="87"/>
    <col min="2318" max="2318" width="4.5703125" style="87" customWidth="1"/>
    <col min="2319" max="2319" width="25.85546875" style="87" customWidth="1"/>
    <col min="2320" max="2320" width="55" style="87" bestFit="1" customWidth="1"/>
    <col min="2321" max="2321" width="42.42578125" style="87" customWidth="1"/>
    <col min="2322" max="2322" width="11.85546875" style="87" customWidth="1"/>
    <col min="2323" max="2323" width="8.28515625" style="87" customWidth="1"/>
    <col min="2324" max="2324" width="12" style="87" customWidth="1"/>
    <col min="2325" max="2325" width="11.85546875" style="87" customWidth="1"/>
    <col min="2326" max="2326" width="12.42578125" style="87" customWidth="1"/>
    <col min="2327" max="2327" width="10.7109375" style="87" bestFit="1" customWidth="1"/>
    <col min="2328" max="2328" width="11" style="87" customWidth="1"/>
    <col min="2329" max="2330" width="10.7109375" style="87" customWidth="1"/>
    <col min="2331" max="2332" width="8.28515625" style="87" customWidth="1"/>
    <col min="2333" max="2343" width="9.5703125" style="87" customWidth="1"/>
    <col min="2344" max="2573" width="8.85546875" style="87"/>
    <col min="2574" max="2574" width="4.5703125" style="87" customWidth="1"/>
    <col min="2575" max="2575" width="25.85546875" style="87" customWidth="1"/>
    <col min="2576" max="2576" width="55" style="87" bestFit="1" customWidth="1"/>
    <col min="2577" max="2577" width="42.42578125" style="87" customWidth="1"/>
    <col min="2578" max="2578" width="11.85546875" style="87" customWidth="1"/>
    <col min="2579" max="2579" width="8.28515625" style="87" customWidth="1"/>
    <col min="2580" max="2580" width="12" style="87" customWidth="1"/>
    <col min="2581" max="2581" width="11.85546875" style="87" customWidth="1"/>
    <col min="2582" max="2582" width="12.42578125" style="87" customWidth="1"/>
    <col min="2583" max="2583" width="10.7109375" style="87" bestFit="1" customWidth="1"/>
    <col min="2584" max="2584" width="11" style="87" customWidth="1"/>
    <col min="2585" max="2586" width="10.7109375" style="87" customWidth="1"/>
    <col min="2587" max="2588" width="8.28515625" style="87" customWidth="1"/>
    <col min="2589" max="2599" width="9.5703125" style="87" customWidth="1"/>
    <col min="2600" max="2829" width="8.85546875" style="87"/>
    <col min="2830" max="2830" width="4.5703125" style="87" customWidth="1"/>
    <col min="2831" max="2831" width="25.85546875" style="87" customWidth="1"/>
    <col min="2832" max="2832" width="55" style="87" bestFit="1" customWidth="1"/>
    <col min="2833" max="2833" width="42.42578125" style="87" customWidth="1"/>
    <col min="2834" max="2834" width="11.85546875" style="87" customWidth="1"/>
    <col min="2835" max="2835" width="8.28515625" style="87" customWidth="1"/>
    <col min="2836" max="2836" width="12" style="87" customWidth="1"/>
    <col min="2837" max="2837" width="11.85546875" style="87" customWidth="1"/>
    <col min="2838" max="2838" width="12.42578125" style="87" customWidth="1"/>
    <col min="2839" max="2839" width="10.7109375" style="87" bestFit="1" customWidth="1"/>
    <col min="2840" max="2840" width="11" style="87" customWidth="1"/>
    <col min="2841" max="2842" width="10.7109375" style="87" customWidth="1"/>
    <col min="2843" max="2844" width="8.28515625" style="87" customWidth="1"/>
    <col min="2845" max="2855" width="9.5703125" style="87" customWidth="1"/>
    <col min="2856" max="3085" width="8.85546875" style="87"/>
    <col min="3086" max="3086" width="4.5703125" style="87" customWidth="1"/>
    <col min="3087" max="3087" width="25.85546875" style="87" customWidth="1"/>
    <col min="3088" max="3088" width="55" style="87" bestFit="1" customWidth="1"/>
    <col min="3089" max="3089" width="42.42578125" style="87" customWidth="1"/>
    <col min="3090" max="3090" width="11.85546875" style="87" customWidth="1"/>
    <col min="3091" max="3091" width="8.28515625" style="87" customWidth="1"/>
    <col min="3092" max="3092" width="12" style="87" customWidth="1"/>
    <col min="3093" max="3093" width="11.85546875" style="87" customWidth="1"/>
    <col min="3094" max="3094" width="12.42578125" style="87" customWidth="1"/>
    <col min="3095" max="3095" width="10.7109375" style="87" bestFit="1" customWidth="1"/>
    <col min="3096" max="3096" width="11" style="87" customWidth="1"/>
    <col min="3097" max="3098" width="10.7109375" style="87" customWidth="1"/>
    <col min="3099" max="3100" width="8.28515625" style="87" customWidth="1"/>
    <col min="3101" max="3111" width="9.5703125" style="87" customWidth="1"/>
    <col min="3112" max="3341" width="8.85546875" style="87"/>
    <col min="3342" max="3342" width="4.5703125" style="87" customWidth="1"/>
    <col min="3343" max="3343" width="25.85546875" style="87" customWidth="1"/>
    <col min="3344" max="3344" width="55" style="87" bestFit="1" customWidth="1"/>
    <col min="3345" max="3345" width="42.42578125" style="87" customWidth="1"/>
    <col min="3346" max="3346" width="11.85546875" style="87" customWidth="1"/>
    <col min="3347" max="3347" width="8.28515625" style="87" customWidth="1"/>
    <col min="3348" max="3348" width="12" style="87" customWidth="1"/>
    <col min="3349" max="3349" width="11.85546875" style="87" customWidth="1"/>
    <col min="3350" max="3350" width="12.42578125" style="87" customWidth="1"/>
    <col min="3351" max="3351" width="10.7109375" style="87" bestFit="1" customWidth="1"/>
    <col min="3352" max="3352" width="11" style="87" customWidth="1"/>
    <col min="3353" max="3354" width="10.7109375" style="87" customWidth="1"/>
    <col min="3355" max="3356" width="8.28515625" style="87" customWidth="1"/>
    <col min="3357" max="3367" width="9.5703125" style="87" customWidth="1"/>
    <col min="3368" max="3597" width="8.85546875" style="87"/>
    <col min="3598" max="3598" width="4.5703125" style="87" customWidth="1"/>
    <col min="3599" max="3599" width="25.85546875" style="87" customWidth="1"/>
    <col min="3600" max="3600" width="55" style="87" bestFit="1" customWidth="1"/>
    <col min="3601" max="3601" width="42.42578125" style="87" customWidth="1"/>
    <col min="3602" max="3602" width="11.85546875" style="87" customWidth="1"/>
    <col min="3603" max="3603" width="8.28515625" style="87" customWidth="1"/>
    <col min="3604" max="3604" width="12" style="87" customWidth="1"/>
    <col min="3605" max="3605" width="11.85546875" style="87" customWidth="1"/>
    <col min="3606" max="3606" width="12.42578125" style="87" customWidth="1"/>
    <col min="3607" max="3607" width="10.7109375" style="87" bestFit="1" customWidth="1"/>
    <col min="3608" max="3608" width="11" style="87" customWidth="1"/>
    <col min="3609" max="3610" width="10.7109375" style="87" customWidth="1"/>
    <col min="3611" max="3612" width="8.28515625" style="87" customWidth="1"/>
    <col min="3613" max="3623" width="9.5703125" style="87" customWidth="1"/>
    <col min="3624" max="3853" width="8.85546875" style="87"/>
    <col min="3854" max="3854" width="4.5703125" style="87" customWidth="1"/>
    <col min="3855" max="3855" width="25.85546875" style="87" customWidth="1"/>
    <col min="3856" max="3856" width="55" style="87" bestFit="1" customWidth="1"/>
    <col min="3857" max="3857" width="42.42578125" style="87" customWidth="1"/>
    <col min="3858" max="3858" width="11.85546875" style="87" customWidth="1"/>
    <col min="3859" max="3859" width="8.28515625" style="87" customWidth="1"/>
    <col min="3860" max="3860" width="12" style="87" customWidth="1"/>
    <col min="3861" max="3861" width="11.85546875" style="87" customWidth="1"/>
    <col min="3862" max="3862" width="12.42578125" style="87" customWidth="1"/>
    <col min="3863" max="3863" width="10.7109375" style="87" bestFit="1" customWidth="1"/>
    <col min="3864" max="3864" width="11" style="87" customWidth="1"/>
    <col min="3865" max="3866" width="10.7109375" style="87" customWidth="1"/>
    <col min="3867" max="3868" width="8.28515625" style="87" customWidth="1"/>
    <col min="3869" max="3879" width="9.5703125" style="87" customWidth="1"/>
    <col min="3880" max="4109" width="8.85546875" style="87"/>
    <col min="4110" max="4110" width="4.5703125" style="87" customWidth="1"/>
    <col min="4111" max="4111" width="25.85546875" style="87" customWidth="1"/>
    <col min="4112" max="4112" width="55" style="87" bestFit="1" customWidth="1"/>
    <col min="4113" max="4113" width="42.42578125" style="87" customWidth="1"/>
    <col min="4114" max="4114" width="11.85546875" style="87" customWidth="1"/>
    <col min="4115" max="4115" width="8.28515625" style="87" customWidth="1"/>
    <col min="4116" max="4116" width="12" style="87" customWidth="1"/>
    <col min="4117" max="4117" width="11.85546875" style="87" customWidth="1"/>
    <col min="4118" max="4118" width="12.42578125" style="87" customWidth="1"/>
    <col min="4119" max="4119" width="10.7109375" style="87" bestFit="1" customWidth="1"/>
    <col min="4120" max="4120" width="11" style="87" customWidth="1"/>
    <col min="4121" max="4122" width="10.7109375" style="87" customWidth="1"/>
    <col min="4123" max="4124" width="8.28515625" style="87" customWidth="1"/>
    <col min="4125" max="4135" width="9.5703125" style="87" customWidth="1"/>
    <col min="4136" max="4365" width="8.85546875" style="87"/>
    <col min="4366" max="4366" width="4.5703125" style="87" customWidth="1"/>
    <col min="4367" max="4367" width="25.85546875" style="87" customWidth="1"/>
    <col min="4368" max="4368" width="55" style="87" bestFit="1" customWidth="1"/>
    <col min="4369" max="4369" width="42.42578125" style="87" customWidth="1"/>
    <col min="4370" max="4370" width="11.85546875" style="87" customWidth="1"/>
    <col min="4371" max="4371" width="8.28515625" style="87" customWidth="1"/>
    <col min="4372" max="4372" width="12" style="87" customWidth="1"/>
    <col min="4373" max="4373" width="11.85546875" style="87" customWidth="1"/>
    <col min="4374" max="4374" width="12.42578125" style="87" customWidth="1"/>
    <col min="4375" max="4375" width="10.7109375" style="87" bestFit="1" customWidth="1"/>
    <col min="4376" max="4376" width="11" style="87" customWidth="1"/>
    <col min="4377" max="4378" width="10.7109375" style="87" customWidth="1"/>
    <col min="4379" max="4380" width="8.28515625" style="87" customWidth="1"/>
    <col min="4381" max="4391" width="9.5703125" style="87" customWidth="1"/>
    <col min="4392" max="4621" width="8.85546875" style="87"/>
    <col min="4622" max="4622" width="4.5703125" style="87" customWidth="1"/>
    <col min="4623" max="4623" width="25.85546875" style="87" customWidth="1"/>
    <col min="4624" max="4624" width="55" style="87" bestFit="1" customWidth="1"/>
    <col min="4625" max="4625" width="42.42578125" style="87" customWidth="1"/>
    <col min="4626" max="4626" width="11.85546875" style="87" customWidth="1"/>
    <col min="4627" max="4627" width="8.28515625" style="87" customWidth="1"/>
    <col min="4628" max="4628" width="12" style="87" customWidth="1"/>
    <col min="4629" max="4629" width="11.85546875" style="87" customWidth="1"/>
    <col min="4630" max="4630" width="12.42578125" style="87" customWidth="1"/>
    <col min="4631" max="4631" width="10.7109375" style="87" bestFit="1" customWidth="1"/>
    <col min="4632" max="4632" width="11" style="87" customWidth="1"/>
    <col min="4633" max="4634" width="10.7109375" style="87" customWidth="1"/>
    <col min="4635" max="4636" width="8.28515625" style="87" customWidth="1"/>
    <col min="4637" max="4647" width="9.5703125" style="87" customWidth="1"/>
    <col min="4648" max="4877" width="8.85546875" style="87"/>
    <col min="4878" max="4878" width="4.5703125" style="87" customWidth="1"/>
    <col min="4879" max="4879" width="25.85546875" style="87" customWidth="1"/>
    <col min="4880" max="4880" width="55" style="87" bestFit="1" customWidth="1"/>
    <col min="4881" max="4881" width="42.42578125" style="87" customWidth="1"/>
    <col min="4882" max="4882" width="11.85546875" style="87" customWidth="1"/>
    <col min="4883" max="4883" width="8.28515625" style="87" customWidth="1"/>
    <col min="4884" max="4884" width="12" style="87" customWidth="1"/>
    <col min="4885" max="4885" width="11.85546875" style="87" customWidth="1"/>
    <col min="4886" max="4886" width="12.42578125" style="87" customWidth="1"/>
    <col min="4887" max="4887" width="10.7109375" style="87" bestFit="1" customWidth="1"/>
    <col min="4888" max="4888" width="11" style="87" customWidth="1"/>
    <col min="4889" max="4890" width="10.7109375" style="87" customWidth="1"/>
    <col min="4891" max="4892" width="8.28515625" style="87" customWidth="1"/>
    <col min="4893" max="4903" width="9.5703125" style="87" customWidth="1"/>
    <col min="4904" max="5133" width="8.85546875" style="87"/>
    <col min="5134" max="5134" width="4.5703125" style="87" customWidth="1"/>
    <col min="5135" max="5135" width="25.85546875" style="87" customWidth="1"/>
    <col min="5136" max="5136" width="55" style="87" bestFit="1" customWidth="1"/>
    <col min="5137" max="5137" width="42.42578125" style="87" customWidth="1"/>
    <col min="5138" max="5138" width="11.85546875" style="87" customWidth="1"/>
    <col min="5139" max="5139" width="8.28515625" style="87" customWidth="1"/>
    <col min="5140" max="5140" width="12" style="87" customWidth="1"/>
    <col min="5141" max="5141" width="11.85546875" style="87" customWidth="1"/>
    <col min="5142" max="5142" width="12.42578125" style="87" customWidth="1"/>
    <col min="5143" max="5143" width="10.7109375" style="87" bestFit="1" customWidth="1"/>
    <col min="5144" max="5144" width="11" style="87" customWidth="1"/>
    <col min="5145" max="5146" width="10.7109375" style="87" customWidth="1"/>
    <col min="5147" max="5148" width="8.28515625" style="87" customWidth="1"/>
    <col min="5149" max="5159" width="9.5703125" style="87" customWidth="1"/>
    <col min="5160" max="5389" width="8.85546875" style="87"/>
    <col min="5390" max="5390" width="4.5703125" style="87" customWidth="1"/>
    <col min="5391" max="5391" width="25.85546875" style="87" customWidth="1"/>
    <col min="5392" max="5392" width="55" style="87" bestFit="1" customWidth="1"/>
    <col min="5393" max="5393" width="42.42578125" style="87" customWidth="1"/>
    <col min="5394" max="5394" width="11.85546875" style="87" customWidth="1"/>
    <col min="5395" max="5395" width="8.28515625" style="87" customWidth="1"/>
    <col min="5396" max="5396" width="12" style="87" customWidth="1"/>
    <col min="5397" max="5397" width="11.85546875" style="87" customWidth="1"/>
    <col min="5398" max="5398" width="12.42578125" style="87" customWidth="1"/>
    <col min="5399" max="5399" width="10.7109375" style="87" bestFit="1" customWidth="1"/>
    <col min="5400" max="5400" width="11" style="87" customWidth="1"/>
    <col min="5401" max="5402" width="10.7109375" style="87" customWidth="1"/>
    <col min="5403" max="5404" width="8.28515625" style="87" customWidth="1"/>
    <col min="5405" max="5415" width="9.5703125" style="87" customWidth="1"/>
    <col min="5416" max="5645" width="8.85546875" style="87"/>
    <col min="5646" max="5646" width="4.5703125" style="87" customWidth="1"/>
    <col min="5647" max="5647" width="25.85546875" style="87" customWidth="1"/>
    <col min="5648" max="5648" width="55" style="87" bestFit="1" customWidth="1"/>
    <col min="5649" max="5649" width="42.42578125" style="87" customWidth="1"/>
    <col min="5650" max="5650" width="11.85546875" style="87" customWidth="1"/>
    <col min="5651" max="5651" width="8.28515625" style="87" customWidth="1"/>
    <col min="5652" max="5652" width="12" style="87" customWidth="1"/>
    <col min="5653" max="5653" width="11.85546875" style="87" customWidth="1"/>
    <col min="5654" max="5654" width="12.42578125" style="87" customWidth="1"/>
    <col min="5655" max="5655" width="10.7109375" style="87" bestFit="1" customWidth="1"/>
    <col min="5656" max="5656" width="11" style="87" customWidth="1"/>
    <col min="5657" max="5658" width="10.7109375" style="87" customWidth="1"/>
    <col min="5659" max="5660" width="8.28515625" style="87" customWidth="1"/>
    <col min="5661" max="5671" width="9.5703125" style="87" customWidth="1"/>
    <col min="5672" max="5901" width="8.85546875" style="87"/>
    <col min="5902" max="5902" width="4.5703125" style="87" customWidth="1"/>
    <col min="5903" max="5903" width="25.85546875" style="87" customWidth="1"/>
    <col min="5904" max="5904" width="55" style="87" bestFit="1" customWidth="1"/>
    <col min="5905" max="5905" width="42.42578125" style="87" customWidth="1"/>
    <col min="5906" max="5906" width="11.85546875" style="87" customWidth="1"/>
    <col min="5907" max="5907" width="8.28515625" style="87" customWidth="1"/>
    <col min="5908" max="5908" width="12" style="87" customWidth="1"/>
    <col min="5909" max="5909" width="11.85546875" style="87" customWidth="1"/>
    <col min="5910" max="5910" width="12.42578125" style="87" customWidth="1"/>
    <col min="5911" max="5911" width="10.7109375" style="87" bestFit="1" customWidth="1"/>
    <col min="5912" max="5912" width="11" style="87" customWidth="1"/>
    <col min="5913" max="5914" width="10.7109375" style="87" customWidth="1"/>
    <col min="5915" max="5916" width="8.28515625" style="87" customWidth="1"/>
    <col min="5917" max="5927" width="9.5703125" style="87" customWidth="1"/>
    <col min="5928" max="6157" width="8.85546875" style="87"/>
    <col min="6158" max="6158" width="4.5703125" style="87" customWidth="1"/>
    <col min="6159" max="6159" width="25.85546875" style="87" customWidth="1"/>
    <col min="6160" max="6160" width="55" style="87" bestFit="1" customWidth="1"/>
    <col min="6161" max="6161" width="42.42578125" style="87" customWidth="1"/>
    <col min="6162" max="6162" width="11.85546875" style="87" customWidth="1"/>
    <col min="6163" max="6163" width="8.28515625" style="87" customWidth="1"/>
    <col min="6164" max="6164" width="12" style="87" customWidth="1"/>
    <col min="6165" max="6165" width="11.85546875" style="87" customWidth="1"/>
    <col min="6166" max="6166" width="12.42578125" style="87" customWidth="1"/>
    <col min="6167" max="6167" width="10.7109375" style="87" bestFit="1" customWidth="1"/>
    <col min="6168" max="6168" width="11" style="87" customWidth="1"/>
    <col min="6169" max="6170" width="10.7109375" style="87" customWidth="1"/>
    <col min="6171" max="6172" width="8.28515625" style="87" customWidth="1"/>
    <col min="6173" max="6183" width="9.5703125" style="87" customWidth="1"/>
    <col min="6184" max="6413" width="8.85546875" style="87"/>
    <col min="6414" max="6414" width="4.5703125" style="87" customWidth="1"/>
    <col min="6415" max="6415" width="25.85546875" style="87" customWidth="1"/>
    <col min="6416" max="6416" width="55" style="87" bestFit="1" customWidth="1"/>
    <col min="6417" max="6417" width="42.42578125" style="87" customWidth="1"/>
    <col min="6418" max="6418" width="11.85546875" style="87" customWidth="1"/>
    <col min="6419" max="6419" width="8.28515625" style="87" customWidth="1"/>
    <col min="6420" max="6420" width="12" style="87" customWidth="1"/>
    <col min="6421" max="6421" width="11.85546875" style="87" customWidth="1"/>
    <col min="6422" max="6422" width="12.42578125" style="87" customWidth="1"/>
    <col min="6423" max="6423" width="10.7109375" style="87" bestFit="1" customWidth="1"/>
    <col min="6424" max="6424" width="11" style="87" customWidth="1"/>
    <col min="6425" max="6426" width="10.7109375" style="87" customWidth="1"/>
    <col min="6427" max="6428" width="8.28515625" style="87" customWidth="1"/>
    <col min="6429" max="6439" width="9.5703125" style="87" customWidth="1"/>
    <col min="6440" max="6669" width="8.85546875" style="87"/>
    <col min="6670" max="6670" width="4.5703125" style="87" customWidth="1"/>
    <col min="6671" max="6671" width="25.85546875" style="87" customWidth="1"/>
    <col min="6672" max="6672" width="55" style="87" bestFit="1" customWidth="1"/>
    <col min="6673" max="6673" width="42.42578125" style="87" customWidth="1"/>
    <col min="6674" max="6674" width="11.85546875" style="87" customWidth="1"/>
    <col min="6675" max="6675" width="8.28515625" style="87" customWidth="1"/>
    <col min="6676" max="6676" width="12" style="87" customWidth="1"/>
    <col min="6677" max="6677" width="11.85546875" style="87" customWidth="1"/>
    <col min="6678" max="6678" width="12.42578125" style="87" customWidth="1"/>
    <col min="6679" max="6679" width="10.7109375" style="87" bestFit="1" customWidth="1"/>
    <col min="6680" max="6680" width="11" style="87" customWidth="1"/>
    <col min="6681" max="6682" width="10.7109375" style="87" customWidth="1"/>
    <col min="6683" max="6684" width="8.28515625" style="87" customWidth="1"/>
    <col min="6685" max="6695" width="9.5703125" style="87" customWidth="1"/>
    <col min="6696" max="6925" width="8.85546875" style="87"/>
    <col min="6926" max="6926" width="4.5703125" style="87" customWidth="1"/>
    <col min="6927" max="6927" width="25.85546875" style="87" customWidth="1"/>
    <col min="6928" max="6928" width="55" style="87" bestFit="1" customWidth="1"/>
    <col min="6929" max="6929" width="42.42578125" style="87" customWidth="1"/>
    <col min="6930" max="6930" width="11.85546875" style="87" customWidth="1"/>
    <col min="6931" max="6931" width="8.28515625" style="87" customWidth="1"/>
    <col min="6932" max="6932" width="12" style="87" customWidth="1"/>
    <col min="6933" max="6933" width="11.85546875" style="87" customWidth="1"/>
    <col min="6934" max="6934" width="12.42578125" style="87" customWidth="1"/>
    <col min="6935" max="6935" width="10.7109375" style="87" bestFit="1" customWidth="1"/>
    <col min="6936" max="6936" width="11" style="87" customWidth="1"/>
    <col min="6937" max="6938" width="10.7109375" style="87" customWidth="1"/>
    <col min="6939" max="6940" width="8.28515625" style="87" customWidth="1"/>
    <col min="6941" max="6951" width="9.5703125" style="87" customWidth="1"/>
    <col min="6952" max="7181" width="8.85546875" style="87"/>
    <col min="7182" max="7182" width="4.5703125" style="87" customWidth="1"/>
    <col min="7183" max="7183" width="25.85546875" style="87" customWidth="1"/>
    <col min="7184" max="7184" width="55" style="87" bestFit="1" customWidth="1"/>
    <col min="7185" max="7185" width="42.42578125" style="87" customWidth="1"/>
    <col min="7186" max="7186" width="11.85546875" style="87" customWidth="1"/>
    <col min="7187" max="7187" width="8.28515625" style="87" customWidth="1"/>
    <col min="7188" max="7188" width="12" style="87" customWidth="1"/>
    <col min="7189" max="7189" width="11.85546875" style="87" customWidth="1"/>
    <col min="7190" max="7190" width="12.42578125" style="87" customWidth="1"/>
    <col min="7191" max="7191" width="10.7109375" style="87" bestFit="1" customWidth="1"/>
    <col min="7192" max="7192" width="11" style="87" customWidth="1"/>
    <col min="7193" max="7194" width="10.7109375" style="87" customWidth="1"/>
    <col min="7195" max="7196" width="8.28515625" style="87" customWidth="1"/>
    <col min="7197" max="7207" width="9.5703125" style="87" customWidth="1"/>
    <col min="7208" max="7437" width="8.85546875" style="87"/>
    <col min="7438" max="7438" width="4.5703125" style="87" customWidth="1"/>
    <col min="7439" max="7439" width="25.85546875" style="87" customWidth="1"/>
    <col min="7440" max="7440" width="55" style="87" bestFit="1" customWidth="1"/>
    <col min="7441" max="7441" width="42.42578125" style="87" customWidth="1"/>
    <col min="7442" max="7442" width="11.85546875" style="87" customWidth="1"/>
    <col min="7443" max="7443" width="8.28515625" style="87" customWidth="1"/>
    <col min="7444" max="7444" width="12" style="87" customWidth="1"/>
    <col min="7445" max="7445" width="11.85546875" style="87" customWidth="1"/>
    <col min="7446" max="7446" width="12.42578125" style="87" customWidth="1"/>
    <col min="7447" max="7447" width="10.7109375" style="87" bestFit="1" customWidth="1"/>
    <col min="7448" max="7448" width="11" style="87" customWidth="1"/>
    <col min="7449" max="7450" width="10.7109375" style="87" customWidth="1"/>
    <col min="7451" max="7452" width="8.28515625" style="87" customWidth="1"/>
    <col min="7453" max="7463" width="9.5703125" style="87" customWidth="1"/>
    <col min="7464" max="7693" width="8.85546875" style="87"/>
    <col min="7694" max="7694" width="4.5703125" style="87" customWidth="1"/>
    <col min="7695" max="7695" width="25.85546875" style="87" customWidth="1"/>
    <col min="7696" max="7696" width="55" style="87" bestFit="1" customWidth="1"/>
    <col min="7697" max="7697" width="42.42578125" style="87" customWidth="1"/>
    <col min="7698" max="7698" width="11.85546875" style="87" customWidth="1"/>
    <col min="7699" max="7699" width="8.28515625" style="87" customWidth="1"/>
    <col min="7700" max="7700" width="12" style="87" customWidth="1"/>
    <col min="7701" max="7701" width="11.85546875" style="87" customWidth="1"/>
    <col min="7702" max="7702" width="12.42578125" style="87" customWidth="1"/>
    <col min="7703" max="7703" width="10.7109375" style="87" bestFit="1" customWidth="1"/>
    <col min="7704" max="7704" width="11" style="87" customWidth="1"/>
    <col min="7705" max="7706" width="10.7109375" style="87" customWidth="1"/>
    <col min="7707" max="7708" width="8.28515625" style="87" customWidth="1"/>
    <col min="7709" max="7719" width="9.5703125" style="87" customWidth="1"/>
    <col min="7720" max="7949" width="8.85546875" style="87"/>
    <col min="7950" max="7950" width="4.5703125" style="87" customWidth="1"/>
    <col min="7951" max="7951" width="25.85546875" style="87" customWidth="1"/>
    <col min="7952" max="7952" width="55" style="87" bestFit="1" customWidth="1"/>
    <col min="7953" max="7953" width="42.42578125" style="87" customWidth="1"/>
    <col min="7954" max="7954" width="11.85546875" style="87" customWidth="1"/>
    <col min="7955" max="7955" width="8.28515625" style="87" customWidth="1"/>
    <col min="7956" max="7956" width="12" style="87" customWidth="1"/>
    <col min="7957" max="7957" width="11.85546875" style="87" customWidth="1"/>
    <col min="7958" max="7958" width="12.42578125" style="87" customWidth="1"/>
    <col min="7959" max="7959" width="10.7109375" style="87" bestFit="1" customWidth="1"/>
    <col min="7960" max="7960" width="11" style="87" customWidth="1"/>
    <col min="7961" max="7962" width="10.7109375" style="87" customWidth="1"/>
    <col min="7963" max="7964" width="8.28515625" style="87" customWidth="1"/>
    <col min="7965" max="7975" width="9.5703125" style="87" customWidth="1"/>
    <col min="7976" max="8205" width="8.85546875" style="87"/>
    <col min="8206" max="8206" width="4.5703125" style="87" customWidth="1"/>
    <col min="8207" max="8207" width="25.85546875" style="87" customWidth="1"/>
    <col min="8208" max="8208" width="55" style="87" bestFit="1" customWidth="1"/>
    <col min="8209" max="8209" width="42.42578125" style="87" customWidth="1"/>
    <col min="8210" max="8210" width="11.85546875" style="87" customWidth="1"/>
    <col min="8211" max="8211" width="8.28515625" style="87" customWidth="1"/>
    <col min="8212" max="8212" width="12" style="87" customWidth="1"/>
    <col min="8213" max="8213" width="11.85546875" style="87" customWidth="1"/>
    <col min="8214" max="8214" width="12.42578125" style="87" customWidth="1"/>
    <col min="8215" max="8215" width="10.7109375" style="87" bestFit="1" customWidth="1"/>
    <col min="8216" max="8216" width="11" style="87" customWidth="1"/>
    <col min="8217" max="8218" width="10.7109375" style="87" customWidth="1"/>
    <col min="8219" max="8220" width="8.28515625" style="87" customWidth="1"/>
    <col min="8221" max="8231" width="9.5703125" style="87" customWidth="1"/>
    <col min="8232" max="8461" width="8.85546875" style="87"/>
    <col min="8462" max="8462" width="4.5703125" style="87" customWidth="1"/>
    <col min="8463" max="8463" width="25.85546875" style="87" customWidth="1"/>
    <col min="8464" max="8464" width="55" style="87" bestFit="1" customWidth="1"/>
    <col min="8465" max="8465" width="42.42578125" style="87" customWidth="1"/>
    <col min="8466" max="8466" width="11.85546875" style="87" customWidth="1"/>
    <col min="8467" max="8467" width="8.28515625" style="87" customWidth="1"/>
    <col min="8468" max="8468" width="12" style="87" customWidth="1"/>
    <col min="8469" max="8469" width="11.85546875" style="87" customWidth="1"/>
    <col min="8470" max="8470" width="12.42578125" style="87" customWidth="1"/>
    <col min="8471" max="8471" width="10.7109375" style="87" bestFit="1" customWidth="1"/>
    <col min="8472" max="8472" width="11" style="87" customWidth="1"/>
    <col min="8473" max="8474" width="10.7109375" style="87" customWidth="1"/>
    <col min="8475" max="8476" width="8.28515625" style="87" customWidth="1"/>
    <col min="8477" max="8487" width="9.5703125" style="87" customWidth="1"/>
    <col min="8488" max="8717" width="8.85546875" style="87"/>
    <col min="8718" max="8718" width="4.5703125" style="87" customWidth="1"/>
    <col min="8719" max="8719" width="25.85546875" style="87" customWidth="1"/>
    <col min="8720" max="8720" width="55" style="87" bestFit="1" customWidth="1"/>
    <col min="8721" max="8721" width="42.42578125" style="87" customWidth="1"/>
    <col min="8722" max="8722" width="11.85546875" style="87" customWidth="1"/>
    <col min="8723" max="8723" width="8.28515625" style="87" customWidth="1"/>
    <col min="8724" max="8724" width="12" style="87" customWidth="1"/>
    <col min="8725" max="8725" width="11.85546875" style="87" customWidth="1"/>
    <col min="8726" max="8726" width="12.42578125" style="87" customWidth="1"/>
    <col min="8727" max="8727" width="10.7109375" style="87" bestFit="1" customWidth="1"/>
    <col min="8728" max="8728" width="11" style="87" customWidth="1"/>
    <col min="8729" max="8730" width="10.7109375" style="87" customWidth="1"/>
    <col min="8731" max="8732" width="8.28515625" style="87" customWidth="1"/>
    <col min="8733" max="8743" width="9.5703125" style="87" customWidth="1"/>
    <col min="8744" max="8973" width="8.85546875" style="87"/>
    <col min="8974" max="8974" width="4.5703125" style="87" customWidth="1"/>
    <col min="8975" max="8975" width="25.85546875" style="87" customWidth="1"/>
    <col min="8976" max="8976" width="55" style="87" bestFit="1" customWidth="1"/>
    <col min="8977" max="8977" width="42.42578125" style="87" customWidth="1"/>
    <col min="8978" max="8978" width="11.85546875" style="87" customWidth="1"/>
    <col min="8979" max="8979" width="8.28515625" style="87" customWidth="1"/>
    <col min="8980" max="8980" width="12" style="87" customWidth="1"/>
    <col min="8981" max="8981" width="11.85546875" style="87" customWidth="1"/>
    <col min="8982" max="8982" width="12.42578125" style="87" customWidth="1"/>
    <col min="8983" max="8983" width="10.7109375" style="87" bestFit="1" customWidth="1"/>
    <col min="8984" max="8984" width="11" style="87" customWidth="1"/>
    <col min="8985" max="8986" width="10.7109375" style="87" customWidth="1"/>
    <col min="8987" max="8988" width="8.28515625" style="87" customWidth="1"/>
    <col min="8989" max="8999" width="9.5703125" style="87" customWidth="1"/>
    <col min="9000" max="9229" width="8.85546875" style="87"/>
    <col min="9230" max="9230" width="4.5703125" style="87" customWidth="1"/>
    <col min="9231" max="9231" width="25.85546875" style="87" customWidth="1"/>
    <col min="9232" max="9232" width="55" style="87" bestFit="1" customWidth="1"/>
    <col min="9233" max="9233" width="42.42578125" style="87" customWidth="1"/>
    <col min="9234" max="9234" width="11.85546875" style="87" customWidth="1"/>
    <col min="9235" max="9235" width="8.28515625" style="87" customWidth="1"/>
    <col min="9236" max="9236" width="12" style="87" customWidth="1"/>
    <col min="9237" max="9237" width="11.85546875" style="87" customWidth="1"/>
    <col min="9238" max="9238" width="12.42578125" style="87" customWidth="1"/>
    <col min="9239" max="9239" width="10.7109375" style="87" bestFit="1" customWidth="1"/>
    <col min="9240" max="9240" width="11" style="87" customWidth="1"/>
    <col min="9241" max="9242" width="10.7109375" style="87" customWidth="1"/>
    <col min="9243" max="9244" width="8.28515625" style="87" customWidth="1"/>
    <col min="9245" max="9255" width="9.5703125" style="87" customWidth="1"/>
    <col min="9256" max="9485" width="8.85546875" style="87"/>
    <col min="9486" max="9486" width="4.5703125" style="87" customWidth="1"/>
    <col min="9487" max="9487" width="25.85546875" style="87" customWidth="1"/>
    <col min="9488" max="9488" width="55" style="87" bestFit="1" customWidth="1"/>
    <col min="9489" max="9489" width="42.42578125" style="87" customWidth="1"/>
    <col min="9490" max="9490" width="11.85546875" style="87" customWidth="1"/>
    <col min="9491" max="9491" width="8.28515625" style="87" customWidth="1"/>
    <col min="9492" max="9492" width="12" style="87" customWidth="1"/>
    <col min="9493" max="9493" width="11.85546875" style="87" customWidth="1"/>
    <col min="9494" max="9494" width="12.42578125" style="87" customWidth="1"/>
    <col min="9495" max="9495" width="10.7109375" style="87" bestFit="1" customWidth="1"/>
    <col min="9496" max="9496" width="11" style="87" customWidth="1"/>
    <col min="9497" max="9498" width="10.7109375" style="87" customWidth="1"/>
    <col min="9499" max="9500" width="8.28515625" style="87" customWidth="1"/>
    <col min="9501" max="9511" width="9.5703125" style="87" customWidth="1"/>
    <col min="9512" max="9741" width="8.85546875" style="87"/>
    <col min="9742" max="9742" width="4.5703125" style="87" customWidth="1"/>
    <col min="9743" max="9743" width="25.85546875" style="87" customWidth="1"/>
    <col min="9744" max="9744" width="55" style="87" bestFit="1" customWidth="1"/>
    <col min="9745" max="9745" width="42.42578125" style="87" customWidth="1"/>
    <col min="9746" max="9746" width="11.85546875" style="87" customWidth="1"/>
    <col min="9747" max="9747" width="8.28515625" style="87" customWidth="1"/>
    <col min="9748" max="9748" width="12" style="87" customWidth="1"/>
    <col min="9749" max="9749" width="11.85546875" style="87" customWidth="1"/>
    <col min="9750" max="9750" width="12.42578125" style="87" customWidth="1"/>
    <col min="9751" max="9751" width="10.7109375" style="87" bestFit="1" customWidth="1"/>
    <col min="9752" max="9752" width="11" style="87" customWidth="1"/>
    <col min="9753" max="9754" width="10.7109375" style="87" customWidth="1"/>
    <col min="9755" max="9756" width="8.28515625" style="87" customWidth="1"/>
    <col min="9757" max="9767" width="9.5703125" style="87" customWidth="1"/>
    <col min="9768" max="9997" width="8.85546875" style="87"/>
    <col min="9998" max="9998" width="4.5703125" style="87" customWidth="1"/>
    <col min="9999" max="9999" width="25.85546875" style="87" customWidth="1"/>
    <col min="10000" max="10000" width="55" style="87" bestFit="1" customWidth="1"/>
    <col min="10001" max="10001" width="42.42578125" style="87" customWidth="1"/>
    <col min="10002" max="10002" width="11.85546875" style="87" customWidth="1"/>
    <col min="10003" max="10003" width="8.28515625" style="87" customWidth="1"/>
    <col min="10004" max="10004" width="12" style="87" customWidth="1"/>
    <col min="10005" max="10005" width="11.85546875" style="87" customWidth="1"/>
    <col min="10006" max="10006" width="12.42578125" style="87" customWidth="1"/>
    <col min="10007" max="10007" width="10.7109375" style="87" bestFit="1" customWidth="1"/>
    <col min="10008" max="10008" width="11" style="87" customWidth="1"/>
    <col min="10009" max="10010" width="10.7109375" style="87" customWidth="1"/>
    <col min="10011" max="10012" width="8.28515625" style="87" customWidth="1"/>
    <col min="10013" max="10023" width="9.5703125" style="87" customWidth="1"/>
    <col min="10024" max="10253" width="8.85546875" style="87"/>
    <col min="10254" max="10254" width="4.5703125" style="87" customWidth="1"/>
    <col min="10255" max="10255" width="25.85546875" style="87" customWidth="1"/>
    <col min="10256" max="10256" width="55" style="87" bestFit="1" customWidth="1"/>
    <col min="10257" max="10257" width="42.42578125" style="87" customWidth="1"/>
    <col min="10258" max="10258" width="11.85546875" style="87" customWidth="1"/>
    <col min="10259" max="10259" width="8.28515625" style="87" customWidth="1"/>
    <col min="10260" max="10260" width="12" style="87" customWidth="1"/>
    <col min="10261" max="10261" width="11.85546875" style="87" customWidth="1"/>
    <col min="10262" max="10262" width="12.42578125" style="87" customWidth="1"/>
    <col min="10263" max="10263" width="10.7109375" style="87" bestFit="1" customWidth="1"/>
    <col min="10264" max="10264" width="11" style="87" customWidth="1"/>
    <col min="10265" max="10266" width="10.7109375" style="87" customWidth="1"/>
    <col min="10267" max="10268" width="8.28515625" style="87" customWidth="1"/>
    <col min="10269" max="10279" width="9.5703125" style="87" customWidth="1"/>
    <col min="10280" max="10509" width="8.85546875" style="87"/>
    <col min="10510" max="10510" width="4.5703125" style="87" customWidth="1"/>
    <col min="10511" max="10511" width="25.85546875" style="87" customWidth="1"/>
    <col min="10512" max="10512" width="55" style="87" bestFit="1" customWidth="1"/>
    <col min="10513" max="10513" width="42.42578125" style="87" customWidth="1"/>
    <col min="10514" max="10514" width="11.85546875" style="87" customWidth="1"/>
    <col min="10515" max="10515" width="8.28515625" style="87" customWidth="1"/>
    <col min="10516" max="10516" width="12" style="87" customWidth="1"/>
    <col min="10517" max="10517" width="11.85546875" style="87" customWidth="1"/>
    <col min="10518" max="10518" width="12.42578125" style="87" customWidth="1"/>
    <col min="10519" max="10519" width="10.7109375" style="87" bestFit="1" customWidth="1"/>
    <col min="10520" max="10520" width="11" style="87" customWidth="1"/>
    <col min="10521" max="10522" width="10.7109375" style="87" customWidth="1"/>
    <col min="10523" max="10524" width="8.28515625" style="87" customWidth="1"/>
    <col min="10525" max="10535" width="9.5703125" style="87" customWidth="1"/>
    <col min="10536" max="10765" width="8.85546875" style="87"/>
    <col min="10766" max="10766" width="4.5703125" style="87" customWidth="1"/>
    <col min="10767" max="10767" width="25.85546875" style="87" customWidth="1"/>
    <col min="10768" max="10768" width="55" style="87" bestFit="1" customWidth="1"/>
    <col min="10769" max="10769" width="42.42578125" style="87" customWidth="1"/>
    <col min="10770" max="10770" width="11.85546875" style="87" customWidth="1"/>
    <col min="10771" max="10771" width="8.28515625" style="87" customWidth="1"/>
    <col min="10772" max="10772" width="12" style="87" customWidth="1"/>
    <col min="10773" max="10773" width="11.85546875" style="87" customWidth="1"/>
    <col min="10774" max="10774" width="12.42578125" style="87" customWidth="1"/>
    <col min="10775" max="10775" width="10.7109375" style="87" bestFit="1" customWidth="1"/>
    <col min="10776" max="10776" width="11" style="87" customWidth="1"/>
    <col min="10777" max="10778" width="10.7109375" style="87" customWidth="1"/>
    <col min="10779" max="10780" width="8.28515625" style="87" customWidth="1"/>
    <col min="10781" max="10791" width="9.5703125" style="87" customWidth="1"/>
    <col min="10792" max="11021" width="8.85546875" style="87"/>
    <col min="11022" max="11022" width="4.5703125" style="87" customWidth="1"/>
    <col min="11023" max="11023" width="25.85546875" style="87" customWidth="1"/>
    <col min="11024" max="11024" width="55" style="87" bestFit="1" customWidth="1"/>
    <col min="11025" max="11025" width="42.42578125" style="87" customWidth="1"/>
    <col min="11026" max="11026" width="11.85546875" style="87" customWidth="1"/>
    <col min="11027" max="11027" width="8.28515625" style="87" customWidth="1"/>
    <col min="11028" max="11028" width="12" style="87" customWidth="1"/>
    <col min="11029" max="11029" width="11.85546875" style="87" customWidth="1"/>
    <col min="11030" max="11030" width="12.42578125" style="87" customWidth="1"/>
    <col min="11031" max="11031" width="10.7109375" style="87" bestFit="1" customWidth="1"/>
    <col min="11032" max="11032" width="11" style="87" customWidth="1"/>
    <col min="11033" max="11034" width="10.7109375" style="87" customWidth="1"/>
    <col min="11035" max="11036" width="8.28515625" style="87" customWidth="1"/>
    <col min="11037" max="11047" width="9.5703125" style="87" customWidth="1"/>
    <col min="11048" max="11277" width="8.85546875" style="87"/>
    <col min="11278" max="11278" width="4.5703125" style="87" customWidth="1"/>
    <col min="11279" max="11279" width="25.85546875" style="87" customWidth="1"/>
    <col min="11280" max="11280" width="55" style="87" bestFit="1" customWidth="1"/>
    <col min="11281" max="11281" width="42.42578125" style="87" customWidth="1"/>
    <col min="11282" max="11282" width="11.85546875" style="87" customWidth="1"/>
    <col min="11283" max="11283" width="8.28515625" style="87" customWidth="1"/>
    <col min="11284" max="11284" width="12" style="87" customWidth="1"/>
    <col min="11285" max="11285" width="11.85546875" style="87" customWidth="1"/>
    <col min="11286" max="11286" width="12.42578125" style="87" customWidth="1"/>
    <col min="11287" max="11287" width="10.7109375" style="87" bestFit="1" customWidth="1"/>
    <col min="11288" max="11288" width="11" style="87" customWidth="1"/>
    <col min="11289" max="11290" width="10.7109375" style="87" customWidth="1"/>
    <col min="11291" max="11292" width="8.28515625" style="87" customWidth="1"/>
    <col min="11293" max="11303" width="9.5703125" style="87" customWidth="1"/>
    <col min="11304" max="11533" width="8.85546875" style="87"/>
    <col min="11534" max="11534" width="4.5703125" style="87" customWidth="1"/>
    <col min="11535" max="11535" width="25.85546875" style="87" customWidth="1"/>
    <col min="11536" max="11536" width="55" style="87" bestFit="1" customWidth="1"/>
    <col min="11537" max="11537" width="42.42578125" style="87" customWidth="1"/>
    <col min="11538" max="11538" width="11.85546875" style="87" customWidth="1"/>
    <col min="11539" max="11539" width="8.28515625" style="87" customWidth="1"/>
    <col min="11540" max="11540" width="12" style="87" customWidth="1"/>
    <col min="11541" max="11541" width="11.85546875" style="87" customWidth="1"/>
    <col min="11542" max="11542" width="12.42578125" style="87" customWidth="1"/>
    <col min="11543" max="11543" width="10.7109375" style="87" bestFit="1" customWidth="1"/>
    <col min="11544" max="11544" width="11" style="87" customWidth="1"/>
    <col min="11545" max="11546" width="10.7109375" style="87" customWidth="1"/>
    <col min="11547" max="11548" width="8.28515625" style="87" customWidth="1"/>
    <col min="11549" max="11559" width="9.5703125" style="87" customWidth="1"/>
    <col min="11560" max="11789" width="8.85546875" style="87"/>
    <col min="11790" max="11790" width="4.5703125" style="87" customWidth="1"/>
    <col min="11791" max="11791" width="25.85546875" style="87" customWidth="1"/>
    <col min="11792" max="11792" width="55" style="87" bestFit="1" customWidth="1"/>
    <col min="11793" max="11793" width="42.42578125" style="87" customWidth="1"/>
    <col min="11794" max="11794" width="11.85546875" style="87" customWidth="1"/>
    <col min="11795" max="11795" width="8.28515625" style="87" customWidth="1"/>
    <col min="11796" max="11796" width="12" style="87" customWidth="1"/>
    <col min="11797" max="11797" width="11.85546875" style="87" customWidth="1"/>
    <col min="11798" max="11798" width="12.42578125" style="87" customWidth="1"/>
    <col min="11799" max="11799" width="10.7109375" style="87" bestFit="1" customWidth="1"/>
    <col min="11800" max="11800" width="11" style="87" customWidth="1"/>
    <col min="11801" max="11802" width="10.7109375" style="87" customWidth="1"/>
    <col min="11803" max="11804" width="8.28515625" style="87" customWidth="1"/>
    <col min="11805" max="11815" width="9.5703125" style="87" customWidth="1"/>
    <col min="11816" max="12045" width="8.85546875" style="87"/>
    <col min="12046" max="12046" width="4.5703125" style="87" customWidth="1"/>
    <col min="12047" max="12047" width="25.85546875" style="87" customWidth="1"/>
    <col min="12048" max="12048" width="55" style="87" bestFit="1" customWidth="1"/>
    <col min="12049" max="12049" width="42.42578125" style="87" customWidth="1"/>
    <col min="12050" max="12050" width="11.85546875" style="87" customWidth="1"/>
    <col min="12051" max="12051" width="8.28515625" style="87" customWidth="1"/>
    <col min="12052" max="12052" width="12" style="87" customWidth="1"/>
    <col min="12053" max="12053" width="11.85546875" style="87" customWidth="1"/>
    <col min="12054" max="12054" width="12.42578125" style="87" customWidth="1"/>
    <col min="12055" max="12055" width="10.7109375" style="87" bestFit="1" customWidth="1"/>
    <col min="12056" max="12056" width="11" style="87" customWidth="1"/>
    <col min="12057" max="12058" width="10.7109375" style="87" customWidth="1"/>
    <col min="12059" max="12060" width="8.28515625" style="87" customWidth="1"/>
    <col min="12061" max="12071" width="9.5703125" style="87" customWidth="1"/>
    <col min="12072" max="12301" width="8.85546875" style="87"/>
    <col min="12302" max="12302" width="4.5703125" style="87" customWidth="1"/>
    <col min="12303" max="12303" width="25.85546875" style="87" customWidth="1"/>
    <col min="12304" max="12304" width="55" style="87" bestFit="1" customWidth="1"/>
    <col min="12305" max="12305" width="42.42578125" style="87" customWidth="1"/>
    <col min="12306" max="12306" width="11.85546875" style="87" customWidth="1"/>
    <col min="12307" max="12307" width="8.28515625" style="87" customWidth="1"/>
    <col min="12308" max="12308" width="12" style="87" customWidth="1"/>
    <col min="12309" max="12309" width="11.85546875" style="87" customWidth="1"/>
    <col min="12310" max="12310" width="12.42578125" style="87" customWidth="1"/>
    <col min="12311" max="12311" width="10.7109375" style="87" bestFit="1" customWidth="1"/>
    <col min="12312" max="12312" width="11" style="87" customWidth="1"/>
    <col min="12313" max="12314" width="10.7109375" style="87" customWidth="1"/>
    <col min="12315" max="12316" width="8.28515625" style="87" customWidth="1"/>
    <col min="12317" max="12327" width="9.5703125" style="87" customWidth="1"/>
    <col min="12328" max="12557" width="8.85546875" style="87"/>
    <col min="12558" max="12558" width="4.5703125" style="87" customWidth="1"/>
    <col min="12559" max="12559" width="25.85546875" style="87" customWidth="1"/>
    <col min="12560" max="12560" width="55" style="87" bestFit="1" customWidth="1"/>
    <col min="12561" max="12561" width="42.42578125" style="87" customWidth="1"/>
    <col min="12562" max="12562" width="11.85546875" style="87" customWidth="1"/>
    <col min="12563" max="12563" width="8.28515625" style="87" customWidth="1"/>
    <col min="12564" max="12564" width="12" style="87" customWidth="1"/>
    <col min="12565" max="12565" width="11.85546875" style="87" customWidth="1"/>
    <col min="12566" max="12566" width="12.42578125" style="87" customWidth="1"/>
    <col min="12567" max="12567" width="10.7109375" style="87" bestFit="1" customWidth="1"/>
    <col min="12568" max="12568" width="11" style="87" customWidth="1"/>
    <col min="12569" max="12570" width="10.7109375" style="87" customWidth="1"/>
    <col min="12571" max="12572" width="8.28515625" style="87" customWidth="1"/>
    <col min="12573" max="12583" width="9.5703125" style="87" customWidth="1"/>
    <col min="12584" max="12813" width="8.85546875" style="87"/>
    <col min="12814" max="12814" width="4.5703125" style="87" customWidth="1"/>
    <col min="12815" max="12815" width="25.85546875" style="87" customWidth="1"/>
    <col min="12816" max="12816" width="55" style="87" bestFit="1" customWidth="1"/>
    <col min="12817" max="12817" width="42.42578125" style="87" customWidth="1"/>
    <col min="12818" max="12818" width="11.85546875" style="87" customWidth="1"/>
    <col min="12819" max="12819" width="8.28515625" style="87" customWidth="1"/>
    <col min="12820" max="12820" width="12" style="87" customWidth="1"/>
    <col min="12821" max="12821" width="11.85546875" style="87" customWidth="1"/>
    <col min="12822" max="12822" width="12.42578125" style="87" customWidth="1"/>
    <col min="12823" max="12823" width="10.7109375" style="87" bestFit="1" customWidth="1"/>
    <col min="12824" max="12824" width="11" style="87" customWidth="1"/>
    <col min="12825" max="12826" width="10.7109375" style="87" customWidth="1"/>
    <col min="12827" max="12828" width="8.28515625" style="87" customWidth="1"/>
    <col min="12829" max="12839" width="9.5703125" style="87" customWidth="1"/>
    <col min="12840" max="13069" width="8.85546875" style="87"/>
    <col min="13070" max="13070" width="4.5703125" style="87" customWidth="1"/>
    <col min="13071" max="13071" width="25.85546875" style="87" customWidth="1"/>
    <col min="13072" max="13072" width="55" style="87" bestFit="1" customWidth="1"/>
    <col min="13073" max="13073" width="42.42578125" style="87" customWidth="1"/>
    <col min="13074" max="13074" width="11.85546875" style="87" customWidth="1"/>
    <col min="13075" max="13075" width="8.28515625" style="87" customWidth="1"/>
    <col min="13076" max="13076" width="12" style="87" customWidth="1"/>
    <col min="13077" max="13077" width="11.85546875" style="87" customWidth="1"/>
    <col min="13078" max="13078" width="12.42578125" style="87" customWidth="1"/>
    <col min="13079" max="13079" width="10.7109375" style="87" bestFit="1" customWidth="1"/>
    <col min="13080" max="13080" width="11" style="87" customWidth="1"/>
    <col min="13081" max="13082" width="10.7109375" style="87" customWidth="1"/>
    <col min="13083" max="13084" width="8.28515625" style="87" customWidth="1"/>
    <col min="13085" max="13095" width="9.5703125" style="87" customWidth="1"/>
    <col min="13096" max="13325" width="8.85546875" style="87"/>
    <col min="13326" max="13326" width="4.5703125" style="87" customWidth="1"/>
    <col min="13327" max="13327" width="25.85546875" style="87" customWidth="1"/>
    <col min="13328" max="13328" width="55" style="87" bestFit="1" customWidth="1"/>
    <col min="13329" max="13329" width="42.42578125" style="87" customWidth="1"/>
    <col min="13330" max="13330" width="11.85546875" style="87" customWidth="1"/>
    <col min="13331" max="13331" width="8.28515625" style="87" customWidth="1"/>
    <col min="13332" max="13332" width="12" style="87" customWidth="1"/>
    <col min="13333" max="13333" width="11.85546875" style="87" customWidth="1"/>
    <col min="13334" max="13334" width="12.42578125" style="87" customWidth="1"/>
    <col min="13335" max="13335" width="10.7109375" style="87" bestFit="1" customWidth="1"/>
    <col min="13336" max="13336" width="11" style="87" customWidth="1"/>
    <col min="13337" max="13338" width="10.7109375" style="87" customWidth="1"/>
    <col min="13339" max="13340" width="8.28515625" style="87" customWidth="1"/>
    <col min="13341" max="13351" width="9.5703125" style="87" customWidth="1"/>
    <col min="13352" max="13581" width="8.85546875" style="87"/>
    <col min="13582" max="13582" width="4.5703125" style="87" customWidth="1"/>
    <col min="13583" max="13583" width="25.85546875" style="87" customWidth="1"/>
    <col min="13584" max="13584" width="55" style="87" bestFit="1" customWidth="1"/>
    <col min="13585" max="13585" width="42.42578125" style="87" customWidth="1"/>
    <col min="13586" max="13586" width="11.85546875" style="87" customWidth="1"/>
    <col min="13587" max="13587" width="8.28515625" style="87" customWidth="1"/>
    <col min="13588" max="13588" width="12" style="87" customWidth="1"/>
    <col min="13589" max="13589" width="11.85546875" style="87" customWidth="1"/>
    <col min="13590" max="13590" width="12.42578125" style="87" customWidth="1"/>
    <col min="13591" max="13591" width="10.7109375" style="87" bestFit="1" customWidth="1"/>
    <col min="13592" max="13592" width="11" style="87" customWidth="1"/>
    <col min="13593" max="13594" width="10.7109375" style="87" customWidth="1"/>
    <col min="13595" max="13596" width="8.28515625" style="87" customWidth="1"/>
    <col min="13597" max="13607" width="9.5703125" style="87" customWidth="1"/>
    <col min="13608" max="13837" width="8.85546875" style="87"/>
    <col min="13838" max="13838" width="4.5703125" style="87" customWidth="1"/>
    <col min="13839" max="13839" width="25.85546875" style="87" customWidth="1"/>
    <col min="13840" max="13840" width="55" style="87" bestFit="1" customWidth="1"/>
    <col min="13841" max="13841" width="42.42578125" style="87" customWidth="1"/>
    <col min="13842" max="13842" width="11.85546875" style="87" customWidth="1"/>
    <col min="13843" max="13843" width="8.28515625" style="87" customWidth="1"/>
    <col min="13844" max="13844" width="12" style="87" customWidth="1"/>
    <col min="13845" max="13845" width="11.85546875" style="87" customWidth="1"/>
    <col min="13846" max="13846" width="12.42578125" style="87" customWidth="1"/>
    <col min="13847" max="13847" width="10.7109375" style="87" bestFit="1" customWidth="1"/>
    <col min="13848" max="13848" width="11" style="87" customWidth="1"/>
    <col min="13849" max="13850" width="10.7109375" style="87" customWidth="1"/>
    <col min="13851" max="13852" width="8.28515625" style="87" customWidth="1"/>
    <col min="13853" max="13863" width="9.5703125" style="87" customWidth="1"/>
    <col min="13864" max="14093" width="8.85546875" style="87"/>
    <col min="14094" max="14094" width="4.5703125" style="87" customWidth="1"/>
    <col min="14095" max="14095" width="25.85546875" style="87" customWidth="1"/>
    <col min="14096" max="14096" width="55" style="87" bestFit="1" customWidth="1"/>
    <col min="14097" max="14097" width="42.42578125" style="87" customWidth="1"/>
    <col min="14098" max="14098" width="11.85546875" style="87" customWidth="1"/>
    <col min="14099" max="14099" width="8.28515625" style="87" customWidth="1"/>
    <col min="14100" max="14100" width="12" style="87" customWidth="1"/>
    <col min="14101" max="14101" width="11.85546875" style="87" customWidth="1"/>
    <col min="14102" max="14102" width="12.42578125" style="87" customWidth="1"/>
    <col min="14103" max="14103" width="10.7109375" style="87" bestFit="1" customWidth="1"/>
    <col min="14104" max="14104" width="11" style="87" customWidth="1"/>
    <col min="14105" max="14106" width="10.7109375" style="87" customWidth="1"/>
    <col min="14107" max="14108" width="8.28515625" style="87" customWidth="1"/>
    <col min="14109" max="14119" width="9.5703125" style="87" customWidth="1"/>
    <col min="14120" max="14349" width="8.85546875" style="87"/>
    <col min="14350" max="14350" width="4.5703125" style="87" customWidth="1"/>
    <col min="14351" max="14351" width="25.85546875" style="87" customWidth="1"/>
    <col min="14352" max="14352" width="55" style="87" bestFit="1" customWidth="1"/>
    <col min="14353" max="14353" width="42.42578125" style="87" customWidth="1"/>
    <col min="14354" max="14354" width="11.85546875" style="87" customWidth="1"/>
    <col min="14355" max="14355" width="8.28515625" style="87" customWidth="1"/>
    <col min="14356" max="14356" width="12" style="87" customWidth="1"/>
    <col min="14357" max="14357" width="11.85546875" style="87" customWidth="1"/>
    <col min="14358" max="14358" width="12.42578125" style="87" customWidth="1"/>
    <col min="14359" max="14359" width="10.7109375" style="87" bestFit="1" customWidth="1"/>
    <col min="14360" max="14360" width="11" style="87" customWidth="1"/>
    <col min="14361" max="14362" width="10.7109375" style="87" customWidth="1"/>
    <col min="14363" max="14364" width="8.28515625" style="87" customWidth="1"/>
    <col min="14365" max="14375" width="9.5703125" style="87" customWidth="1"/>
    <col min="14376" max="14605" width="8.85546875" style="87"/>
    <col min="14606" max="14606" width="4.5703125" style="87" customWidth="1"/>
    <col min="14607" max="14607" width="25.85546875" style="87" customWidth="1"/>
    <col min="14608" max="14608" width="55" style="87" bestFit="1" customWidth="1"/>
    <col min="14609" max="14609" width="42.42578125" style="87" customWidth="1"/>
    <col min="14610" max="14610" width="11.85546875" style="87" customWidth="1"/>
    <col min="14611" max="14611" width="8.28515625" style="87" customWidth="1"/>
    <col min="14612" max="14612" width="12" style="87" customWidth="1"/>
    <col min="14613" max="14613" width="11.85546875" style="87" customWidth="1"/>
    <col min="14614" max="14614" width="12.42578125" style="87" customWidth="1"/>
    <col min="14615" max="14615" width="10.7109375" style="87" bestFit="1" customWidth="1"/>
    <col min="14616" max="14616" width="11" style="87" customWidth="1"/>
    <col min="14617" max="14618" width="10.7109375" style="87" customWidth="1"/>
    <col min="14619" max="14620" width="8.28515625" style="87" customWidth="1"/>
    <col min="14621" max="14631" width="9.5703125" style="87" customWidth="1"/>
    <col min="14632" max="14861" width="8.85546875" style="87"/>
    <col min="14862" max="14862" width="4.5703125" style="87" customWidth="1"/>
    <col min="14863" max="14863" width="25.85546875" style="87" customWidth="1"/>
    <col min="14864" max="14864" width="55" style="87" bestFit="1" customWidth="1"/>
    <col min="14865" max="14865" width="42.42578125" style="87" customWidth="1"/>
    <col min="14866" max="14866" width="11.85546875" style="87" customWidth="1"/>
    <col min="14867" max="14867" width="8.28515625" style="87" customWidth="1"/>
    <col min="14868" max="14868" width="12" style="87" customWidth="1"/>
    <col min="14869" max="14869" width="11.85546875" style="87" customWidth="1"/>
    <col min="14870" max="14870" width="12.42578125" style="87" customWidth="1"/>
    <col min="14871" max="14871" width="10.7109375" style="87" bestFit="1" customWidth="1"/>
    <col min="14872" max="14872" width="11" style="87" customWidth="1"/>
    <col min="14873" max="14874" width="10.7109375" style="87" customWidth="1"/>
    <col min="14875" max="14876" width="8.28515625" style="87" customWidth="1"/>
    <col min="14877" max="14887" width="9.5703125" style="87" customWidth="1"/>
    <col min="14888" max="15117" width="8.85546875" style="87"/>
    <col min="15118" max="15118" width="4.5703125" style="87" customWidth="1"/>
    <col min="15119" max="15119" width="25.85546875" style="87" customWidth="1"/>
    <col min="15120" max="15120" width="55" style="87" bestFit="1" customWidth="1"/>
    <col min="15121" max="15121" width="42.42578125" style="87" customWidth="1"/>
    <col min="15122" max="15122" width="11.85546875" style="87" customWidth="1"/>
    <col min="15123" max="15123" width="8.28515625" style="87" customWidth="1"/>
    <col min="15124" max="15124" width="12" style="87" customWidth="1"/>
    <col min="15125" max="15125" width="11.85546875" style="87" customWidth="1"/>
    <col min="15126" max="15126" width="12.42578125" style="87" customWidth="1"/>
    <col min="15127" max="15127" width="10.7109375" style="87" bestFit="1" customWidth="1"/>
    <col min="15128" max="15128" width="11" style="87" customWidth="1"/>
    <col min="15129" max="15130" width="10.7109375" style="87" customWidth="1"/>
    <col min="15131" max="15132" width="8.28515625" style="87" customWidth="1"/>
    <col min="15133" max="15143" width="9.5703125" style="87" customWidth="1"/>
    <col min="15144" max="15373" width="8.85546875" style="87"/>
    <col min="15374" max="15374" width="4.5703125" style="87" customWidth="1"/>
    <col min="15375" max="15375" width="25.85546875" style="87" customWidth="1"/>
    <col min="15376" max="15376" width="55" style="87" bestFit="1" customWidth="1"/>
    <col min="15377" max="15377" width="42.42578125" style="87" customWidth="1"/>
    <col min="15378" max="15378" width="11.85546875" style="87" customWidth="1"/>
    <col min="15379" max="15379" width="8.28515625" style="87" customWidth="1"/>
    <col min="15380" max="15380" width="12" style="87" customWidth="1"/>
    <col min="15381" max="15381" width="11.85546875" style="87" customWidth="1"/>
    <col min="15382" max="15382" width="12.42578125" style="87" customWidth="1"/>
    <col min="15383" max="15383" width="10.7109375" style="87" bestFit="1" customWidth="1"/>
    <col min="15384" max="15384" width="11" style="87" customWidth="1"/>
    <col min="15385" max="15386" width="10.7109375" style="87" customWidth="1"/>
    <col min="15387" max="15388" width="8.28515625" style="87" customWidth="1"/>
    <col min="15389" max="15399" width="9.5703125" style="87" customWidth="1"/>
    <col min="15400" max="15629" width="8.85546875" style="87"/>
    <col min="15630" max="15630" width="4.5703125" style="87" customWidth="1"/>
    <col min="15631" max="15631" width="25.85546875" style="87" customWidth="1"/>
    <col min="15632" max="15632" width="55" style="87" bestFit="1" customWidth="1"/>
    <col min="15633" max="15633" width="42.42578125" style="87" customWidth="1"/>
    <col min="15634" max="15634" width="11.85546875" style="87" customWidth="1"/>
    <col min="15635" max="15635" width="8.28515625" style="87" customWidth="1"/>
    <col min="15636" max="15636" width="12" style="87" customWidth="1"/>
    <col min="15637" max="15637" width="11.85546875" style="87" customWidth="1"/>
    <col min="15638" max="15638" width="12.42578125" style="87" customWidth="1"/>
    <col min="15639" max="15639" width="10.7109375" style="87" bestFit="1" customWidth="1"/>
    <col min="15640" max="15640" width="11" style="87" customWidth="1"/>
    <col min="15641" max="15642" width="10.7109375" style="87" customWidth="1"/>
    <col min="15643" max="15644" width="8.28515625" style="87" customWidth="1"/>
    <col min="15645" max="15655" width="9.5703125" style="87" customWidth="1"/>
    <col min="15656" max="15885" width="8.85546875" style="87"/>
    <col min="15886" max="15886" width="4.5703125" style="87" customWidth="1"/>
    <col min="15887" max="15887" width="25.85546875" style="87" customWidth="1"/>
    <col min="15888" max="15888" width="55" style="87" bestFit="1" customWidth="1"/>
    <col min="15889" max="15889" width="42.42578125" style="87" customWidth="1"/>
    <col min="15890" max="15890" width="11.85546875" style="87" customWidth="1"/>
    <col min="15891" max="15891" width="8.28515625" style="87" customWidth="1"/>
    <col min="15892" max="15892" width="12" style="87" customWidth="1"/>
    <col min="15893" max="15893" width="11.85546875" style="87" customWidth="1"/>
    <col min="15894" max="15894" width="12.42578125" style="87" customWidth="1"/>
    <col min="15895" max="15895" width="10.7109375" style="87" bestFit="1" customWidth="1"/>
    <col min="15896" max="15896" width="11" style="87" customWidth="1"/>
    <col min="15897" max="15898" width="10.7109375" style="87" customWidth="1"/>
    <col min="15899" max="15900" width="8.28515625" style="87" customWidth="1"/>
    <col min="15901" max="15911" width="9.5703125" style="87" customWidth="1"/>
    <col min="15912" max="16141" width="8.85546875" style="87"/>
    <col min="16142" max="16142" width="4.5703125" style="87" customWidth="1"/>
    <col min="16143" max="16143" width="25.85546875" style="87" customWidth="1"/>
    <col min="16144" max="16144" width="55" style="87" bestFit="1" customWidth="1"/>
    <col min="16145" max="16145" width="42.42578125" style="87" customWidth="1"/>
    <col min="16146" max="16146" width="11.85546875" style="87" customWidth="1"/>
    <col min="16147" max="16147" width="8.28515625" style="87" customWidth="1"/>
    <col min="16148" max="16148" width="12" style="87" customWidth="1"/>
    <col min="16149" max="16149" width="11.85546875" style="87" customWidth="1"/>
    <col min="16150" max="16150" width="12.42578125" style="87" customWidth="1"/>
    <col min="16151" max="16151" width="10.7109375" style="87" bestFit="1" customWidth="1"/>
    <col min="16152" max="16152" width="11" style="87" customWidth="1"/>
    <col min="16153" max="16154" width="10.7109375" style="87" customWidth="1"/>
    <col min="16155" max="16156" width="8.28515625" style="87" customWidth="1"/>
    <col min="16157" max="16167" width="9.5703125" style="87" customWidth="1"/>
    <col min="16168" max="16384" width="8.85546875" style="87"/>
  </cols>
  <sheetData>
    <row r="1" spans="2:59" ht="23.25">
      <c r="B1" s="20" t="s">
        <v>151</v>
      </c>
      <c r="C1" s="21"/>
    </row>
    <row r="2" spans="2:59">
      <c r="B2" s="3" t="s">
        <v>153</v>
      </c>
      <c r="C2" s="3"/>
    </row>
    <row r="3" spans="2:59">
      <c r="B3" s="3" t="s">
        <v>152</v>
      </c>
    </row>
    <row r="4" spans="2:59">
      <c r="B4" s="3" t="s">
        <v>158</v>
      </c>
      <c r="AN4" s="46"/>
    </row>
    <row r="5" spans="2:59">
      <c r="E5" s="88"/>
      <c r="F5" s="88"/>
      <c r="G5" s="89"/>
      <c r="H5" s="89"/>
    </row>
    <row r="6" spans="2:59">
      <c r="E6" s="6" t="s">
        <v>92</v>
      </c>
      <c r="F6" s="90"/>
      <c r="G6" s="89"/>
      <c r="H6" s="89"/>
      <c r="AO6" s="6" t="s">
        <v>53</v>
      </c>
      <c r="AP6" s="92"/>
      <c r="AQ6" s="93"/>
      <c r="AR6" s="93"/>
      <c r="AS6" s="93"/>
      <c r="AT6" s="93"/>
      <c r="AU6" s="93"/>
      <c r="AV6" s="93"/>
      <c r="AX6" s="6" t="s">
        <v>81</v>
      </c>
      <c r="AY6" s="15"/>
      <c r="AZ6" s="15"/>
      <c r="BA6" s="15"/>
      <c r="BB6" s="15"/>
      <c r="BC6" s="15"/>
      <c r="BD6" s="15"/>
      <c r="BE6" s="15"/>
    </row>
    <row r="7" spans="2:59" ht="38.25">
      <c r="B7" s="7" t="s">
        <v>32</v>
      </c>
      <c r="C7" s="8" t="s">
        <v>33</v>
      </c>
      <c r="D7" s="7" t="s">
        <v>34</v>
      </c>
      <c r="E7" s="7" t="s">
        <v>35</v>
      </c>
      <c r="F7" s="9" t="s">
        <v>98</v>
      </c>
      <c r="G7" s="9" t="s">
        <v>99</v>
      </c>
      <c r="H7" s="9" t="s">
        <v>100</v>
      </c>
      <c r="I7" s="9" t="s">
        <v>101</v>
      </c>
      <c r="J7" s="9" t="s">
        <v>102</v>
      </c>
      <c r="K7" s="86" t="s">
        <v>47</v>
      </c>
      <c r="L7" s="86" t="s">
        <v>37</v>
      </c>
      <c r="M7" s="86" t="s">
        <v>38</v>
      </c>
      <c r="N7" s="86" t="s">
        <v>39</v>
      </c>
      <c r="O7" s="86" t="s">
        <v>84</v>
      </c>
      <c r="P7" s="86" t="s">
        <v>85</v>
      </c>
      <c r="Q7" s="86" t="s">
        <v>40</v>
      </c>
      <c r="R7" s="86" t="s">
        <v>41</v>
      </c>
      <c r="S7" s="86" t="s">
        <v>42</v>
      </c>
      <c r="T7" s="86" t="s">
        <v>86</v>
      </c>
      <c r="U7" s="86" t="s">
        <v>87</v>
      </c>
      <c r="V7" s="86" t="s">
        <v>43</v>
      </c>
      <c r="W7" s="86" t="s">
        <v>44</v>
      </c>
      <c r="X7" s="86" t="s">
        <v>45</v>
      </c>
      <c r="Y7" s="86" t="s">
        <v>88</v>
      </c>
      <c r="Z7" s="86" t="s">
        <v>89</v>
      </c>
      <c r="AA7" s="104" t="s">
        <v>179</v>
      </c>
      <c r="AB7" s="104" t="s">
        <v>179</v>
      </c>
      <c r="AC7" s="104" t="s">
        <v>178</v>
      </c>
      <c r="AD7" s="104" t="s">
        <v>178</v>
      </c>
      <c r="AE7" s="86" t="s">
        <v>46</v>
      </c>
      <c r="AF7" s="86" t="s">
        <v>48</v>
      </c>
      <c r="AG7" s="86" t="s">
        <v>36</v>
      </c>
      <c r="AH7" s="86" t="s">
        <v>93</v>
      </c>
      <c r="AI7" s="86" t="s">
        <v>94</v>
      </c>
      <c r="AJ7" s="86" t="s">
        <v>95</v>
      </c>
      <c r="AK7" s="86" t="s">
        <v>96</v>
      </c>
      <c r="AL7" s="86" t="s">
        <v>159</v>
      </c>
      <c r="AM7" s="86" t="str">
        <f>"ENVACT_"&amp;$AY$9</f>
        <v>ENVACT_Sink_ELCCO2N</v>
      </c>
      <c r="AO7" s="8" t="s">
        <v>54</v>
      </c>
      <c r="AP7" s="8" t="s">
        <v>32</v>
      </c>
      <c r="AQ7" s="8" t="s">
        <v>55</v>
      </c>
      <c r="AR7" s="8" t="s">
        <v>56</v>
      </c>
      <c r="AS7" s="8" t="s">
        <v>57</v>
      </c>
      <c r="AT7" s="8" t="s">
        <v>58</v>
      </c>
      <c r="AU7" s="8" t="s">
        <v>59</v>
      </c>
      <c r="AV7" s="8" t="s">
        <v>60</v>
      </c>
      <c r="AX7" s="16" t="s">
        <v>67</v>
      </c>
      <c r="AY7" s="16" t="s">
        <v>68</v>
      </c>
      <c r="AZ7" s="16" t="s">
        <v>69</v>
      </c>
      <c r="BA7" s="17" t="s">
        <v>0</v>
      </c>
      <c r="BB7" s="17" t="s">
        <v>70</v>
      </c>
      <c r="BC7" s="17" t="s">
        <v>71</v>
      </c>
      <c r="BD7" s="17" t="s">
        <v>72</v>
      </c>
      <c r="BE7" s="17" t="s">
        <v>73</v>
      </c>
    </row>
    <row r="8" spans="2:59" s="91" customFormat="1" ht="30.75" customHeight="1">
      <c r="B8" s="95" t="s">
        <v>49</v>
      </c>
      <c r="C8" s="95" t="s">
        <v>50</v>
      </c>
      <c r="D8" s="95" t="s">
        <v>51</v>
      </c>
      <c r="E8" s="95" t="s">
        <v>52</v>
      </c>
      <c r="F8" s="98" t="s">
        <v>103</v>
      </c>
      <c r="G8" s="96"/>
      <c r="H8" s="96"/>
      <c r="I8" s="96"/>
      <c r="J8" s="96"/>
      <c r="K8" s="97"/>
      <c r="L8" s="98" t="s">
        <v>180</v>
      </c>
      <c r="M8" s="97"/>
      <c r="N8" s="97"/>
      <c r="O8" s="97"/>
      <c r="P8" s="97"/>
      <c r="Q8" s="98" t="s">
        <v>123</v>
      </c>
      <c r="R8" s="97"/>
      <c r="S8" s="97"/>
      <c r="T8" s="97"/>
      <c r="U8" s="97"/>
      <c r="V8" s="99" t="s">
        <v>181</v>
      </c>
      <c r="W8" s="99"/>
      <c r="X8" s="99"/>
      <c r="Y8" s="99"/>
      <c r="Z8" s="99"/>
      <c r="AA8" s="99" t="s">
        <v>176</v>
      </c>
      <c r="AB8" s="99" t="s">
        <v>177</v>
      </c>
      <c r="AC8" s="99" t="s">
        <v>176</v>
      </c>
      <c r="AD8" s="99" t="s">
        <v>177</v>
      </c>
      <c r="AE8" s="103" t="s">
        <v>97</v>
      </c>
      <c r="AF8" s="97"/>
      <c r="AG8" s="98" t="s">
        <v>1</v>
      </c>
      <c r="AH8" s="98"/>
      <c r="AI8" s="98"/>
      <c r="AJ8" s="98"/>
      <c r="AK8" s="98"/>
      <c r="AL8" s="100" t="s">
        <v>160</v>
      </c>
      <c r="AM8" s="100" t="s">
        <v>160</v>
      </c>
      <c r="AN8"/>
      <c r="AO8" s="14" t="s">
        <v>146</v>
      </c>
      <c r="AP8" s="14" t="s">
        <v>62</v>
      </c>
      <c r="AQ8" s="14" t="s">
        <v>50</v>
      </c>
      <c r="AR8" s="14" t="s">
        <v>63</v>
      </c>
      <c r="AS8" s="14" t="s">
        <v>64</v>
      </c>
      <c r="AT8" s="14" t="s">
        <v>147</v>
      </c>
      <c r="AU8" s="14" t="s">
        <v>148</v>
      </c>
      <c r="AV8" s="14" t="s">
        <v>66</v>
      </c>
      <c r="AW8" s="46"/>
      <c r="AX8" s="14" t="s">
        <v>74</v>
      </c>
      <c r="AY8" s="14" t="s">
        <v>75</v>
      </c>
      <c r="AZ8" s="14" t="s">
        <v>76</v>
      </c>
      <c r="BA8" s="14" t="s">
        <v>0</v>
      </c>
      <c r="BB8" s="14" t="s">
        <v>77</v>
      </c>
      <c r="BC8" s="14" t="s">
        <v>78</v>
      </c>
      <c r="BD8" s="14" t="s">
        <v>79</v>
      </c>
      <c r="BE8" s="14" t="s">
        <v>80</v>
      </c>
    </row>
    <row r="9" spans="2:59">
      <c r="B9" s="59" t="s">
        <v>237</v>
      </c>
      <c r="C9" s="67" t="str">
        <f t="shared" ref="C9:C20" si="0">"New Power Plant - "&amp;BG9</f>
        <v xml:space="preserve">New Power Plant - Pulverised coal supercritical CCS post-combustion_Moneypoint Kinsale </v>
      </c>
      <c r="D9" s="67" t="s">
        <v>135</v>
      </c>
      <c r="E9" s="59" t="str">
        <f t="shared" ref="E9:E20" si="1">"ELCC, "&amp;$AY$9</f>
        <v>ELCC, Sink_ELCCO2N</v>
      </c>
      <c r="F9" s="61">
        <f>IF(ELC_EGP!E$31="","",ELC_EGP!E$31)</f>
        <v>0.34</v>
      </c>
      <c r="G9" s="61">
        <f>IF(ELC_EGP!F$31="","",ELC_EGP!F$31)</f>
        <v>0.35</v>
      </c>
      <c r="H9" s="61">
        <f>IF(ELC_EGP!G$31="","",ELC_EGP!G$31)</f>
        <v>0.35</v>
      </c>
      <c r="I9" s="61">
        <f>IF(ELC_EGP!H$31="","",ELC_EGP!H$31)</f>
        <v>0.38</v>
      </c>
      <c r="J9" s="61">
        <f>IF(ELC_EGP!I$31="","",ELC_EGP!I$31)</f>
        <v>0.38</v>
      </c>
      <c r="K9" s="62">
        <f>IF(ELC_EGP!J$31="","",ELC_EGP!J$31)</f>
        <v>2013</v>
      </c>
      <c r="L9" s="106">
        <f>IF(ELC_EGP!K$31="","",ELC_EGP!K$31)+SUM($AA9:$AB9)</f>
        <v>3362.3218727488447</v>
      </c>
      <c r="M9" s="106">
        <f>IF(ELC_EGP!L$31="","",ELC_EGP!L$31)+SUM($AA9:$AB9)</f>
        <v>3062.3218727488447</v>
      </c>
      <c r="N9" s="106">
        <f>IF(ELC_EGP!M$31="","",ELC_EGP!M$31)+SUM($AA9:$AB9)</f>
        <v>2912.3218727488447</v>
      </c>
      <c r="O9" s="106">
        <f>IF(ELC_EGP!N$31="","",ELC_EGP!N$31)+SUM($AA9:$AB9)</f>
        <v>2912.3218727488447</v>
      </c>
      <c r="P9" s="106">
        <f>IF(ELC_EGP!O$31="","",ELC_EGP!O$31)+SUM($AA9:$AB9)</f>
        <v>2912.3218727488447</v>
      </c>
      <c r="Q9" s="106">
        <f>IF(ELC_EGP!P$31="","",ELC_EGP!P$31)</f>
        <v>75</v>
      </c>
      <c r="R9" s="106">
        <f>IF(ELC_EGP!Q$31="","",ELC_EGP!Q$31)</f>
        <v>67.5</v>
      </c>
      <c r="S9" s="106">
        <f>IF(ELC_EGP!R$31="","",ELC_EGP!R$31)</f>
        <v>63.75</v>
      </c>
      <c r="T9" s="106">
        <f>IF(ELC_EGP!S$31="","",ELC_EGP!S$31)</f>
        <v>63.75</v>
      </c>
      <c r="U9" s="106">
        <f>IF(ELC_EGP!T$31="","",ELC_EGP!T$31)</f>
        <v>63.75</v>
      </c>
      <c r="V9" s="107">
        <f>IF(ELC_EGP!U$31="","",ELC_EGP!U$31)+SUM($AC9:$AD9)</f>
        <v>0.87577647963278449</v>
      </c>
      <c r="W9" s="107">
        <f>IF(ELC_EGP!V$31="","",ELC_EGP!V$31)+SUM($AC9:$AD9)</f>
        <v>0.85927647963278442</v>
      </c>
      <c r="X9" s="107">
        <f>IF(ELC_EGP!W$31="","",ELC_EGP!W$31)+SUM($AC9:$AD9)</f>
        <v>0.85102647963278444</v>
      </c>
      <c r="Y9" s="107">
        <f>IF(ELC_EGP!X$31="","",ELC_EGP!X$31)+SUM($AC9:$AD9)</f>
        <v>0.85102647963278444</v>
      </c>
      <c r="Z9" s="107">
        <f>IF(ELC_EGP!Y$31="","",ELC_EGP!Y$31)+SUM($AC9:$AD9)</f>
        <v>0.85102647963278444</v>
      </c>
      <c r="AA9" s="110">
        <f>231.039345996009*(131.215852099895/100)</f>
        <v>303.16024653468742</v>
      </c>
      <c r="AB9" s="110">
        <f>45.0872552876596*(131.215852099895/100)</f>
        <v>59.161626214157486</v>
      </c>
      <c r="AC9" s="127">
        <f>0.45069361273084*(131.215852099895/100)</f>
        <v>0.59138146430457217</v>
      </c>
      <c r="AD9" s="127">
        <f>0.0909913043412747*(131.215852099895/100)</f>
        <v>0.11939501532821234</v>
      </c>
      <c r="AE9" s="62">
        <f>IF(ELC_EGP!Z$31="","",ELC_EGP!Z$31)</f>
        <v>40</v>
      </c>
      <c r="AF9" s="63">
        <f>IF(ELC_EGP!AC$31="","",ELC_EGP!AC$31)</f>
        <v>31.536000000000001</v>
      </c>
      <c r="AG9" s="61">
        <f>IF(ELC_EGP!AD$31="","",ELC_EGP!AD$31)</f>
        <v>0.9</v>
      </c>
      <c r="AH9" s="61">
        <f>IF(ELC_EGP!AE$31="","",ELC_EGP!AE$31)</f>
        <v>0.9</v>
      </c>
      <c r="AI9" s="61">
        <f>IF(ELC_EGP!AF$31="","",ELC_EGP!AF$31)</f>
        <v>0.9</v>
      </c>
      <c r="AJ9" s="61">
        <f>IF(ELC_EGP!AG$31="","",ELC_EGP!AG$31)</f>
        <v>0.9</v>
      </c>
      <c r="AK9" s="61">
        <f>IF(ELC_EGP!AH$31="","",ELC_EGP!AH$31)</f>
        <v>0.9</v>
      </c>
      <c r="AL9" s="101">
        <v>11.795999999999999</v>
      </c>
      <c r="AM9" s="101">
        <v>87.204000000000008</v>
      </c>
      <c r="AO9" s="94" t="s">
        <v>108</v>
      </c>
      <c r="AP9" s="93" t="str">
        <f t="shared" ref="AP9:AP20" si="2">B9</f>
        <v>EPPCoa_04_CCS-Moneypoint1</v>
      </c>
      <c r="AQ9" s="93" t="str">
        <f t="shared" ref="AQ9:AQ20" si="3">C9</f>
        <v xml:space="preserve">New Power Plant - Pulverised coal supercritical CCS post-combustion_Moneypoint Kinsale </v>
      </c>
      <c r="AR9" s="94" t="s">
        <v>109</v>
      </c>
      <c r="AS9" s="94" t="s">
        <v>2</v>
      </c>
      <c r="AT9" s="83" t="s">
        <v>161</v>
      </c>
      <c r="AU9" s="94"/>
      <c r="AV9" s="94"/>
      <c r="AX9" s="87" t="s">
        <v>154</v>
      </c>
      <c r="AY9" s="87" t="s">
        <v>155</v>
      </c>
      <c r="AZ9" s="87" t="s">
        <v>157</v>
      </c>
      <c r="BA9" s="87" t="s">
        <v>156</v>
      </c>
      <c r="BG9" s="91" t="s">
        <v>166</v>
      </c>
    </row>
    <row r="10" spans="2:59">
      <c r="B10" s="59" t="s">
        <v>240</v>
      </c>
      <c r="C10" s="67" t="str">
        <f t="shared" si="0"/>
        <v xml:space="preserve">New Power Plant - IGCC coal CCS pre-combustion_Moneypoint Kinsale </v>
      </c>
      <c r="D10" s="67" t="s">
        <v>135</v>
      </c>
      <c r="E10" s="59" t="str">
        <f t="shared" si="1"/>
        <v>ELCC, Sink_ELCCO2N</v>
      </c>
      <c r="F10" s="61">
        <f>IF(ELC_EGP!E$34="","",ELC_EGP!E$34)</f>
        <v>0.35</v>
      </c>
      <c r="G10" s="61">
        <f>IF(ELC_EGP!F$34="","",ELC_EGP!F$34)</f>
        <v>0.37</v>
      </c>
      <c r="H10" s="61">
        <f>IF(ELC_EGP!G$34="","",ELC_EGP!G$34)</f>
        <v>0.4</v>
      </c>
      <c r="I10" s="61">
        <f>IF(ELC_EGP!H$34="","",ELC_EGP!H$34)</f>
        <v>0.41</v>
      </c>
      <c r="J10" s="61">
        <f>IF(ELC_EGP!I$34="","",ELC_EGP!I$34)</f>
        <v>0.44</v>
      </c>
      <c r="K10" s="62">
        <f>IF(ELC_EGP!J$34="","",ELC_EGP!J$34)</f>
        <v>2013</v>
      </c>
      <c r="L10" s="106">
        <f>IF(ELC_EGP!K$34="","",ELC_EGP!K$34)+SUM($AA10:$AB10)</f>
        <v>3462.3218727488447</v>
      </c>
      <c r="M10" s="106">
        <f>IF(ELC_EGP!L$34="","",ELC_EGP!L$34)+SUM($AA10:$AB10)</f>
        <v>3247.3218727488447</v>
      </c>
      <c r="N10" s="106">
        <f>IF(ELC_EGP!M$34="","",ELC_EGP!M$34)+SUM($AA10:$AB10)</f>
        <v>3187.3218727488447</v>
      </c>
      <c r="O10" s="106">
        <f>IF(ELC_EGP!N$34="","",ELC_EGP!N$34)+SUM($AA10:$AB10)</f>
        <v>3187.3218727488447</v>
      </c>
      <c r="P10" s="106">
        <f>IF(ELC_EGP!O$34="","",ELC_EGP!O$34)+SUM($AA10:$AB10)</f>
        <v>3187.3218727488447</v>
      </c>
      <c r="Q10" s="106">
        <f>IF(ELC_EGP!P$34="","",ELC_EGP!P$34)</f>
        <v>93</v>
      </c>
      <c r="R10" s="106">
        <f>IF(ELC_EGP!Q$34="","",ELC_EGP!Q$34)</f>
        <v>86.55</v>
      </c>
      <c r="S10" s="106">
        <f>IF(ELC_EGP!R$34="","",ELC_EGP!R$34)</f>
        <v>84.75</v>
      </c>
      <c r="T10" s="106">
        <f>IF(ELC_EGP!S$34="","",ELC_EGP!S$34)</f>
        <v>84.75</v>
      </c>
      <c r="U10" s="106">
        <f>IF(ELC_EGP!T$34="","",ELC_EGP!T$34)</f>
        <v>84.75</v>
      </c>
      <c r="V10" s="107">
        <f>IF(ELC_EGP!U$34="","",ELC_EGP!U$34)+SUM($AC10:$AD10)</f>
        <v>0.8967764796327844</v>
      </c>
      <c r="W10" s="107">
        <f>IF(ELC_EGP!V$34="","",ELC_EGP!V$34)+SUM($AC10:$AD10)</f>
        <v>0.88387647963278448</v>
      </c>
      <c r="X10" s="107">
        <f>IF(ELC_EGP!W$34="","",ELC_EGP!W$34)+SUM($AC10:$AD10)</f>
        <v>0.88027647963278444</v>
      </c>
      <c r="Y10" s="107">
        <f>IF(ELC_EGP!X$34="","",ELC_EGP!X$34)+SUM($AC10:$AD10)</f>
        <v>0.88027647963278444</v>
      </c>
      <c r="Z10" s="107">
        <f>IF(ELC_EGP!Y$34="","",ELC_EGP!Y$34)+SUM($AC10:$AD10)</f>
        <v>0.88027647963278444</v>
      </c>
      <c r="AA10" s="110">
        <f>231.039345996009*(131.215852099895/100)</f>
        <v>303.16024653468742</v>
      </c>
      <c r="AB10" s="110">
        <f>45.0872552876596*(131.215852099895/100)</f>
        <v>59.161626214157486</v>
      </c>
      <c r="AC10" s="127">
        <f>0.45069361273084*(131.215852099895/100)</f>
        <v>0.59138146430457217</v>
      </c>
      <c r="AD10" s="127">
        <f>0.0909913043412747*(131.215852099895/100)</f>
        <v>0.11939501532821234</v>
      </c>
      <c r="AE10" s="62">
        <f>IF(ELC_EGP!Z$34="","",ELC_EGP!Z$34)</f>
        <v>35</v>
      </c>
      <c r="AF10" s="63">
        <f>IF(ELC_EGP!AC$34="","",ELC_EGP!AC$34)</f>
        <v>31.536000000000001</v>
      </c>
      <c r="AG10" s="61">
        <f>IF(ELC_EGP!AD$34="","",ELC_EGP!AD$34)</f>
        <v>0.9</v>
      </c>
      <c r="AH10" s="61">
        <f>IF(ELC_EGP!AE$34="","",ELC_EGP!AE$34)</f>
        <v>0.9</v>
      </c>
      <c r="AI10" s="61">
        <f>IF(ELC_EGP!AF$34="","",ELC_EGP!AF$34)</f>
        <v>0.9</v>
      </c>
      <c r="AJ10" s="61">
        <f>IF(ELC_EGP!AG$34="","",ELC_EGP!AG$34)</f>
        <v>0.9</v>
      </c>
      <c r="AK10" s="61">
        <f>IF(ELC_EGP!AH$34="","",ELC_EGP!AH$34)</f>
        <v>0.9</v>
      </c>
      <c r="AL10" s="101">
        <v>11.795999999999999</v>
      </c>
      <c r="AM10" s="101">
        <v>87.204000000000008</v>
      </c>
      <c r="AO10" s="93"/>
      <c r="AP10" s="93" t="str">
        <f t="shared" si="2"/>
        <v>EPPCoa_06_CCS-Moneypoint1</v>
      </c>
      <c r="AQ10" s="93" t="str">
        <f t="shared" si="3"/>
        <v xml:space="preserve">New Power Plant - IGCC coal CCS pre-combustion_Moneypoint Kinsale </v>
      </c>
      <c r="AR10" s="94" t="s">
        <v>109</v>
      </c>
      <c r="AS10" s="94" t="s">
        <v>2</v>
      </c>
      <c r="AT10" s="83" t="s">
        <v>161</v>
      </c>
      <c r="AU10" s="93"/>
      <c r="AV10" s="93"/>
      <c r="BG10" s="87" t="s">
        <v>253</v>
      </c>
    </row>
    <row r="11" spans="2:59">
      <c r="B11" s="59" t="s">
        <v>238</v>
      </c>
      <c r="C11" s="67" t="str">
        <f t="shared" si="0"/>
        <v xml:space="preserve">New Power Plant - Pulverised coal supercritical CCS post-combustion_Moneypoint Spanish Point </v>
      </c>
      <c r="D11" s="67" t="s">
        <v>135</v>
      </c>
      <c r="E11" s="59" t="str">
        <f t="shared" si="1"/>
        <v>ELCC, Sink_ELCCO2N</v>
      </c>
      <c r="F11" s="61">
        <f>IF(ELC_EGP!E$31="","",ELC_EGP!E$31)</f>
        <v>0.34</v>
      </c>
      <c r="G11" s="61">
        <f>IF(ELC_EGP!F$31="","",ELC_EGP!F$31)</f>
        <v>0.35</v>
      </c>
      <c r="H11" s="61">
        <f>IF(ELC_EGP!G$31="","",ELC_EGP!G$31)</f>
        <v>0.35</v>
      </c>
      <c r="I11" s="61">
        <f>IF(ELC_EGP!H$31="","",ELC_EGP!H$31)</f>
        <v>0.38</v>
      </c>
      <c r="J11" s="61">
        <f>IF(ELC_EGP!I$31="","",ELC_EGP!I$31)</f>
        <v>0.38</v>
      </c>
      <c r="K11" s="62">
        <f>IF(ELC_EGP!J$31="","",ELC_EGP!J$31)</f>
        <v>2013</v>
      </c>
      <c r="L11" s="106">
        <f>IF(ELC_EGP!K$31="","",ELC_EGP!K$31)+SUM($AA11:$AB11)</f>
        <v>3711.115337170826</v>
      </c>
      <c r="M11" s="106">
        <f>IF(ELC_EGP!L$31="","",ELC_EGP!L$31)+SUM($AA11:$AB11)</f>
        <v>3411.115337170826</v>
      </c>
      <c r="N11" s="106">
        <f>IF(ELC_EGP!M$31="","",ELC_EGP!M$31)+SUM($AA11:$AB11)</f>
        <v>3261.115337170826</v>
      </c>
      <c r="O11" s="106">
        <f>IF(ELC_EGP!N$31="","",ELC_EGP!N$31)+SUM($AA11:$AB11)</f>
        <v>3261.115337170826</v>
      </c>
      <c r="P11" s="106">
        <f>IF(ELC_EGP!O$31="","",ELC_EGP!O$31)+SUM($AA11:$AB11)</f>
        <v>3261.115337170826</v>
      </c>
      <c r="Q11" s="106">
        <f>IF(ELC_EGP!P$31="","",ELC_EGP!P$31)</f>
        <v>75</v>
      </c>
      <c r="R11" s="106">
        <f>IF(ELC_EGP!Q$31="","",ELC_EGP!Q$31)</f>
        <v>67.5</v>
      </c>
      <c r="S11" s="106">
        <f>IF(ELC_EGP!R$31="","",ELC_EGP!R$31)</f>
        <v>63.75</v>
      </c>
      <c r="T11" s="106">
        <f>IF(ELC_EGP!S$31="","",ELC_EGP!S$31)</f>
        <v>63.75</v>
      </c>
      <c r="U11" s="106">
        <f>IF(ELC_EGP!T$31="","",ELC_EGP!T$31)</f>
        <v>63.75</v>
      </c>
      <c r="V11" s="107">
        <f>IF(ELC_EGP!U$31="","",ELC_EGP!U$31)+SUM($AC11:$AD11)</f>
        <v>0.83067111371124924</v>
      </c>
      <c r="W11" s="107">
        <f>IF(ELC_EGP!V$31="","",ELC_EGP!V$31)+SUM($AC11:$AD11)</f>
        <v>0.81417111371124917</v>
      </c>
      <c r="X11" s="107">
        <f>IF(ELC_EGP!W$31="","",ELC_EGP!W$31)+SUM($AC11:$AD11)</f>
        <v>0.80592111371124919</v>
      </c>
      <c r="Y11" s="107">
        <f>IF(ELC_EGP!X$31="","",ELC_EGP!X$31)+SUM($AC11:$AD11)</f>
        <v>0.80592111371124919</v>
      </c>
      <c r="Z11" s="107">
        <f>IF(ELC_EGP!Y$31="","",ELC_EGP!Y$31)+SUM($AC11:$AD11)</f>
        <v>0.80592111371124919</v>
      </c>
      <c r="AA11" s="110">
        <f>496.855906144888*(131.215852099895/100)</f>
        <v>651.95371095666871</v>
      </c>
      <c r="AB11" s="110">
        <f>45.0872552876596*(131.215852099895/100)</f>
        <v>59.161626214157486</v>
      </c>
      <c r="AC11" s="127">
        <f>0.416318676166623*(131.215852099895/100)</f>
        <v>0.54627609838303692</v>
      </c>
      <c r="AD11" s="127">
        <f>0.0909913043412747*(131.215852099895/100)</f>
        <v>0.11939501532821234</v>
      </c>
      <c r="AE11" s="62">
        <f>IF(ELC_EGP!Z$31="","",ELC_EGP!Z$31)</f>
        <v>40</v>
      </c>
      <c r="AF11" s="63">
        <f>IF(ELC_EGP!AC$31="","",ELC_EGP!AC$31)</f>
        <v>31.536000000000001</v>
      </c>
      <c r="AG11" s="61">
        <f>IF(ELC_EGP!AD$31="","",ELC_EGP!AD$31)</f>
        <v>0.9</v>
      </c>
      <c r="AH11" s="61">
        <f>IF(ELC_EGP!AE$31="","",ELC_EGP!AE$31)</f>
        <v>0.9</v>
      </c>
      <c r="AI11" s="61">
        <f>IF(ELC_EGP!AF$31="","",ELC_EGP!AF$31)</f>
        <v>0.9</v>
      </c>
      <c r="AJ11" s="61">
        <f>IF(ELC_EGP!AG$31="","",ELC_EGP!AG$31)</f>
        <v>0.9</v>
      </c>
      <c r="AK11" s="61">
        <f>IF(ELC_EGP!AH$31="","",ELC_EGP!AH$31)</f>
        <v>0.9</v>
      </c>
      <c r="AL11" s="101">
        <v>11.795999999999999</v>
      </c>
      <c r="AM11" s="101">
        <v>87.204000000000008</v>
      </c>
      <c r="AO11" s="93"/>
      <c r="AP11" s="93" t="str">
        <f t="shared" si="2"/>
        <v>EPPCoa_04_CCS-Moneypoint2</v>
      </c>
      <c r="AQ11" s="93" t="str">
        <f t="shared" si="3"/>
        <v xml:space="preserve">New Power Plant - Pulverised coal supercritical CCS post-combustion_Moneypoint Spanish Point </v>
      </c>
      <c r="AR11" s="94" t="s">
        <v>109</v>
      </c>
      <c r="AS11" s="94" t="s">
        <v>2</v>
      </c>
      <c r="AT11" s="83" t="s">
        <v>161</v>
      </c>
      <c r="AU11" s="93"/>
      <c r="AV11" s="93"/>
      <c r="BG11" s="91" t="s">
        <v>167</v>
      </c>
    </row>
    <row r="12" spans="2:59">
      <c r="B12" s="59" t="s">
        <v>241</v>
      </c>
      <c r="C12" s="67" t="str">
        <f t="shared" si="0"/>
        <v xml:space="preserve">New Power Plant - IGCC coal CCS pre-combustion_Moneypoint Spanish Point </v>
      </c>
      <c r="D12" s="67" t="s">
        <v>135</v>
      </c>
      <c r="E12" s="59" t="str">
        <f t="shared" si="1"/>
        <v>ELCC, Sink_ELCCO2N</v>
      </c>
      <c r="F12" s="61">
        <f>IF(ELC_EGP!E$34="","",ELC_EGP!E$34)</f>
        <v>0.35</v>
      </c>
      <c r="G12" s="61">
        <f>IF(ELC_EGP!F$34="","",ELC_EGP!F$34)</f>
        <v>0.37</v>
      </c>
      <c r="H12" s="61">
        <f>IF(ELC_EGP!G$34="","",ELC_EGP!G$34)</f>
        <v>0.4</v>
      </c>
      <c r="I12" s="61">
        <f>IF(ELC_EGP!H$34="","",ELC_EGP!H$34)</f>
        <v>0.41</v>
      </c>
      <c r="J12" s="61">
        <f>IF(ELC_EGP!I$34="","",ELC_EGP!I$34)</f>
        <v>0.44</v>
      </c>
      <c r="K12" s="62">
        <f>IF(ELC_EGP!J$34="","",ELC_EGP!J$34)</f>
        <v>2013</v>
      </c>
      <c r="L12" s="106">
        <f>IF(ELC_EGP!K$34="","",ELC_EGP!K$34)+SUM($AA12:$AB12)</f>
        <v>3870.2769633849839</v>
      </c>
      <c r="M12" s="106">
        <f>IF(ELC_EGP!L$34="","",ELC_EGP!L$34)+SUM($AA12:$AB12)</f>
        <v>3655.2769633849839</v>
      </c>
      <c r="N12" s="106">
        <f>IF(ELC_EGP!M$34="","",ELC_EGP!M$34)+SUM($AA12:$AB12)</f>
        <v>3595.2769633849839</v>
      </c>
      <c r="O12" s="106">
        <f>IF(ELC_EGP!N$34="","",ELC_EGP!N$34)+SUM($AA12:$AB12)</f>
        <v>3595.2769633849839</v>
      </c>
      <c r="P12" s="106">
        <f>IF(ELC_EGP!O$34="","",ELC_EGP!O$34)+SUM($AA12:$AB12)</f>
        <v>3595.2769633849839</v>
      </c>
      <c r="Q12" s="106">
        <f>IF(ELC_EGP!P$34="","",ELC_EGP!P$34)</f>
        <v>93</v>
      </c>
      <c r="R12" s="106">
        <f>IF(ELC_EGP!Q$34="","",ELC_EGP!Q$34)</f>
        <v>86.55</v>
      </c>
      <c r="S12" s="106">
        <f>IF(ELC_EGP!R$34="","",ELC_EGP!R$34)</f>
        <v>84.75</v>
      </c>
      <c r="T12" s="106">
        <f>IF(ELC_EGP!S$34="","",ELC_EGP!S$34)</f>
        <v>84.75</v>
      </c>
      <c r="U12" s="106">
        <f>IF(ELC_EGP!T$34="","",ELC_EGP!T$34)</f>
        <v>84.75</v>
      </c>
      <c r="V12" s="107">
        <f>IF(ELC_EGP!U$34="","",ELC_EGP!U$34)+SUM($AC12:$AD12)</f>
        <v>0.85167111371124915</v>
      </c>
      <c r="W12" s="107">
        <f>IF(ELC_EGP!V$34="","",ELC_EGP!V$34)+SUM($AC12:$AD12)</f>
        <v>0.83877111371124924</v>
      </c>
      <c r="X12" s="107">
        <f>IF(ELC_EGP!W$34="","",ELC_EGP!W$34)+SUM($AC12:$AD12)</f>
        <v>0.83517111371124919</v>
      </c>
      <c r="Y12" s="107">
        <f>IF(ELC_EGP!X$34="","",ELC_EGP!X$34)+SUM($AC12:$AD12)</f>
        <v>0.83517111371124919</v>
      </c>
      <c r="Z12" s="107">
        <f>IF(ELC_EGP!Y$34="","",ELC_EGP!Y$34)+SUM($AC12:$AD12)</f>
        <v>0.83517111371124919</v>
      </c>
      <c r="AA12" s="110">
        <f>496.855906144888*(131.215852099895/100)</f>
        <v>651.95371095666871</v>
      </c>
      <c r="AB12" s="110">
        <f>90.1745105753192*(131.215852099895/100)</f>
        <v>118.32325242831497</v>
      </c>
      <c r="AC12" s="127">
        <f>0.416318676166623*(131.215852099895/100)</f>
        <v>0.54627609838303692</v>
      </c>
      <c r="AD12" s="127">
        <f>0.0909913043412747*(131.215852099895/100)</f>
        <v>0.11939501532821234</v>
      </c>
      <c r="AE12" s="62">
        <f>IF(ELC_EGP!Z$34="","",ELC_EGP!Z$34)</f>
        <v>35</v>
      </c>
      <c r="AF12" s="63">
        <f>IF(ELC_EGP!AC$34="","",ELC_EGP!AC$34)</f>
        <v>31.536000000000001</v>
      </c>
      <c r="AG12" s="61">
        <f>IF(ELC_EGP!AD$34="","",ELC_EGP!AD$34)</f>
        <v>0.9</v>
      </c>
      <c r="AH12" s="61">
        <f>IF(ELC_EGP!AE$34="","",ELC_EGP!AE$34)</f>
        <v>0.9</v>
      </c>
      <c r="AI12" s="61">
        <f>IF(ELC_EGP!AF$34="","",ELC_EGP!AF$34)</f>
        <v>0.9</v>
      </c>
      <c r="AJ12" s="61">
        <f>IF(ELC_EGP!AG$34="","",ELC_EGP!AG$34)</f>
        <v>0.9</v>
      </c>
      <c r="AK12" s="61">
        <f>IF(ELC_EGP!AH$34="","",ELC_EGP!AH$34)</f>
        <v>0.9</v>
      </c>
      <c r="AL12" s="101">
        <v>11.795999999999999</v>
      </c>
      <c r="AM12" s="101">
        <v>87.204000000000008</v>
      </c>
      <c r="AO12" s="93"/>
      <c r="AP12" s="93" t="str">
        <f t="shared" si="2"/>
        <v>EPPCoa_06_CCS-Moneypoint2</v>
      </c>
      <c r="AQ12" s="93" t="str">
        <f t="shared" si="3"/>
        <v xml:space="preserve">New Power Plant - IGCC coal CCS pre-combustion_Moneypoint Spanish Point </v>
      </c>
      <c r="AR12" s="94" t="s">
        <v>109</v>
      </c>
      <c r="AS12" s="94" t="s">
        <v>2</v>
      </c>
      <c r="AT12" s="83" t="s">
        <v>161</v>
      </c>
      <c r="AU12" s="93"/>
      <c r="AV12" s="93"/>
      <c r="BG12" s="87" t="s">
        <v>252</v>
      </c>
    </row>
    <row r="13" spans="2:59">
      <c r="B13" s="59" t="s">
        <v>242</v>
      </c>
      <c r="C13" s="67" t="str">
        <f t="shared" si="0"/>
        <v>New Power Plant - CCGT advanced CCS post combustion_Cork Kinsale</v>
      </c>
      <c r="D13" s="67" t="s">
        <v>134</v>
      </c>
      <c r="E13" s="59" t="str">
        <f t="shared" si="1"/>
        <v>ELCC, Sink_ELCCO2N</v>
      </c>
      <c r="F13" s="61">
        <f>IF(ELC_EGP!E$30="","",ELC_EGP!E$30)</f>
        <v>0.5</v>
      </c>
      <c r="G13" s="61">
        <f>IF(ELC_EGP!F$30="","",ELC_EGP!F$30)</f>
        <v>0.52</v>
      </c>
      <c r="H13" s="61">
        <f>IF(ELC_EGP!G$30="","",ELC_EGP!G$30)</f>
        <v>0.55000000000000004</v>
      </c>
      <c r="I13" s="61">
        <f>IF(ELC_EGP!H$30="","",ELC_EGP!H$30)</f>
        <v>0.55000000000000004</v>
      </c>
      <c r="J13" s="61">
        <f>IF(ELC_EGP!I$30="","",ELC_EGP!I$30)</f>
        <v>0.55000000000000004</v>
      </c>
      <c r="K13" s="62">
        <f>IF(ELC_EGP!J$30="","",ELC_EGP!J$30)</f>
        <v>2013</v>
      </c>
      <c r="L13" s="106">
        <f>IF(ELC_EGP!K$30="","",ELC_EGP!K$30)+SUM($AA13:$AB13)</f>
        <v>1601.5258714841593</v>
      </c>
      <c r="M13" s="106">
        <f>IF(ELC_EGP!L$30="","",ELC_EGP!L$30)+SUM($AA13:$AB13)</f>
        <v>1601.5258714841593</v>
      </c>
      <c r="N13" s="106">
        <f>IF(ELC_EGP!M$30="","",ELC_EGP!M$30)+SUM($AA13:$AB13)</f>
        <v>1601.5258714841593</v>
      </c>
      <c r="O13" s="106">
        <f>IF(ELC_EGP!N$30="","",ELC_EGP!N$30)+SUM($AA13:$AB13)</f>
        <v>1601.5258714841593</v>
      </c>
      <c r="P13" s="106">
        <f>IF(ELC_EGP!O$30="","",ELC_EGP!O$30)+SUM($AA13:$AB13)</f>
        <v>1601.5258714841593</v>
      </c>
      <c r="Q13" s="106">
        <f>IF(ELC_EGP!P$30="","",ELC_EGP!P$30)</f>
        <v>37.5</v>
      </c>
      <c r="R13" s="106">
        <f>IF(ELC_EGP!Q$30="","",ELC_EGP!Q$30)</f>
        <v>37.5</v>
      </c>
      <c r="S13" s="106">
        <f>IF(ELC_EGP!R$30="","",ELC_EGP!R$30)</f>
        <v>37.5</v>
      </c>
      <c r="T13" s="106">
        <f>IF(ELC_EGP!S$30="","",ELC_EGP!S$30)</f>
        <v>37.5</v>
      </c>
      <c r="U13" s="106">
        <f>IF(ELC_EGP!T$30="","",ELC_EGP!T$30)</f>
        <v>37.5</v>
      </c>
      <c r="V13" s="107">
        <f>IF(ELC_EGP!U$30="","",ELC_EGP!U$30)+SUM($AC13:$AD13)</f>
        <v>0.24714745993078668</v>
      </c>
      <c r="W13" s="107">
        <f>IF(ELC_EGP!V$30="","",ELC_EGP!V$30)+SUM($AC13:$AD13)</f>
        <v>0.24714745993078668</v>
      </c>
      <c r="X13" s="107">
        <f>IF(ELC_EGP!W$30="","",ELC_EGP!W$30)+SUM($AC13:$AD13)</f>
        <v>0.24714745993078668</v>
      </c>
      <c r="Y13" s="107">
        <f>IF(ELC_EGP!X$30="","",ELC_EGP!X$30)+SUM($AC13:$AD13)</f>
        <v>0.24714745993078668</v>
      </c>
      <c r="Z13" s="107">
        <f>IF(ELC_EGP!Y$30="","",ELC_EGP!Y$30)+SUM($AC13:$AD13)</f>
        <v>0.24714745993078668</v>
      </c>
      <c r="AA13" s="110">
        <f>51.846136548894*(131.215852099895/100)</f>
        <v>68.030349853506294</v>
      </c>
      <c r="AB13" s="110">
        <f>25.5270389168779*(131.215852099895/100)</f>
        <v>33.495521630653151</v>
      </c>
      <c r="AC13" s="127">
        <f>0.0932556484566934*(131.215852099895/100)</f>
        <v>0.12236619375373278</v>
      </c>
      <c r="AD13" s="127">
        <f>0.0493699999964453*(131.215852099895/100)</f>
        <v>6.4781266177053889E-2</v>
      </c>
      <c r="AE13" s="62">
        <f>IF(ELC_EGP!Z$30="","",ELC_EGP!Z$30)</f>
        <v>30</v>
      </c>
      <c r="AF13" s="63">
        <f>IF(ELC_EGP!AC$30="","",ELC_EGP!AC$30)</f>
        <v>31.536000000000001</v>
      </c>
      <c r="AG13" s="61">
        <f>IF(ELC_EGP!AD$30="","",ELC_EGP!AD$30)</f>
        <v>0.9</v>
      </c>
      <c r="AH13" s="61">
        <f>IF(ELC_EGP!AE$30="","",ELC_EGP!AE$30)</f>
        <v>0.9</v>
      </c>
      <c r="AI13" s="61">
        <f>IF(ELC_EGP!AF$30="","",ELC_EGP!AF$30)</f>
        <v>0.9</v>
      </c>
      <c r="AJ13" s="61">
        <f>IF(ELC_EGP!AG$30="","",ELC_EGP!AG$30)</f>
        <v>0.9</v>
      </c>
      <c r="AK13" s="61">
        <f>IF(ELC_EGP!AH$30="","",ELC_EGP!AH$30)</f>
        <v>0.9</v>
      </c>
      <c r="AL13" s="101">
        <v>6.7320000000000002</v>
      </c>
      <c r="AM13" s="101">
        <v>49.368000000000002</v>
      </c>
      <c r="AO13" s="93"/>
      <c r="AP13" s="94" t="str">
        <f t="shared" si="2"/>
        <v>EPPGas_04_CCS-Cork1</v>
      </c>
      <c r="AQ13" s="94" t="str">
        <f t="shared" si="3"/>
        <v>New Power Plant - CCGT advanced CCS post combustion_Cork Kinsale</v>
      </c>
      <c r="AR13" s="94" t="s">
        <v>109</v>
      </c>
      <c r="AS13" s="94" t="s">
        <v>2</v>
      </c>
      <c r="AT13" s="83" t="s">
        <v>145</v>
      </c>
      <c r="AU13" s="93"/>
      <c r="AV13" s="93"/>
      <c r="BG13" s="87" t="s">
        <v>168</v>
      </c>
    </row>
    <row r="14" spans="2:59">
      <c r="B14" s="59" t="s">
        <v>243</v>
      </c>
      <c r="C14" s="67" t="str">
        <f t="shared" si="0"/>
        <v>New Power Plant - CCGT advanced CCS post combustion_Cork Spanish Point</v>
      </c>
      <c r="D14" s="67" t="s">
        <v>134</v>
      </c>
      <c r="E14" s="59" t="str">
        <f t="shared" si="1"/>
        <v>ELCC, Sink_ELCCO2N</v>
      </c>
      <c r="F14" s="61">
        <f>IF(ELC_EGP!E$30="","",ELC_EGP!E$30)</f>
        <v>0.5</v>
      </c>
      <c r="G14" s="61">
        <f>IF(ELC_EGP!F$30="","",ELC_EGP!F$30)</f>
        <v>0.52</v>
      </c>
      <c r="H14" s="61">
        <f>IF(ELC_EGP!G$30="","",ELC_EGP!G$30)</f>
        <v>0.55000000000000004</v>
      </c>
      <c r="I14" s="61">
        <f>IF(ELC_EGP!H$30="","",ELC_EGP!H$30)</f>
        <v>0.55000000000000004</v>
      </c>
      <c r="J14" s="61">
        <f>IF(ELC_EGP!I$30="","",ELC_EGP!I$30)</f>
        <v>0.55000000000000004</v>
      </c>
      <c r="K14" s="62">
        <f>IF(ELC_EGP!J$30="","",ELC_EGP!J$30)</f>
        <v>2013</v>
      </c>
      <c r="L14" s="106">
        <f>IF(ELC_EGP!K$30="","",ELC_EGP!K$30)+SUM($AA14:$AB14)</f>
        <v>2609.5521807077512</v>
      </c>
      <c r="M14" s="106">
        <f>IF(ELC_EGP!L$30="","",ELC_EGP!L$30)+SUM($AA14:$AB14)</f>
        <v>2609.5521807077512</v>
      </c>
      <c r="N14" s="106">
        <f>IF(ELC_EGP!M$30="","",ELC_EGP!M$30)+SUM($AA14:$AB14)</f>
        <v>2609.5521807077512</v>
      </c>
      <c r="O14" s="106">
        <f>IF(ELC_EGP!N$30="","",ELC_EGP!N$30)+SUM($AA14:$AB14)</f>
        <v>2609.5521807077512</v>
      </c>
      <c r="P14" s="106">
        <f>IF(ELC_EGP!O$30="","",ELC_EGP!O$30)+SUM($AA14:$AB14)</f>
        <v>2609.5521807077512</v>
      </c>
      <c r="Q14" s="106">
        <f>IF(ELC_EGP!P$30="","",ELC_EGP!P$30)</f>
        <v>37.5</v>
      </c>
      <c r="R14" s="106">
        <f>IF(ELC_EGP!Q$30="","",ELC_EGP!Q$30)</f>
        <v>37.5</v>
      </c>
      <c r="S14" s="106">
        <f>IF(ELC_EGP!R$30="","",ELC_EGP!R$30)</f>
        <v>37.5</v>
      </c>
      <c r="T14" s="106">
        <f>IF(ELC_EGP!S$30="","",ELC_EGP!S$30)</f>
        <v>37.5</v>
      </c>
      <c r="U14" s="106">
        <f>IF(ELC_EGP!T$30="","",ELC_EGP!T$30)</f>
        <v>37.5</v>
      </c>
      <c r="V14" s="107">
        <f>IF(ELC_EGP!U$30="","",ELC_EGP!U$30)+SUM($AC14:$AD14)</f>
        <v>0.76539312097108825</v>
      </c>
      <c r="W14" s="107">
        <f>IF(ELC_EGP!V$30="","",ELC_EGP!V$30)+SUM($AC14:$AD14)</f>
        <v>0.76539312097108825</v>
      </c>
      <c r="X14" s="107">
        <f>IF(ELC_EGP!W$30="","",ELC_EGP!W$30)+SUM($AC14:$AD14)</f>
        <v>0.76539312097108825</v>
      </c>
      <c r="Y14" s="107">
        <f>IF(ELC_EGP!X$30="","",ELC_EGP!X$30)+SUM($AC14:$AD14)</f>
        <v>0.76539312097108825</v>
      </c>
      <c r="Z14" s="107">
        <f>IF(ELC_EGP!Y$30="","",ELC_EGP!Y$30)+SUM($AC14:$AD14)</f>
        <v>0.76539312097108825</v>
      </c>
      <c r="AA14" s="110">
        <f>794.539013969699*(131.215852099895/100)</f>
        <v>1042.5611374464449</v>
      </c>
      <c r="AB14" s="110">
        <f>51.0540778337558*(131.215852099895/100)</f>
        <v>66.991043261306302</v>
      </c>
      <c r="AC14" s="127">
        <f>0.446590938720387*(131.215852099895/100)</f>
        <v>0.5859981056428758</v>
      </c>
      <c r="AD14" s="127">
        <f>0.0909913043412747*(131.215852099895/100)</f>
        <v>0.11939501532821234</v>
      </c>
      <c r="AE14" s="62">
        <f>IF(ELC_EGP!Z$30="","",ELC_EGP!Z$30)</f>
        <v>30</v>
      </c>
      <c r="AF14" s="63">
        <f>IF(ELC_EGP!AC$30="","",ELC_EGP!AC$30)</f>
        <v>31.536000000000001</v>
      </c>
      <c r="AG14" s="61">
        <f>IF(ELC_EGP!AD$30="","",ELC_EGP!AD$30)</f>
        <v>0.9</v>
      </c>
      <c r="AH14" s="61">
        <f>IF(ELC_EGP!AE$30="","",ELC_EGP!AE$30)</f>
        <v>0.9</v>
      </c>
      <c r="AI14" s="61">
        <f>IF(ELC_EGP!AF$30="","",ELC_EGP!AF$30)</f>
        <v>0.9</v>
      </c>
      <c r="AJ14" s="61">
        <f>IF(ELC_EGP!AG$30="","",ELC_EGP!AG$30)</f>
        <v>0.9</v>
      </c>
      <c r="AK14" s="61">
        <f>IF(ELC_EGP!AH$30="","",ELC_EGP!AH$30)</f>
        <v>0.9</v>
      </c>
      <c r="AL14" s="101">
        <v>6.7320000000000002</v>
      </c>
      <c r="AM14" s="101">
        <v>49.368000000000002</v>
      </c>
      <c r="AO14" s="93"/>
      <c r="AP14" s="94" t="str">
        <f t="shared" si="2"/>
        <v>EPPGas_04_CCS-Cork2</v>
      </c>
      <c r="AQ14" s="94" t="str">
        <f t="shared" si="3"/>
        <v>New Power Plant - CCGT advanced CCS post combustion_Cork Spanish Point</v>
      </c>
      <c r="AR14" s="94" t="s">
        <v>109</v>
      </c>
      <c r="AS14" s="94" t="s">
        <v>2</v>
      </c>
      <c r="AT14" s="83" t="s">
        <v>145</v>
      </c>
      <c r="AU14" s="93"/>
      <c r="AV14" s="93"/>
      <c r="BG14" s="87" t="s">
        <v>169</v>
      </c>
    </row>
    <row r="15" spans="2:59">
      <c r="B15" s="59" t="s">
        <v>244</v>
      </c>
      <c r="C15" s="67" t="str">
        <f t="shared" si="0"/>
        <v>New Power Plant - IGCC peat CCS pre combustion_Offaly Kinsale</v>
      </c>
      <c r="D15" s="67" t="s">
        <v>150</v>
      </c>
      <c r="E15" s="59" t="str">
        <f t="shared" si="1"/>
        <v>ELCC, Sink_ELCCO2N</v>
      </c>
      <c r="F15" s="61">
        <f>IF(ELC_EGP!E$34="","",ELC_EGP!E$34)</f>
        <v>0.35</v>
      </c>
      <c r="G15" s="61">
        <f>IF(ELC_EGP!F$34="","",ELC_EGP!F$34)</f>
        <v>0.37</v>
      </c>
      <c r="H15" s="61">
        <f>IF(ELC_EGP!G$34="","",ELC_EGP!G$34)</f>
        <v>0.4</v>
      </c>
      <c r="I15" s="61">
        <f>IF(ELC_EGP!H$34="","",ELC_EGP!H$34)</f>
        <v>0.41</v>
      </c>
      <c r="J15" s="61">
        <f>IF(ELC_EGP!I$34="","",ELC_EGP!I$34)</f>
        <v>0.44</v>
      </c>
      <c r="K15" s="62">
        <f>IF(ELC_EGP!J$34="","",ELC_EGP!J$34)</f>
        <v>2013</v>
      </c>
      <c r="L15" s="106">
        <f>IF(ELC_EGP!K$35="","",ELC_EGP!K$35)+SUM($AA15:$AB15)</f>
        <v>5013.8169826521962</v>
      </c>
      <c r="M15" s="106">
        <f>IF(ELC_EGP!L$35="","",ELC_EGP!L$35)+SUM($AA15:$AB15)</f>
        <v>4883.8169826521962</v>
      </c>
      <c r="N15" s="106">
        <f>IF(ELC_EGP!M$35="","",ELC_EGP!M$35)+SUM($AA15:$AB15)</f>
        <v>4883.8169826521962</v>
      </c>
      <c r="O15" s="106">
        <f>IF(ELC_EGP!N$35="","",ELC_EGP!N$35)+SUM($AA15:$AB15)</f>
        <v>4883.8169826521962</v>
      </c>
      <c r="P15" s="106">
        <f>IF(ELC_EGP!O$35="","",ELC_EGP!O$35)+SUM($AA15:$AB15)</f>
        <v>4883.8169826521962</v>
      </c>
      <c r="Q15" s="106">
        <f>IF(ELC_EGP!P$34="","",ELC_EGP!P$34)</f>
        <v>93</v>
      </c>
      <c r="R15" s="106">
        <f>IF(ELC_EGP!Q$34="","",ELC_EGP!Q$34)</f>
        <v>86.55</v>
      </c>
      <c r="S15" s="106">
        <f>IF(ELC_EGP!R$34="","",ELC_EGP!R$34)</f>
        <v>84.75</v>
      </c>
      <c r="T15" s="106">
        <f>IF(ELC_EGP!S$34="","",ELC_EGP!S$34)</f>
        <v>84.75</v>
      </c>
      <c r="U15" s="106">
        <f>IF(ELC_EGP!T$34="","",ELC_EGP!T$34)</f>
        <v>84.75</v>
      </c>
      <c r="V15" s="107">
        <f>IF(ELC_EGP!U$35="","",ELC_EGP!U$35)+SUM($AC15:$AD15)</f>
        <v>1.2127330896025046</v>
      </c>
      <c r="W15" s="107">
        <f>IF(ELC_EGP!V$35="","",ELC_EGP!V$35)+SUM($AC15:$AD15)</f>
        <v>1.2023330896025044</v>
      </c>
      <c r="X15" s="107">
        <f>IF(ELC_EGP!W$35="","",ELC_EGP!W$35)+SUM($AC15:$AD15)</f>
        <v>1.2023330896025044</v>
      </c>
      <c r="Y15" s="107">
        <f>IF(ELC_EGP!X$35="","",ELC_EGP!X$35)+SUM($AC15:$AD15)</f>
        <v>1.2023330896025044</v>
      </c>
      <c r="Z15" s="107">
        <f>IF(ELC_EGP!Y$35="","",ELC_EGP!Y$35)+SUM($AC15:$AD15)</f>
        <v>1.2023330896025044</v>
      </c>
      <c r="AA15" s="110">
        <f>301.406974763073*(131.215852099895/100)</f>
        <v>395.49373022388113</v>
      </c>
      <c r="AB15" s="110">
        <f>90.1745105753192*(131.215852099895/100)</f>
        <v>118.32325242831497</v>
      </c>
      <c r="AC15" s="127">
        <f>0.558879176973221*(131.215852099895/100)</f>
        <v>0.73333807427429221</v>
      </c>
      <c r="AD15" s="127">
        <f>0.0909913043412747*(131.215852099895/100)</f>
        <v>0.11939501532821234</v>
      </c>
      <c r="AE15" s="62">
        <f>IF(ELC_EGP!Z$34="","",ELC_EGP!Z$34)</f>
        <v>35</v>
      </c>
      <c r="AF15" s="63">
        <f>IF(ELC_EGP!AC$34="","",ELC_EGP!AC$34)</f>
        <v>31.536000000000001</v>
      </c>
      <c r="AG15" s="61">
        <f>IF(ELC_EGP!AD$34="","",ELC_EGP!AD$34)</f>
        <v>0.9</v>
      </c>
      <c r="AH15" s="61">
        <f>IF(ELC_EGP!AE$34="","",ELC_EGP!AE$34)</f>
        <v>0.9</v>
      </c>
      <c r="AI15" s="61">
        <f>IF(ELC_EGP!AF$34="","",ELC_EGP!AF$34)</f>
        <v>0.9</v>
      </c>
      <c r="AJ15" s="61">
        <f>IF(ELC_EGP!AG$34="","",ELC_EGP!AG$34)</f>
        <v>0.9</v>
      </c>
      <c r="AK15" s="61">
        <f>IF(ELC_EGP!AH$34="","",ELC_EGP!AH$34)</f>
        <v>0.9</v>
      </c>
      <c r="AL15" s="101">
        <v>12.144</v>
      </c>
      <c r="AM15" s="101">
        <v>95.855999999999995</v>
      </c>
      <c r="AO15" s="93"/>
      <c r="AP15" s="93" t="str">
        <f t="shared" si="2"/>
        <v>EPPPea_05_CCS-Offaly1</v>
      </c>
      <c r="AQ15" s="93" t="str">
        <f t="shared" si="3"/>
        <v>New Power Plant - IGCC peat CCS pre combustion_Offaly Kinsale</v>
      </c>
      <c r="AR15" s="94" t="s">
        <v>109</v>
      </c>
      <c r="AS15" s="94" t="s">
        <v>2</v>
      </c>
      <c r="AT15" s="83" t="s">
        <v>145</v>
      </c>
      <c r="AU15" s="93"/>
      <c r="AV15" s="93"/>
      <c r="BG15" s="87" t="s">
        <v>172</v>
      </c>
    </row>
    <row r="16" spans="2:59">
      <c r="B16" s="59" t="s">
        <v>245</v>
      </c>
      <c r="C16" s="67" t="str">
        <f t="shared" si="0"/>
        <v>New Power Plant - IGCC peat CCS pre combustion_Offaly East Irish Sea</v>
      </c>
      <c r="D16" s="67" t="s">
        <v>150</v>
      </c>
      <c r="E16" s="59" t="str">
        <f t="shared" si="1"/>
        <v>ELCC, Sink_ELCCO2N</v>
      </c>
      <c r="F16" s="61">
        <f>IF(ELC_EGP!E$34="","",ELC_EGP!E$34)</f>
        <v>0.35</v>
      </c>
      <c r="G16" s="61">
        <f>IF(ELC_EGP!F$34="","",ELC_EGP!F$34)</f>
        <v>0.37</v>
      </c>
      <c r="H16" s="61">
        <f>IF(ELC_EGP!G$34="","",ELC_EGP!G$34)</f>
        <v>0.4</v>
      </c>
      <c r="I16" s="61">
        <f>IF(ELC_EGP!H$34="","",ELC_EGP!H$34)</f>
        <v>0.41</v>
      </c>
      <c r="J16" s="61">
        <f>IF(ELC_EGP!I$34="","",ELC_EGP!I$34)</f>
        <v>0.44</v>
      </c>
      <c r="K16" s="62">
        <f>IF(ELC_EGP!J$34="","",ELC_EGP!J$34)</f>
        <v>2013</v>
      </c>
      <c r="L16" s="106">
        <f>IF(ELC_EGP!K$35="","",ELC_EGP!K$35)+SUM($AA16:$AB16)</f>
        <v>5165.7907106963139</v>
      </c>
      <c r="M16" s="106">
        <f>IF(ELC_EGP!L$35="","",ELC_EGP!L$35)+SUM($AA16:$AB16)</f>
        <v>5035.7907106963139</v>
      </c>
      <c r="N16" s="106">
        <f>IF(ELC_EGP!M$35="","",ELC_EGP!M$35)+SUM($AA16:$AB16)</f>
        <v>5035.7907106963139</v>
      </c>
      <c r="O16" s="106">
        <f>IF(ELC_EGP!N$35="","",ELC_EGP!N$35)+SUM($AA16:$AB16)</f>
        <v>5035.7907106963139</v>
      </c>
      <c r="P16" s="106">
        <f>IF(ELC_EGP!O$35="","",ELC_EGP!O$35)+SUM($AA16:$AB16)</f>
        <v>5035.7907106963139</v>
      </c>
      <c r="Q16" s="106">
        <f>IF(ELC_EGP!P$34="","",ELC_EGP!P$34)</f>
        <v>93</v>
      </c>
      <c r="R16" s="106">
        <f>IF(ELC_EGP!Q$34="","",ELC_EGP!Q$34)</f>
        <v>86.55</v>
      </c>
      <c r="S16" s="106">
        <f>IF(ELC_EGP!R$34="","",ELC_EGP!R$34)</f>
        <v>84.75</v>
      </c>
      <c r="T16" s="106">
        <f>IF(ELC_EGP!S$34="","",ELC_EGP!S$34)</f>
        <v>84.75</v>
      </c>
      <c r="U16" s="106">
        <f>IF(ELC_EGP!T$34="","",ELC_EGP!T$34)</f>
        <v>84.75</v>
      </c>
      <c r="V16" s="107">
        <f>IF(ELC_EGP!U$35="","",ELC_EGP!U$35)+SUM($AC16:$AD16)</f>
        <v>1.1168841870192425</v>
      </c>
      <c r="W16" s="107">
        <f>IF(ELC_EGP!V$35="","",ELC_EGP!V$35)+SUM($AC16:$AD16)</f>
        <v>1.1064841870192423</v>
      </c>
      <c r="X16" s="107">
        <f>IF(ELC_EGP!W$35="","",ELC_EGP!W$35)+SUM($AC16:$AD16)</f>
        <v>1.1064841870192423</v>
      </c>
      <c r="Y16" s="107">
        <f>IF(ELC_EGP!X$35="","",ELC_EGP!X$35)+SUM($AC16:$AD16)</f>
        <v>1.1064841870192423</v>
      </c>
      <c r="Z16" s="107">
        <f>IF(ELC_EGP!Y$35="","",ELC_EGP!Y$35)+SUM($AC16:$AD16)</f>
        <v>1.1064841870192423</v>
      </c>
      <c r="AA16" s="110">
        <f>417.22661515867*(131.215852099895/100)</f>
        <v>547.4674582679985</v>
      </c>
      <c r="AB16" s="110">
        <f>90.1745105753192*(131.215852099895/100)</f>
        <v>118.32325242831497</v>
      </c>
      <c r="AC16" s="127">
        <f>0.485832436774261*(131.215852099895/100)</f>
        <v>0.63748917169103014</v>
      </c>
      <c r="AD16" s="127">
        <f>0.0909913043412747*(131.215852099895/100)</f>
        <v>0.11939501532821234</v>
      </c>
      <c r="AE16" s="62">
        <f>IF(ELC_EGP!Z$34="","",ELC_EGP!Z$34)</f>
        <v>35</v>
      </c>
      <c r="AF16" s="63">
        <f>IF(ELC_EGP!AC$34="","",ELC_EGP!AC$34)</f>
        <v>31.536000000000001</v>
      </c>
      <c r="AG16" s="61">
        <f>IF(ELC_EGP!AD$34="","",ELC_EGP!AD$34)</f>
        <v>0.9</v>
      </c>
      <c r="AH16" s="61">
        <f>IF(ELC_EGP!AE$34="","",ELC_EGP!AE$34)</f>
        <v>0.9</v>
      </c>
      <c r="AI16" s="61">
        <f>IF(ELC_EGP!AF$34="","",ELC_EGP!AF$34)</f>
        <v>0.9</v>
      </c>
      <c r="AJ16" s="61">
        <f>IF(ELC_EGP!AG$34="","",ELC_EGP!AG$34)</f>
        <v>0.9</v>
      </c>
      <c r="AK16" s="61">
        <f>IF(ELC_EGP!AH$34="","",ELC_EGP!AH$34)</f>
        <v>0.9</v>
      </c>
      <c r="AL16" s="101">
        <v>12.144</v>
      </c>
      <c r="AM16" s="101">
        <v>95.855999999999995</v>
      </c>
      <c r="AO16" s="93"/>
      <c r="AP16" s="93" t="str">
        <f t="shared" si="2"/>
        <v>EPPPea_05_CCS-Offaly2</v>
      </c>
      <c r="AQ16" s="93" t="str">
        <f t="shared" si="3"/>
        <v>New Power Plant - IGCC peat CCS pre combustion_Offaly East Irish Sea</v>
      </c>
      <c r="AR16" s="94" t="s">
        <v>109</v>
      </c>
      <c r="AS16" s="94" t="s">
        <v>2</v>
      </c>
      <c r="AT16" s="83" t="s">
        <v>145</v>
      </c>
      <c r="AU16" s="93"/>
      <c r="AV16" s="93"/>
      <c r="BG16" s="87" t="s">
        <v>173</v>
      </c>
    </row>
    <row r="17" spans="2:59">
      <c r="B17" s="59" t="s">
        <v>246</v>
      </c>
      <c r="C17" s="67" t="str">
        <f t="shared" si="0"/>
        <v>New Power Plant - IGCC peat CCS pre combustion_Offaly Central Irish Sea</v>
      </c>
      <c r="D17" s="67" t="s">
        <v>150</v>
      </c>
      <c r="E17" s="59" t="str">
        <f t="shared" si="1"/>
        <v>ELCC, Sink_ELCCO2N</v>
      </c>
      <c r="F17" s="61">
        <f>IF(ELC_EGP!E$34="","",ELC_EGP!E$34)</f>
        <v>0.35</v>
      </c>
      <c r="G17" s="61">
        <f>IF(ELC_EGP!F$34="","",ELC_EGP!F$34)</f>
        <v>0.37</v>
      </c>
      <c r="H17" s="61">
        <f>IF(ELC_EGP!G$34="","",ELC_EGP!G$34)</f>
        <v>0.4</v>
      </c>
      <c r="I17" s="61">
        <f>IF(ELC_EGP!H$34="","",ELC_EGP!H$34)</f>
        <v>0.41</v>
      </c>
      <c r="J17" s="61">
        <f>IF(ELC_EGP!I$34="","",ELC_EGP!I$34)</f>
        <v>0.44</v>
      </c>
      <c r="K17" s="62">
        <f>IF(ELC_EGP!J$34="","",ELC_EGP!J$34)</f>
        <v>2013</v>
      </c>
      <c r="L17" s="106">
        <f>IF(ELC_EGP!K$35="","",ELC_EGP!K$35)+SUM($AA17:$AB17)</f>
        <v>5072.6197381021466</v>
      </c>
      <c r="M17" s="106">
        <f>IF(ELC_EGP!L$35="","",ELC_EGP!L$35)+SUM($AA17:$AB17)</f>
        <v>4942.6197381021466</v>
      </c>
      <c r="N17" s="106">
        <f>IF(ELC_EGP!M$35="","",ELC_EGP!M$35)+SUM($AA17:$AB17)</f>
        <v>4942.6197381021466</v>
      </c>
      <c r="O17" s="106">
        <f>IF(ELC_EGP!N$35="","",ELC_EGP!N$35)+SUM($AA17:$AB17)</f>
        <v>4942.6197381021466</v>
      </c>
      <c r="P17" s="106">
        <f>IF(ELC_EGP!O$35="","",ELC_EGP!O$35)+SUM($AA17:$AB17)</f>
        <v>4942.6197381021466</v>
      </c>
      <c r="Q17" s="106">
        <f>IF(ELC_EGP!P$34="","",ELC_EGP!P$34)</f>
        <v>93</v>
      </c>
      <c r="R17" s="106">
        <f>IF(ELC_EGP!Q$34="","",ELC_EGP!Q$34)</f>
        <v>86.55</v>
      </c>
      <c r="S17" s="106">
        <f>IF(ELC_EGP!R$34="","",ELC_EGP!R$34)</f>
        <v>84.75</v>
      </c>
      <c r="T17" s="106">
        <f>IF(ELC_EGP!S$34="","",ELC_EGP!S$34)</f>
        <v>84.75</v>
      </c>
      <c r="U17" s="106">
        <f>IF(ELC_EGP!T$34="","",ELC_EGP!T$34)</f>
        <v>84.75</v>
      </c>
      <c r="V17" s="107">
        <f>IF(ELC_EGP!U$35="","",ELC_EGP!U$35)+SUM($AC17:$AD17)</f>
        <v>1.041708577150017</v>
      </c>
      <c r="W17" s="107">
        <f>IF(ELC_EGP!V$35="","",ELC_EGP!V$35)+SUM($AC17:$AD17)</f>
        <v>1.0313085771500172</v>
      </c>
      <c r="X17" s="107">
        <f>IF(ELC_EGP!W$35="","",ELC_EGP!W$35)+SUM($AC17:$AD17)</f>
        <v>1.0313085771500172</v>
      </c>
      <c r="Y17" s="107">
        <f>IF(ELC_EGP!X$35="","",ELC_EGP!X$35)+SUM($AC17:$AD17)</f>
        <v>1.0313085771500172</v>
      </c>
      <c r="Z17" s="107">
        <f>IF(ELC_EGP!Y$35="","",ELC_EGP!Y$35)+SUM($AC17:$AD17)</f>
        <v>1.0313085771500172</v>
      </c>
      <c r="AA17" s="110">
        <f>346.220733549765*(131.215852099895/100)</f>
        <v>454.29648567383157</v>
      </c>
      <c r="AB17" s="110">
        <f>90.1745105753192*(131.215852099895/100)</f>
        <v>118.32325242831497</v>
      </c>
      <c r="AC17" s="127">
        <f>0.4285408758339*(131.215852099895/100)</f>
        <v>0.56231356182180481</v>
      </c>
      <c r="AD17" s="127">
        <f>0.0909913043412747*(131.215852099895/100)</f>
        <v>0.11939501532821234</v>
      </c>
      <c r="AE17" s="62">
        <f>IF(ELC_EGP!Z$34="","",ELC_EGP!Z$34)</f>
        <v>35</v>
      </c>
      <c r="AF17" s="63">
        <f>IF(ELC_EGP!AC$34="","",ELC_EGP!AC$34)</f>
        <v>31.536000000000001</v>
      </c>
      <c r="AG17" s="61">
        <f>IF(ELC_EGP!AD$34="","",ELC_EGP!AD$34)</f>
        <v>0.9</v>
      </c>
      <c r="AH17" s="61">
        <f>IF(ELC_EGP!AE$34="","",ELC_EGP!AE$34)</f>
        <v>0.9</v>
      </c>
      <c r="AI17" s="61">
        <f>IF(ELC_EGP!AF$34="","",ELC_EGP!AF$34)</f>
        <v>0.9</v>
      </c>
      <c r="AJ17" s="61">
        <f>IF(ELC_EGP!AG$34="","",ELC_EGP!AG$34)</f>
        <v>0.9</v>
      </c>
      <c r="AK17" s="61">
        <f>IF(ELC_EGP!AH$34="","",ELC_EGP!AH$34)</f>
        <v>0.9</v>
      </c>
      <c r="AL17" s="101">
        <v>12.144</v>
      </c>
      <c r="AM17" s="101">
        <v>95.855999999999995</v>
      </c>
      <c r="AO17" s="93"/>
      <c r="AP17" s="93" t="str">
        <f t="shared" si="2"/>
        <v>EPPPea_05_CCS-Offaly3</v>
      </c>
      <c r="AQ17" s="93" t="str">
        <f t="shared" si="3"/>
        <v>New Power Plant - IGCC peat CCS pre combustion_Offaly Central Irish Sea</v>
      </c>
      <c r="AR17" s="94" t="s">
        <v>109</v>
      </c>
      <c r="AS17" s="94" t="s">
        <v>2</v>
      </c>
      <c r="AT17" s="83" t="s">
        <v>145</v>
      </c>
      <c r="AU17" s="93"/>
      <c r="AV17" s="93"/>
      <c r="BG17" s="87" t="s">
        <v>174</v>
      </c>
    </row>
    <row r="18" spans="2:59">
      <c r="B18" s="59" t="s">
        <v>235</v>
      </c>
      <c r="C18" s="67" t="str">
        <f t="shared" si="0"/>
        <v>New Power Plant - CCGT advanced CCS post combustion_Dublin East Irish Sea</v>
      </c>
      <c r="D18" s="67" t="s">
        <v>134</v>
      </c>
      <c r="E18" s="59" t="str">
        <f t="shared" si="1"/>
        <v>ELCC, Sink_ELCCO2N</v>
      </c>
      <c r="F18" s="61">
        <f>IF(ELC_EGP!E$30="","",ELC_EGP!E$30)</f>
        <v>0.5</v>
      </c>
      <c r="G18" s="61">
        <f>IF(ELC_EGP!F$30="","",ELC_EGP!F$30)</f>
        <v>0.52</v>
      </c>
      <c r="H18" s="61">
        <f>IF(ELC_EGP!G$30="","",ELC_EGP!G$30)</f>
        <v>0.55000000000000004</v>
      </c>
      <c r="I18" s="61">
        <f>IF(ELC_EGP!H$30="","",ELC_EGP!H$30)</f>
        <v>0.55000000000000004</v>
      </c>
      <c r="J18" s="61">
        <f>IF(ELC_EGP!I$30="","",ELC_EGP!I$30)</f>
        <v>0.55000000000000004</v>
      </c>
      <c r="K18" s="62">
        <f>IF(ELC_EGP!J$30="","",ELC_EGP!J$30)</f>
        <v>2013</v>
      </c>
      <c r="L18" s="106">
        <f>IF(ELC_EGP!K$30="","",ELC_EGP!K$30)+SUM($AA18:$AB18)</f>
        <v>1858.6566965995676</v>
      </c>
      <c r="M18" s="106">
        <f>IF(ELC_EGP!L$30="","",ELC_EGP!L$30)+SUM($AA18:$AB18)</f>
        <v>1858.6566965995676</v>
      </c>
      <c r="N18" s="106">
        <f>IF(ELC_EGP!M$30="","",ELC_EGP!M$30)+SUM($AA18:$AB18)</f>
        <v>1858.6566965995676</v>
      </c>
      <c r="O18" s="106">
        <f>IF(ELC_EGP!N$30="","",ELC_EGP!N$30)+SUM($AA18:$AB18)</f>
        <v>1858.6566965995676</v>
      </c>
      <c r="P18" s="106">
        <f>IF(ELC_EGP!O$30="","",ELC_EGP!O$30)+SUM($AA18:$AB18)</f>
        <v>1858.6566965995676</v>
      </c>
      <c r="Q18" s="106">
        <f>IF(ELC_EGP!P$30="","",ELC_EGP!P$30)</f>
        <v>37.5</v>
      </c>
      <c r="R18" s="106">
        <f>IF(ELC_EGP!Q$30="","",ELC_EGP!Q$30)</f>
        <v>37.5</v>
      </c>
      <c r="S18" s="106">
        <f>IF(ELC_EGP!R$30="","",ELC_EGP!R$30)</f>
        <v>37.5</v>
      </c>
      <c r="T18" s="106">
        <f>IF(ELC_EGP!S$30="","",ELC_EGP!S$30)</f>
        <v>37.5</v>
      </c>
      <c r="U18" s="106">
        <f>IF(ELC_EGP!T$30="","",ELC_EGP!T$30)</f>
        <v>37.5</v>
      </c>
      <c r="V18" s="107">
        <f>IF(ELC_EGP!U$30="","",ELC_EGP!U$30)+SUM($AC18:$AD18)</f>
        <v>0.24714745993078668</v>
      </c>
      <c r="W18" s="107">
        <f>IF(ELC_EGP!V$30="","",ELC_EGP!V$30)+SUM($AC18:$AD18)</f>
        <v>0.24714745993078668</v>
      </c>
      <c r="X18" s="107">
        <f>IF(ELC_EGP!W$30="","",ELC_EGP!W$30)+SUM($AC18:$AD18)</f>
        <v>0.24714745993078668</v>
      </c>
      <c r="Y18" s="107">
        <f>IF(ELC_EGP!X$30="","",ELC_EGP!X$30)+SUM($AC18:$AD18)</f>
        <v>0.24714745993078668</v>
      </c>
      <c r="Z18" s="107">
        <f>IF(ELC_EGP!Y$30="","",ELC_EGP!Y$30)+SUM($AC18:$AD18)</f>
        <v>0.24714745993078668</v>
      </c>
      <c r="AA18" s="110">
        <f>222.27928155831*(131.215852099895/100)</f>
        <v>291.66565333826139</v>
      </c>
      <c r="AB18" s="110">
        <f>51.0540778337558*(131.215852099895/100)</f>
        <v>66.991043261306302</v>
      </c>
      <c r="AC18" s="127">
        <f>0.0932556484566934*(131.215852099895/100)</f>
        <v>0.12236619375373278</v>
      </c>
      <c r="AD18" s="127">
        <f>0.0493699999964453*(131.215852099895/100)</f>
        <v>6.4781266177053889E-2</v>
      </c>
      <c r="AE18" s="62">
        <f>IF(ELC_EGP!Z$30="","",ELC_EGP!Z$30)</f>
        <v>30</v>
      </c>
      <c r="AF18" s="63">
        <f>IF(ELC_EGP!AC$30="","",ELC_EGP!AC$30)</f>
        <v>31.536000000000001</v>
      </c>
      <c r="AG18" s="61">
        <f>IF(ELC_EGP!AD$30="","",ELC_EGP!AD$30)</f>
        <v>0.9</v>
      </c>
      <c r="AH18" s="61">
        <f>IF(ELC_EGP!AE$30="","",ELC_EGP!AE$30)</f>
        <v>0.9</v>
      </c>
      <c r="AI18" s="61">
        <f>IF(ELC_EGP!AF$30="","",ELC_EGP!AF$30)</f>
        <v>0.9</v>
      </c>
      <c r="AJ18" s="61">
        <f>IF(ELC_EGP!AG$30="","",ELC_EGP!AG$30)</f>
        <v>0.9</v>
      </c>
      <c r="AK18" s="61">
        <f>IF(ELC_EGP!AH$30="","",ELC_EGP!AH$30)</f>
        <v>0.9</v>
      </c>
      <c r="AL18" s="101">
        <v>6.7320000000000002</v>
      </c>
      <c r="AM18" s="101">
        <v>49.368000000000002</v>
      </c>
      <c r="AO18" s="93"/>
      <c r="AP18" s="93" t="str">
        <f t="shared" si="2"/>
        <v>EPPGas_04_CCS-Dublin1</v>
      </c>
      <c r="AQ18" s="93" t="str">
        <f t="shared" si="3"/>
        <v>New Power Plant - CCGT advanced CCS post combustion_Dublin East Irish Sea</v>
      </c>
      <c r="AR18" s="94" t="s">
        <v>109</v>
      </c>
      <c r="AS18" s="94" t="s">
        <v>2</v>
      </c>
      <c r="AT18" s="83" t="s">
        <v>145</v>
      </c>
      <c r="AU18" s="93"/>
      <c r="AV18" s="93"/>
      <c r="BG18" s="87" t="s">
        <v>170</v>
      </c>
    </row>
    <row r="19" spans="2:59">
      <c r="B19" s="59" t="s">
        <v>236</v>
      </c>
      <c r="C19" s="67" t="str">
        <f t="shared" si="0"/>
        <v>New Power Plant - CCGT advanced CCS post combustion_Dublin Central Irish Sea</v>
      </c>
      <c r="D19" s="67" t="s">
        <v>134</v>
      </c>
      <c r="E19" s="59" t="str">
        <f t="shared" si="1"/>
        <v>ELCC, Sink_ELCCO2N</v>
      </c>
      <c r="F19" s="61">
        <f>IF(ELC_EGP!E$30="","",ELC_EGP!E$30)</f>
        <v>0.5</v>
      </c>
      <c r="G19" s="61">
        <f>IF(ELC_EGP!F$30="","",ELC_EGP!F$30)</f>
        <v>0.52</v>
      </c>
      <c r="H19" s="61">
        <f>IF(ELC_EGP!G$30="","",ELC_EGP!G$30)</f>
        <v>0.55000000000000004</v>
      </c>
      <c r="I19" s="61">
        <f>IF(ELC_EGP!H$30="","",ELC_EGP!H$30)</f>
        <v>0.55000000000000004</v>
      </c>
      <c r="J19" s="61">
        <f>IF(ELC_EGP!I$30="","",ELC_EGP!I$30)</f>
        <v>0.55000000000000004</v>
      </c>
      <c r="K19" s="62">
        <f>IF(ELC_EGP!J$30="","",ELC_EGP!J$30)</f>
        <v>2013</v>
      </c>
      <c r="L19" s="106">
        <f>IF(ELC_EGP!K$30="","",ELC_EGP!K$30)+SUM($AA19:$AB19)</f>
        <v>1761.4348121534806</v>
      </c>
      <c r="M19" s="106">
        <f>IF(ELC_EGP!L$30="","",ELC_EGP!L$30)+SUM($AA19:$AB19)</f>
        <v>1761.4348121534806</v>
      </c>
      <c r="N19" s="106">
        <f>IF(ELC_EGP!M$30="","",ELC_EGP!M$30)+SUM($AA19:$AB19)</f>
        <v>1761.4348121534806</v>
      </c>
      <c r="O19" s="106">
        <f>IF(ELC_EGP!N$30="","",ELC_EGP!N$30)+SUM($AA19:$AB19)</f>
        <v>1761.4348121534806</v>
      </c>
      <c r="P19" s="106">
        <f>IF(ELC_EGP!O$30="","",ELC_EGP!O$30)+SUM($AA19:$AB19)</f>
        <v>1761.4348121534806</v>
      </c>
      <c r="Q19" s="106">
        <f>IF(ELC_EGP!P$30="","",ELC_EGP!P$30)</f>
        <v>37.5</v>
      </c>
      <c r="R19" s="106">
        <f>IF(ELC_EGP!Q$30="","",ELC_EGP!Q$30)</f>
        <v>37.5</v>
      </c>
      <c r="S19" s="106">
        <f>IF(ELC_EGP!R$30="","",ELC_EGP!R$30)</f>
        <v>37.5</v>
      </c>
      <c r="T19" s="106">
        <f>IF(ELC_EGP!S$30="","",ELC_EGP!S$30)</f>
        <v>37.5</v>
      </c>
      <c r="U19" s="106">
        <f>IF(ELC_EGP!T$30="","",ELC_EGP!T$30)</f>
        <v>37.5</v>
      </c>
      <c r="V19" s="107">
        <f>IF(ELC_EGP!U$30="","",ELC_EGP!U$30)+SUM($AC19:$AD19)</f>
        <v>0.20635872867954241</v>
      </c>
      <c r="W19" s="107">
        <f>IF(ELC_EGP!V$30="","",ELC_EGP!V$30)+SUM($AC19:$AD19)</f>
        <v>0.20635872867954241</v>
      </c>
      <c r="X19" s="107">
        <f>IF(ELC_EGP!W$30="","",ELC_EGP!W$30)+SUM($AC19:$AD19)</f>
        <v>0.20635872867954241</v>
      </c>
      <c r="Y19" s="107">
        <f>IF(ELC_EGP!X$30="","",ELC_EGP!X$30)+SUM($AC19:$AD19)</f>
        <v>0.20635872867954241</v>
      </c>
      <c r="Z19" s="107">
        <f>IF(ELC_EGP!Y$30="","",ELC_EGP!Y$30)+SUM($AC19:$AD19)</f>
        <v>0.20635872867954241</v>
      </c>
      <c r="AA19" s="110">
        <f>148.18618770554*(131.215852099895/100)</f>
        <v>194.44376889217423</v>
      </c>
      <c r="AB19" s="110">
        <f>51.0540778337558*(131.215852099895/100)</f>
        <v>66.991043261306302</v>
      </c>
      <c r="AC19" s="127">
        <f>0.0621704323044623*(131.215852099895/100)</f>
        <v>8.1577462502488526E-2</v>
      </c>
      <c r="AD19" s="127">
        <f>0.0493699999964453*(131.215852099895/100)</f>
        <v>6.4781266177053889E-2</v>
      </c>
      <c r="AE19" s="62">
        <f>IF(ELC_EGP!Z$30="","",ELC_EGP!Z$30)</f>
        <v>30</v>
      </c>
      <c r="AF19" s="63">
        <f>IF(ELC_EGP!AC$30="","",ELC_EGP!AC$30)</f>
        <v>31.536000000000001</v>
      </c>
      <c r="AG19" s="61">
        <f>IF(ELC_EGP!AD$30="","",ELC_EGP!AD$30)</f>
        <v>0.9</v>
      </c>
      <c r="AH19" s="61">
        <f>IF(ELC_EGP!AE$30="","",ELC_EGP!AE$30)</f>
        <v>0.9</v>
      </c>
      <c r="AI19" s="61">
        <f>IF(ELC_EGP!AF$30="","",ELC_EGP!AF$30)</f>
        <v>0.9</v>
      </c>
      <c r="AJ19" s="61">
        <f>IF(ELC_EGP!AG$30="","",ELC_EGP!AG$30)</f>
        <v>0.9</v>
      </c>
      <c r="AK19" s="61">
        <f>IF(ELC_EGP!AH$30="","",ELC_EGP!AH$30)</f>
        <v>0.9</v>
      </c>
      <c r="AL19" s="101">
        <v>6.7320000000000002</v>
      </c>
      <c r="AM19" s="101">
        <v>49.368000000000002</v>
      </c>
      <c r="AO19" s="93"/>
      <c r="AP19" s="94" t="str">
        <f t="shared" si="2"/>
        <v>EPPGas_04_CCS-Dublin2</v>
      </c>
      <c r="AQ19" s="94" t="str">
        <f t="shared" si="3"/>
        <v>New Power Plant - CCGT advanced CCS post combustion_Dublin Central Irish Sea</v>
      </c>
      <c r="AR19" s="94" t="s">
        <v>109</v>
      </c>
      <c r="AS19" s="94" t="s">
        <v>2</v>
      </c>
      <c r="AT19" s="83" t="s">
        <v>145</v>
      </c>
      <c r="AU19" s="93"/>
      <c r="AV19" s="93"/>
      <c r="BG19" s="87" t="s">
        <v>171</v>
      </c>
    </row>
    <row r="20" spans="2:59">
      <c r="B20" s="51" t="s">
        <v>239</v>
      </c>
      <c r="C20" s="53" t="str">
        <f t="shared" si="0"/>
        <v>New Power Plant - Pulverised coal supercritical CCS post-combustion_Kilroot Portpatrick</v>
      </c>
      <c r="D20" s="53" t="s">
        <v>135</v>
      </c>
      <c r="E20" s="51" t="str">
        <f t="shared" si="1"/>
        <v>ELCC, Sink_ELCCO2N</v>
      </c>
      <c r="F20" s="54">
        <f>IF(ELC_EGP!E$31="","",ELC_EGP!E$31)</f>
        <v>0.34</v>
      </c>
      <c r="G20" s="54">
        <f>IF(ELC_EGP!F$31="","",ELC_EGP!F$31)</f>
        <v>0.35</v>
      </c>
      <c r="H20" s="54">
        <f>IF(ELC_EGP!G$31="","",ELC_EGP!G$31)</f>
        <v>0.35</v>
      </c>
      <c r="I20" s="54">
        <f>IF(ELC_EGP!H$31="","",ELC_EGP!H$31)</f>
        <v>0.38</v>
      </c>
      <c r="J20" s="54">
        <f>IF(ELC_EGP!I$31="","",ELC_EGP!I$31)</f>
        <v>0.38</v>
      </c>
      <c r="K20" s="52">
        <f>IF(ELC_EGP!J$31="","",ELC_EGP!J$31)</f>
        <v>2013</v>
      </c>
      <c r="L20" s="109">
        <f>IF(ELC_EGP!K$31="","",ELC_EGP!K$31)+SUM($AA20:$AB20)</f>
        <v>3242.5512158872043</v>
      </c>
      <c r="M20" s="109">
        <f>IF(ELC_EGP!L$31="","",ELC_EGP!L$31)+SUM($AA20:$AB20)</f>
        <v>2942.5512158872043</v>
      </c>
      <c r="N20" s="109">
        <f>IF(ELC_EGP!M$31="","",ELC_EGP!M$31)+SUM($AA20:$AB20)</f>
        <v>2792.5512158872043</v>
      </c>
      <c r="O20" s="109">
        <f>IF(ELC_EGP!N$31="","",ELC_EGP!N$31)+SUM($AA20:$AB20)</f>
        <v>2792.5512158872043</v>
      </c>
      <c r="P20" s="109">
        <f>IF(ELC_EGP!O$31="","",ELC_EGP!O$31)+SUM($AA20:$AB20)</f>
        <v>2792.5512158872043</v>
      </c>
      <c r="Q20" s="108">
        <f>IF(ELC_EGP!P$31="","",ELC_EGP!P$31)</f>
        <v>75</v>
      </c>
      <c r="R20" s="108">
        <f>IF(ELC_EGP!Q$31="","",ELC_EGP!Q$31)</f>
        <v>67.5</v>
      </c>
      <c r="S20" s="108">
        <f>IF(ELC_EGP!R$31="","",ELC_EGP!R$31)</f>
        <v>63.75</v>
      </c>
      <c r="T20" s="108">
        <f>IF(ELC_EGP!S$31="","",ELC_EGP!S$31)</f>
        <v>63.75</v>
      </c>
      <c r="U20" s="108">
        <f>IF(ELC_EGP!T$31="","",ELC_EGP!T$31)</f>
        <v>63.75</v>
      </c>
      <c r="V20" s="112">
        <f>IF(ELC_EGP!U$31="","",ELC_EGP!U$31)+SUM($AC20:$AD20)</f>
        <v>0.38462916182051271</v>
      </c>
      <c r="W20" s="112">
        <f>IF(ELC_EGP!V$31="","",ELC_EGP!V$31)+SUM($AC20:$AD20)</f>
        <v>0.3681291618205127</v>
      </c>
      <c r="X20" s="112">
        <f>IF(ELC_EGP!W$31="","",ELC_EGP!W$31)+SUM($AC20:$AD20)</f>
        <v>0.35987916182051272</v>
      </c>
      <c r="Y20" s="112">
        <f>IF(ELC_EGP!X$31="","",ELC_EGP!X$31)+SUM($AC20:$AD20)</f>
        <v>0.35987916182051272</v>
      </c>
      <c r="Z20" s="112">
        <f>IF(ELC_EGP!Y$31="","",ELC_EGP!Y$31)+SUM($AC20:$AD20)</f>
        <v>0.35987916182051272</v>
      </c>
      <c r="AA20" s="111">
        <f>94.6745088118728*(131.215852099895/100)</f>
        <v>124.22796345888912</v>
      </c>
      <c r="AB20" s="111">
        <f>90.1745105753192*(131.215852099895/100)</f>
        <v>118.32325242831497</v>
      </c>
      <c r="AC20" s="128">
        <f>0.0763887479204813*(131.215852099895/100)</f>
        <v>0.10023414649230036</v>
      </c>
      <c r="AD20" s="128">
        <f>0.0909913043412747*(131.215852099895/100)</f>
        <v>0.11939501532821234</v>
      </c>
      <c r="AE20" s="52">
        <f>IF(ELC_EGP!Z$31="","",ELC_EGP!Z$31)</f>
        <v>40</v>
      </c>
      <c r="AF20" s="55">
        <f>IF(ELC_EGP!AC$31="","",ELC_EGP!AC$31)</f>
        <v>31.536000000000001</v>
      </c>
      <c r="AG20" s="54">
        <f>IF(ELC_EGP!AD$31="","",ELC_EGP!AD$31)</f>
        <v>0.9</v>
      </c>
      <c r="AH20" s="54">
        <f>IF(ELC_EGP!AE$31="","",ELC_EGP!AE$31)</f>
        <v>0.9</v>
      </c>
      <c r="AI20" s="54">
        <f>IF(ELC_EGP!AF$31="","",ELC_EGP!AF$31)</f>
        <v>0.9</v>
      </c>
      <c r="AJ20" s="54">
        <f>IF(ELC_EGP!AG$31="","",ELC_EGP!AG$31)</f>
        <v>0.9</v>
      </c>
      <c r="AK20" s="54">
        <f>IF(ELC_EGP!AH$31="","",ELC_EGP!AH$31)</f>
        <v>0.9</v>
      </c>
      <c r="AL20" s="102">
        <v>11.795999999999999</v>
      </c>
      <c r="AM20" s="102">
        <v>87.204000000000008</v>
      </c>
      <c r="AO20" s="93"/>
      <c r="AP20" s="93" t="str">
        <f t="shared" si="2"/>
        <v>EPPCoa_04_CCS-Kilroot1</v>
      </c>
      <c r="AQ20" s="93" t="str">
        <f t="shared" si="3"/>
        <v>New Power Plant - Pulverised coal supercritical CCS post-combustion_Kilroot Portpatrick</v>
      </c>
      <c r="AR20" s="94" t="s">
        <v>109</v>
      </c>
      <c r="AS20" s="94" t="s">
        <v>2</v>
      </c>
      <c r="AT20" s="83" t="s">
        <v>161</v>
      </c>
      <c r="AU20" s="93"/>
      <c r="AV20" s="93"/>
      <c r="BG20" s="91" t="s">
        <v>175</v>
      </c>
    </row>
    <row r="24" spans="2:59">
      <c r="AA24" s="87">
        <f>131.215852099895/100</f>
        <v>1.3121585209989499</v>
      </c>
      <c r="AB24" s="129" t="s">
        <v>248</v>
      </c>
      <c r="AC24" s="87" t="s">
        <v>247</v>
      </c>
    </row>
    <row r="25" spans="2:59">
      <c r="AA25" s="87" t="s">
        <v>249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4FB04-4670-4A47-8EFA-05CF536A7F3F}"/>
</file>

<file path=customXml/itemProps2.xml><?xml version="1.0" encoding="utf-8"?>
<ds:datastoreItem xmlns:ds="http://schemas.openxmlformats.org/officeDocument/2006/customXml" ds:itemID="{7E26E07B-0BC3-49DB-BB93-B33C93C204B4}"/>
</file>

<file path=customXml/itemProps3.xml><?xml version="1.0" encoding="utf-8"?>
<ds:datastoreItem xmlns:ds="http://schemas.openxmlformats.org/officeDocument/2006/customXml" ds:itemID="{99DB249C-2D57-4F61-8A70-B847C49104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ELC_EGP</vt:lpstr>
      <vt:lpstr>ELC_CHP</vt:lpstr>
      <vt:lpstr>ELC_CCS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Carlsson</dc:creator>
  <cp:lastModifiedBy>Alessandro Chiodi</cp:lastModifiedBy>
  <dcterms:created xsi:type="dcterms:W3CDTF">2015-08-25T14:05:54Z</dcterms:created>
  <dcterms:modified xsi:type="dcterms:W3CDTF">2017-10-20T13:42:45Z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772660434246063</vt:r8>
  </property>
  <property fmtid="{D5CDD505-2E9C-101B-9397-08002B2CF9AE}" pid="3" name="ContentTypeId">
    <vt:lpwstr>0x01010087B74FDAF7A4FB4D876E5EA45926113E</vt:lpwstr>
  </property>
</Properties>
</file>